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Denne_projektmappe"/>
  <mc:AlternateContent xmlns:mc="http://schemas.openxmlformats.org/markup-compatibility/2006">
    <mc:Choice Requires="x15">
      <x15ac:absPath xmlns:x15ac="http://schemas.microsoft.com/office/spreadsheetml/2010/11/ac" url="F:\ØKSE\Stresstest\IRB_stresstest\Stresstest_F2026\Vejledninger og resultatark\"/>
    </mc:Choice>
  </mc:AlternateContent>
  <xr:revisionPtr revIDLastSave="0" documentId="13_ncr:1_{61D7C70F-BB5A-4E52-B4DA-E4A0BB31112B}" xr6:coauthVersionLast="47" xr6:coauthVersionMax="47" xr10:uidLastSave="{00000000-0000-0000-0000-000000000000}"/>
  <workbookProtection workbookAlgorithmName="SHA-512" workbookHashValue="cDxXbAGXVbNRA4pnj8khtNu3zyxtYrtOX1KiZDedRuXIdRUAdnhFpBxceE2HvoYsYcQZgf8+3Q4GGyLXpQ98YQ==" workbookSaltValue="PYLsIBkfLYu1ANaYToSz5w==" workbookSpinCount="100000" lockStructure="1"/>
  <bookViews>
    <workbookView xWindow="-120" yWindow="-120" windowWidth="29040" windowHeight="15720" tabRatio="930" firstSheet="5" activeTab="8" xr2:uid="{58842F4A-D9AA-49C8-A719-364C3648B5A4}"/>
  </bookViews>
  <sheets>
    <sheet name="Import_SAS_Stadie" sheetId="71" state="hidden" r:id="rId1"/>
    <sheet name="Import_SAS" sheetId="72" state="hidden" r:id="rId2"/>
    <sheet name="Input" sheetId="70" r:id="rId3"/>
    <sheet name="Resultat" sheetId="2" r:id="rId4"/>
    <sheet name="Balance" sheetId="3" r:id="rId5"/>
    <sheet name="Solvens" sheetId="4" r:id="rId6"/>
    <sheet name="REA" sheetId="69" r:id="rId7"/>
    <sheet name="NEP- og gældsbufferkrav" sheetId="35" r:id="rId8"/>
    <sheet name="Noter til resultat" sheetId="22" r:id="rId9"/>
    <sheet name="Noter til rentebærende poster" sheetId="67" r:id="rId10"/>
    <sheet name="Noter til kursreguleringer" sheetId="66" r:id="rId11"/>
    <sheet name="Nedskrivninger" sheetId="38" r:id="rId12"/>
    <sheet name="Nedskrivninger på stadier" sheetId="48" r:id="rId13"/>
    <sheet name="Nedskrivninger på brancher" sheetId="53" r:id="rId14"/>
    <sheet name="Ledelsesmæssige skøn" sheetId="73" r:id="rId15"/>
    <sheet name="LTV" sheetId="32" r:id="rId16"/>
    <sheet name="Risikovægte på defaults" sheetId="45" r:id="rId17"/>
    <sheet name="EAD" sheetId="19" r:id="rId18"/>
    <sheet name="PD-LGD-EL REA" sheetId="21" r:id="rId19"/>
    <sheet name="Indfasning af ny regulering" sheetId="46" r:id="rId20"/>
    <sheet name="Følsomhedsanalyse" sheetId="65" r:id="rId21"/>
    <sheet name="Definitioner" sheetId="44" r:id="rId22"/>
  </sheets>
  <definedNames>
    <definedName name="_AMO_UniqueIdentifier" hidden="1">"'51351335-5c5a-47d8-9690-cf82ac7f4d5f'"</definedName>
    <definedName name="data" localSheetId="1">#REF!</definedName>
    <definedName name="data" localSheetId="0">#REF!</definedName>
    <definedName name="data" localSheetId="12">#REF!</definedName>
    <definedName name="data" localSheetId="10">#REF!</definedName>
    <definedName name="data" localSheetId="9">#REF!</definedName>
    <definedName name="data">#REF!</definedName>
    <definedName name="data1" localSheetId="1">#REF!</definedName>
    <definedName name="data1" localSheetId="0">#REF!</definedName>
    <definedName name="data1" localSheetId="12">#REF!</definedName>
    <definedName name="data1" localSheetId="10">#REF!</definedName>
    <definedName name="data1" localSheetId="9">#REF!</definedName>
    <definedName name="data1">#REF!</definedName>
    <definedName name="_xlnm.Print_Area" localSheetId="4">Balance!$A$1:$L$60</definedName>
    <definedName name="_xlnm.Print_Area" localSheetId="17">EAD!$A$1:$L$98</definedName>
    <definedName name="_xlnm.Print_Area" localSheetId="19">'Indfasning af ny regulering'!$A$1:$P$107</definedName>
    <definedName name="_xlnm.Print_Area" localSheetId="15">LTV!$A$1:$Q$27</definedName>
    <definedName name="_xlnm.Print_Area" localSheetId="11">Nedskrivninger!$A$1:$L$147</definedName>
    <definedName name="_xlnm.Print_Area" localSheetId="13">'Nedskrivninger på brancher'!$A$1:$I$23</definedName>
    <definedName name="_xlnm.Print_Area" localSheetId="12">'Nedskrivninger på stadier'!#REF!</definedName>
    <definedName name="_xlnm.Print_Area" localSheetId="7">'NEP- og gældsbufferkrav'!$A$1:$K$66</definedName>
    <definedName name="_xlnm.Print_Area" localSheetId="8">'Noter til resultat'!$A$1:$L$70</definedName>
    <definedName name="_xlnm.Print_Area" localSheetId="18">'PD-LGD-EL REA'!$A$1:$L$159</definedName>
    <definedName name="_xlnm.Print_Area" localSheetId="6">REA!$A$4:$L$31</definedName>
    <definedName name="_xlnm.Print_Area" localSheetId="3">Resultat!$A$1:$L$29</definedName>
    <definedName name="_xlnm.Print_Area" localSheetId="16">'Risikovægte på defaults'!$A$1:$K$1</definedName>
    <definedName name="_xlnm.Print_Area" localSheetId="5">Solvens!$A$1:$L$112</definedName>
    <definedName name="_xlnm.Print_Titles" localSheetId="17">EAD!$1:$5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4" i="22" l="1"/>
  <c r="I24" i="22"/>
  <c r="H24" i="22"/>
  <c r="G24" i="22"/>
  <c r="E24" i="22"/>
  <c r="D24" i="22"/>
  <c r="C24" i="22"/>
  <c r="H16" i="67"/>
  <c r="A42" i="69"/>
  <c r="A41" i="69"/>
  <c r="E18" i="32"/>
  <c r="E20" i="32"/>
  <c r="E23" i="32"/>
  <c r="B19" i="32"/>
  <c r="E22" i="32"/>
  <c r="E21" i="32"/>
  <c r="E19" i="32"/>
  <c r="E10" i="32"/>
  <c r="D165" i="72"/>
  <c r="D166" i="72"/>
  <c r="D167" i="72"/>
  <c r="D168" i="72"/>
  <c r="D169" i="72"/>
  <c r="D170" i="72"/>
  <c r="D171" i="72"/>
  <c r="E24" i="32" l="1"/>
  <c r="E841" i="72"/>
  <c r="E842" i="72"/>
  <c r="E843" i="72"/>
  <c r="E844" i="72"/>
  <c r="E845" i="72"/>
  <c r="E846" i="72"/>
  <c r="E847" i="72"/>
  <c r="E848" i="72"/>
  <c r="E849" i="72"/>
  <c r="E840" i="72"/>
  <c r="E829" i="72"/>
  <c r="E830" i="72"/>
  <c r="E831" i="72"/>
  <c r="E832" i="72"/>
  <c r="E833" i="72"/>
  <c r="E834" i="72"/>
  <c r="E835" i="72"/>
  <c r="E836" i="72"/>
  <c r="E837" i="72"/>
  <c r="E838" i="72"/>
  <c r="E839" i="72"/>
  <c r="E828" i="72"/>
  <c r="E817" i="72"/>
  <c r="E818" i="72"/>
  <c r="E819" i="72"/>
  <c r="E820" i="72"/>
  <c r="E821" i="72"/>
  <c r="E822" i="72"/>
  <c r="E823" i="72"/>
  <c r="E824" i="72"/>
  <c r="E825" i="72"/>
  <c r="E826" i="72"/>
  <c r="E827" i="72"/>
  <c r="E816" i="72"/>
  <c r="E805" i="72"/>
  <c r="E806" i="72"/>
  <c r="E807" i="72"/>
  <c r="E808" i="72"/>
  <c r="E809" i="72"/>
  <c r="E810" i="72"/>
  <c r="E812" i="72"/>
  <c r="E804" i="72"/>
  <c r="E793" i="72"/>
  <c r="E794" i="72"/>
  <c r="E795" i="72"/>
  <c r="E796" i="72"/>
  <c r="E797" i="72"/>
  <c r="E798" i="72"/>
  <c r="E799" i="72"/>
  <c r="E800" i="72"/>
  <c r="E801" i="72"/>
  <c r="E802" i="72"/>
  <c r="E803" i="72"/>
  <c r="E792" i="72"/>
  <c r="D841" i="72"/>
  <c r="D842" i="72"/>
  <c r="Q842" i="72" s="1"/>
  <c r="D843" i="72"/>
  <c r="Q843" i="72" s="1"/>
  <c r="D844" i="72"/>
  <c r="Q844" i="72" s="1"/>
  <c r="D845" i="72"/>
  <c r="Q845" i="72" s="1"/>
  <c r="D846" i="72"/>
  <c r="D847" i="72"/>
  <c r="Q847" i="72" s="1"/>
  <c r="D848" i="72"/>
  <c r="Q848" i="72" s="1"/>
  <c r="D849" i="72"/>
  <c r="Q849" i="72" s="1"/>
  <c r="D840" i="72"/>
  <c r="D829" i="72"/>
  <c r="Q829" i="72" s="1"/>
  <c r="D830" i="72"/>
  <c r="Q830" i="72" s="1"/>
  <c r="D831" i="72"/>
  <c r="Q831" i="72" s="1"/>
  <c r="D832" i="72"/>
  <c r="Q832" i="72" s="1"/>
  <c r="D833" i="72"/>
  <c r="Q833" i="72" s="1"/>
  <c r="D834" i="72"/>
  <c r="Q834" i="72" s="1"/>
  <c r="D835" i="72"/>
  <c r="Q835" i="72" s="1"/>
  <c r="D836" i="72"/>
  <c r="Q836" i="72" s="1"/>
  <c r="D837" i="72"/>
  <c r="Q837" i="72" s="1"/>
  <c r="D838" i="72"/>
  <c r="Q838" i="72" s="1"/>
  <c r="D839" i="72"/>
  <c r="Q839" i="72" s="1"/>
  <c r="D828" i="72"/>
  <c r="D817" i="72"/>
  <c r="D818" i="72"/>
  <c r="D819" i="72"/>
  <c r="Q819" i="72" s="1"/>
  <c r="D820" i="72"/>
  <c r="Q820" i="72" s="1"/>
  <c r="D821" i="72"/>
  <c r="Q821" i="72" s="1"/>
  <c r="D822" i="72"/>
  <c r="Q822" i="72" s="1"/>
  <c r="D823" i="72"/>
  <c r="Q823" i="72" s="1"/>
  <c r="D824" i="72"/>
  <c r="Q824" i="72" s="1"/>
  <c r="D825" i="72"/>
  <c r="Q825" i="72" s="1"/>
  <c r="D826" i="72"/>
  <c r="Q826" i="72" s="1"/>
  <c r="D827" i="72"/>
  <c r="Q827" i="72" s="1"/>
  <c r="D816" i="72"/>
  <c r="Q816" i="72" s="1"/>
  <c r="D805" i="72"/>
  <c r="Q805" i="72" s="1"/>
  <c r="D806" i="72"/>
  <c r="Q806" i="72" s="1"/>
  <c r="D807" i="72"/>
  <c r="Q807" i="72" s="1"/>
  <c r="D808" i="72"/>
  <c r="D809" i="72"/>
  <c r="D810" i="72"/>
  <c r="D811" i="72"/>
  <c r="D812" i="72"/>
  <c r="D813" i="72"/>
  <c r="D814" i="72"/>
  <c r="D815" i="72"/>
  <c r="Q815" i="72" s="1"/>
  <c r="D804" i="72"/>
  <c r="Q804" i="72" s="1"/>
  <c r="D793" i="72"/>
  <c r="Q793" i="72" s="1"/>
  <c r="D794" i="72"/>
  <c r="Q794" i="72" s="1"/>
  <c r="D795" i="72"/>
  <c r="Q795" i="72" s="1"/>
  <c r="D796" i="72"/>
  <c r="Q796" i="72" s="1"/>
  <c r="D797" i="72"/>
  <c r="Q797" i="72" s="1"/>
  <c r="D798" i="72"/>
  <c r="Q798" i="72" s="1"/>
  <c r="D799" i="72"/>
  <c r="Q799" i="72" s="1"/>
  <c r="D800" i="72"/>
  <c r="Q800" i="72" s="1"/>
  <c r="D801" i="72"/>
  <c r="Q801" i="72" s="1"/>
  <c r="D802" i="72"/>
  <c r="Q802" i="72" s="1"/>
  <c r="D803" i="72"/>
  <c r="Q803" i="72" s="1"/>
  <c r="D792" i="72"/>
  <c r="Q792" i="72" s="1"/>
  <c r="Q808" i="72"/>
  <c r="Q809" i="72"/>
  <c r="Q810" i="72"/>
  <c r="Q811" i="72"/>
  <c r="Q812" i="72"/>
  <c r="Q813" i="72"/>
  <c r="Q814" i="72"/>
  <c r="Q817" i="72"/>
  <c r="Q818" i="72"/>
  <c r="Q828" i="72"/>
  <c r="Q840" i="72"/>
  <c r="Q841" i="72"/>
  <c r="Q846" i="72"/>
  <c r="C841" i="72"/>
  <c r="C842" i="72"/>
  <c r="C843" i="72"/>
  <c r="C844" i="72"/>
  <c r="C845" i="72"/>
  <c r="C846" i="72"/>
  <c r="C847" i="72"/>
  <c r="C848" i="72"/>
  <c r="C849" i="72"/>
  <c r="C840" i="72"/>
  <c r="B840" i="72"/>
  <c r="C812" i="72"/>
  <c r="C824" i="72" s="1"/>
  <c r="C836" i="72" s="1"/>
  <c r="C793" i="72"/>
  <c r="C805" i="72" s="1"/>
  <c r="C817" i="72" s="1"/>
  <c r="C829" i="72" s="1"/>
  <c r="C794" i="72"/>
  <c r="C806" i="72" s="1"/>
  <c r="C818" i="72" s="1"/>
  <c r="C830" i="72" s="1"/>
  <c r="C795" i="72"/>
  <c r="C807" i="72" s="1"/>
  <c r="C819" i="72" s="1"/>
  <c r="C831" i="72" s="1"/>
  <c r="C796" i="72"/>
  <c r="C808" i="72" s="1"/>
  <c r="C820" i="72" s="1"/>
  <c r="C832" i="72" s="1"/>
  <c r="C797" i="72"/>
  <c r="C809" i="72" s="1"/>
  <c r="C821" i="72" s="1"/>
  <c r="C833" i="72" s="1"/>
  <c r="C798" i="72"/>
  <c r="C810" i="72" s="1"/>
  <c r="C822" i="72" s="1"/>
  <c r="C834" i="72" s="1"/>
  <c r="C799" i="72"/>
  <c r="C811" i="72" s="1"/>
  <c r="C823" i="72" s="1"/>
  <c r="C835" i="72" s="1"/>
  <c r="C800" i="72"/>
  <c r="C801" i="72"/>
  <c r="C813" i="72" s="1"/>
  <c r="C825" i="72" s="1"/>
  <c r="C837" i="72" s="1"/>
  <c r="C802" i="72"/>
  <c r="C814" i="72" s="1"/>
  <c r="C826" i="72" s="1"/>
  <c r="C838" i="72" s="1"/>
  <c r="C803" i="72"/>
  <c r="C815" i="72" s="1"/>
  <c r="C827" i="72" s="1"/>
  <c r="C839" i="72" s="1"/>
  <c r="C792" i="72"/>
  <c r="C804" i="72" s="1"/>
  <c r="C816" i="72" s="1"/>
  <c r="C828" i="72" s="1"/>
  <c r="B792" i="72"/>
  <c r="B804" i="72" s="1"/>
  <c r="B816" i="72" s="1"/>
  <c r="B828" i="72" s="1"/>
  <c r="E623" i="72"/>
  <c r="E622" i="72"/>
  <c r="J621" i="72"/>
  <c r="K621" i="72"/>
  <c r="I621" i="72"/>
  <c r="E621" i="72"/>
  <c r="E620" i="72"/>
  <c r="E619" i="72"/>
  <c r="I616" i="72"/>
  <c r="J616" i="72"/>
  <c r="K616" i="72"/>
  <c r="J615" i="72"/>
  <c r="K615" i="72"/>
  <c r="I615" i="72"/>
  <c r="E616" i="72"/>
  <c r="E615" i="72"/>
  <c r="K594" i="72"/>
  <c r="K595" i="72"/>
  <c r="K596" i="72"/>
  <c r="K597" i="72"/>
  <c r="K598" i="72"/>
  <c r="K599" i="72"/>
  <c r="K600" i="72"/>
  <c r="K601" i="72"/>
  <c r="K602" i="72"/>
  <c r="K593" i="72"/>
  <c r="K583" i="72"/>
  <c r="K584" i="72"/>
  <c r="K585" i="72"/>
  <c r="K586" i="72"/>
  <c r="K587" i="72"/>
  <c r="K588" i="72"/>
  <c r="K589" i="72"/>
  <c r="K590" i="72"/>
  <c r="K591" i="72"/>
  <c r="K582" i="72"/>
  <c r="J582" i="72"/>
  <c r="J594" i="72"/>
  <c r="J595" i="72"/>
  <c r="J596" i="72"/>
  <c r="J597" i="72"/>
  <c r="J598" i="72"/>
  <c r="J599" i="72"/>
  <c r="J600" i="72"/>
  <c r="J601" i="72"/>
  <c r="J602" i="72"/>
  <c r="J593" i="72"/>
  <c r="J583" i="72"/>
  <c r="J584" i="72"/>
  <c r="J585" i="72"/>
  <c r="J586" i="72"/>
  <c r="J587" i="72"/>
  <c r="J588" i="72"/>
  <c r="J589" i="72"/>
  <c r="J590" i="72"/>
  <c r="J591" i="72"/>
  <c r="I594" i="72"/>
  <c r="I595" i="72"/>
  <c r="I596" i="72"/>
  <c r="I597" i="72"/>
  <c r="I598" i="72"/>
  <c r="I599" i="72"/>
  <c r="I600" i="72"/>
  <c r="I601" i="72"/>
  <c r="I602" i="72"/>
  <c r="I593" i="72"/>
  <c r="I605" i="72"/>
  <c r="I606" i="72"/>
  <c r="I607" i="72"/>
  <c r="I608" i="72"/>
  <c r="I609" i="72"/>
  <c r="I610" i="72"/>
  <c r="I611" i="72"/>
  <c r="I612" i="72"/>
  <c r="I613" i="72"/>
  <c r="I583" i="72"/>
  <c r="I584" i="72"/>
  <c r="I585" i="72"/>
  <c r="I586" i="72"/>
  <c r="I587" i="72"/>
  <c r="I588" i="72"/>
  <c r="I589" i="72"/>
  <c r="I590" i="72"/>
  <c r="I591" i="72"/>
  <c r="I582" i="72"/>
  <c r="E563" i="72"/>
  <c r="E564" i="72"/>
  <c r="E565" i="72"/>
  <c r="E566" i="72"/>
  <c r="E567" i="72"/>
  <c r="E568" i="72"/>
  <c r="E569" i="72"/>
  <c r="E570" i="72"/>
  <c r="E571" i="72"/>
  <c r="E562" i="72"/>
  <c r="C592" i="72"/>
  <c r="C603" i="72" s="1"/>
  <c r="C614" i="72" s="1"/>
  <c r="E553" i="72"/>
  <c r="E554" i="72"/>
  <c r="E555" i="72"/>
  <c r="E556" i="72"/>
  <c r="E557" i="72"/>
  <c r="E558" i="72"/>
  <c r="E559" i="72"/>
  <c r="E560" i="72"/>
  <c r="E561" i="72"/>
  <c r="E552" i="72"/>
  <c r="D625" i="72"/>
  <c r="Q625" i="72" s="1"/>
  <c r="D624" i="72"/>
  <c r="Q624" i="72" s="1"/>
  <c r="D623" i="72"/>
  <c r="Q623" i="72" s="1"/>
  <c r="D622" i="72"/>
  <c r="Q622" i="72" s="1"/>
  <c r="D621" i="72"/>
  <c r="Q621" i="72" s="1"/>
  <c r="D620" i="72"/>
  <c r="Q620" i="72" s="1"/>
  <c r="D619" i="72"/>
  <c r="Q619" i="72" s="1"/>
  <c r="D618" i="72"/>
  <c r="Q618" i="72" s="1"/>
  <c r="D617" i="72"/>
  <c r="Q617" i="72" s="1"/>
  <c r="D616" i="72"/>
  <c r="Q616" i="72" s="1"/>
  <c r="D615" i="72"/>
  <c r="Q615" i="72" s="1"/>
  <c r="D605" i="72"/>
  <c r="Q605" i="72" s="1"/>
  <c r="D606" i="72"/>
  <c r="Q606" i="72" s="1"/>
  <c r="D607" i="72"/>
  <c r="Q607" i="72" s="1"/>
  <c r="D608" i="72"/>
  <c r="Q608" i="72" s="1"/>
  <c r="D609" i="72"/>
  <c r="Q609" i="72" s="1"/>
  <c r="D610" i="72"/>
  <c r="Q610" i="72" s="1"/>
  <c r="D611" i="72"/>
  <c r="Q611" i="72" s="1"/>
  <c r="D612" i="72"/>
  <c r="Q612" i="72" s="1"/>
  <c r="D613" i="72"/>
  <c r="Q613" i="72" s="1"/>
  <c r="D614" i="72"/>
  <c r="Q614" i="72" s="1"/>
  <c r="D604" i="72"/>
  <c r="Q604" i="72" s="1"/>
  <c r="D594" i="72"/>
  <c r="Q594" i="72" s="1"/>
  <c r="D595" i="72"/>
  <c r="Q595" i="72" s="1"/>
  <c r="D596" i="72"/>
  <c r="Q596" i="72" s="1"/>
  <c r="D597" i="72"/>
  <c r="Q597" i="72" s="1"/>
  <c r="D598" i="72"/>
  <c r="Q598" i="72" s="1"/>
  <c r="D599" i="72"/>
  <c r="Q599" i="72" s="1"/>
  <c r="D600" i="72"/>
  <c r="Q600" i="72" s="1"/>
  <c r="D601" i="72"/>
  <c r="Q601" i="72" s="1"/>
  <c r="D602" i="72"/>
  <c r="Q602" i="72" s="1"/>
  <c r="D603" i="72"/>
  <c r="Q603" i="72" s="1"/>
  <c r="D593" i="72"/>
  <c r="Q593" i="72" s="1"/>
  <c r="D583" i="72"/>
  <c r="Q583" i="72" s="1"/>
  <c r="D584" i="72"/>
  <c r="Q584" i="72" s="1"/>
  <c r="D585" i="72"/>
  <c r="Q585" i="72" s="1"/>
  <c r="D586" i="72"/>
  <c r="Q586" i="72" s="1"/>
  <c r="D587" i="72"/>
  <c r="Q587" i="72" s="1"/>
  <c r="D588" i="72"/>
  <c r="Q588" i="72" s="1"/>
  <c r="D589" i="72"/>
  <c r="Q589" i="72" s="1"/>
  <c r="D590" i="72"/>
  <c r="Q590" i="72" s="1"/>
  <c r="D591" i="72"/>
  <c r="Q591" i="72" s="1"/>
  <c r="D592" i="72"/>
  <c r="Q592" i="72" s="1"/>
  <c r="D582" i="72"/>
  <c r="Q582" i="72" s="1"/>
  <c r="D573" i="72"/>
  <c r="Q573" i="72" s="1"/>
  <c r="D574" i="72"/>
  <c r="Q574" i="72" s="1"/>
  <c r="D575" i="72"/>
  <c r="Q575" i="72" s="1"/>
  <c r="D576" i="72"/>
  <c r="Q576" i="72" s="1"/>
  <c r="D577" i="72"/>
  <c r="Q577" i="72" s="1"/>
  <c r="D578" i="72"/>
  <c r="Q578" i="72" s="1"/>
  <c r="D579" i="72"/>
  <c r="Q579" i="72" s="1"/>
  <c r="D580" i="72"/>
  <c r="Q580" i="72" s="1"/>
  <c r="D581" i="72"/>
  <c r="Q581" i="72" s="1"/>
  <c r="D572" i="72"/>
  <c r="Q572" i="72" s="1"/>
  <c r="D563" i="72"/>
  <c r="Q563" i="72" s="1"/>
  <c r="D564" i="72"/>
  <c r="Q564" i="72" s="1"/>
  <c r="D565" i="72"/>
  <c r="Q565" i="72" s="1"/>
  <c r="D566" i="72"/>
  <c r="Q566" i="72" s="1"/>
  <c r="D567" i="72"/>
  <c r="Q567" i="72" s="1"/>
  <c r="D568" i="72"/>
  <c r="Q568" i="72" s="1"/>
  <c r="D569" i="72"/>
  <c r="Q569" i="72" s="1"/>
  <c r="D570" i="72"/>
  <c r="Q570" i="72" s="1"/>
  <c r="D571" i="72"/>
  <c r="Q571" i="72" s="1"/>
  <c r="D562" i="72"/>
  <c r="Q562" i="72" s="1"/>
  <c r="D553" i="72"/>
  <c r="Q553" i="72" s="1"/>
  <c r="D554" i="72"/>
  <c r="Q554" i="72" s="1"/>
  <c r="D555" i="72"/>
  <c r="Q555" i="72" s="1"/>
  <c r="D556" i="72"/>
  <c r="Q556" i="72" s="1"/>
  <c r="D557" i="72"/>
  <c r="Q557" i="72" s="1"/>
  <c r="D558" i="72"/>
  <c r="Q558" i="72" s="1"/>
  <c r="D559" i="72"/>
  <c r="Q559" i="72" s="1"/>
  <c r="D560" i="72"/>
  <c r="Q560" i="72" s="1"/>
  <c r="D561" i="72"/>
  <c r="Q561" i="72" s="1"/>
  <c r="D552" i="72"/>
  <c r="Q552" i="72" s="1"/>
  <c r="C619" i="72"/>
  <c r="C620" i="72" s="1"/>
  <c r="C621" i="72" s="1"/>
  <c r="C625" i="72"/>
  <c r="C624" i="72"/>
  <c r="C623" i="72"/>
  <c r="C622" i="72"/>
  <c r="B622" i="72"/>
  <c r="B619" i="72"/>
  <c r="B620" i="72" s="1"/>
  <c r="B621" i="72" s="1"/>
  <c r="B615" i="72"/>
  <c r="B617" i="72"/>
  <c r="B552" i="72"/>
  <c r="B562" i="72" s="1"/>
  <c r="B572" i="72" s="1"/>
  <c r="B582" i="72" s="1"/>
  <c r="B593" i="72" s="1"/>
  <c r="B604" i="72" s="1"/>
  <c r="C618" i="72"/>
  <c r="C617" i="72"/>
  <c r="C553" i="72"/>
  <c r="C583" i="72" s="1"/>
  <c r="C554" i="72"/>
  <c r="C584" i="72" s="1"/>
  <c r="C555" i="72"/>
  <c r="C565" i="72" s="1"/>
  <c r="C556" i="72"/>
  <c r="C566" i="72" s="1"/>
  <c r="C576" i="72" s="1"/>
  <c r="C608" i="72" s="1"/>
  <c r="C557" i="72"/>
  <c r="C567" i="72" s="1"/>
  <c r="C577" i="72" s="1"/>
  <c r="C609" i="72" s="1"/>
  <c r="C558" i="72"/>
  <c r="C568" i="72" s="1"/>
  <c r="C578" i="72" s="1"/>
  <c r="C610" i="72" s="1"/>
  <c r="C559" i="72"/>
  <c r="C569" i="72" s="1"/>
  <c r="C579" i="72" s="1"/>
  <c r="C611" i="72" s="1"/>
  <c r="C560" i="72"/>
  <c r="C570" i="72" s="1"/>
  <c r="C561" i="72"/>
  <c r="C571" i="72" s="1"/>
  <c r="C552" i="72"/>
  <c r="C562" i="72" s="1"/>
  <c r="C616" i="72"/>
  <c r="C615" i="72"/>
  <c r="E35" i="66"/>
  <c r="I622" i="72" s="1"/>
  <c r="E899" i="72"/>
  <c r="E900" i="72"/>
  <c r="E901" i="72"/>
  <c r="E902" i="72"/>
  <c r="E903" i="72"/>
  <c r="E898" i="72"/>
  <c r="E883" i="72"/>
  <c r="E884" i="72"/>
  <c r="E885" i="72"/>
  <c r="E886" i="72"/>
  <c r="E887" i="72"/>
  <c r="E882" i="72"/>
  <c r="E867" i="72"/>
  <c r="E868" i="72"/>
  <c r="E869" i="72"/>
  <c r="E870" i="72"/>
  <c r="E871" i="72"/>
  <c r="E866" i="72"/>
  <c r="D908" i="72"/>
  <c r="Q908" i="72" s="1"/>
  <c r="D909" i="72"/>
  <c r="Q909" i="72" s="1"/>
  <c r="D910" i="72"/>
  <c r="Q910" i="72" s="1"/>
  <c r="D911" i="72"/>
  <c r="Q911" i="72" s="1"/>
  <c r="D912" i="72"/>
  <c r="Q912" i="72" s="1"/>
  <c r="D913" i="72"/>
  <c r="Q913" i="72" s="1"/>
  <c r="D907" i="72"/>
  <c r="Q907" i="72" s="1"/>
  <c r="D899" i="72"/>
  <c r="Q899" i="72" s="1"/>
  <c r="D900" i="72"/>
  <c r="Q900" i="72" s="1"/>
  <c r="D901" i="72"/>
  <c r="Q901" i="72" s="1"/>
  <c r="D902" i="72"/>
  <c r="Q902" i="72" s="1"/>
  <c r="D903" i="72"/>
  <c r="Q903" i="72" s="1"/>
  <c r="D904" i="72"/>
  <c r="Q904" i="72" s="1"/>
  <c r="D905" i="72"/>
  <c r="Q905" i="72" s="1"/>
  <c r="D906" i="72"/>
  <c r="Q906" i="72" s="1"/>
  <c r="D898" i="72"/>
  <c r="Q898" i="72" s="1"/>
  <c r="D892" i="72"/>
  <c r="Q892" i="72" s="1"/>
  <c r="D893" i="72"/>
  <c r="Q893" i="72" s="1"/>
  <c r="D894" i="72"/>
  <c r="Q894" i="72" s="1"/>
  <c r="D895" i="72"/>
  <c r="Q895" i="72" s="1"/>
  <c r="D896" i="72"/>
  <c r="Q896" i="72" s="1"/>
  <c r="D897" i="72"/>
  <c r="Q897" i="72" s="1"/>
  <c r="D891" i="72"/>
  <c r="Q891" i="72" s="1"/>
  <c r="D883" i="72"/>
  <c r="Q883" i="72" s="1"/>
  <c r="D884" i="72"/>
  <c r="Q884" i="72" s="1"/>
  <c r="D885" i="72"/>
  <c r="Q885" i="72" s="1"/>
  <c r="D886" i="72"/>
  <c r="Q886" i="72" s="1"/>
  <c r="D887" i="72"/>
  <c r="Q887" i="72" s="1"/>
  <c r="D888" i="72"/>
  <c r="Q888" i="72" s="1"/>
  <c r="D889" i="72"/>
  <c r="Q889" i="72" s="1"/>
  <c r="D890" i="72"/>
  <c r="Q890" i="72" s="1"/>
  <c r="D882" i="72"/>
  <c r="Q882" i="72" s="1"/>
  <c r="D876" i="72"/>
  <c r="D877" i="72"/>
  <c r="D878" i="72"/>
  <c r="D879" i="72"/>
  <c r="D880" i="72"/>
  <c r="Q880" i="72" s="1"/>
  <c r="D881" i="72"/>
  <c r="Q881" i="72" s="1"/>
  <c r="D875" i="72"/>
  <c r="D867" i="72"/>
  <c r="D868" i="72"/>
  <c r="D869" i="72"/>
  <c r="D870" i="72"/>
  <c r="D871" i="72"/>
  <c r="D872" i="72"/>
  <c r="D873" i="72"/>
  <c r="D874" i="72"/>
  <c r="D866" i="72"/>
  <c r="B898" i="72"/>
  <c r="B882" i="72"/>
  <c r="B866" i="72"/>
  <c r="E851" i="72"/>
  <c r="E852" i="72"/>
  <c r="E853" i="72"/>
  <c r="E854" i="72"/>
  <c r="E855" i="72"/>
  <c r="E850" i="72"/>
  <c r="C864" i="72"/>
  <c r="C880" i="72" s="1"/>
  <c r="C896" i="72" s="1"/>
  <c r="C912" i="72" s="1"/>
  <c r="D864" i="72"/>
  <c r="Q864" i="72" s="1"/>
  <c r="C865" i="72"/>
  <c r="C881" i="72" s="1"/>
  <c r="C897" i="72" s="1"/>
  <c r="C913" i="72" s="1"/>
  <c r="D865" i="72"/>
  <c r="Q865" i="72" s="1"/>
  <c r="C860" i="72"/>
  <c r="C876" i="72" s="1"/>
  <c r="C892" i="72" s="1"/>
  <c r="C908" i="72" s="1"/>
  <c r="D860" i="72"/>
  <c r="C861" i="72"/>
  <c r="C877" i="72" s="1"/>
  <c r="C893" i="72" s="1"/>
  <c r="C909" i="72" s="1"/>
  <c r="D861" i="72"/>
  <c r="C862" i="72"/>
  <c r="C878" i="72" s="1"/>
  <c r="C894" i="72" s="1"/>
  <c r="C910" i="72" s="1"/>
  <c r="D862" i="72"/>
  <c r="C863" i="72"/>
  <c r="C879" i="72" s="1"/>
  <c r="C895" i="72" s="1"/>
  <c r="C911" i="72" s="1"/>
  <c r="D863" i="72"/>
  <c r="D859" i="72"/>
  <c r="C859" i="72"/>
  <c r="C875" i="72" s="1"/>
  <c r="C891" i="72" s="1"/>
  <c r="C907" i="72" s="1"/>
  <c r="D856" i="72"/>
  <c r="D857" i="72"/>
  <c r="D858" i="72"/>
  <c r="D851" i="72"/>
  <c r="D852" i="72"/>
  <c r="D853" i="72"/>
  <c r="D854" i="72"/>
  <c r="D855" i="72"/>
  <c r="D850" i="72"/>
  <c r="C851" i="72"/>
  <c r="C867" i="72" s="1"/>
  <c r="C883" i="72" s="1"/>
  <c r="C899" i="72" s="1"/>
  <c r="C852" i="72"/>
  <c r="C868" i="72" s="1"/>
  <c r="C884" i="72" s="1"/>
  <c r="C900" i="72" s="1"/>
  <c r="C853" i="72"/>
  <c r="C869" i="72" s="1"/>
  <c r="C885" i="72" s="1"/>
  <c r="C901" i="72" s="1"/>
  <c r="C854" i="72"/>
  <c r="C870" i="72" s="1"/>
  <c r="C886" i="72" s="1"/>
  <c r="C902" i="72" s="1"/>
  <c r="C855" i="72"/>
  <c r="C871" i="72" s="1"/>
  <c r="C887" i="72" s="1"/>
  <c r="C903" i="72" s="1"/>
  <c r="C856" i="72"/>
  <c r="C872" i="72" s="1"/>
  <c r="C888" i="72" s="1"/>
  <c r="C904" i="72" s="1"/>
  <c r="C857" i="72"/>
  <c r="C873" i="72" s="1"/>
  <c r="C889" i="72" s="1"/>
  <c r="C905" i="72" s="1"/>
  <c r="C858" i="72"/>
  <c r="C874" i="72" s="1"/>
  <c r="C890" i="72" s="1"/>
  <c r="C906" i="72" s="1"/>
  <c r="C850" i="72"/>
  <c r="C866" i="72" s="1"/>
  <c r="C882" i="72" s="1"/>
  <c r="C898" i="72" s="1"/>
  <c r="B850" i="72"/>
  <c r="C785" i="72"/>
  <c r="D785" i="72"/>
  <c r="Q785" i="72" s="1"/>
  <c r="E785" i="72"/>
  <c r="I785" i="72"/>
  <c r="J785" i="72"/>
  <c r="K785" i="72"/>
  <c r="C771" i="72"/>
  <c r="D771" i="72"/>
  <c r="Q771" i="72" s="1"/>
  <c r="E771" i="72"/>
  <c r="I771" i="72"/>
  <c r="J771" i="72"/>
  <c r="K771" i="72"/>
  <c r="C757" i="72"/>
  <c r="D757" i="72"/>
  <c r="Q757" i="72" s="1"/>
  <c r="E757" i="72"/>
  <c r="I757" i="72"/>
  <c r="J757" i="72"/>
  <c r="K757" i="72"/>
  <c r="F718" i="72"/>
  <c r="G718" i="72"/>
  <c r="H718" i="72"/>
  <c r="I718" i="72"/>
  <c r="J718" i="72"/>
  <c r="K718" i="72"/>
  <c r="F719" i="72"/>
  <c r="G719" i="72"/>
  <c r="H719" i="72"/>
  <c r="I719" i="72"/>
  <c r="J719" i="72"/>
  <c r="K719" i="72"/>
  <c r="F720" i="72"/>
  <c r="G720" i="72"/>
  <c r="H720" i="72"/>
  <c r="I720" i="72"/>
  <c r="J720" i="72"/>
  <c r="K720" i="72"/>
  <c r="F721" i="72"/>
  <c r="G721" i="72"/>
  <c r="H721" i="72"/>
  <c r="I721" i="72"/>
  <c r="J721" i="72"/>
  <c r="K721" i="72"/>
  <c r="F722" i="72"/>
  <c r="G722" i="72"/>
  <c r="H722" i="72"/>
  <c r="I722" i="72"/>
  <c r="J722" i="72"/>
  <c r="K722" i="72"/>
  <c r="F723" i="72"/>
  <c r="G723" i="72"/>
  <c r="H723" i="72"/>
  <c r="I723" i="72"/>
  <c r="J723" i="72"/>
  <c r="K723" i="72"/>
  <c r="F724" i="72"/>
  <c r="G724" i="72"/>
  <c r="H724" i="72"/>
  <c r="I724" i="72"/>
  <c r="J724" i="72"/>
  <c r="K724" i="72"/>
  <c r="F725" i="72"/>
  <c r="G725" i="72"/>
  <c r="H725" i="72"/>
  <c r="I725" i="72"/>
  <c r="J725" i="72"/>
  <c r="K725" i="72"/>
  <c r="F726" i="72"/>
  <c r="G726" i="72"/>
  <c r="H726" i="72"/>
  <c r="I726" i="72"/>
  <c r="J726" i="72"/>
  <c r="K726" i="72"/>
  <c r="F727" i="72"/>
  <c r="G727" i="72"/>
  <c r="H727" i="72"/>
  <c r="I727" i="72"/>
  <c r="J727" i="72"/>
  <c r="K727" i="72"/>
  <c r="F728" i="72"/>
  <c r="G728" i="72"/>
  <c r="H728" i="72"/>
  <c r="I728" i="72"/>
  <c r="J728" i="72"/>
  <c r="K728" i="72"/>
  <c r="F729" i="72"/>
  <c r="G729" i="72"/>
  <c r="H729" i="72"/>
  <c r="I729" i="72"/>
  <c r="J729" i="72"/>
  <c r="K729" i="72"/>
  <c r="F730" i="72"/>
  <c r="G730" i="72"/>
  <c r="H730" i="72"/>
  <c r="I730" i="72"/>
  <c r="J730" i="72"/>
  <c r="K730" i="72"/>
  <c r="F731" i="72"/>
  <c r="G731" i="72"/>
  <c r="H731" i="72"/>
  <c r="I731" i="72"/>
  <c r="J731" i="72"/>
  <c r="K731" i="72"/>
  <c r="F732" i="72"/>
  <c r="G732" i="72"/>
  <c r="H732" i="72"/>
  <c r="I732" i="72"/>
  <c r="J732" i="72"/>
  <c r="K732" i="72"/>
  <c r="F733" i="72"/>
  <c r="G733" i="72"/>
  <c r="H733" i="72"/>
  <c r="I733" i="72"/>
  <c r="J733" i="72"/>
  <c r="K733" i="72"/>
  <c r="F734" i="72"/>
  <c r="G734" i="72"/>
  <c r="H734" i="72"/>
  <c r="I734" i="72"/>
  <c r="J734" i="72"/>
  <c r="K734" i="72"/>
  <c r="F735" i="72"/>
  <c r="G735" i="72"/>
  <c r="H735" i="72"/>
  <c r="I735" i="72"/>
  <c r="J735" i="72"/>
  <c r="K735" i="72"/>
  <c r="F736" i="72"/>
  <c r="G736" i="72"/>
  <c r="H736" i="72"/>
  <c r="I736" i="72"/>
  <c r="J736" i="72"/>
  <c r="K736" i="72"/>
  <c r="F737" i="72"/>
  <c r="G737" i="72"/>
  <c r="H737" i="72"/>
  <c r="I737" i="72"/>
  <c r="J737" i="72"/>
  <c r="K737" i="72"/>
  <c r="F738" i="72"/>
  <c r="G738" i="72"/>
  <c r="H738" i="72"/>
  <c r="I738" i="72"/>
  <c r="J738" i="72"/>
  <c r="K738" i="72"/>
  <c r="F739" i="72"/>
  <c r="G739" i="72"/>
  <c r="H739" i="72"/>
  <c r="I739" i="72"/>
  <c r="J739" i="72"/>
  <c r="K739" i="72"/>
  <c r="F740" i="72"/>
  <c r="G740" i="72"/>
  <c r="H740" i="72"/>
  <c r="I740" i="72"/>
  <c r="J740" i="72"/>
  <c r="K740" i="72"/>
  <c r="F741" i="72"/>
  <c r="G741" i="72"/>
  <c r="H741" i="72"/>
  <c r="I741" i="72"/>
  <c r="J741" i="72"/>
  <c r="K741" i="72"/>
  <c r="E741" i="72"/>
  <c r="E740" i="72"/>
  <c r="E739" i="72"/>
  <c r="E735" i="72"/>
  <c r="E736" i="72"/>
  <c r="E737" i="72"/>
  <c r="E738" i="72"/>
  <c r="E734" i="72"/>
  <c r="E724" i="72"/>
  <c r="E725" i="72"/>
  <c r="E726" i="72"/>
  <c r="E727" i="72"/>
  <c r="E728" i="72"/>
  <c r="E729" i="72"/>
  <c r="E730" i="72"/>
  <c r="E731" i="72"/>
  <c r="E732" i="72"/>
  <c r="E733" i="72"/>
  <c r="D741" i="72"/>
  <c r="Q741" i="72" s="1"/>
  <c r="D740" i="72"/>
  <c r="Q740" i="72" s="1"/>
  <c r="D739" i="72"/>
  <c r="D738" i="72"/>
  <c r="D735" i="72"/>
  <c r="D736" i="72"/>
  <c r="D737" i="72"/>
  <c r="D734" i="72"/>
  <c r="D726" i="72"/>
  <c r="D727" i="72"/>
  <c r="D728" i="72"/>
  <c r="D729" i="72"/>
  <c r="D730" i="72"/>
  <c r="D731" i="72"/>
  <c r="D732" i="72"/>
  <c r="D733" i="72"/>
  <c r="D725" i="72"/>
  <c r="C741" i="72"/>
  <c r="C740" i="72"/>
  <c r="C739" i="72"/>
  <c r="C735" i="72"/>
  <c r="C736" i="72"/>
  <c r="C737" i="72"/>
  <c r="C738" i="72"/>
  <c r="C734" i="72"/>
  <c r="C722" i="72"/>
  <c r="C723" i="72"/>
  <c r="C724" i="72"/>
  <c r="C725" i="72"/>
  <c r="C726" i="72"/>
  <c r="C727" i="72"/>
  <c r="C728" i="72"/>
  <c r="C729" i="72"/>
  <c r="C730" i="72"/>
  <c r="C731" i="72"/>
  <c r="C732" i="72"/>
  <c r="C733" i="72"/>
  <c r="C721" i="72"/>
  <c r="C719" i="72"/>
  <c r="C720" i="72"/>
  <c r="F678" i="72"/>
  <c r="G678" i="72"/>
  <c r="H678" i="72"/>
  <c r="I678" i="72"/>
  <c r="J678" i="72"/>
  <c r="K678" i="72"/>
  <c r="F679" i="72"/>
  <c r="G679" i="72"/>
  <c r="H679" i="72"/>
  <c r="I679" i="72"/>
  <c r="J679" i="72"/>
  <c r="K679" i="72"/>
  <c r="F680" i="72"/>
  <c r="G680" i="72"/>
  <c r="H680" i="72"/>
  <c r="I680" i="72"/>
  <c r="J680" i="72"/>
  <c r="K680" i="72"/>
  <c r="F681" i="72"/>
  <c r="G681" i="72"/>
  <c r="H681" i="72"/>
  <c r="I681" i="72"/>
  <c r="J681" i="72"/>
  <c r="K681" i="72"/>
  <c r="F682" i="72"/>
  <c r="G682" i="72"/>
  <c r="H682" i="72"/>
  <c r="I682" i="72"/>
  <c r="J682" i="72"/>
  <c r="K682" i="72"/>
  <c r="F683" i="72"/>
  <c r="G683" i="72"/>
  <c r="H683" i="72"/>
  <c r="I683" i="72"/>
  <c r="J683" i="72"/>
  <c r="K683" i="72"/>
  <c r="F684" i="72"/>
  <c r="G684" i="72"/>
  <c r="H684" i="72"/>
  <c r="I684" i="72"/>
  <c r="J684" i="72"/>
  <c r="K684" i="72"/>
  <c r="F685" i="72"/>
  <c r="G685" i="72"/>
  <c r="H685" i="72"/>
  <c r="I685" i="72"/>
  <c r="J685" i="72"/>
  <c r="K685" i="72"/>
  <c r="F686" i="72"/>
  <c r="G686" i="72"/>
  <c r="H686" i="72"/>
  <c r="I686" i="72"/>
  <c r="J686" i="72"/>
  <c r="K686" i="72"/>
  <c r="F687" i="72"/>
  <c r="G687" i="72"/>
  <c r="H687" i="72"/>
  <c r="I687" i="72"/>
  <c r="J687" i="72"/>
  <c r="K687" i="72"/>
  <c r="F688" i="72"/>
  <c r="G688" i="72"/>
  <c r="H688" i="72"/>
  <c r="I688" i="72"/>
  <c r="J688" i="72"/>
  <c r="K688" i="72"/>
  <c r="F689" i="72"/>
  <c r="G689" i="72"/>
  <c r="H689" i="72"/>
  <c r="I689" i="72"/>
  <c r="J689" i="72"/>
  <c r="K689" i="72"/>
  <c r="F690" i="72"/>
  <c r="G690" i="72"/>
  <c r="H690" i="72"/>
  <c r="I690" i="72"/>
  <c r="J690" i="72"/>
  <c r="K690" i="72"/>
  <c r="F691" i="72"/>
  <c r="G691" i="72"/>
  <c r="H691" i="72"/>
  <c r="I691" i="72"/>
  <c r="J691" i="72"/>
  <c r="K691" i="72"/>
  <c r="F692" i="72"/>
  <c r="G692" i="72"/>
  <c r="H692" i="72"/>
  <c r="I692" i="72"/>
  <c r="J692" i="72"/>
  <c r="K692" i="72"/>
  <c r="F693" i="72"/>
  <c r="G693" i="72"/>
  <c r="H693" i="72"/>
  <c r="I693" i="72"/>
  <c r="J693" i="72"/>
  <c r="K693" i="72"/>
  <c r="F694" i="72"/>
  <c r="G694" i="72"/>
  <c r="H694" i="72"/>
  <c r="I694" i="72"/>
  <c r="J694" i="72"/>
  <c r="K694" i="72"/>
  <c r="F695" i="72"/>
  <c r="G695" i="72"/>
  <c r="H695" i="72"/>
  <c r="I695" i="72"/>
  <c r="J695" i="72"/>
  <c r="K695" i="72"/>
  <c r="F696" i="72"/>
  <c r="G696" i="72"/>
  <c r="H696" i="72"/>
  <c r="I696" i="72"/>
  <c r="J696" i="72"/>
  <c r="K696" i="72"/>
  <c r="F697" i="72"/>
  <c r="G697" i="72"/>
  <c r="H697" i="72"/>
  <c r="I697" i="72"/>
  <c r="J697" i="72"/>
  <c r="K697" i="72"/>
  <c r="F698" i="72"/>
  <c r="G698" i="72"/>
  <c r="H698" i="72"/>
  <c r="I698" i="72"/>
  <c r="J698" i="72"/>
  <c r="K698" i="72"/>
  <c r="F699" i="72"/>
  <c r="G699" i="72"/>
  <c r="H699" i="72"/>
  <c r="I699" i="72"/>
  <c r="J699" i="72"/>
  <c r="K699" i="72"/>
  <c r="F700" i="72"/>
  <c r="G700" i="72"/>
  <c r="H700" i="72"/>
  <c r="I700" i="72"/>
  <c r="J700" i="72"/>
  <c r="K700" i="72"/>
  <c r="F701" i="72"/>
  <c r="G701" i="72"/>
  <c r="H701" i="72"/>
  <c r="I701" i="72"/>
  <c r="J701" i="72"/>
  <c r="K701" i="72"/>
  <c r="F702" i="72"/>
  <c r="G702" i="72"/>
  <c r="H702" i="72"/>
  <c r="I702" i="72"/>
  <c r="J702" i="72"/>
  <c r="K702" i="72"/>
  <c r="E701" i="72"/>
  <c r="E702" i="72"/>
  <c r="E700" i="72"/>
  <c r="E699" i="72"/>
  <c r="E696" i="72"/>
  <c r="E697" i="72"/>
  <c r="E698" i="72"/>
  <c r="E695" i="72"/>
  <c r="E685" i="72"/>
  <c r="E686" i="72"/>
  <c r="E687" i="72"/>
  <c r="E688" i="72"/>
  <c r="E689" i="72"/>
  <c r="E690" i="72"/>
  <c r="E691" i="72"/>
  <c r="E692" i="72"/>
  <c r="E693" i="72"/>
  <c r="E694" i="72"/>
  <c r="D702" i="72"/>
  <c r="Q702" i="72" s="1"/>
  <c r="D701" i="72"/>
  <c r="Q701" i="72" s="1"/>
  <c r="D700" i="72"/>
  <c r="D696" i="72"/>
  <c r="D697" i="72"/>
  <c r="D698" i="72"/>
  <c r="D699" i="72"/>
  <c r="D695" i="72"/>
  <c r="D683" i="72"/>
  <c r="D684" i="72"/>
  <c r="D685" i="72"/>
  <c r="D686" i="72"/>
  <c r="D687" i="72"/>
  <c r="D688" i="72"/>
  <c r="D689" i="72"/>
  <c r="D690" i="72"/>
  <c r="D691" i="72"/>
  <c r="D692" i="72"/>
  <c r="D693" i="72"/>
  <c r="D694" i="72"/>
  <c r="C702" i="72"/>
  <c r="C701" i="72"/>
  <c r="C700" i="72"/>
  <c r="C696" i="72"/>
  <c r="C697" i="72"/>
  <c r="C698" i="72"/>
  <c r="C699" i="72"/>
  <c r="C695" i="72"/>
  <c r="C682" i="72"/>
  <c r="C683" i="72"/>
  <c r="C684" i="72"/>
  <c r="C685" i="72"/>
  <c r="C686" i="72"/>
  <c r="C687" i="72"/>
  <c r="C688" i="72"/>
  <c r="C689" i="72"/>
  <c r="C690" i="72"/>
  <c r="C691" i="72"/>
  <c r="C692" i="72"/>
  <c r="C693" i="72"/>
  <c r="C694" i="72"/>
  <c r="C681" i="72"/>
  <c r="C679" i="72"/>
  <c r="C680" i="72"/>
  <c r="F653" i="72"/>
  <c r="G653" i="72"/>
  <c r="H653" i="72"/>
  <c r="I653" i="72"/>
  <c r="J653" i="72"/>
  <c r="K653" i="72"/>
  <c r="F654" i="72"/>
  <c r="G654" i="72"/>
  <c r="H654" i="72"/>
  <c r="I654" i="72"/>
  <c r="J654" i="72"/>
  <c r="K654" i="72"/>
  <c r="F655" i="72"/>
  <c r="G655" i="72"/>
  <c r="H655" i="72"/>
  <c r="I655" i="72"/>
  <c r="J655" i="72"/>
  <c r="K655" i="72"/>
  <c r="F656" i="72"/>
  <c r="G656" i="72"/>
  <c r="H656" i="72"/>
  <c r="I656" i="72"/>
  <c r="J656" i="72"/>
  <c r="K656" i="72"/>
  <c r="F657" i="72"/>
  <c r="G657" i="72"/>
  <c r="H657" i="72"/>
  <c r="I657" i="72"/>
  <c r="J657" i="72"/>
  <c r="K657" i="72"/>
  <c r="F658" i="72"/>
  <c r="G658" i="72"/>
  <c r="H658" i="72"/>
  <c r="I658" i="72"/>
  <c r="J658" i="72"/>
  <c r="K658" i="72"/>
  <c r="F659" i="72"/>
  <c r="G659" i="72"/>
  <c r="H659" i="72"/>
  <c r="I659" i="72"/>
  <c r="J659" i="72"/>
  <c r="K659" i="72"/>
  <c r="F660" i="72"/>
  <c r="G660" i="72"/>
  <c r="H660" i="72"/>
  <c r="I660" i="72"/>
  <c r="J660" i="72"/>
  <c r="K660" i="72"/>
  <c r="F661" i="72"/>
  <c r="G661" i="72"/>
  <c r="H661" i="72"/>
  <c r="I661" i="72"/>
  <c r="J661" i="72"/>
  <c r="K661" i="72"/>
  <c r="F662" i="72"/>
  <c r="G662" i="72"/>
  <c r="H662" i="72"/>
  <c r="I662" i="72"/>
  <c r="J662" i="72"/>
  <c r="K662" i="72"/>
  <c r="F663" i="72"/>
  <c r="G663" i="72"/>
  <c r="H663" i="72"/>
  <c r="I663" i="72"/>
  <c r="J663" i="72"/>
  <c r="K663" i="72"/>
  <c r="F664" i="72"/>
  <c r="G664" i="72"/>
  <c r="H664" i="72"/>
  <c r="I664" i="72"/>
  <c r="J664" i="72"/>
  <c r="K664" i="72"/>
  <c r="F665" i="72"/>
  <c r="G665" i="72"/>
  <c r="H665" i="72"/>
  <c r="I665" i="72"/>
  <c r="J665" i="72"/>
  <c r="K665" i="72"/>
  <c r="F666" i="72"/>
  <c r="G666" i="72"/>
  <c r="H666" i="72"/>
  <c r="I666" i="72"/>
  <c r="J666" i="72"/>
  <c r="K666" i="72"/>
  <c r="F667" i="72"/>
  <c r="G667" i="72"/>
  <c r="H667" i="72"/>
  <c r="I667" i="72"/>
  <c r="J667" i="72"/>
  <c r="K667" i="72"/>
  <c r="F668" i="72"/>
  <c r="G668" i="72"/>
  <c r="H668" i="72"/>
  <c r="I668" i="72"/>
  <c r="J668" i="72"/>
  <c r="K668" i="72"/>
  <c r="F669" i="72"/>
  <c r="G669" i="72"/>
  <c r="H669" i="72"/>
  <c r="I669" i="72"/>
  <c r="J669" i="72"/>
  <c r="K669" i="72"/>
  <c r="F670" i="72"/>
  <c r="G670" i="72"/>
  <c r="H670" i="72"/>
  <c r="I670" i="72"/>
  <c r="J670" i="72"/>
  <c r="K670" i="72"/>
  <c r="F671" i="72"/>
  <c r="G671" i="72"/>
  <c r="H671" i="72"/>
  <c r="I671" i="72"/>
  <c r="J671" i="72"/>
  <c r="K671" i="72"/>
  <c r="F672" i="72"/>
  <c r="G672" i="72"/>
  <c r="H672" i="72"/>
  <c r="I672" i="72"/>
  <c r="J672" i="72"/>
  <c r="K672" i="72"/>
  <c r="F673" i="72"/>
  <c r="G673" i="72"/>
  <c r="H673" i="72"/>
  <c r="I673" i="72"/>
  <c r="J673" i="72"/>
  <c r="K673" i="72"/>
  <c r="F674" i="72"/>
  <c r="G674" i="72"/>
  <c r="H674" i="72"/>
  <c r="I674" i="72"/>
  <c r="J674" i="72"/>
  <c r="K674" i="72"/>
  <c r="F675" i="72"/>
  <c r="G675" i="72"/>
  <c r="H675" i="72"/>
  <c r="I675" i="72"/>
  <c r="J675" i="72"/>
  <c r="K675" i="72"/>
  <c r="F676" i="72"/>
  <c r="G676" i="72"/>
  <c r="H676" i="72"/>
  <c r="I676" i="72"/>
  <c r="J676" i="72"/>
  <c r="K676" i="72"/>
  <c r="F677" i="72"/>
  <c r="G677" i="72"/>
  <c r="H677" i="72"/>
  <c r="I677" i="72"/>
  <c r="J677" i="72"/>
  <c r="K677" i="72"/>
  <c r="E677" i="72"/>
  <c r="E676" i="72"/>
  <c r="E675" i="72"/>
  <c r="E671" i="72"/>
  <c r="E672" i="72"/>
  <c r="E673" i="72"/>
  <c r="E674" i="72"/>
  <c r="E670" i="72"/>
  <c r="E663" i="72"/>
  <c r="E664" i="72"/>
  <c r="E665" i="72"/>
  <c r="E666" i="72"/>
  <c r="E667" i="72"/>
  <c r="E668" i="72"/>
  <c r="E669" i="72"/>
  <c r="E662" i="72"/>
  <c r="D677" i="72"/>
  <c r="Q677" i="72" s="1"/>
  <c r="D676" i="72"/>
  <c r="Q676" i="72" s="1"/>
  <c r="D675" i="72"/>
  <c r="D671" i="72"/>
  <c r="D672" i="72"/>
  <c r="D673" i="72"/>
  <c r="D674" i="72"/>
  <c r="D670" i="72"/>
  <c r="C677" i="72"/>
  <c r="C676" i="72"/>
  <c r="C675" i="72"/>
  <c r="C671" i="72"/>
  <c r="C672" i="72"/>
  <c r="C673" i="72"/>
  <c r="C674" i="72"/>
  <c r="C670" i="72"/>
  <c r="D662" i="72"/>
  <c r="D663" i="72"/>
  <c r="D664" i="72"/>
  <c r="D665" i="72"/>
  <c r="D666" i="72"/>
  <c r="D667" i="72"/>
  <c r="D668" i="72"/>
  <c r="D669" i="72"/>
  <c r="C657" i="72"/>
  <c r="C658" i="72"/>
  <c r="C659" i="72"/>
  <c r="C660" i="72"/>
  <c r="C661" i="72"/>
  <c r="C662" i="72"/>
  <c r="C663" i="72"/>
  <c r="C664" i="72"/>
  <c r="C665" i="72"/>
  <c r="C666" i="72"/>
  <c r="C667" i="72"/>
  <c r="C668" i="72"/>
  <c r="C669" i="72"/>
  <c r="D654" i="72"/>
  <c r="D655" i="72"/>
  <c r="C656" i="72"/>
  <c r="C654" i="72"/>
  <c r="C655" i="72"/>
  <c r="C589" i="72" l="1"/>
  <c r="C564" i="72"/>
  <c r="C574" i="72" s="1"/>
  <c r="C606" i="72" s="1"/>
  <c r="C563" i="72"/>
  <c r="C573" i="72" s="1"/>
  <c r="C605" i="72" s="1"/>
  <c r="C581" i="72"/>
  <c r="C613" i="72" s="1"/>
  <c r="C602" i="72"/>
  <c r="C580" i="72"/>
  <c r="C612" i="72" s="1"/>
  <c r="C601" i="72"/>
  <c r="C591" i="72"/>
  <c r="C590" i="72"/>
  <c r="C600" i="72"/>
  <c r="C599" i="72"/>
  <c r="C598" i="72"/>
  <c r="C597" i="72"/>
  <c r="C575" i="72"/>
  <c r="C607" i="72" s="1"/>
  <c r="C596" i="72"/>
  <c r="C593" i="72"/>
  <c r="C572" i="72"/>
  <c r="C604" i="72" s="1"/>
  <c r="C582" i="72"/>
  <c r="C588" i="72"/>
  <c r="C587" i="72"/>
  <c r="C586" i="72"/>
  <c r="C585" i="72"/>
  <c r="Q166" i="72"/>
  <c r="E166" i="72"/>
  <c r="F166" i="72"/>
  <c r="G166" i="72"/>
  <c r="H166" i="72"/>
  <c r="I166" i="72"/>
  <c r="J166" i="72"/>
  <c r="K166" i="72"/>
  <c r="Q167" i="72"/>
  <c r="E167" i="72"/>
  <c r="F167" i="72"/>
  <c r="G167" i="72"/>
  <c r="H167" i="72"/>
  <c r="I167" i="72"/>
  <c r="J167" i="72"/>
  <c r="K167" i="72"/>
  <c r="Q168" i="72"/>
  <c r="E168" i="72"/>
  <c r="F168" i="72"/>
  <c r="G168" i="72"/>
  <c r="H168" i="72"/>
  <c r="I168" i="72"/>
  <c r="J168" i="72"/>
  <c r="K168" i="72"/>
  <c r="Q169" i="72"/>
  <c r="E169" i="72"/>
  <c r="F169" i="72"/>
  <c r="G169" i="72"/>
  <c r="H169" i="72"/>
  <c r="I169" i="72"/>
  <c r="J169" i="72"/>
  <c r="K169" i="72"/>
  <c r="Q170" i="72"/>
  <c r="E170" i="72"/>
  <c r="F170" i="72"/>
  <c r="G170" i="72"/>
  <c r="H170" i="72"/>
  <c r="I170" i="72"/>
  <c r="J170" i="72"/>
  <c r="K170" i="72"/>
  <c r="C170" i="72"/>
  <c r="C165" i="72"/>
  <c r="C166" i="72"/>
  <c r="C167" i="72"/>
  <c r="C168" i="72"/>
  <c r="C169" i="72"/>
  <c r="E144" i="72"/>
  <c r="F144" i="72"/>
  <c r="G144" i="72"/>
  <c r="H144" i="72"/>
  <c r="I144" i="72"/>
  <c r="J144" i="72"/>
  <c r="K144" i="72"/>
  <c r="E145" i="72"/>
  <c r="F145" i="72"/>
  <c r="G145" i="72"/>
  <c r="H145" i="72"/>
  <c r="I145" i="72"/>
  <c r="J145" i="72"/>
  <c r="K145" i="72"/>
  <c r="E146" i="72"/>
  <c r="F146" i="72"/>
  <c r="G146" i="72"/>
  <c r="H146" i="72"/>
  <c r="I146" i="72"/>
  <c r="J146" i="72"/>
  <c r="K146" i="72"/>
  <c r="E147" i="72"/>
  <c r="F147" i="72"/>
  <c r="G147" i="72"/>
  <c r="H147" i="72"/>
  <c r="I147" i="72"/>
  <c r="J147" i="72"/>
  <c r="K147" i="72"/>
  <c r="E148" i="72"/>
  <c r="F148" i="72"/>
  <c r="G148" i="72"/>
  <c r="H148" i="72"/>
  <c r="I148" i="72"/>
  <c r="J148" i="72"/>
  <c r="K148" i="72"/>
  <c r="E149" i="72"/>
  <c r="F149" i="72"/>
  <c r="G149" i="72"/>
  <c r="H149" i="72"/>
  <c r="I149" i="72"/>
  <c r="J149" i="72"/>
  <c r="K149" i="72"/>
  <c r="E150" i="72"/>
  <c r="F150" i="72"/>
  <c r="G150" i="72"/>
  <c r="H150" i="72"/>
  <c r="I150" i="72"/>
  <c r="J150" i="72"/>
  <c r="K150" i="72"/>
  <c r="E151" i="72"/>
  <c r="F151" i="72"/>
  <c r="G151" i="72"/>
  <c r="H151" i="72"/>
  <c r="I151" i="72"/>
  <c r="J151" i="72"/>
  <c r="K151" i="72"/>
  <c r="E153" i="72"/>
  <c r="F153" i="72"/>
  <c r="G153" i="72"/>
  <c r="H153" i="72"/>
  <c r="I153" i="72"/>
  <c r="J153" i="72"/>
  <c r="K153" i="72"/>
  <c r="E155" i="72"/>
  <c r="F155" i="72"/>
  <c r="G155" i="72"/>
  <c r="H155" i="72"/>
  <c r="I155" i="72"/>
  <c r="J155" i="72"/>
  <c r="K155" i="72"/>
  <c r="F142" i="72"/>
  <c r="G142" i="72"/>
  <c r="H142" i="72"/>
  <c r="I142" i="72"/>
  <c r="J142" i="72"/>
  <c r="K142" i="72"/>
  <c r="E142" i="72"/>
  <c r="F122" i="72"/>
  <c r="G122" i="72"/>
  <c r="H122" i="72"/>
  <c r="I122" i="72"/>
  <c r="J122" i="72"/>
  <c r="K122" i="72"/>
  <c r="F123" i="72"/>
  <c r="G123" i="72"/>
  <c r="H123" i="72"/>
  <c r="I123" i="72"/>
  <c r="J123" i="72"/>
  <c r="K123" i="72"/>
  <c r="F124" i="72"/>
  <c r="G124" i="72"/>
  <c r="H124" i="72"/>
  <c r="I124" i="72"/>
  <c r="J124" i="72"/>
  <c r="K124" i="72"/>
  <c r="F125" i="72"/>
  <c r="G125" i="72"/>
  <c r="H125" i="72"/>
  <c r="I125" i="72"/>
  <c r="J125" i="72"/>
  <c r="K125" i="72"/>
  <c r="F126" i="72"/>
  <c r="G126" i="72"/>
  <c r="H126" i="72"/>
  <c r="I126" i="72"/>
  <c r="J126" i="72"/>
  <c r="K126" i="72"/>
  <c r="F127" i="72"/>
  <c r="G127" i="72"/>
  <c r="H127" i="72"/>
  <c r="I127" i="72"/>
  <c r="J127" i="72"/>
  <c r="K127" i="72"/>
  <c r="F128" i="72"/>
  <c r="G128" i="72"/>
  <c r="H128" i="72"/>
  <c r="I128" i="72"/>
  <c r="J128" i="72"/>
  <c r="K128" i="72"/>
  <c r="F129" i="72"/>
  <c r="G129" i="72"/>
  <c r="H129" i="72"/>
  <c r="I129" i="72"/>
  <c r="J129" i="72"/>
  <c r="K129" i="72"/>
  <c r="F130" i="72"/>
  <c r="G130" i="72"/>
  <c r="H130" i="72"/>
  <c r="I130" i="72"/>
  <c r="J130" i="72"/>
  <c r="K130" i="72"/>
  <c r="F131" i="72"/>
  <c r="G131" i="72"/>
  <c r="H131" i="72"/>
  <c r="I131" i="72"/>
  <c r="J131" i="72"/>
  <c r="K131" i="72"/>
  <c r="F132" i="72"/>
  <c r="G132" i="72"/>
  <c r="H132" i="72"/>
  <c r="I132" i="72"/>
  <c r="J132" i="72"/>
  <c r="K132" i="72"/>
  <c r="F133" i="72"/>
  <c r="G133" i="72"/>
  <c r="H133" i="72"/>
  <c r="I133" i="72"/>
  <c r="J133" i="72"/>
  <c r="K133" i="72"/>
  <c r="F134" i="72"/>
  <c r="G134" i="72"/>
  <c r="H134" i="72"/>
  <c r="I134" i="72"/>
  <c r="J134" i="72"/>
  <c r="K134" i="72"/>
  <c r="F135" i="72"/>
  <c r="G135" i="72"/>
  <c r="H135" i="72"/>
  <c r="I135" i="72"/>
  <c r="J135" i="72"/>
  <c r="K135" i="72"/>
  <c r="F136" i="72"/>
  <c r="G136" i="72"/>
  <c r="H136" i="72"/>
  <c r="I136" i="72"/>
  <c r="J136" i="72"/>
  <c r="K136" i="72"/>
  <c r="F137" i="72"/>
  <c r="G137" i="72"/>
  <c r="H137" i="72"/>
  <c r="I137" i="72"/>
  <c r="J137" i="72"/>
  <c r="K137" i="72"/>
  <c r="F138" i="72"/>
  <c r="G138" i="72"/>
  <c r="H138" i="72"/>
  <c r="I138" i="72"/>
  <c r="J138" i="72"/>
  <c r="K138" i="72"/>
  <c r="F140" i="72"/>
  <c r="G140" i="72"/>
  <c r="H140" i="72"/>
  <c r="I140" i="72"/>
  <c r="J140" i="72"/>
  <c r="K140" i="72"/>
  <c r="E123" i="72"/>
  <c r="E124" i="72"/>
  <c r="E125" i="72"/>
  <c r="E126" i="72"/>
  <c r="E127" i="72"/>
  <c r="E128" i="72"/>
  <c r="E129" i="72"/>
  <c r="E130" i="72"/>
  <c r="E131" i="72"/>
  <c r="E132" i="72"/>
  <c r="E133" i="72"/>
  <c r="E134" i="72"/>
  <c r="E135" i="72"/>
  <c r="E136" i="72"/>
  <c r="E137" i="72"/>
  <c r="E138" i="72"/>
  <c r="E140" i="72"/>
  <c r="E122" i="72"/>
  <c r="D122" i="72"/>
  <c r="Q122" i="72" s="1"/>
  <c r="D157" i="72"/>
  <c r="Q157" i="72" s="1"/>
  <c r="D158" i="72"/>
  <c r="Q158" i="72" s="1"/>
  <c r="D159" i="72"/>
  <c r="Q159" i="72" s="1"/>
  <c r="D160" i="72"/>
  <c r="Q160" i="72" s="1"/>
  <c r="D156" i="72"/>
  <c r="Q156" i="72" s="1"/>
  <c r="D143" i="72"/>
  <c r="Q143" i="72" s="1"/>
  <c r="D144" i="72"/>
  <c r="Q144" i="72" s="1"/>
  <c r="D145" i="72"/>
  <c r="Q145" i="72" s="1"/>
  <c r="D146" i="72"/>
  <c r="Q146" i="72" s="1"/>
  <c r="D147" i="72"/>
  <c r="Q147" i="72" s="1"/>
  <c r="D148" i="72"/>
  <c r="Q148" i="72" s="1"/>
  <c r="D149" i="72"/>
  <c r="Q149" i="72" s="1"/>
  <c r="D150" i="72"/>
  <c r="Q150" i="72" s="1"/>
  <c r="D151" i="72"/>
  <c r="Q151" i="72" s="1"/>
  <c r="D152" i="72"/>
  <c r="Q152" i="72" s="1"/>
  <c r="D153" i="72"/>
  <c r="Q153" i="72" s="1"/>
  <c r="D154" i="72"/>
  <c r="Q154" i="72" s="1"/>
  <c r="D155" i="72"/>
  <c r="Q155" i="72" s="1"/>
  <c r="D142" i="72"/>
  <c r="Q142" i="72" s="1"/>
  <c r="D123" i="72"/>
  <c r="Q123" i="72" s="1"/>
  <c r="D124" i="72"/>
  <c r="Q124" i="72" s="1"/>
  <c r="D125" i="72"/>
  <c r="Q125" i="72" s="1"/>
  <c r="D126" i="72"/>
  <c r="Q126" i="72" s="1"/>
  <c r="D127" i="72"/>
  <c r="Q127" i="72" s="1"/>
  <c r="D128" i="72"/>
  <c r="Q128" i="72" s="1"/>
  <c r="D129" i="72"/>
  <c r="Q129" i="72" s="1"/>
  <c r="D130" i="72"/>
  <c r="Q130" i="72" s="1"/>
  <c r="D131" i="72"/>
  <c r="Q131" i="72" s="1"/>
  <c r="D132" i="72"/>
  <c r="Q132" i="72" s="1"/>
  <c r="D133" i="72"/>
  <c r="Q133" i="72" s="1"/>
  <c r="D134" i="72"/>
  <c r="Q134" i="72" s="1"/>
  <c r="D135" i="72"/>
  <c r="Q135" i="72" s="1"/>
  <c r="D136" i="72"/>
  <c r="Q136" i="72" s="1"/>
  <c r="D137" i="72"/>
  <c r="Q137" i="72" s="1"/>
  <c r="D138" i="72"/>
  <c r="Q138" i="72" s="1"/>
  <c r="D139" i="72"/>
  <c r="Q139" i="72" s="1"/>
  <c r="D140" i="72"/>
  <c r="Q140" i="72" s="1"/>
  <c r="D141" i="72"/>
  <c r="Q141" i="72" s="1"/>
  <c r="C157" i="72"/>
  <c r="C158" i="72"/>
  <c r="C159" i="72"/>
  <c r="C160" i="72"/>
  <c r="C156" i="72"/>
  <c r="B156" i="72"/>
  <c r="C143" i="72"/>
  <c r="C144" i="72"/>
  <c r="C145" i="72"/>
  <c r="C146" i="72"/>
  <c r="C147" i="72"/>
  <c r="C148" i="72"/>
  <c r="C149" i="72"/>
  <c r="C150" i="72"/>
  <c r="C151" i="72"/>
  <c r="C152" i="72"/>
  <c r="C153" i="72"/>
  <c r="C154" i="72"/>
  <c r="C155" i="72"/>
  <c r="C142" i="72"/>
  <c r="B142" i="72"/>
  <c r="C123" i="72"/>
  <c r="C124" i="72"/>
  <c r="C125" i="72"/>
  <c r="C126" i="72"/>
  <c r="C127" i="72"/>
  <c r="C128" i="72"/>
  <c r="C129" i="72"/>
  <c r="C130" i="72"/>
  <c r="C131" i="72"/>
  <c r="C132" i="72"/>
  <c r="C133" i="72"/>
  <c r="C134" i="72"/>
  <c r="C135" i="72"/>
  <c r="C136" i="72"/>
  <c r="C137" i="72"/>
  <c r="C138" i="72"/>
  <c r="C139" i="72"/>
  <c r="C140" i="72"/>
  <c r="C141" i="72"/>
  <c r="E239" i="72"/>
  <c r="D239" i="72"/>
  <c r="Q239" i="72" s="1"/>
  <c r="C239" i="72"/>
  <c r="C122" i="72"/>
  <c r="B122" i="72"/>
  <c r="I285" i="72"/>
  <c r="J285" i="72"/>
  <c r="K285" i="72"/>
  <c r="I286" i="72"/>
  <c r="J286" i="72"/>
  <c r="K286" i="72"/>
  <c r="I287" i="72"/>
  <c r="J287" i="72"/>
  <c r="K287" i="72"/>
  <c r="I289" i="72"/>
  <c r="J289" i="72"/>
  <c r="K289" i="72"/>
  <c r="I290" i="72"/>
  <c r="J290" i="72"/>
  <c r="K290" i="72"/>
  <c r="J284" i="72"/>
  <c r="K284" i="72"/>
  <c r="I284" i="72"/>
  <c r="I267" i="72"/>
  <c r="J267" i="72"/>
  <c r="K267" i="72"/>
  <c r="I268" i="72"/>
  <c r="J268" i="72"/>
  <c r="K268" i="72"/>
  <c r="I269" i="72"/>
  <c r="J269" i="72"/>
  <c r="K269" i="72"/>
  <c r="I270" i="72"/>
  <c r="J270" i="72"/>
  <c r="K270" i="72"/>
  <c r="I271" i="72"/>
  <c r="J271" i="72"/>
  <c r="K271" i="72"/>
  <c r="I273" i="72"/>
  <c r="J273" i="72"/>
  <c r="K273" i="72"/>
  <c r="I274" i="72"/>
  <c r="J274" i="72"/>
  <c r="K274" i="72"/>
  <c r="I277" i="72"/>
  <c r="J277" i="72"/>
  <c r="K277" i="72"/>
  <c r="I278" i="72"/>
  <c r="J278" i="72"/>
  <c r="K278" i="72"/>
  <c r="I280" i="72"/>
  <c r="J280" i="72"/>
  <c r="K280" i="72"/>
  <c r="I281" i="72"/>
  <c r="J281" i="72"/>
  <c r="K281" i="72"/>
  <c r="I282" i="72"/>
  <c r="J282" i="72"/>
  <c r="K282" i="72"/>
  <c r="J266" i="72"/>
  <c r="K266" i="72"/>
  <c r="I266" i="72"/>
  <c r="D545" i="72"/>
  <c r="Q545" i="72" s="1"/>
  <c r="D546" i="72"/>
  <c r="Q546" i="72" s="1"/>
  <c r="D547" i="72"/>
  <c r="Q547" i="72" s="1"/>
  <c r="D548" i="72"/>
  <c r="Q548" i="72" s="1"/>
  <c r="D549" i="72"/>
  <c r="Q549" i="72" s="1"/>
  <c r="D550" i="72"/>
  <c r="Q550" i="72" s="1"/>
  <c r="D551" i="72"/>
  <c r="Q551" i="72" s="1"/>
  <c r="D544" i="72"/>
  <c r="Q544" i="72" s="1"/>
  <c r="D527" i="72"/>
  <c r="Q527" i="72" s="1"/>
  <c r="D528" i="72"/>
  <c r="Q528" i="72" s="1"/>
  <c r="D529" i="72"/>
  <c r="Q529" i="72" s="1"/>
  <c r="D530" i="72"/>
  <c r="Q530" i="72" s="1"/>
  <c r="D531" i="72"/>
  <c r="Q531" i="72" s="1"/>
  <c r="D532" i="72"/>
  <c r="Q532" i="72" s="1"/>
  <c r="D533" i="72"/>
  <c r="Q533" i="72" s="1"/>
  <c r="D534" i="72"/>
  <c r="Q534" i="72" s="1"/>
  <c r="E534" i="72"/>
  <c r="D535" i="72"/>
  <c r="Q535" i="72" s="1"/>
  <c r="D536" i="72"/>
  <c r="Q536" i="72" s="1"/>
  <c r="D537" i="72"/>
  <c r="Q537" i="72" s="1"/>
  <c r="D538" i="72"/>
  <c r="Q538" i="72" s="1"/>
  <c r="D539" i="72"/>
  <c r="Q539" i="72" s="1"/>
  <c r="D540" i="72"/>
  <c r="Q540" i="72" s="1"/>
  <c r="D541" i="72"/>
  <c r="Q541" i="72" s="1"/>
  <c r="D542" i="72"/>
  <c r="Q542" i="72" s="1"/>
  <c r="D543" i="72"/>
  <c r="Q543" i="72" s="1"/>
  <c r="D526" i="72"/>
  <c r="Q526" i="72" s="1"/>
  <c r="D519" i="72"/>
  <c r="Q519" i="72" s="1"/>
  <c r="E519" i="72"/>
  <c r="D520" i="72"/>
  <c r="Q520" i="72" s="1"/>
  <c r="E520" i="72"/>
  <c r="D521" i="72"/>
  <c r="Q521" i="72" s="1"/>
  <c r="E521" i="72"/>
  <c r="D522" i="72"/>
  <c r="Q522" i="72" s="1"/>
  <c r="D523" i="72"/>
  <c r="Q523" i="72" s="1"/>
  <c r="E523" i="72"/>
  <c r="D524" i="72"/>
  <c r="Q524" i="72" s="1"/>
  <c r="E524" i="72"/>
  <c r="D525" i="72"/>
  <c r="Q525" i="72" s="1"/>
  <c r="E518" i="72"/>
  <c r="D518" i="72"/>
  <c r="Q518" i="72" s="1"/>
  <c r="D501" i="72"/>
  <c r="Q501" i="72" s="1"/>
  <c r="E501" i="72"/>
  <c r="D502" i="72"/>
  <c r="Q502" i="72" s="1"/>
  <c r="E502" i="72"/>
  <c r="D503" i="72"/>
  <c r="Q503" i="72" s="1"/>
  <c r="E503" i="72"/>
  <c r="D504" i="72"/>
  <c r="Q504" i="72" s="1"/>
  <c r="E504" i="72"/>
  <c r="D505" i="72"/>
  <c r="Q505" i="72" s="1"/>
  <c r="E505" i="72"/>
  <c r="D506" i="72"/>
  <c r="Q506" i="72" s="1"/>
  <c r="D507" i="72"/>
  <c r="Q507" i="72" s="1"/>
  <c r="E507" i="72"/>
  <c r="D508" i="72"/>
  <c r="Q508" i="72" s="1"/>
  <c r="E508" i="72"/>
  <c r="D509" i="72"/>
  <c r="Q509" i="72" s="1"/>
  <c r="D510" i="72"/>
  <c r="Q510" i="72" s="1"/>
  <c r="D511" i="72"/>
  <c r="Q511" i="72" s="1"/>
  <c r="E511" i="72"/>
  <c r="D512" i="72"/>
  <c r="Q512" i="72" s="1"/>
  <c r="E512" i="72"/>
  <c r="D513" i="72"/>
  <c r="Q513" i="72" s="1"/>
  <c r="D514" i="72"/>
  <c r="Q514" i="72" s="1"/>
  <c r="E514" i="72"/>
  <c r="D515" i="72"/>
  <c r="Q515" i="72" s="1"/>
  <c r="E515" i="72"/>
  <c r="D516" i="72"/>
  <c r="Q516" i="72" s="1"/>
  <c r="E516" i="72"/>
  <c r="D517" i="72"/>
  <c r="Q517" i="72" s="1"/>
  <c r="E500" i="72"/>
  <c r="D500" i="72"/>
  <c r="Q500" i="72" s="1"/>
  <c r="D493" i="72"/>
  <c r="Q493" i="72" s="1"/>
  <c r="E493" i="72"/>
  <c r="D494" i="72"/>
  <c r="Q494" i="72" s="1"/>
  <c r="E494" i="72"/>
  <c r="D495" i="72"/>
  <c r="Q495" i="72" s="1"/>
  <c r="E495" i="72"/>
  <c r="D496" i="72"/>
  <c r="Q496" i="72" s="1"/>
  <c r="D497" i="72"/>
  <c r="Q497" i="72" s="1"/>
  <c r="E497" i="72"/>
  <c r="D498" i="72"/>
  <c r="Q498" i="72" s="1"/>
  <c r="E498" i="72"/>
  <c r="D499" i="72"/>
  <c r="Q499" i="72" s="1"/>
  <c r="E492" i="72"/>
  <c r="D492" i="72"/>
  <c r="Q492" i="72" s="1"/>
  <c r="D475" i="72"/>
  <c r="Q475" i="72" s="1"/>
  <c r="E475" i="72"/>
  <c r="D476" i="72"/>
  <c r="Q476" i="72" s="1"/>
  <c r="E476" i="72"/>
  <c r="D477" i="72"/>
  <c r="Q477" i="72" s="1"/>
  <c r="E477" i="72"/>
  <c r="D478" i="72"/>
  <c r="Q478" i="72" s="1"/>
  <c r="E478" i="72"/>
  <c r="D479" i="72"/>
  <c r="Q479" i="72" s="1"/>
  <c r="E479" i="72"/>
  <c r="D480" i="72"/>
  <c r="Q480" i="72" s="1"/>
  <c r="D481" i="72"/>
  <c r="Q481" i="72" s="1"/>
  <c r="E481" i="72"/>
  <c r="D482" i="72"/>
  <c r="Q482" i="72" s="1"/>
  <c r="E482" i="72"/>
  <c r="D483" i="72"/>
  <c r="Q483" i="72" s="1"/>
  <c r="D484" i="72"/>
  <c r="Q484" i="72" s="1"/>
  <c r="D485" i="72"/>
  <c r="Q485" i="72" s="1"/>
  <c r="E485" i="72"/>
  <c r="D486" i="72"/>
  <c r="Q486" i="72" s="1"/>
  <c r="E486" i="72"/>
  <c r="D487" i="72"/>
  <c r="Q487" i="72" s="1"/>
  <c r="D488" i="72"/>
  <c r="Q488" i="72" s="1"/>
  <c r="E488" i="72"/>
  <c r="D489" i="72"/>
  <c r="Q489" i="72" s="1"/>
  <c r="E489" i="72"/>
  <c r="D490" i="72"/>
  <c r="Q490" i="72" s="1"/>
  <c r="E490" i="72"/>
  <c r="D491" i="72"/>
  <c r="Q491" i="72" s="1"/>
  <c r="E474" i="72"/>
  <c r="D474" i="72"/>
  <c r="Q474" i="72" s="1"/>
  <c r="B526" i="72"/>
  <c r="B500" i="72"/>
  <c r="D467" i="72"/>
  <c r="Q467" i="72" s="1"/>
  <c r="E467" i="72"/>
  <c r="D468" i="72"/>
  <c r="Q468" i="72" s="1"/>
  <c r="E468" i="72"/>
  <c r="D469" i="72"/>
  <c r="Q469" i="72" s="1"/>
  <c r="E469" i="72"/>
  <c r="D470" i="72"/>
  <c r="Q470" i="72" s="1"/>
  <c r="D471" i="72"/>
  <c r="Q471" i="72" s="1"/>
  <c r="E471" i="72"/>
  <c r="D472" i="72"/>
  <c r="Q472" i="72" s="1"/>
  <c r="E472" i="72"/>
  <c r="D473" i="72"/>
  <c r="Q473" i="72" s="1"/>
  <c r="E466" i="72"/>
  <c r="D466" i="72"/>
  <c r="Q466" i="72" s="1"/>
  <c r="D449" i="72"/>
  <c r="Q449" i="72" s="1"/>
  <c r="E449" i="72"/>
  <c r="D450" i="72"/>
  <c r="Q450" i="72" s="1"/>
  <c r="E450" i="72"/>
  <c r="D451" i="72"/>
  <c r="Q451" i="72" s="1"/>
  <c r="E451" i="72"/>
  <c r="D452" i="72"/>
  <c r="Q452" i="72" s="1"/>
  <c r="E452" i="72"/>
  <c r="D453" i="72"/>
  <c r="Q453" i="72" s="1"/>
  <c r="E453" i="72"/>
  <c r="D454" i="72"/>
  <c r="Q454" i="72" s="1"/>
  <c r="D455" i="72"/>
  <c r="Q455" i="72" s="1"/>
  <c r="E455" i="72"/>
  <c r="D456" i="72"/>
  <c r="Q456" i="72" s="1"/>
  <c r="E456" i="72"/>
  <c r="D457" i="72"/>
  <c r="Q457" i="72" s="1"/>
  <c r="D458" i="72"/>
  <c r="Q458" i="72" s="1"/>
  <c r="D459" i="72"/>
  <c r="Q459" i="72" s="1"/>
  <c r="E459" i="72"/>
  <c r="D460" i="72"/>
  <c r="Q460" i="72" s="1"/>
  <c r="E460" i="72"/>
  <c r="D461" i="72"/>
  <c r="Q461" i="72" s="1"/>
  <c r="D462" i="72"/>
  <c r="Q462" i="72" s="1"/>
  <c r="E462" i="72"/>
  <c r="D463" i="72"/>
  <c r="Q463" i="72" s="1"/>
  <c r="E463" i="72"/>
  <c r="D464" i="72"/>
  <c r="Q464" i="72" s="1"/>
  <c r="E464" i="72"/>
  <c r="D465" i="72"/>
  <c r="Q465" i="72" s="1"/>
  <c r="E448" i="72"/>
  <c r="D448" i="72"/>
  <c r="Q448" i="72" s="1"/>
  <c r="D441" i="72"/>
  <c r="Q441" i="72" s="1"/>
  <c r="E441" i="72"/>
  <c r="D442" i="72"/>
  <c r="Q442" i="72" s="1"/>
  <c r="E442" i="72"/>
  <c r="D443" i="72"/>
  <c r="Q443" i="72" s="1"/>
  <c r="E443" i="72"/>
  <c r="D444" i="72"/>
  <c r="Q444" i="72" s="1"/>
  <c r="D445" i="72"/>
  <c r="Q445" i="72" s="1"/>
  <c r="E445" i="72"/>
  <c r="D446" i="72"/>
  <c r="Q446" i="72" s="1"/>
  <c r="E446" i="72"/>
  <c r="D447" i="72"/>
  <c r="Q447" i="72" s="1"/>
  <c r="E440" i="72"/>
  <c r="D440" i="72"/>
  <c r="Q440" i="72" s="1"/>
  <c r="D423" i="72"/>
  <c r="Q423" i="72" s="1"/>
  <c r="E423" i="72"/>
  <c r="D424" i="72"/>
  <c r="Q424" i="72" s="1"/>
  <c r="E424" i="72"/>
  <c r="D425" i="72"/>
  <c r="Q425" i="72" s="1"/>
  <c r="E425" i="72"/>
  <c r="D426" i="72"/>
  <c r="Q426" i="72" s="1"/>
  <c r="E426" i="72"/>
  <c r="D427" i="72"/>
  <c r="Q427" i="72" s="1"/>
  <c r="E427" i="72"/>
  <c r="D428" i="72"/>
  <c r="Q428" i="72" s="1"/>
  <c r="D429" i="72"/>
  <c r="Q429" i="72" s="1"/>
  <c r="E429" i="72"/>
  <c r="D430" i="72"/>
  <c r="Q430" i="72" s="1"/>
  <c r="E430" i="72"/>
  <c r="D431" i="72"/>
  <c r="Q431" i="72" s="1"/>
  <c r="D432" i="72"/>
  <c r="Q432" i="72" s="1"/>
  <c r="D433" i="72"/>
  <c r="Q433" i="72" s="1"/>
  <c r="E433" i="72"/>
  <c r="D434" i="72"/>
  <c r="Q434" i="72" s="1"/>
  <c r="E434" i="72"/>
  <c r="D435" i="72"/>
  <c r="Q435" i="72" s="1"/>
  <c r="D436" i="72"/>
  <c r="Q436" i="72" s="1"/>
  <c r="E436" i="72"/>
  <c r="D437" i="72"/>
  <c r="Q437" i="72" s="1"/>
  <c r="E437" i="72"/>
  <c r="D438" i="72"/>
  <c r="Q438" i="72" s="1"/>
  <c r="E438" i="72"/>
  <c r="D439" i="72"/>
  <c r="Q439" i="72" s="1"/>
  <c r="E422" i="72"/>
  <c r="D422" i="72"/>
  <c r="Q422" i="72" s="1"/>
  <c r="D415" i="72"/>
  <c r="Q415" i="72" s="1"/>
  <c r="E415" i="72"/>
  <c r="D416" i="72"/>
  <c r="Q416" i="72" s="1"/>
  <c r="E416" i="72"/>
  <c r="D417" i="72"/>
  <c r="Q417" i="72" s="1"/>
  <c r="E417" i="72"/>
  <c r="D418" i="72"/>
  <c r="Q418" i="72" s="1"/>
  <c r="D419" i="72"/>
  <c r="Q419" i="72" s="1"/>
  <c r="E419" i="72"/>
  <c r="D420" i="72"/>
  <c r="Q420" i="72" s="1"/>
  <c r="E420" i="72"/>
  <c r="D421" i="72"/>
  <c r="Q421" i="72" s="1"/>
  <c r="E414" i="72"/>
  <c r="D414" i="72"/>
  <c r="Q414" i="72" s="1"/>
  <c r="D397" i="72"/>
  <c r="Q397" i="72" s="1"/>
  <c r="E397" i="72"/>
  <c r="D398" i="72"/>
  <c r="Q398" i="72" s="1"/>
  <c r="E398" i="72"/>
  <c r="D399" i="72"/>
  <c r="Q399" i="72" s="1"/>
  <c r="E399" i="72"/>
  <c r="D400" i="72"/>
  <c r="Q400" i="72" s="1"/>
  <c r="E400" i="72"/>
  <c r="D401" i="72"/>
  <c r="Q401" i="72" s="1"/>
  <c r="E401" i="72"/>
  <c r="D402" i="72"/>
  <c r="Q402" i="72" s="1"/>
  <c r="D403" i="72"/>
  <c r="Q403" i="72" s="1"/>
  <c r="E403" i="72"/>
  <c r="D404" i="72"/>
  <c r="Q404" i="72" s="1"/>
  <c r="E404" i="72"/>
  <c r="D405" i="72"/>
  <c r="Q405" i="72" s="1"/>
  <c r="D406" i="72"/>
  <c r="Q406" i="72" s="1"/>
  <c r="D407" i="72"/>
  <c r="Q407" i="72" s="1"/>
  <c r="E407" i="72"/>
  <c r="D408" i="72"/>
  <c r="Q408" i="72" s="1"/>
  <c r="E408" i="72"/>
  <c r="D409" i="72"/>
  <c r="Q409" i="72" s="1"/>
  <c r="D410" i="72"/>
  <c r="Q410" i="72" s="1"/>
  <c r="E410" i="72"/>
  <c r="D411" i="72"/>
  <c r="Q411" i="72" s="1"/>
  <c r="E411" i="72"/>
  <c r="D412" i="72"/>
  <c r="Q412" i="72" s="1"/>
  <c r="E412" i="72"/>
  <c r="D413" i="72"/>
  <c r="Q413" i="72" s="1"/>
  <c r="E396" i="72"/>
  <c r="D396" i="72"/>
  <c r="Q396" i="72" s="1"/>
  <c r="D389" i="72"/>
  <c r="Q389" i="72" s="1"/>
  <c r="E389" i="72"/>
  <c r="D390" i="72"/>
  <c r="Q390" i="72" s="1"/>
  <c r="E390" i="72"/>
  <c r="D391" i="72"/>
  <c r="Q391" i="72" s="1"/>
  <c r="E391" i="72"/>
  <c r="D392" i="72"/>
  <c r="Q392" i="72" s="1"/>
  <c r="D393" i="72"/>
  <c r="Q393" i="72" s="1"/>
  <c r="E393" i="72"/>
  <c r="D394" i="72"/>
  <c r="Q394" i="72" s="1"/>
  <c r="E394" i="72"/>
  <c r="D395" i="72"/>
  <c r="Q395" i="72" s="1"/>
  <c r="E388" i="72"/>
  <c r="D388" i="72"/>
  <c r="Q388" i="72" s="1"/>
  <c r="D371" i="72"/>
  <c r="Q371" i="72" s="1"/>
  <c r="E371" i="72"/>
  <c r="D372" i="72"/>
  <c r="Q372" i="72" s="1"/>
  <c r="E372" i="72"/>
  <c r="D373" i="72"/>
  <c r="Q373" i="72" s="1"/>
  <c r="E373" i="72"/>
  <c r="D374" i="72"/>
  <c r="Q374" i="72" s="1"/>
  <c r="E374" i="72"/>
  <c r="D375" i="72"/>
  <c r="Q375" i="72" s="1"/>
  <c r="E375" i="72"/>
  <c r="D376" i="72"/>
  <c r="Q376" i="72" s="1"/>
  <c r="D377" i="72"/>
  <c r="Q377" i="72" s="1"/>
  <c r="E377" i="72"/>
  <c r="D378" i="72"/>
  <c r="Q378" i="72" s="1"/>
  <c r="E378" i="72"/>
  <c r="D379" i="72"/>
  <c r="Q379" i="72" s="1"/>
  <c r="D380" i="72"/>
  <c r="Q380" i="72" s="1"/>
  <c r="D381" i="72"/>
  <c r="Q381" i="72" s="1"/>
  <c r="E381" i="72"/>
  <c r="D382" i="72"/>
  <c r="Q382" i="72" s="1"/>
  <c r="E382" i="72"/>
  <c r="D383" i="72"/>
  <c r="Q383" i="72" s="1"/>
  <c r="D384" i="72"/>
  <c r="Q384" i="72" s="1"/>
  <c r="E384" i="72"/>
  <c r="D385" i="72"/>
  <c r="Q385" i="72" s="1"/>
  <c r="E385" i="72"/>
  <c r="D386" i="72"/>
  <c r="Q386" i="72" s="1"/>
  <c r="E386" i="72"/>
  <c r="D387" i="72"/>
  <c r="Q387" i="72" s="1"/>
  <c r="E370" i="72"/>
  <c r="D370" i="72"/>
  <c r="Q370" i="72" s="1"/>
  <c r="D363" i="72"/>
  <c r="Q363" i="72" s="1"/>
  <c r="E363" i="72"/>
  <c r="D364" i="72"/>
  <c r="Q364" i="72" s="1"/>
  <c r="E364" i="72"/>
  <c r="D365" i="72"/>
  <c r="Q365" i="72" s="1"/>
  <c r="E365" i="72"/>
  <c r="D366" i="72"/>
  <c r="Q366" i="72" s="1"/>
  <c r="D367" i="72"/>
  <c r="Q367" i="72" s="1"/>
  <c r="E367" i="72"/>
  <c r="D368" i="72"/>
  <c r="Q368" i="72" s="1"/>
  <c r="E368" i="72"/>
  <c r="D369" i="72"/>
  <c r="Q369" i="72" s="1"/>
  <c r="E362" i="72"/>
  <c r="D362" i="72"/>
  <c r="Q362" i="72" s="1"/>
  <c r="D345" i="72"/>
  <c r="Q345" i="72" s="1"/>
  <c r="E345" i="72"/>
  <c r="D346" i="72"/>
  <c r="Q346" i="72" s="1"/>
  <c r="E346" i="72"/>
  <c r="D347" i="72"/>
  <c r="Q347" i="72" s="1"/>
  <c r="E347" i="72"/>
  <c r="D348" i="72"/>
  <c r="Q348" i="72" s="1"/>
  <c r="E348" i="72"/>
  <c r="D349" i="72"/>
  <c r="Q349" i="72" s="1"/>
  <c r="E349" i="72"/>
  <c r="D350" i="72"/>
  <c r="Q350" i="72" s="1"/>
  <c r="D351" i="72"/>
  <c r="Q351" i="72" s="1"/>
  <c r="E351" i="72"/>
  <c r="D352" i="72"/>
  <c r="Q352" i="72" s="1"/>
  <c r="E352" i="72"/>
  <c r="D353" i="72"/>
  <c r="Q353" i="72" s="1"/>
  <c r="D354" i="72"/>
  <c r="Q354" i="72" s="1"/>
  <c r="D355" i="72"/>
  <c r="Q355" i="72" s="1"/>
  <c r="E355" i="72"/>
  <c r="D356" i="72"/>
  <c r="Q356" i="72" s="1"/>
  <c r="E356" i="72"/>
  <c r="D357" i="72"/>
  <c r="Q357" i="72" s="1"/>
  <c r="D358" i="72"/>
  <c r="Q358" i="72" s="1"/>
  <c r="E358" i="72"/>
  <c r="D359" i="72"/>
  <c r="Q359" i="72" s="1"/>
  <c r="E359" i="72"/>
  <c r="D360" i="72"/>
  <c r="Q360" i="72" s="1"/>
  <c r="E360" i="72"/>
  <c r="D361" i="72"/>
  <c r="Q361" i="72" s="1"/>
  <c r="E344" i="72"/>
  <c r="D344" i="72"/>
  <c r="Q344" i="72" s="1"/>
  <c r="D337" i="72"/>
  <c r="Q337" i="72" s="1"/>
  <c r="E337" i="72"/>
  <c r="D338" i="72"/>
  <c r="Q338" i="72" s="1"/>
  <c r="E338" i="72"/>
  <c r="D339" i="72"/>
  <c r="Q339" i="72" s="1"/>
  <c r="E339" i="72"/>
  <c r="D340" i="72"/>
  <c r="Q340" i="72" s="1"/>
  <c r="E340" i="72"/>
  <c r="D341" i="72"/>
  <c r="Q341" i="72" s="1"/>
  <c r="E341" i="72"/>
  <c r="D342" i="72"/>
  <c r="Q342" i="72" s="1"/>
  <c r="E342" i="72"/>
  <c r="D343" i="72"/>
  <c r="Q343" i="72" s="1"/>
  <c r="E343" i="72"/>
  <c r="E336" i="72"/>
  <c r="D336" i="72"/>
  <c r="Q336" i="72" s="1"/>
  <c r="D319" i="72"/>
  <c r="E319" i="72"/>
  <c r="D320" i="72"/>
  <c r="E320" i="72"/>
  <c r="D321" i="72"/>
  <c r="E321" i="72"/>
  <c r="D322" i="72"/>
  <c r="E322" i="72"/>
  <c r="D323" i="72"/>
  <c r="E323" i="72"/>
  <c r="D324" i="72"/>
  <c r="E324" i="72"/>
  <c r="D325" i="72"/>
  <c r="E325" i="72"/>
  <c r="D326" i="72"/>
  <c r="E326" i="72"/>
  <c r="D327" i="72"/>
  <c r="E327" i="72"/>
  <c r="D328" i="72"/>
  <c r="E328" i="72"/>
  <c r="D329" i="72"/>
  <c r="E329" i="72"/>
  <c r="D330" i="72"/>
  <c r="E330" i="72"/>
  <c r="D331" i="72"/>
  <c r="E331" i="72"/>
  <c r="D332" i="72"/>
  <c r="E332" i="72"/>
  <c r="D333" i="72"/>
  <c r="E333" i="72"/>
  <c r="D334" i="72"/>
  <c r="E334" i="72"/>
  <c r="D335" i="72"/>
  <c r="E335" i="72"/>
  <c r="E318" i="72"/>
  <c r="D318" i="72"/>
  <c r="D311" i="72"/>
  <c r="D312" i="72"/>
  <c r="D313" i="72"/>
  <c r="D314" i="72"/>
  <c r="D315" i="72"/>
  <c r="D316" i="72"/>
  <c r="D317" i="72"/>
  <c r="D310" i="72"/>
  <c r="D293" i="72"/>
  <c r="D294" i="72"/>
  <c r="D295" i="72"/>
  <c r="D296" i="72"/>
  <c r="D297" i="72"/>
  <c r="D298" i="72"/>
  <c r="D299" i="72"/>
  <c r="D300" i="72"/>
  <c r="D301" i="72"/>
  <c r="D302" i="72"/>
  <c r="D303" i="72"/>
  <c r="D304" i="72"/>
  <c r="D305" i="72"/>
  <c r="D306" i="72"/>
  <c r="D307" i="72"/>
  <c r="D308" i="72"/>
  <c r="D309" i="72"/>
  <c r="D292" i="72"/>
  <c r="D285" i="72"/>
  <c r="E285" i="72"/>
  <c r="D286" i="72"/>
  <c r="E286" i="72"/>
  <c r="D287" i="72"/>
  <c r="E287" i="72"/>
  <c r="D288" i="72"/>
  <c r="D289" i="72"/>
  <c r="E289" i="72"/>
  <c r="D290" i="72"/>
  <c r="E290" i="72"/>
  <c r="D291" i="72"/>
  <c r="E284" i="72"/>
  <c r="D284" i="72"/>
  <c r="D281" i="72"/>
  <c r="E281" i="72"/>
  <c r="D282" i="72"/>
  <c r="E282" i="72"/>
  <c r="D283" i="72"/>
  <c r="D267" i="72"/>
  <c r="E267" i="72"/>
  <c r="D268" i="72"/>
  <c r="E268" i="72"/>
  <c r="D269" i="72"/>
  <c r="E269" i="72"/>
  <c r="D270" i="72"/>
  <c r="E270" i="72"/>
  <c r="D271" i="72"/>
  <c r="E271" i="72"/>
  <c r="D272" i="72"/>
  <c r="D273" i="72"/>
  <c r="E273" i="72"/>
  <c r="D274" i="72"/>
  <c r="E274" i="72"/>
  <c r="D275" i="72"/>
  <c r="D276" i="72"/>
  <c r="D277" i="72"/>
  <c r="E277" i="72"/>
  <c r="D278" i="72"/>
  <c r="E278" i="72"/>
  <c r="D279" i="72"/>
  <c r="D280" i="72"/>
  <c r="E280" i="72"/>
  <c r="E266" i="72"/>
  <c r="D266" i="72"/>
  <c r="E259" i="72"/>
  <c r="E260" i="72"/>
  <c r="E261" i="72"/>
  <c r="E263" i="72"/>
  <c r="E264" i="72"/>
  <c r="E258" i="72"/>
  <c r="E241" i="72"/>
  <c r="E242" i="72"/>
  <c r="E243" i="72"/>
  <c r="E244" i="72"/>
  <c r="E245" i="72"/>
  <c r="E247" i="72"/>
  <c r="E248" i="72"/>
  <c r="E249" i="72"/>
  <c r="E251" i="72"/>
  <c r="E252" i="72"/>
  <c r="E254" i="72"/>
  <c r="E255" i="72"/>
  <c r="E256" i="72"/>
  <c r="D259" i="72"/>
  <c r="D260" i="72"/>
  <c r="D261" i="72"/>
  <c r="D262" i="72"/>
  <c r="D263" i="72"/>
  <c r="D264" i="72"/>
  <c r="D265" i="72"/>
  <c r="D258" i="72"/>
  <c r="D241" i="72"/>
  <c r="D242" i="72"/>
  <c r="D243" i="72"/>
  <c r="D244" i="72"/>
  <c r="D245" i="72"/>
  <c r="D246" i="72"/>
  <c r="D247" i="72"/>
  <c r="D248" i="72"/>
  <c r="D249" i="72"/>
  <c r="D250" i="72"/>
  <c r="D251" i="72"/>
  <c r="D252" i="72"/>
  <c r="D253" i="72"/>
  <c r="D254" i="72"/>
  <c r="D255" i="72"/>
  <c r="D256" i="72"/>
  <c r="D257" i="72"/>
  <c r="D240" i="72"/>
  <c r="B474" i="72"/>
  <c r="B448" i="72"/>
  <c r="B422" i="72"/>
  <c r="B396" i="72"/>
  <c r="B370" i="72"/>
  <c r="B344" i="72"/>
  <c r="E218" i="72"/>
  <c r="D232" i="72"/>
  <c r="D233" i="72"/>
  <c r="D234" i="72"/>
  <c r="D235" i="72"/>
  <c r="D236" i="72"/>
  <c r="D237" i="72"/>
  <c r="D238" i="72"/>
  <c r="D231" i="72"/>
  <c r="D214" i="72"/>
  <c r="D215" i="72"/>
  <c r="D216" i="72"/>
  <c r="D217" i="72"/>
  <c r="D218" i="72"/>
  <c r="Q218" i="72" s="1"/>
  <c r="D219" i="72"/>
  <c r="Q219" i="72" s="1"/>
  <c r="D220" i="72"/>
  <c r="D221" i="72"/>
  <c r="D222" i="72"/>
  <c r="D223" i="72"/>
  <c r="D224" i="72"/>
  <c r="D225" i="72"/>
  <c r="D226" i="72"/>
  <c r="D227" i="72"/>
  <c r="D228" i="72"/>
  <c r="D229" i="72"/>
  <c r="D230" i="72"/>
  <c r="D213" i="72"/>
  <c r="C218" i="72"/>
  <c r="C245" i="72" s="1"/>
  <c r="C271" i="72" s="1"/>
  <c r="C297" i="72" s="1"/>
  <c r="C323" i="72" s="1"/>
  <c r="C349" i="72" s="1"/>
  <c r="C375" i="72" s="1"/>
  <c r="C401" i="72" s="1"/>
  <c r="C427" i="72" s="1"/>
  <c r="C453" i="72" s="1"/>
  <c r="C479" i="72" s="1"/>
  <c r="C505" i="72" s="1"/>
  <c r="C531" i="72" s="1"/>
  <c r="C219" i="72"/>
  <c r="C246" i="72" s="1"/>
  <c r="C272" i="72" s="1"/>
  <c r="C298" i="72" s="1"/>
  <c r="C324" i="72" s="1"/>
  <c r="C350" i="72" s="1"/>
  <c r="C376" i="72" s="1"/>
  <c r="C402" i="72" s="1"/>
  <c r="C428" i="72" s="1"/>
  <c r="C454" i="72" s="1"/>
  <c r="C480" i="72" s="1"/>
  <c r="C506" i="72" s="1"/>
  <c r="C532" i="72" s="1"/>
  <c r="I16" i="67"/>
  <c r="E379" i="72" s="1"/>
  <c r="J16" i="67"/>
  <c r="E405" i="72" s="1"/>
  <c r="K16" i="67"/>
  <c r="E431" i="72" s="1"/>
  <c r="L16" i="67"/>
  <c r="E457" i="72" s="1"/>
  <c r="M16" i="67"/>
  <c r="E483" i="72" s="1"/>
  <c r="N16" i="67"/>
  <c r="E509" i="72" s="1"/>
  <c r="P16" i="67"/>
  <c r="I275" i="72" s="1"/>
  <c r="Q16" i="67"/>
  <c r="J275" i="72" s="1"/>
  <c r="R16" i="67"/>
  <c r="K275" i="72" s="1"/>
  <c r="E353" i="72"/>
  <c r="Q13" i="67"/>
  <c r="J272" i="72" s="1"/>
  <c r="R13" i="67"/>
  <c r="K272" i="72" s="1"/>
  <c r="P13" i="67"/>
  <c r="I272" i="72" s="1"/>
  <c r="E16" i="67"/>
  <c r="E275" i="72" s="1"/>
  <c r="D16" i="67"/>
  <c r="C16" i="67"/>
  <c r="B10" i="32"/>
  <c r="A1" i="32"/>
  <c r="E11" i="32"/>
  <c r="E905" i="72" s="1"/>
  <c r="D11" i="32"/>
  <c r="E889" i="72" s="1"/>
  <c r="C11" i="32"/>
  <c r="E873" i="72" s="1"/>
  <c r="B11" i="32"/>
  <c r="E857" i="72" s="1"/>
  <c r="D10" i="32"/>
  <c r="C10" i="32"/>
  <c r="B18" i="73"/>
  <c r="B14" i="73"/>
  <c r="G11" i="65"/>
  <c r="F11" i="65"/>
  <c r="D12" i="32" l="1"/>
  <c r="E890" i="72" s="1"/>
  <c r="E888" i="72"/>
  <c r="C12" i="32"/>
  <c r="E874" i="72" s="1"/>
  <c r="E872" i="72"/>
  <c r="E12" i="32"/>
  <c r="E906" i="72" s="1"/>
  <c r="E904" i="72"/>
  <c r="B12" i="32"/>
  <c r="E858" i="72" s="1"/>
  <c r="E856" i="72"/>
  <c r="C594" i="72"/>
  <c r="C595" i="72"/>
  <c r="A15" i="32"/>
  <c r="E912" i="72"/>
  <c r="D23" i="32"/>
  <c r="E896" i="72" s="1"/>
  <c r="C23" i="32"/>
  <c r="E880" i="72" s="1"/>
  <c r="B23" i="32"/>
  <c r="E864" i="72" s="1"/>
  <c r="E911" i="72"/>
  <c r="D22" i="32"/>
  <c r="E895" i="72" s="1"/>
  <c r="C22" i="32"/>
  <c r="E879" i="72" s="1"/>
  <c r="B22" i="32"/>
  <c r="E863" i="72" s="1"/>
  <c r="E910" i="72"/>
  <c r="D21" i="32"/>
  <c r="E894" i="72" s="1"/>
  <c r="C21" i="32"/>
  <c r="E878" i="72" s="1"/>
  <c r="B21" i="32"/>
  <c r="E862" i="72" s="1"/>
  <c r="E909" i="72"/>
  <c r="D20" i="32"/>
  <c r="E893" i="72" s="1"/>
  <c r="C20" i="32"/>
  <c r="E877" i="72" s="1"/>
  <c r="B20" i="32"/>
  <c r="E861" i="72" s="1"/>
  <c r="E908" i="72"/>
  <c r="D19" i="32"/>
  <c r="E892" i="72" s="1"/>
  <c r="C19" i="32"/>
  <c r="E876" i="72" s="1"/>
  <c r="E860" i="72"/>
  <c r="E907" i="72"/>
  <c r="D18" i="32"/>
  <c r="E891" i="72" s="1"/>
  <c r="C18" i="32"/>
  <c r="E875" i="72" s="1"/>
  <c r="B18" i="32"/>
  <c r="E859" i="72" s="1"/>
  <c r="I134" i="38"/>
  <c r="H134" i="38"/>
  <c r="G134" i="38"/>
  <c r="F134" i="38"/>
  <c r="E134" i="38"/>
  <c r="D134" i="38"/>
  <c r="C134" i="38"/>
  <c r="A134" i="38"/>
  <c r="I133" i="38"/>
  <c r="H133" i="38"/>
  <c r="G133" i="38"/>
  <c r="F133" i="38"/>
  <c r="E133" i="38"/>
  <c r="D133" i="38"/>
  <c r="C133" i="38"/>
  <c r="A133" i="38"/>
  <c r="I132" i="38"/>
  <c r="H132" i="38"/>
  <c r="G132" i="38"/>
  <c r="F132" i="38"/>
  <c r="E132" i="38"/>
  <c r="D132" i="38"/>
  <c r="C132" i="38"/>
  <c r="I131" i="38"/>
  <c r="H131" i="38"/>
  <c r="G131" i="38"/>
  <c r="F131" i="38"/>
  <c r="E131" i="38"/>
  <c r="D131" i="38"/>
  <c r="C131" i="38"/>
  <c r="A131" i="38"/>
  <c r="I130" i="38"/>
  <c r="H130" i="38"/>
  <c r="G130" i="38"/>
  <c r="F130" i="38"/>
  <c r="E130" i="38"/>
  <c r="D130" i="38"/>
  <c r="C130" i="38"/>
  <c r="A130" i="38"/>
  <c r="A132" i="38" s="1"/>
  <c r="I129" i="38"/>
  <c r="H129" i="38"/>
  <c r="G129" i="38"/>
  <c r="F129" i="38"/>
  <c r="E129" i="38"/>
  <c r="D129" i="38"/>
  <c r="C129" i="38"/>
  <c r="A129" i="38"/>
  <c r="I128" i="38"/>
  <c r="H128" i="38"/>
  <c r="G128" i="38"/>
  <c r="F128" i="38"/>
  <c r="E128" i="38"/>
  <c r="D128" i="38"/>
  <c r="C128" i="38"/>
  <c r="I127" i="38"/>
  <c r="H127" i="38"/>
  <c r="G127" i="38"/>
  <c r="F127" i="38"/>
  <c r="E127" i="38"/>
  <c r="D127" i="38"/>
  <c r="C127" i="38"/>
  <c r="A127" i="38"/>
  <c r="I126" i="38"/>
  <c r="H126" i="38"/>
  <c r="G126" i="38"/>
  <c r="F126" i="38"/>
  <c r="E126" i="38"/>
  <c r="D126" i="38"/>
  <c r="C126" i="38"/>
  <c r="A126" i="38"/>
  <c r="A128" i="38" s="1"/>
  <c r="I62" i="38"/>
  <c r="H62" i="38"/>
  <c r="G62" i="38"/>
  <c r="F62" i="38"/>
  <c r="E62" i="38"/>
  <c r="D62" i="38"/>
  <c r="C62" i="38"/>
  <c r="I58" i="38"/>
  <c r="I66" i="38" s="1"/>
  <c r="H58" i="38"/>
  <c r="H66" i="38" s="1"/>
  <c r="G58" i="38"/>
  <c r="F58" i="38"/>
  <c r="E58" i="38"/>
  <c r="D58" i="38"/>
  <c r="C58" i="38"/>
  <c r="D17" i="38"/>
  <c r="E17" i="38"/>
  <c r="F17" i="38"/>
  <c r="G17" i="38"/>
  <c r="H17" i="38"/>
  <c r="I17" i="38"/>
  <c r="C17" i="38"/>
  <c r="B24" i="32" l="1"/>
  <c r="E865" i="72" s="1"/>
  <c r="E913" i="72"/>
  <c r="D24" i="32"/>
  <c r="E897" i="72" s="1"/>
  <c r="C24" i="32"/>
  <c r="E881" i="72" s="1"/>
  <c r="D66" i="38"/>
  <c r="E66" i="38"/>
  <c r="G66" i="38"/>
  <c r="C66" i="38"/>
  <c r="F66" i="38"/>
  <c r="D17" i="73" l="1"/>
  <c r="E813" i="72" s="1"/>
  <c r="C38" i="73"/>
  <c r="A38" i="73"/>
  <c r="A29" i="73"/>
  <c r="A30" i="73" s="1"/>
  <c r="A31" i="73" s="1"/>
  <c r="A32" i="73" s="1"/>
  <c r="A33" i="73" s="1"/>
  <c r="A34" i="73" s="1"/>
  <c r="A35" i="73" s="1"/>
  <c r="A36" i="73" s="1"/>
  <c r="A37" i="73" s="1"/>
  <c r="D16" i="73"/>
  <c r="E16" i="73"/>
  <c r="F16" i="73"/>
  <c r="E17" i="73"/>
  <c r="F17" i="73"/>
  <c r="D18" i="73"/>
  <c r="E814" i="72" s="1"/>
  <c r="E18" i="73"/>
  <c r="F18" i="73"/>
  <c r="E19" i="73"/>
  <c r="F19" i="73"/>
  <c r="C17" i="73"/>
  <c r="C18" i="73"/>
  <c r="C16" i="73"/>
  <c r="F15" i="73"/>
  <c r="E15" i="73"/>
  <c r="D15" i="73"/>
  <c r="E811" i="72" s="1"/>
  <c r="C15" i="73"/>
  <c r="D11" i="73"/>
  <c r="E11" i="73"/>
  <c r="F11" i="73"/>
  <c r="C11" i="73"/>
  <c r="C19" i="73" s="1"/>
  <c r="R865" i="72"/>
  <c r="R353" i="72"/>
  <c r="R399" i="72"/>
  <c r="R156" i="72"/>
  <c r="R425" i="72"/>
  <c r="R437" i="72"/>
  <c r="R395" i="72"/>
  <c r="R677" i="72"/>
  <c r="R338" i="72"/>
  <c r="R420" i="72"/>
  <c r="R591" i="72"/>
  <c r="R847" i="72"/>
  <c r="R897" i="72"/>
  <c r="R438" i="72"/>
  <c r="R793" i="72"/>
  <c r="R577" i="72"/>
  <c r="R534" i="72"/>
  <c r="R836" i="72"/>
  <c r="R558" i="72"/>
  <c r="R443" i="72"/>
  <c r="R239" i="72"/>
  <c r="R133" i="72"/>
  <c r="R371" i="72"/>
  <c r="R575" i="72"/>
  <c r="R773" i="72"/>
  <c r="R362" i="72"/>
  <c r="R379" i="72"/>
  <c r="R352" i="72"/>
  <c r="R598" i="72"/>
  <c r="R128" i="72"/>
  <c r="R582" i="72"/>
  <c r="R339" i="72"/>
  <c r="R375" i="72"/>
  <c r="R396" i="72"/>
  <c r="R448" i="72"/>
  <c r="R614" i="72"/>
  <c r="R828" i="72"/>
  <c r="R218" i="72"/>
  <c r="R456" i="72"/>
  <c r="R160" i="72"/>
  <c r="R624" i="72"/>
  <c r="R796" i="72"/>
  <c r="R406" i="72"/>
  <c r="R567" i="72"/>
  <c r="R610" i="72"/>
  <c r="R343" i="72"/>
  <c r="R386" i="72"/>
  <c r="R831" i="72"/>
  <c r="R357" i="72"/>
  <c r="R607" i="72"/>
  <c r="R604" i="72"/>
  <c r="R346" i="72"/>
  <c r="R910" i="72"/>
  <c r="R578" i="72"/>
  <c r="R155" i="72"/>
  <c r="R881" i="72"/>
  <c r="R524" i="72"/>
  <c r="R594" i="72"/>
  <c r="R806" i="72"/>
  <c r="R135" i="72"/>
  <c r="R842" i="72"/>
  <c r="R532" i="72"/>
  <c r="R376" i="72"/>
  <c r="R509" i="72"/>
  <c r="R543" i="72"/>
  <c r="R839" i="72"/>
  <c r="R864" i="72"/>
  <c r="R158" i="72"/>
  <c r="R891" i="72"/>
  <c r="R368" i="72"/>
  <c r="R596" i="72"/>
  <c r="R568" i="72"/>
  <c r="R526" i="72"/>
  <c r="R894" i="72"/>
  <c r="R414" i="72"/>
  <c r="R597" i="72"/>
  <c r="R501" i="72"/>
  <c r="R430" i="72"/>
  <c r="R841" i="72"/>
  <c r="R840" i="72"/>
  <c r="R489" i="72"/>
  <c r="R535" i="72"/>
  <c r="R504" i="72"/>
  <c r="R123" i="72"/>
  <c r="R401" i="72"/>
  <c r="R768" i="72"/>
  <c r="R500" i="72"/>
  <c r="R433" i="72"/>
  <c r="R521" i="72"/>
  <c r="R549" i="72"/>
  <c r="R490" i="72"/>
  <c r="R799" i="72"/>
  <c r="R142" i="72"/>
  <c r="R585" i="72"/>
  <c r="R411" i="72"/>
  <c r="R780" i="72"/>
  <c r="R848" i="72"/>
  <c r="R454" i="72"/>
  <c r="R404" i="72"/>
  <c r="R702" i="72"/>
  <c r="R527" i="72"/>
  <c r="R826" i="72"/>
  <c r="R816" i="72"/>
  <c r="R373" i="72"/>
  <c r="R555" i="72"/>
  <c r="R219" i="72"/>
  <c r="R530" i="72"/>
  <c r="R365" i="72"/>
  <c r="R464" i="72"/>
  <c r="R565" i="72"/>
  <c r="R344" i="72"/>
  <c r="R612" i="72"/>
  <c r="R394" i="72"/>
  <c r="R546" i="72"/>
  <c r="R451" i="72"/>
  <c r="R740" i="72"/>
  <c r="R538" i="72"/>
  <c r="R601" i="72"/>
  <c r="R559" i="72"/>
  <c r="R608" i="72"/>
  <c r="R400" i="72"/>
  <c r="R835" i="72"/>
  <c r="R605" i="72"/>
  <c r="R471" i="72"/>
  <c r="R776" i="72"/>
  <c r="R625" i="72"/>
  <c r="R907" i="72"/>
  <c r="R511" i="72"/>
  <c r="R398" i="72"/>
  <c r="R593" i="72"/>
  <c r="R469" i="72"/>
  <c r="R374" i="72"/>
  <c r="R556" i="72"/>
  <c r="R363" i="72"/>
  <c r="R510" i="72"/>
  <c r="R447" i="72"/>
  <c r="R765" i="72"/>
  <c r="R533" i="72"/>
  <c r="R911" i="72"/>
  <c r="R522" i="72"/>
  <c r="R345" i="72"/>
  <c r="R449" i="72"/>
  <c r="R482" i="72"/>
  <c r="R462" i="72"/>
  <c r="R380" i="72"/>
  <c r="R397" i="72"/>
  <c r="R487" i="72"/>
  <c r="R154" i="72"/>
  <c r="R167" i="72"/>
  <c r="R507" i="72"/>
  <c r="R473" i="72"/>
  <c r="R151" i="72"/>
  <c r="R611" i="72"/>
  <c r="R137" i="72"/>
  <c r="R458" i="72"/>
  <c r="R901" i="72"/>
  <c r="R623" i="72"/>
  <c r="R544" i="72"/>
  <c r="R807" i="72"/>
  <c r="R844" i="72"/>
  <c r="R405" i="72"/>
  <c r="R130" i="72"/>
  <c r="R149" i="72"/>
  <c r="R502" i="72"/>
  <c r="R410" i="72"/>
  <c r="R785" i="72"/>
  <c r="R775" i="72"/>
  <c r="R888" i="72"/>
  <c r="R348" i="72"/>
  <c r="R356" i="72"/>
  <c r="R784" i="72"/>
  <c r="R803" i="72"/>
  <c r="R122" i="72"/>
  <c r="R887" i="72"/>
  <c r="R384" i="72"/>
  <c r="R802" i="72"/>
  <c r="R440" i="72"/>
  <c r="R889" i="72"/>
  <c r="R913" i="72"/>
  <c r="R808" i="72"/>
  <c r="R381" i="72"/>
  <c r="R412" i="72"/>
  <c r="R772" i="72"/>
  <c r="R529" i="72"/>
  <c r="R389" i="72"/>
  <c r="R619" i="72"/>
  <c r="R131" i="72"/>
  <c r="R468" i="72"/>
  <c r="R551" i="72"/>
  <c r="R902" i="72"/>
  <c r="R453" i="72"/>
  <c r="R540" i="72"/>
  <c r="R505" i="72"/>
  <c r="R542" i="72"/>
  <c r="R609" i="72"/>
  <c r="R358" i="72"/>
  <c r="R817" i="72"/>
  <c r="R152" i="72"/>
  <c r="R147" i="72"/>
  <c r="R367" i="72"/>
  <c r="R474" i="72"/>
  <c r="R810" i="72"/>
  <c r="R491" i="72"/>
  <c r="R450" i="72"/>
  <c r="R463" i="72"/>
  <c r="R391" i="72"/>
  <c r="R336" i="72"/>
  <c r="R903" i="72"/>
  <c r="R626" i="72"/>
  <c r="R349" i="72"/>
  <c r="R382" i="72"/>
  <c r="R493" i="72"/>
  <c r="R452" i="72"/>
  <c r="R615" i="72"/>
  <c r="R908" i="72"/>
  <c r="R485" i="72"/>
  <c r="R378" i="72"/>
  <c r="R589" i="72"/>
  <c r="R566" i="72"/>
  <c r="R355" i="72"/>
  <c r="R818" i="72"/>
  <c r="R127" i="72"/>
  <c r="R465" i="72"/>
  <c r="R419" i="72"/>
  <c r="R573" i="72"/>
  <c r="R798" i="72"/>
  <c r="R148" i="72"/>
  <c r="R387" i="72"/>
  <c r="R763" i="72"/>
  <c r="R761" i="72"/>
  <c r="R426" i="72"/>
  <c r="R759" i="72"/>
  <c r="R140" i="72"/>
  <c r="R767" i="72"/>
  <c r="R436" i="72"/>
  <c r="R898" i="72"/>
  <c r="R166" i="72"/>
  <c r="R811" i="72"/>
  <c r="R595" i="72"/>
  <c r="R459" i="72"/>
  <c r="R571" i="72"/>
  <c r="R837" i="72"/>
  <c r="R539" i="72"/>
  <c r="R145" i="72"/>
  <c r="R587" i="72"/>
  <c r="R444" i="72"/>
  <c r="R369" i="72"/>
  <c r="R813" i="72"/>
  <c r="R758" i="72"/>
  <c r="R388" i="72"/>
  <c r="R361" i="72"/>
  <c r="R537" i="72"/>
  <c r="R407" i="72"/>
  <c r="R554" i="72"/>
  <c r="R829" i="72"/>
  <c r="R896" i="72"/>
  <c r="R431" i="72"/>
  <c r="R884" i="72"/>
  <c r="R815" i="72"/>
  <c r="R429" i="72"/>
  <c r="R341" i="72"/>
  <c r="R885" i="72"/>
  <c r="R552" i="72"/>
  <c r="R520" i="72"/>
  <c r="R547" i="72"/>
  <c r="R561" i="72"/>
  <c r="R843" i="72"/>
  <c r="R553" i="72"/>
  <c r="R883" i="72"/>
  <c r="R347" i="72"/>
  <c r="R602" i="72"/>
  <c r="R488" i="72"/>
  <c r="R583" i="72"/>
  <c r="R764" i="72"/>
  <c r="R402" i="72"/>
  <c r="R466" i="72"/>
  <c r="R599" i="72"/>
  <c r="R478" i="72"/>
  <c r="R792" i="72"/>
  <c r="R770" i="72"/>
  <c r="R170" i="72"/>
  <c r="R481" i="72"/>
  <c r="R905" i="72"/>
  <c r="R819" i="72"/>
  <c r="R909" i="72"/>
  <c r="R168" i="72"/>
  <c r="R129" i="72"/>
  <c r="R153" i="72"/>
  <c r="R483" i="72"/>
  <c r="R479" i="72"/>
  <c r="R364" i="72"/>
  <c r="R833" i="72"/>
  <c r="R814" i="72"/>
  <c r="R774" i="72"/>
  <c r="R461" i="72"/>
  <c r="R159" i="72"/>
  <c r="R460" i="72"/>
  <c r="R801" i="72"/>
  <c r="R523" i="72"/>
  <c r="R757" i="72"/>
  <c r="R574" i="72"/>
  <c r="R821" i="72"/>
  <c r="R494" i="72"/>
  <c r="R778" i="72"/>
  <c r="R418" i="72"/>
  <c r="R359" i="72"/>
  <c r="R403" i="72"/>
  <c r="R428" i="72"/>
  <c r="R576" i="72"/>
  <c r="R417" i="72"/>
  <c r="R616" i="72"/>
  <c r="R435" i="72"/>
  <c r="R579" i="72"/>
  <c r="R812" i="72"/>
  <c r="R846" i="72"/>
  <c r="R337" i="72"/>
  <c r="R498" i="72"/>
  <c r="R470" i="72"/>
  <c r="R513" i="72"/>
  <c r="R472" i="72"/>
  <c r="R390" i="72"/>
  <c r="R427" i="72"/>
  <c r="R385" i="72"/>
  <c r="R676" i="72"/>
  <c r="R486" i="72"/>
  <c r="R519" i="72"/>
  <c r="R912" i="72"/>
  <c r="R622" i="72"/>
  <c r="R512" i="72"/>
  <c r="R439" i="72"/>
  <c r="R125" i="72"/>
  <c r="R560" i="72"/>
  <c r="R590" i="72"/>
  <c r="R409" i="72"/>
  <c r="R783" i="72"/>
  <c r="R514" i="72"/>
  <c r="R895" i="72"/>
  <c r="R508" i="72"/>
  <c r="R480" i="72"/>
  <c r="R383" i="72"/>
  <c r="R408" i="72"/>
  <c r="R569" i="72"/>
  <c r="R434" i="72"/>
  <c r="R845" i="72"/>
  <c r="R880" i="72"/>
  <c r="R516" i="72"/>
  <c r="R548" i="72"/>
  <c r="R422" i="72"/>
  <c r="R477" i="72"/>
  <c r="R586" i="72"/>
  <c r="R777" i="72"/>
  <c r="R899" i="72"/>
  <c r="R132" i="72"/>
  <c r="R900" i="72"/>
  <c r="R150" i="72"/>
  <c r="R446" i="72"/>
  <c r="R820" i="72"/>
  <c r="R620" i="72"/>
  <c r="R824" i="72"/>
  <c r="R822" i="72"/>
  <c r="R769" i="72"/>
  <c r="R138" i="72"/>
  <c r="R797" i="72"/>
  <c r="R581" i="72"/>
  <c r="R393" i="72"/>
  <c r="R492" i="72"/>
  <c r="R342" i="72"/>
  <c r="R499" i="72"/>
  <c r="R606" i="72"/>
  <c r="R617" i="72"/>
  <c r="R518" i="72"/>
  <c r="R441" i="72"/>
  <c r="R572" i="72"/>
  <c r="R124" i="72"/>
  <c r="R525" i="72"/>
  <c r="R849" i="72"/>
  <c r="R497" i="72"/>
  <c r="R570" i="72"/>
  <c r="R484" i="72"/>
  <c r="R495" i="72"/>
  <c r="R809" i="72"/>
  <c r="R536" i="72"/>
  <c r="R771" i="72"/>
  <c r="R825" i="72"/>
  <c r="R762" i="72"/>
  <c r="R126" i="72"/>
  <c r="R424" i="72"/>
  <c r="R141" i="72"/>
  <c r="R580" i="72"/>
  <c r="R834" i="72"/>
  <c r="R146" i="72"/>
  <c r="R457" i="72"/>
  <c r="R528" i="72"/>
  <c r="R413" i="72"/>
  <c r="R169" i="72"/>
  <c r="R476" i="72"/>
  <c r="R360" i="72"/>
  <c r="R779" i="72"/>
  <c r="R564" i="72"/>
  <c r="R892" i="72"/>
  <c r="R144" i="72"/>
  <c r="R545" i="72"/>
  <c r="R351" i="72"/>
  <c r="R455" i="72"/>
  <c r="R442" i="72"/>
  <c r="R906" i="72"/>
  <c r="R794" i="72"/>
  <c r="R621" i="72"/>
  <c r="R139" i="72"/>
  <c r="R890" i="72"/>
  <c r="R557" i="72"/>
  <c r="R392" i="72"/>
  <c r="R800" i="72"/>
  <c r="R350" i="72"/>
  <c r="R143" i="72"/>
  <c r="R741" i="72"/>
  <c r="R445" i="72"/>
  <c r="R830" i="72"/>
  <c r="R904" i="72"/>
  <c r="R600" i="72"/>
  <c r="R823" i="72"/>
  <c r="R766" i="72"/>
  <c r="R603" i="72"/>
  <c r="R701" i="72"/>
  <c r="R782" i="72"/>
  <c r="R496" i="72"/>
  <c r="R618" i="72"/>
  <c r="R805" i="72"/>
  <c r="R531" i="72"/>
  <c r="R134" i="72"/>
  <c r="R354" i="72"/>
  <c r="R613" i="72"/>
  <c r="R588" i="72"/>
  <c r="R541" i="72"/>
  <c r="R377" i="72"/>
  <c r="R503" i="72"/>
  <c r="R475" i="72"/>
  <c r="R416" i="72"/>
  <c r="R415" i="72"/>
  <c r="R832" i="72"/>
  <c r="R517" i="72"/>
  <c r="R515" i="72"/>
  <c r="R467" i="72"/>
  <c r="R340" i="72"/>
  <c r="R886" i="72"/>
  <c r="R584" i="72"/>
  <c r="R423" i="72"/>
  <c r="R550" i="72"/>
  <c r="R838" i="72"/>
  <c r="R827" i="72"/>
  <c r="R795" i="72"/>
  <c r="R562" i="72"/>
  <c r="R506" i="72"/>
  <c r="R760" i="72"/>
  <c r="R421" i="72"/>
  <c r="R893" i="72"/>
  <c r="R136" i="72"/>
  <c r="R804" i="72"/>
  <c r="R432" i="72"/>
  <c r="R563" i="72"/>
  <c r="R592" i="72"/>
  <c r="R370" i="72"/>
  <c r="R157" i="72"/>
  <c r="R366" i="72"/>
  <c r="R372" i="72"/>
  <c r="R781" i="72"/>
  <c r="R882" i="72"/>
  <c r="D19" i="73" l="1"/>
  <c r="E815" i="72" s="1"/>
  <c r="A463" i="72"/>
  <c r="A123" i="72"/>
  <c r="A532" i="72"/>
  <c r="A552" i="72"/>
  <c r="A817" i="72"/>
  <c r="A133" i="72"/>
  <c r="A425" i="72"/>
  <c r="A741" i="72"/>
  <c r="A580" i="72"/>
  <c r="A419" i="72"/>
  <c r="A338" i="72"/>
  <c r="A466" i="72"/>
  <c r="A887" i="72"/>
  <c r="A614" i="72"/>
  <c r="A899" i="72"/>
  <c r="A354" i="72"/>
  <c r="A358" i="72"/>
  <c r="A380" i="72"/>
  <c r="A557" i="72"/>
  <c r="A886" i="72"/>
  <c r="A906" i="72"/>
  <c r="A889" i="72"/>
  <c r="A826" i="72"/>
  <c r="A359" i="72"/>
  <c r="A451" i="72"/>
  <c r="A366" i="72"/>
  <c r="A892" i="72"/>
  <c r="A387" i="72"/>
  <c r="A562" i="72"/>
  <c r="A807" i="72"/>
  <c r="A439" i="72"/>
  <c r="A515" i="72"/>
  <c r="A150" i="72"/>
  <c r="A126" i="72"/>
  <c r="A597" i="72"/>
  <c r="A406" i="72"/>
  <c r="A901" i="72"/>
  <c r="A127" i="72"/>
  <c r="A909" i="72"/>
  <c r="A461" i="72"/>
  <c r="A409" i="72"/>
  <c r="A612" i="72"/>
  <c r="A911" i="72"/>
  <c r="A897" i="72"/>
  <c r="A572" i="72"/>
  <c r="A472" i="72"/>
  <c r="A864" i="72"/>
  <c r="A602" i="72"/>
  <c r="A138" i="72"/>
  <c r="A894" i="72"/>
  <c r="A458" i="72"/>
  <c r="A169" i="72"/>
  <c r="A526" i="72"/>
  <c r="A896" i="72"/>
  <c r="A553" i="72"/>
  <c r="A479" i="72"/>
  <c r="A811" i="72"/>
  <c r="A785" i="72"/>
  <c r="A360" i="72"/>
  <c r="A624" i="72"/>
  <c r="A757" i="72"/>
  <c r="A539" i="72"/>
  <c r="A459" i="72"/>
  <c r="A475" i="72"/>
  <c r="A502" i="72"/>
  <c r="A825" i="72"/>
  <c r="A573" i="72"/>
  <c r="A144" i="72"/>
  <c r="A677" i="72"/>
  <c r="A792" i="72"/>
  <c r="A803" i="72"/>
  <c r="A702" i="72"/>
  <c r="A546" i="72"/>
  <c r="A824" i="72"/>
  <c r="A592" i="72"/>
  <c r="A619" i="72"/>
  <c r="A398" i="72"/>
  <c r="A814" i="72"/>
  <c r="A598" i="72"/>
  <c r="A528" i="72"/>
  <c r="A903" i="72"/>
  <c r="A595" i="72"/>
  <c r="A565" i="72"/>
  <c r="A615" i="72"/>
  <c r="A454" i="72"/>
  <c r="A536" i="72"/>
  <c r="A383" i="72"/>
  <c r="A501" i="72"/>
  <c r="A146" i="72"/>
  <c r="A132" i="72"/>
  <c r="A589" i="72"/>
  <c r="A473" i="72"/>
  <c r="A893" i="72"/>
  <c r="A577" i="72"/>
  <c r="A431" i="72"/>
  <c r="A798" i="72"/>
  <c r="A618" i="72"/>
  <c r="A611" i="72"/>
  <c r="A551" i="72"/>
  <c r="A477" i="72"/>
  <c r="A837" i="72"/>
  <c r="A838" i="72"/>
  <c r="A400" i="72"/>
  <c r="A587" i="72"/>
  <c r="A394" i="72"/>
  <c r="A910" i="72"/>
  <c r="A427" i="72"/>
  <c r="A148" i="72"/>
  <c r="A468" i="72"/>
  <c r="A349" i="72"/>
  <c r="A806" i="72"/>
  <c r="A895" i="72"/>
  <c r="A408" i="72"/>
  <c r="A544" i="72"/>
  <c r="A168" i="72"/>
  <c r="A378" i="72"/>
  <c r="A904" i="72"/>
  <c r="A514" i="72"/>
  <c r="A337" i="72"/>
  <c r="A520" i="72"/>
  <c r="A823" i="72"/>
  <c r="A152" i="72"/>
  <c r="A812" i="72"/>
  <c r="A348" i="72"/>
  <c r="A401" i="72"/>
  <c r="A845" i="72"/>
  <c r="A511" i="72"/>
  <c r="A448" i="72"/>
  <c r="A607" i="72"/>
  <c r="A154" i="72"/>
  <c r="A411" i="72"/>
  <c r="A447" i="72"/>
  <c r="A357" i="72"/>
  <c r="A462" i="72"/>
  <c r="A834" i="72"/>
  <c r="A613" i="72"/>
  <c r="A157" i="72"/>
  <c r="A372" i="72"/>
  <c r="A145" i="72"/>
  <c r="A534" i="72"/>
  <c r="A492" i="72"/>
  <c r="A912" i="72"/>
  <c r="A457" i="72"/>
  <c r="A908" i="72"/>
  <c r="A373" i="72"/>
  <c r="A482" i="72"/>
  <c r="A365" i="72"/>
  <c r="A848" i="72"/>
  <c r="A535" i="72"/>
  <c r="A391" i="72"/>
  <c r="A510" i="72"/>
  <c r="A907" i="72"/>
  <c r="A130" i="72"/>
  <c r="A428" i="72"/>
  <c r="A617" i="72"/>
  <c r="A622" i="72"/>
  <c r="A533" i="72"/>
  <c r="A460" i="72"/>
  <c r="A548" i="72"/>
  <c r="A509" i="72"/>
  <c r="A122" i="72"/>
  <c r="A591" i="72"/>
  <c r="A135" i="72"/>
  <c r="A549" i="72"/>
  <c r="A142" i="72"/>
  <c r="A519" i="72"/>
  <c r="A384" i="72"/>
  <c r="A846" i="72"/>
  <c r="A363" i="72"/>
  <c r="A517" i="72"/>
  <c r="A155" i="72"/>
  <c r="A601" i="72"/>
  <c r="A474" i="72"/>
  <c r="A376" i="72"/>
  <c r="A797" i="72"/>
  <c r="A880" i="72"/>
  <c r="A476" i="72"/>
  <c r="A418" i="72"/>
  <c r="A156" i="72"/>
  <c r="A484" i="72"/>
  <c r="A350" i="72"/>
  <c r="A377" i="72"/>
  <c r="A355" i="72"/>
  <c r="A550" i="72"/>
  <c r="A804" i="72"/>
  <c r="A381" i="72"/>
  <c r="A828" i="72"/>
  <c r="A585" i="72"/>
  <c r="A385" i="72"/>
  <c r="A513" i="72"/>
  <c r="A805" i="72"/>
  <c r="A835" i="72"/>
  <c r="A336" i="72"/>
  <c r="A167" i="72"/>
  <c r="A399" i="72"/>
  <c r="A840" i="72"/>
  <c r="A523" i="72"/>
  <c r="A353" i="72"/>
  <c r="A902" i="72"/>
  <c r="A393" i="72"/>
  <c r="A392" i="72"/>
  <c r="A575" i="72"/>
  <c r="A900" i="72"/>
  <c r="A396" i="72"/>
  <c r="A865" i="72"/>
  <c r="A616" i="72"/>
  <c r="A843" i="72"/>
  <c r="A375" i="72"/>
  <c r="A596" i="72"/>
  <c r="A395" i="72"/>
  <c r="A586" i="72"/>
  <c r="A740" i="72"/>
  <c r="A547" i="72"/>
  <c r="A128" i="72"/>
  <c r="A345" i="72"/>
  <c r="A410" i="72"/>
  <c r="A676" i="72"/>
  <c r="A813" i="72"/>
  <c r="A494" i="72"/>
  <c r="A833" i="72"/>
  <c r="A832" i="72"/>
  <c r="A574" i="72"/>
  <c r="A610" i="72"/>
  <c r="A424" i="72"/>
  <c r="A170" i="72"/>
  <c r="A361" i="72"/>
  <c r="A576" i="72"/>
  <c r="A129" i="72"/>
  <c r="A344" i="72"/>
  <c r="A882" i="72"/>
  <c r="A604" i="72"/>
  <c r="A623" i="72"/>
  <c r="A465" i="72"/>
  <c r="A141" i="72"/>
  <c r="A579" i="72"/>
  <c r="A445" i="72"/>
  <c r="A609" i="72"/>
  <c r="A883" i="72"/>
  <c r="A433" i="72"/>
  <c r="A139" i="72"/>
  <c r="A125" i="72"/>
  <c r="A493" i="72"/>
  <c r="A389" i="72"/>
  <c r="A407" i="72"/>
  <c r="A560" i="72"/>
  <c r="A446" i="72"/>
  <c r="A819" i="72"/>
  <c r="A810" i="72"/>
  <c r="A555" i="72"/>
  <c r="A437" i="72"/>
  <c r="A342" i="72"/>
  <c r="A821" i="72"/>
  <c r="A625" i="72"/>
  <c r="A847" i="72"/>
  <c r="A390" i="72"/>
  <c r="A815" i="72"/>
  <c r="A489" i="72"/>
  <c r="A498" i="72"/>
  <c r="A417" i="72"/>
  <c r="A239" i="72"/>
  <c r="A404" i="72"/>
  <c r="A343" i="72"/>
  <c r="A829" i="72"/>
  <c r="A771" i="72"/>
  <c r="A898" i="72"/>
  <c r="A471" i="72"/>
  <c r="A402" i="72"/>
  <c r="A134" i="72"/>
  <c r="A440" i="72"/>
  <c r="A131" i="72"/>
  <c r="A153" i="72"/>
  <c r="A386" i="72"/>
  <c r="A830" i="72"/>
  <c r="A516" i="72"/>
  <c r="A434" i="72"/>
  <c r="A543" i="72"/>
  <c r="A441" i="72"/>
  <c r="A905" i="72"/>
  <c r="A831" i="72"/>
  <c r="A452" i="72"/>
  <c r="A540" i="72"/>
  <c r="A415" i="72"/>
  <c r="A600" i="72"/>
  <c r="A488" i="72"/>
  <c r="A556" i="72"/>
  <c r="A364" i="72"/>
  <c r="A506" i="72"/>
  <c r="A841" i="72"/>
  <c r="A508" i="72"/>
  <c r="A430" i="72"/>
  <c r="A512" i="72"/>
  <c r="A480" i="72"/>
  <c r="A801" i="72"/>
  <c r="A143" i="72"/>
  <c r="A450" i="72"/>
  <c r="A496" i="72"/>
  <c r="A795" i="72"/>
  <c r="A356" i="72"/>
  <c r="A412" i="72"/>
  <c r="A435" i="72"/>
  <c r="A521" i="72"/>
  <c r="A481" i="72"/>
  <c r="A881" i="72"/>
  <c r="A518" i="72"/>
  <c r="A219" i="72"/>
  <c r="A388" i="72"/>
  <c r="A849" i="72"/>
  <c r="A379" i="72"/>
  <c r="A529" i="72"/>
  <c r="A422" i="72"/>
  <c r="A421" i="72"/>
  <c r="A443" i="72"/>
  <c r="A436" i="72"/>
  <c r="A416" i="72"/>
  <c r="A571" i="72"/>
  <c r="A124" i="72"/>
  <c r="A802" i="72"/>
  <c r="A531" i="72"/>
  <c r="A588" i="72"/>
  <c r="A507" i="72"/>
  <c r="A890" i="72"/>
  <c r="A368" i="72"/>
  <c r="A166" i="72"/>
  <c r="A487" i="72"/>
  <c r="A621" i="72"/>
  <c r="A800" i="72"/>
  <c r="A568" i="72"/>
  <c r="A816" i="72"/>
  <c r="A827" i="72"/>
  <c r="A455" i="72"/>
  <c r="A582" i="72"/>
  <c r="A339" i="72"/>
  <c r="A583" i="72"/>
  <c r="A352" i="72"/>
  <c r="A913" i="72"/>
  <c r="A469" i="72"/>
  <c r="A505" i="72"/>
  <c r="A578" i="72"/>
  <c r="A525" i="72"/>
  <c r="A558" i="72"/>
  <c r="A438" i="72"/>
  <c r="A341" i="72"/>
  <c r="A403" i="72"/>
  <c r="A432" i="72"/>
  <c r="A140" i="72"/>
  <c r="A151" i="72"/>
  <c r="A478" i="72"/>
  <c r="A584" i="72"/>
  <c r="A362" i="72"/>
  <c r="A420" i="72"/>
  <c r="A593" i="72"/>
  <c r="A405" i="72"/>
  <c r="A483" i="72"/>
  <c r="A499" i="72"/>
  <c r="A442" i="72"/>
  <c r="A836" i="72"/>
  <c r="A414" i="72"/>
  <c r="A563" i="72"/>
  <c r="A566" i="72"/>
  <c r="A397" i="72"/>
  <c r="A351" i="72"/>
  <c r="A490" i="72"/>
  <c r="A370" i="72"/>
  <c r="A839" i="72"/>
  <c r="A620" i="72"/>
  <c r="A527" i="72"/>
  <c r="A891" i="72"/>
  <c r="A413" i="72"/>
  <c r="A567" i="72"/>
  <c r="A137" i="72"/>
  <c r="A218" i="72"/>
  <c r="A603" i="72"/>
  <c r="A522" i="72"/>
  <c r="A470" i="72"/>
  <c r="A160" i="72"/>
  <c r="A554" i="72"/>
  <c r="A564" i="72"/>
  <c r="A822" i="72"/>
  <c r="A796" i="72"/>
  <c r="A559" i="72"/>
  <c r="A569" i="72"/>
  <c r="A542" i="72"/>
  <c r="A500" i="72"/>
  <c r="A347" i="72"/>
  <c r="A885" i="72"/>
  <c r="A147" i="72"/>
  <c r="A545" i="72"/>
  <c r="A793" i="72"/>
  <c r="A495" i="72"/>
  <c r="A842" i="72"/>
  <c r="A374" i="72"/>
  <c r="A844" i="72"/>
  <c r="A599" i="72"/>
  <c r="A149" i="72"/>
  <c r="A346" i="72"/>
  <c r="A541" i="72"/>
  <c r="A590" i="72"/>
  <c r="A491" i="72"/>
  <c r="A449" i="72"/>
  <c r="A884" i="72"/>
  <c r="A340" i="72"/>
  <c r="A423" i="72"/>
  <c r="A382" i="72"/>
  <c r="A606" i="72"/>
  <c r="A369" i="72"/>
  <c r="A444" i="72"/>
  <c r="A794" i="72"/>
  <c r="A367" i="72"/>
  <c r="A818" i="72"/>
  <c r="A159" i="72"/>
  <c r="A701" i="72"/>
  <c r="A820" i="72"/>
  <c r="A429" i="72"/>
  <c r="A594" i="72"/>
  <c r="A524" i="72"/>
  <c r="A808" i="72"/>
  <c r="A538" i="72"/>
  <c r="A799" i="72"/>
  <c r="A136" i="72"/>
  <c r="A570" i="72"/>
  <c r="A504" i="72"/>
  <c r="A371" i="72"/>
  <c r="A581" i="72"/>
  <c r="A426" i="72"/>
  <c r="A561" i="72"/>
  <c r="A888" i="72"/>
  <c r="A608" i="72"/>
  <c r="A486" i="72"/>
  <c r="A467" i="72"/>
  <c r="A537" i="72"/>
  <c r="A456" i="72"/>
  <c r="A530" i="72"/>
  <c r="A464" i="72"/>
  <c r="A453" i="72"/>
  <c r="A158" i="72"/>
  <c r="A809" i="72"/>
  <c r="A485" i="72"/>
  <c r="A497" i="72"/>
  <c r="A503" i="72"/>
  <c r="A605" i="72"/>
  <c r="I13" i="67"/>
  <c r="E376" i="72" s="1"/>
  <c r="J13" i="67"/>
  <c r="E402" i="72" s="1"/>
  <c r="K13" i="67"/>
  <c r="E428" i="72" s="1"/>
  <c r="L13" i="67"/>
  <c r="E454" i="72" s="1"/>
  <c r="M13" i="67"/>
  <c r="E480" i="72" s="1"/>
  <c r="N13" i="67"/>
  <c r="E506" i="72" s="1"/>
  <c r="H13" i="67"/>
  <c r="E350" i="72" s="1"/>
  <c r="D13" i="67"/>
  <c r="E13" i="67"/>
  <c r="C13" i="67"/>
  <c r="E219" i="72" s="1"/>
  <c r="D13" i="22"/>
  <c r="E13" i="22"/>
  <c r="F13" i="22"/>
  <c r="G13" i="22"/>
  <c r="H13" i="22"/>
  <c r="I13" i="22"/>
  <c r="C13" i="22"/>
  <c r="O12" i="67"/>
  <c r="E531" i="72" s="1"/>
  <c r="F12" i="67"/>
  <c r="E297" i="72" s="1"/>
  <c r="D16" i="22"/>
  <c r="E16" i="22"/>
  <c r="F16" i="22"/>
  <c r="G16" i="22"/>
  <c r="H16" i="22"/>
  <c r="I16" i="22"/>
  <c r="C16" i="22"/>
  <c r="O13" i="67" l="1"/>
  <c r="E532" i="72" s="1"/>
  <c r="E272" i="72"/>
  <c r="F13" i="67"/>
  <c r="E298" i="72" s="1"/>
  <c r="E246" i="72"/>
  <c r="C90" i="53"/>
  <c r="D90" i="53"/>
  <c r="E90" i="53"/>
  <c r="F90" i="53"/>
  <c r="D24" i="3"/>
  <c r="E24" i="3"/>
  <c r="F24" i="3"/>
  <c r="G24" i="3"/>
  <c r="H24" i="3"/>
  <c r="I24" i="3"/>
  <c r="C24" i="3"/>
  <c r="D121" i="72"/>
  <c r="Q121" i="72" s="1"/>
  <c r="C121" i="72"/>
  <c r="D120" i="72"/>
  <c r="Q120" i="72" s="1"/>
  <c r="C120" i="72"/>
  <c r="D119" i="72"/>
  <c r="Q119" i="72" s="1"/>
  <c r="C119" i="72"/>
  <c r="D118" i="72"/>
  <c r="Q118" i="72" s="1"/>
  <c r="C118" i="72"/>
  <c r="D117" i="72"/>
  <c r="Q117" i="72" s="1"/>
  <c r="C117" i="72"/>
  <c r="D116" i="72"/>
  <c r="Q116" i="72" s="1"/>
  <c r="C116" i="72"/>
  <c r="D115" i="72"/>
  <c r="Q115" i="72" s="1"/>
  <c r="C115" i="72"/>
  <c r="D114" i="72"/>
  <c r="Q114" i="72" s="1"/>
  <c r="C114" i="72"/>
  <c r="D113" i="72"/>
  <c r="Q113" i="72" s="1"/>
  <c r="C113" i="72"/>
  <c r="D112" i="72"/>
  <c r="Q112" i="72" s="1"/>
  <c r="C112" i="72"/>
  <c r="D111" i="72"/>
  <c r="Q111" i="72" s="1"/>
  <c r="C111" i="72"/>
  <c r="D110" i="72"/>
  <c r="Q110" i="72" s="1"/>
  <c r="C110" i="72"/>
  <c r="D109" i="72"/>
  <c r="Q109" i="72" s="1"/>
  <c r="C109" i="72"/>
  <c r="D108" i="72"/>
  <c r="Q108" i="72" s="1"/>
  <c r="C108" i="72"/>
  <c r="D107" i="72"/>
  <c r="Q107" i="72" s="1"/>
  <c r="C107" i="72"/>
  <c r="D106" i="72"/>
  <c r="Q106" i="72" s="1"/>
  <c r="C106" i="72"/>
  <c r="D105" i="72"/>
  <c r="Q105" i="72" s="1"/>
  <c r="C105" i="72"/>
  <c r="D104" i="72"/>
  <c r="Q104" i="72" s="1"/>
  <c r="C104" i="72"/>
  <c r="D103" i="72"/>
  <c r="Q103" i="72" s="1"/>
  <c r="C103" i="72"/>
  <c r="D102" i="72"/>
  <c r="Q102" i="72" s="1"/>
  <c r="C102" i="72"/>
  <c r="D101" i="72"/>
  <c r="Q101" i="72" s="1"/>
  <c r="C101" i="72"/>
  <c r="B101" i="72"/>
  <c r="K100" i="72"/>
  <c r="J100" i="72"/>
  <c r="I100" i="72"/>
  <c r="H100" i="72"/>
  <c r="G100" i="72"/>
  <c r="F100" i="72"/>
  <c r="E100" i="72"/>
  <c r="D100" i="72"/>
  <c r="Q100" i="72" s="1"/>
  <c r="C100" i="72"/>
  <c r="K99" i="72"/>
  <c r="J99" i="72"/>
  <c r="I99" i="72"/>
  <c r="H99" i="72"/>
  <c r="G99" i="72"/>
  <c r="F99" i="72"/>
  <c r="E99" i="72"/>
  <c r="D99" i="72"/>
  <c r="Q99" i="72" s="1"/>
  <c r="C99" i="72"/>
  <c r="K98" i="72"/>
  <c r="J98" i="72"/>
  <c r="I98" i="72"/>
  <c r="H98" i="72"/>
  <c r="G98" i="72"/>
  <c r="F98" i="72"/>
  <c r="E98" i="72"/>
  <c r="D98" i="72"/>
  <c r="Q98" i="72" s="1"/>
  <c r="C98" i="72"/>
  <c r="B98" i="72"/>
  <c r="K97" i="72"/>
  <c r="J97" i="72"/>
  <c r="I97" i="72"/>
  <c r="H97" i="72"/>
  <c r="G97" i="72"/>
  <c r="F97" i="72"/>
  <c r="K96" i="72"/>
  <c r="J96" i="72"/>
  <c r="I96" i="72"/>
  <c r="H96" i="72"/>
  <c r="G96" i="72"/>
  <c r="F96" i="72"/>
  <c r="K95" i="72"/>
  <c r="J95" i="72"/>
  <c r="I95" i="72"/>
  <c r="H95" i="72"/>
  <c r="G95" i="72"/>
  <c r="F95" i="72"/>
  <c r="K94" i="72"/>
  <c r="J94" i="72"/>
  <c r="I94" i="72"/>
  <c r="H94" i="72"/>
  <c r="G94" i="72"/>
  <c r="F94" i="72"/>
  <c r="B94" i="72"/>
  <c r="B86" i="72"/>
  <c r="R81" i="72"/>
  <c r="R177" i="72"/>
  <c r="R172" i="72"/>
  <c r="R117" i="72"/>
  <c r="R75" i="72"/>
  <c r="R110" i="72"/>
  <c r="R107" i="72"/>
  <c r="R66" i="72"/>
  <c r="R120" i="72"/>
  <c r="R67" i="72"/>
  <c r="R68" i="72"/>
  <c r="R101" i="72"/>
  <c r="R119" i="72"/>
  <c r="R171" i="72"/>
  <c r="R95" i="72"/>
  <c r="R64" i="72"/>
  <c r="R69" i="72"/>
  <c r="R105" i="72"/>
  <c r="R90" i="72"/>
  <c r="R77" i="72"/>
  <c r="R98" i="72"/>
  <c r="R103" i="72"/>
  <c r="R93" i="72"/>
  <c r="R88" i="72"/>
  <c r="R82" i="72"/>
  <c r="R114" i="72"/>
  <c r="R109" i="72"/>
  <c r="R83" i="72"/>
  <c r="R62" i="72"/>
  <c r="R73" i="72"/>
  <c r="R100" i="72"/>
  <c r="R72" i="72"/>
  <c r="R94" i="72"/>
  <c r="R163" i="72"/>
  <c r="R86" i="72"/>
  <c r="R112" i="72"/>
  <c r="R61" i="72"/>
  <c r="R63" i="72"/>
  <c r="R116" i="72"/>
  <c r="R179" i="72"/>
  <c r="R113" i="72"/>
  <c r="R118" i="72"/>
  <c r="R180" i="72"/>
  <c r="R99" i="72"/>
  <c r="R71" i="72"/>
  <c r="R115" i="72"/>
  <c r="R96" i="72"/>
  <c r="R121" i="72"/>
  <c r="R92" i="72"/>
  <c r="R108" i="72"/>
  <c r="R87" i="72"/>
  <c r="R104" i="72"/>
  <c r="R84" i="72"/>
  <c r="R85" i="72"/>
  <c r="R162" i="72"/>
  <c r="R80" i="72"/>
  <c r="R79" i="72"/>
  <c r="R165" i="72"/>
  <c r="R70" i="72"/>
  <c r="R173" i="72"/>
  <c r="R78" i="72"/>
  <c r="R102" i="72"/>
  <c r="R176" i="72"/>
  <c r="R89" i="72"/>
  <c r="R178" i="72"/>
  <c r="R91" i="72"/>
  <c r="R174" i="72"/>
  <c r="R111" i="72"/>
  <c r="R175" i="72"/>
  <c r="R164" i="72"/>
  <c r="R74" i="72"/>
  <c r="R76" i="72"/>
  <c r="R97" i="72"/>
  <c r="R161" i="72"/>
  <c r="R106" i="72"/>
  <c r="R65" i="72"/>
  <c r="A105" i="72" l="1"/>
  <c r="A113" i="72"/>
  <c r="A121" i="72"/>
  <c r="A106" i="72"/>
  <c r="A107" i="72"/>
  <c r="A115" i="72"/>
  <c r="A108" i="72"/>
  <c r="A116" i="72"/>
  <c r="A101" i="72"/>
  <c r="A109" i="72"/>
  <c r="A117" i="72"/>
  <c r="A102" i="72"/>
  <c r="A110" i="72"/>
  <c r="A118" i="72"/>
  <c r="A114" i="72"/>
  <c r="A103" i="72"/>
  <c r="A111" i="72"/>
  <c r="A119" i="72"/>
  <c r="A104" i="72"/>
  <c r="A112" i="72"/>
  <c r="A120" i="72"/>
  <c r="A27" i="4" l="1"/>
  <c r="A28" i="4" s="1"/>
  <c r="A29" i="4" s="1"/>
  <c r="C16" i="65" l="1"/>
  <c r="C29" i="65"/>
  <c r="E29" i="65"/>
  <c r="D16" i="65"/>
  <c r="F4" i="65"/>
  <c r="C4" i="65"/>
  <c r="G39" i="66" l="1"/>
  <c r="K625" i="72" s="1"/>
  <c r="F39" i="66"/>
  <c r="J625" i="72" s="1"/>
  <c r="E39" i="66"/>
  <c r="I625" i="72" s="1"/>
  <c r="D39" i="66"/>
  <c r="E625" i="72" s="1"/>
  <c r="G34" i="66"/>
  <c r="F34" i="66"/>
  <c r="E34" i="66"/>
  <c r="D34" i="66"/>
  <c r="E33" i="66"/>
  <c r="G37" i="66"/>
  <c r="F37" i="66"/>
  <c r="E37" i="66"/>
  <c r="D37" i="66"/>
  <c r="D38" i="66" s="1"/>
  <c r="E624" i="72" s="1"/>
  <c r="G35" i="66"/>
  <c r="K622" i="72" s="1"/>
  <c r="F35" i="66"/>
  <c r="J622" i="72" s="1"/>
  <c r="R31" i="67" l="1"/>
  <c r="K288" i="72" s="1"/>
  <c r="P31" i="67"/>
  <c r="I288" i="72" s="1"/>
  <c r="P34" i="67"/>
  <c r="I291" i="72" s="1"/>
  <c r="R34" i="67"/>
  <c r="K291" i="72" s="1"/>
  <c r="Q34" i="67"/>
  <c r="J291" i="72" s="1"/>
  <c r="Q31" i="67"/>
  <c r="J288" i="72" s="1"/>
  <c r="R20" i="67"/>
  <c r="K279" i="72" s="1"/>
  <c r="Q20" i="67"/>
  <c r="J279" i="72" s="1"/>
  <c r="P20" i="67"/>
  <c r="I279" i="72" s="1"/>
  <c r="R17" i="67"/>
  <c r="K276" i="72" s="1"/>
  <c r="Q17" i="67"/>
  <c r="J276" i="72" s="1"/>
  <c r="P17" i="67"/>
  <c r="R2" i="67"/>
  <c r="Q2" i="67"/>
  <c r="P2" i="67"/>
  <c r="P1" i="67"/>
  <c r="O1113" i="72"/>
  <c r="N1113" i="72"/>
  <c r="M1113" i="72"/>
  <c r="L1113" i="72"/>
  <c r="K1113" i="72"/>
  <c r="J1113" i="72"/>
  <c r="I1113" i="72"/>
  <c r="H1113" i="72"/>
  <c r="G1113" i="72"/>
  <c r="F1113" i="72"/>
  <c r="E1113" i="72"/>
  <c r="D1113" i="72"/>
  <c r="C1113" i="72"/>
  <c r="O1112" i="72"/>
  <c r="N1112" i="72"/>
  <c r="M1112" i="72"/>
  <c r="L1112" i="72"/>
  <c r="K1112" i="72"/>
  <c r="J1112" i="72"/>
  <c r="I1112" i="72"/>
  <c r="H1112" i="72"/>
  <c r="G1112" i="72"/>
  <c r="F1112" i="72"/>
  <c r="E1112" i="72"/>
  <c r="D1112" i="72"/>
  <c r="C1112" i="72"/>
  <c r="O1111" i="72"/>
  <c r="N1111" i="72"/>
  <c r="M1111" i="72"/>
  <c r="L1111" i="72"/>
  <c r="K1111" i="72"/>
  <c r="J1111" i="72"/>
  <c r="I1111" i="72"/>
  <c r="H1111" i="72"/>
  <c r="G1111" i="72"/>
  <c r="F1111" i="72"/>
  <c r="E1111" i="72"/>
  <c r="D1111" i="72"/>
  <c r="Q1111" i="72" s="1"/>
  <c r="C1111" i="72"/>
  <c r="O1110" i="72"/>
  <c r="N1110" i="72"/>
  <c r="M1110" i="72"/>
  <c r="L1110" i="72"/>
  <c r="K1110" i="72"/>
  <c r="J1110" i="72"/>
  <c r="I1110" i="72"/>
  <c r="H1110" i="72"/>
  <c r="G1110" i="72"/>
  <c r="F1110" i="72"/>
  <c r="E1110" i="72"/>
  <c r="D1110" i="72"/>
  <c r="C1110" i="72"/>
  <c r="O1109" i="72"/>
  <c r="N1109" i="72"/>
  <c r="M1109" i="72"/>
  <c r="L1109" i="72"/>
  <c r="K1109" i="72"/>
  <c r="J1109" i="72"/>
  <c r="I1109" i="72"/>
  <c r="H1109" i="72"/>
  <c r="G1109" i="72"/>
  <c r="F1109" i="72"/>
  <c r="E1109" i="72"/>
  <c r="D1109" i="72"/>
  <c r="Q1109" i="72" s="1"/>
  <c r="C1109" i="72"/>
  <c r="O1108" i="72"/>
  <c r="N1108" i="72"/>
  <c r="M1108" i="72"/>
  <c r="L1108" i="72"/>
  <c r="K1108" i="72"/>
  <c r="J1108" i="72"/>
  <c r="I1108" i="72"/>
  <c r="H1108" i="72"/>
  <c r="G1108" i="72"/>
  <c r="F1108" i="72"/>
  <c r="E1108" i="72"/>
  <c r="D1108" i="72"/>
  <c r="Q1108" i="72" s="1"/>
  <c r="C1108" i="72"/>
  <c r="O1107" i="72"/>
  <c r="N1107" i="72"/>
  <c r="M1107" i="72"/>
  <c r="L1107" i="72"/>
  <c r="K1107" i="72"/>
  <c r="J1107" i="72"/>
  <c r="I1107" i="72"/>
  <c r="H1107" i="72"/>
  <c r="G1107" i="72"/>
  <c r="F1107" i="72"/>
  <c r="E1107" i="72"/>
  <c r="D1107" i="72"/>
  <c r="Q1107" i="72" s="1"/>
  <c r="C1107" i="72"/>
  <c r="O1106" i="72"/>
  <c r="N1106" i="72"/>
  <c r="M1106" i="72"/>
  <c r="L1106" i="72"/>
  <c r="K1106" i="72"/>
  <c r="J1106" i="72"/>
  <c r="I1106" i="72"/>
  <c r="H1106" i="72"/>
  <c r="G1106" i="72"/>
  <c r="F1106" i="72"/>
  <c r="E1106" i="72"/>
  <c r="D1106" i="72"/>
  <c r="C1106" i="72"/>
  <c r="O1105" i="72"/>
  <c r="N1105" i="72"/>
  <c r="M1105" i="72"/>
  <c r="L1105" i="72"/>
  <c r="K1105" i="72"/>
  <c r="J1105" i="72"/>
  <c r="I1105" i="72"/>
  <c r="H1105" i="72"/>
  <c r="G1105" i="72"/>
  <c r="F1105" i="72"/>
  <c r="E1105" i="72"/>
  <c r="D1105" i="72"/>
  <c r="C1105" i="72"/>
  <c r="O1104" i="72"/>
  <c r="N1104" i="72"/>
  <c r="M1104" i="72"/>
  <c r="L1104" i="72"/>
  <c r="K1104" i="72"/>
  <c r="J1104" i="72"/>
  <c r="I1104" i="72"/>
  <c r="H1104" i="72"/>
  <c r="G1104" i="72"/>
  <c r="F1104" i="72"/>
  <c r="E1104" i="72"/>
  <c r="D1104" i="72"/>
  <c r="C1104" i="72"/>
  <c r="O1103" i="72"/>
  <c r="N1103" i="72"/>
  <c r="M1103" i="72"/>
  <c r="L1103" i="72"/>
  <c r="K1103" i="72"/>
  <c r="J1103" i="72"/>
  <c r="I1103" i="72"/>
  <c r="H1103" i="72"/>
  <c r="G1103" i="72"/>
  <c r="F1103" i="72"/>
  <c r="E1103" i="72"/>
  <c r="D1103" i="72"/>
  <c r="Q1103" i="72" s="1"/>
  <c r="C1103" i="72"/>
  <c r="O1102" i="72"/>
  <c r="N1102" i="72"/>
  <c r="M1102" i="72"/>
  <c r="L1102" i="72"/>
  <c r="K1102" i="72"/>
  <c r="J1102" i="72"/>
  <c r="I1102" i="72"/>
  <c r="H1102" i="72"/>
  <c r="G1102" i="72"/>
  <c r="F1102" i="72"/>
  <c r="E1102" i="72"/>
  <c r="D1102" i="72"/>
  <c r="Q1102" i="72" s="1"/>
  <c r="C1102" i="72"/>
  <c r="O1101" i="72"/>
  <c r="N1101" i="72"/>
  <c r="M1101" i="72"/>
  <c r="L1101" i="72"/>
  <c r="K1101" i="72"/>
  <c r="J1101" i="72"/>
  <c r="I1101" i="72"/>
  <c r="H1101" i="72"/>
  <c r="G1101" i="72"/>
  <c r="F1101" i="72"/>
  <c r="E1101" i="72"/>
  <c r="D1101" i="72"/>
  <c r="C1101" i="72"/>
  <c r="B1101" i="72"/>
  <c r="O1100" i="72"/>
  <c r="N1100" i="72"/>
  <c r="M1100" i="72"/>
  <c r="L1100" i="72"/>
  <c r="K1100" i="72"/>
  <c r="J1100" i="72"/>
  <c r="I1100" i="72"/>
  <c r="H1100" i="72"/>
  <c r="G1100" i="72"/>
  <c r="F1100" i="72"/>
  <c r="E1100" i="72"/>
  <c r="D1100" i="72"/>
  <c r="Q1100" i="72" s="1"/>
  <c r="C1100" i="72"/>
  <c r="O1099" i="72"/>
  <c r="N1099" i="72"/>
  <c r="M1099" i="72"/>
  <c r="L1099" i="72"/>
  <c r="K1099" i="72"/>
  <c r="J1099" i="72"/>
  <c r="I1099" i="72"/>
  <c r="H1099" i="72"/>
  <c r="G1099" i="72"/>
  <c r="F1099" i="72"/>
  <c r="E1099" i="72"/>
  <c r="D1099" i="72"/>
  <c r="C1099" i="72"/>
  <c r="O1098" i="72"/>
  <c r="N1098" i="72"/>
  <c r="M1098" i="72"/>
  <c r="L1098" i="72"/>
  <c r="K1098" i="72"/>
  <c r="J1098" i="72"/>
  <c r="I1098" i="72"/>
  <c r="H1098" i="72"/>
  <c r="G1098" i="72"/>
  <c r="F1098" i="72"/>
  <c r="E1098" i="72"/>
  <c r="C1098" i="72"/>
  <c r="O1097" i="72"/>
  <c r="N1097" i="72"/>
  <c r="M1097" i="72"/>
  <c r="L1097" i="72"/>
  <c r="K1097" i="72"/>
  <c r="J1097" i="72"/>
  <c r="I1097" i="72"/>
  <c r="H1097" i="72"/>
  <c r="G1097" i="72"/>
  <c r="F1097" i="72"/>
  <c r="E1097" i="72"/>
  <c r="D1097" i="72"/>
  <c r="Q1097" i="72" s="1"/>
  <c r="C1097" i="72"/>
  <c r="O1096" i="72"/>
  <c r="N1096" i="72"/>
  <c r="M1096" i="72"/>
  <c r="L1096" i="72"/>
  <c r="K1096" i="72"/>
  <c r="J1096" i="72"/>
  <c r="I1096" i="72"/>
  <c r="H1096" i="72"/>
  <c r="G1096" i="72"/>
  <c r="F1096" i="72"/>
  <c r="E1096" i="72"/>
  <c r="D1096" i="72"/>
  <c r="C1096" i="72"/>
  <c r="O1095" i="72"/>
  <c r="N1095" i="72"/>
  <c r="M1095" i="72"/>
  <c r="L1095" i="72"/>
  <c r="K1095" i="72"/>
  <c r="J1095" i="72"/>
  <c r="I1095" i="72"/>
  <c r="H1095" i="72"/>
  <c r="G1095" i="72"/>
  <c r="F1095" i="72"/>
  <c r="E1095" i="72"/>
  <c r="D1095" i="72"/>
  <c r="Q1095" i="72" s="1"/>
  <c r="C1095" i="72"/>
  <c r="O1094" i="72"/>
  <c r="N1094" i="72"/>
  <c r="M1094" i="72"/>
  <c r="L1094" i="72"/>
  <c r="K1094" i="72"/>
  <c r="J1094" i="72"/>
  <c r="I1094" i="72"/>
  <c r="H1094" i="72"/>
  <c r="G1094" i="72"/>
  <c r="F1094" i="72"/>
  <c r="E1094" i="72"/>
  <c r="D1094" i="72"/>
  <c r="C1094" i="72"/>
  <c r="O1093" i="72"/>
  <c r="N1093" i="72"/>
  <c r="M1093" i="72"/>
  <c r="L1093" i="72"/>
  <c r="K1093" i="72"/>
  <c r="J1093" i="72"/>
  <c r="I1093" i="72"/>
  <c r="H1093" i="72"/>
  <c r="G1093" i="72"/>
  <c r="F1093" i="72"/>
  <c r="E1093" i="72"/>
  <c r="D1093" i="72"/>
  <c r="Q1093" i="72" s="1"/>
  <c r="C1093" i="72"/>
  <c r="O1092" i="72"/>
  <c r="N1092" i="72"/>
  <c r="M1092" i="72"/>
  <c r="L1092" i="72"/>
  <c r="K1092" i="72"/>
  <c r="J1092" i="72"/>
  <c r="I1092" i="72"/>
  <c r="H1092" i="72"/>
  <c r="G1092" i="72"/>
  <c r="F1092" i="72"/>
  <c r="E1092" i="72"/>
  <c r="D1092" i="72"/>
  <c r="Q1092" i="72" s="1"/>
  <c r="C1092" i="72"/>
  <c r="B1092" i="72"/>
  <c r="O1091" i="72"/>
  <c r="N1091" i="72"/>
  <c r="M1091" i="72"/>
  <c r="L1091" i="72"/>
  <c r="K1091" i="72"/>
  <c r="J1091" i="72"/>
  <c r="I1091" i="72"/>
  <c r="H1091" i="72"/>
  <c r="G1091" i="72"/>
  <c r="F1091" i="72"/>
  <c r="E1091" i="72"/>
  <c r="D1091" i="72"/>
  <c r="Q1091" i="72" s="1"/>
  <c r="C1091" i="72"/>
  <c r="O1090" i="72"/>
  <c r="N1090" i="72"/>
  <c r="M1090" i="72"/>
  <c r="L1090" i="72"/>
  <c r="K1090" i="72"/>
  <c r="J1090" i="72"/>
  <c r="I1090" i="72"/>
  <c r="H1090" i="72"/>
  <c r="G1090" i="72"/>
  <c r="F1090" i="72"/>
  <c r="E1090" i="72"/>
  <c r="D1090" i="72"/>
  <c r="C1090" i="72"/>
  <c r="O1089" i="72"/>
  <c r="N1089" i="72"/>
  <c r="M1089" i="72"/>
  <c r="L1089" i="72"/>
  <c r="K1089" i="72"/>
  <c r="J1089" i="72"/>
  <c r="I1089" i="72"/>
  <c r="H1089" i="72"/>
  <c r="G1089" i="72"/>
  <c r="F1089" i="72"/>
  <c r="E1089" i="72"/>
  <c r="D1089" i="72"/>
  <c r="Q1089" i="72" s="1"/>
  <c r="C1089" i="72"/>
  <c r="B1089" i="72"/>
  <c r="O1088" i="72"/>
  <c r="N1088" i="72"/>
  <c r="M1088" i="72"/>
  <c r="L1088" i="72"/>
  <c r="K1088" i="72"/>
  <c r="J1088" i="72"/>
  <c r="I1088" i="72"/>
  <c r="H1088" i="72"/>
  <c r="G1088" i="72"/>
  <c r="F1088" i="72"/>
  <c r="E1088" i="72"/>
  <c r="D1088" i="72"/>
  <c r="C1088" i="72"/>
  <c r="O1087" i="72"/>
  <c r="N1087" i="72"/>
  <c r="M1087" i="72"/>
  <c r="L1087" i="72"/>
  <c r="K1087" i="72"/>
  <c r="J1087" i="72"/>
  <c r="I1087" i="72"/>
  <c r="H1087" i="72"/>
  <c r="G1087" i="72"/>
  <c r="F1087" i="72"/>
  <c r="E1087" i="72"/>
  <c r="D1087" i="72"/>
  <c r="Q1087" i="72" s="1"/>
  <c r="C1087" i="72"/>
  <c r="O1086" i="72"/>
  <c r="N1086" i="72"/>
  <c r="M1086" i="72"/>
  <c r="L1086" i="72"/>
  <c r="K1086" i="72"/>
  <c r="J1086" i="72"/>
  <c r="I1086" i="72"/>
  <c r="H1086" i="72"/>
  <c r="G1086" i="72"/>
  <c r="F1086" i="72"/>
  <c r="E1086" i="72"/>
  <c r="D1086" i="72"/>
  <c r="Q1086" i="72" s="1"/>
  <c r="C1086" i="72"/>
  <c r="O1085" i="72"/>
  <c r="N1085" i="72"/>
  <c r="M1085" i="72"/>
  <c r="L1085" i="72"/>
  <c r="K1085" i="72"/>
  <c r="J1085" i="72"/>
  <c r="I1085" i="72"/>
  <c r="H1085" i="72"/>
  <c r="G1085" i="72"/>
  <c r="F1085" i="72"/>
  <c r="E1085" i="72"/>
  <c r="D1085" i="72"/>
  <c r="Q1085" i="72" s="1"/>
  <c r="C1085" i="72"/>
  <c r="O1084" i="72"/>
  <c r="N1084" i="72"/>
  <c r="M1084" i="72"/>
  <c r="L1084" i="72"/>
  <c r="K1084" i="72"/>
  <c r="J1084" i="72"/>
  <c r="I1084" i="72"/>
  <c r="H1084" i="72"/>
  <c r="G1084" i="72"/>
  <c r="F1084" i="72"/>
  <c r="E1084" i="72"/>
  <c r="D1084" i="72"/>
  <c r="C1084" i="72"/>
  <c r="O1083" i="72"/>
  <c r="N1083" i="72"/>
  <c r="M1083" i="72"/>
  <c r="L1083" i="72"/>
  <c r="K1083" i="72"/>
  <c r="J1083" i="72"/>
  <c r="I1083" i="72"/>
  <c r="H1083" i="72"/>
  <c r="G1083" i="72"/>
  <c r="F1083" i="72"/>
  <c r="E1083" i="72"/>
  <c r="D1083" i="72"/>
  <c r="C1083" i="72"/>
  <c r="O1082" i="72"/>
  <c r="N1082" i="72"/>
  <c r="M1082" i="72"/>
  <c r="L1082" i="72"/>
  <c r="K1082" i="72"/>
  <c r="J1082" i="72"/>
  <c r="I1082" i="72"/>
  <c r="H1082" i="72"/>
  <c r="G1082" i="72"/>
  <c r="F1082" i="72"/>
  <c r="E1082" i="72"/>
  <c r="D1082" i="72"/>
  <c r="C1082" i="72"/>
  <c r="B1082" i="72"/>
  <c r="K1081" i="72"/>
  <c r="J1081" i="72"/>
  <c r="I1081" i="72"/>
  <c r="H1081" i="72"/>
  <c r="G1081" i="72"/>
  <c r="F1081" i="72"/>
  <c r="E1081" i="72"/>
  <c r="D1081" i="72"/>
  <c r="Q1081" i="72" s="1"/>
  <c r="C1081" i="72"/>
  <c r="K1080" i="72"/>
  <c r="J1080" i="72"/>
  <c r="I1080" i="72"/>
  <c r="H1080" i="72"/>
  <c r="G1080" i="72"/>
  <c r="F1080" i="72"/>
  <c r="E1080" i="72"/>
  <c r="D1080" i="72"/>
  <c r="C1080" i="72"/>
  <c r="K1079" i="72"/>
  <c r="J1079" i="72"/>
  <c r="I1079" i="72"/>
  <c r="H1079" i="72"/>
  <c r="G1079" i="72"/>
  <c r="F1079" i="72"/>
  <c r="E1079" i="72"/>
  <c r="D1079" i="72"/>
  <c r="Q1079" i="72" s="1"/>
  <c r="C1079" i="72"/>
  <c r="K1078" i="72"/>
  <c r="J1078" i="72"/>
  <c r="I1078" i="72"/>
  <c r="H1078" i="72"/>
  <c r="G1078" i="72"/>
  <c r="F1078" i="72"/>
  <c r="E1078" i="72"/>
  <c r="D1078" i="72"/>
  <c r="Q1078" i="72" s="1"/>
  <c r="C1078" i="72"/>
  <c r="K1077" i="72"/>
  <c r="J1077" i="72"/>
  <c r="I1077" i="72"/>
  <c r="H1077" i="72"/>
  <c r="G1077" i="72"/>
  <c r="F1077" i="72"/>
  <c r="E1077" i="72"/>
  <c r="D1077" i="72"/>
  <c r="Q1077" i="72" s="1"/>
  <c r="C1077" i="72"/>
  <c r="K1076" i="72"/>
  <c r="J1076" i="72"/>
  <c r="I1076" i="72"/>
  <c r="H1076" i="72"/>
  <c r="G1076" i="72"/>
  <c r="F1076" i="72"/>
  <c r="E1076" i="72"/>
  <c r="D1076" i="72"/>
  <c r="C1076" i="72"/>
  <c r="K1075" i="72"/>
  <c r="J1075" i="72"/>
  <c r="I1075" i="72"/>
  <c r="H1075" i="72"/>
  <c r="G1075" i="72"/>
  <c r="F1075" i="72"/>
  <c r="E1075" i="72"/>
  <c r="D1075" i="72"/>
  <c r="C1075" i="72"/>
  <c r="K1074" i="72"/>
  <c r="J1074" i="72"/>
  <c r="I1074" i="72"/>
  <c r="H1074" i="72"/>
  <c r="G1074" i="72"/>
  <c r="F1074" i="72"/>
  <c r="E1074" i="72"/>
  <c r="D1074" i="72"/>
  <c r="Q1074" i="72" s="1"/>
  <c r="C1074" i="72"/>
  <c r="K1073" i="72"/>
  <c r="J1073" i="72"/>
  <c r="I1073" i="72"/>
  <c r="H1073" i="72"/>
  <c r="G1073" i="72"/>
  <c r="F1073" i="72"/>
  <c r="E1073" i="72"/>
  <c r="D1073" i="72"/>
  <c r="C1073" i="72"/>
  <c r="K1072" i="72"/>
  <c r="J1072" i="72"/>
  <c r="I1072" i="72"/>
  <c r="H1072" i="72"/>
  <c r="G1072" i="72"/>
  <c r="F1072" i="72"/>
  <c r="E1072" i="72"/>
  <c r="D1072" i="72"/>
  <c r="Q1072" i="72" s="1"/>
  <c r="C1072" i="72"/>
  <c r="K1071" i="72"/>
  <c r="J1071" i="72"/>
  <c r="I1071" i="72"/>
  <c r="H1071" i="72"/>
  <c r="G1071" i="72"/>
  <c r="F1071" i="72"/>
  <c r="E1071" i="72"/>
  <c r="D1071" i="72"/>
  <c r="Q1071" i="72" s="1"/>
  <c r="C1071" i="72"/>
  <c r="K1070" i="72"/>
  <c r="J1070" i="72"/>
  <c r="I1070" i="72"/>
  <c r="H1070" i="72"/>
  <c r="G1070" i="72"/>
  <c r="F1070" i="72"/>
  <c r="E1070" i="72"/>
  <c r="D1070" i="72"/>
  <c r="Q1070" i="72" s="1"/>
  <c r="C1070" i="72"/>
  <c r="K1069" i="72"/>
  <c r="J1069" i="72"/>
  <c r="I1069" i="72"/>
  <c r="H1069" i="72"/>
  <c r="G1069" i="72"/>
  <c r="F1069" i="72"/>
  <c r="E1069" i="72"/>
  <c r="D1069" i="72"/>
  <c r="C1069" i="72"/>
  <c r="K1068" i="72"/>
  <c r="J1068" i="72"/>
  <c r="I1068" i="72"/>
  <c r="H1068" i="72"/>
  <c r="G1068" i="72"/>
  <c r="F1068" i="72"/>
  <c r="E1068" i="72"/>
  <c r="D1068" i="72"/>
  <c r="Q1068" i="72" s="1"/>
  <c r="C1068" i="72"/>
  <c r="K1067" i="72"/>
  <c r="J1067" i="72"/>
  <c r="I1067" i="72"/>
  <c r="H1067" i="72"/>
  <c r="G1067" i="72"/>
  <c r="F1067" i="72"/>
  <c r="E1067" i="72"/>
  <c r="D1067" i="72"/>
  <c r="C1067" i="72"/>
  <c r="B1067" i="72"/>
  <c r="K1066" i="72"/>
  <c r="J1066" i="72"/>
  <c r="I1066" i="72"/>
  <c r="H1066" i="72"/>
  <c r="G1066" i="72"/>
  <c r="F1066" i="72"/>
  <c r="E1066" i="72"/>
  <c r="D1066" i="72"/>
  <c r="C1066" i="72"/>
  <c r="K1065" i="72"/>
  <c r="J1065" i="72"/>
  <c r="I1065" i="72"/>
  <c r="H1065" i="72"/>
  <c r="G1065" i="72"/>
  <c r="F1065" i="72"/>
  <c r="E1065" i="72"/>
  <c r="D1065" i="72"/>
  <c r="Q1065" i="72" s="1"/>
  <c r="C1065" i="72"/>
  <c r="K1064" i="72"/>
  <c r="J1064" i="72"/>
  <c r="I1064" i="72"/>
  <c r="H1064" i="72"/>
  <c r="G1064" i="72"/>
  <c r="F1064" i="72"/>
  <c r="E1064" i="72"/>
  <c r="D1064" i="72"/>
  <c r="Q1064" i="72" s="1"/>
  <c r="C1064" i="72"/>
  <c r="K1063" i="72"/>
  <c r="J1063" i="72"/>
  <c r="I1063" i="72"/>
  <c r="H1063" i="72"/>
  <c r="G1063" i="72"/>
  <c r="F1063" i="72"/>
  <c r="E1063" i="72"/>
  <c r="D1063" i="72"/>
  <c r="Q1063" i="72" s="1"/>
  <c r="C1063" i="72"/>
  <c r="K1062" i="72"/>
  <c r="J1062" i="72"/>
  <c r="I1062" i="72"/>
  <c r="H1062" i="72"/>
  <c r="G1062" i="72"/>
  <c r="F1062" i="72"/>
  <c r="E1062" i="72"/>
  <c r="D1062" i="72"/>
  <c r="C1062" i="72"/>
  <c r="K1061" i="72"/>
  <c r="J1061" i="72"/>
  <c r="I1061" i="72"/>
  <c r="H1061" i="72"/>
  <c r="G1061" i="72"/>
  <c r="F1061" i="72"/>
  <c r="E1061" i="72"/>
  <c r="D1061" i="72"/>
  <c r="Q1061" i="72" s="1"/>
  <c r="C1061" i="72"/>
  <c r="K1060" i="72"/>
  <c r="J1060" i="72"/>
  <c r="I1060" i="72"/>
  <c r="H1060" i="72"/>
  <c r="G1060" i="72"/>
  <c r="F1060" i="72"/>
  <c r="E1060" i="72"/>
  <c r="D1060" i="72"/>
  <c r="C1060" i="72"/>
  <c r="K1059" i="72"/>
  <c r="J1059" i="72"/>
  <c r="I1059" i="72"/>
  <c r="H1059" i="72"/>
  <c r="G1059" i="72"/>
  <c r="F1059" i="72"/>
  <c r="E1059" i="72"/>
  <c r="D1059" i="72"/>
  <c r="C1059" i="72"/>
  <c r="K1058" i="72"/>
  <c r="J1058" i="72"/>
  <c r="I1058" i="72"/>
  <c r="H1058" i="72"/>
  <c r="G1058" i="72"/>
  <c r="F1058" i="72"/>
  <c r="E1058" i="72"/>
  <c r="D1058" i="72"/>
  <c r="Q1058" i="72" s="1"/>
  <c r="C1058" i="72"/>
  <c r="K1057" i="72"/>
  <c r="J1057" i="72"/>
  <c r="I1057" i="72"/>
  <c r="H1057" i="72"/>
  <c r="G1057" i="72"/>
  <c r="F1057" i="72"/>
  <c r="E1057" i="72"/>
  <c r="D1057" i="72"/>
  <c r="C1057" i="72"/>
  <c r="K1056" i="72"/>
  <c r="J1056" i="72"/>
  <c r="I1056" i="72"/>
  <c r="H1056" i="72"/>
  <c r="G1056" i="72"/>
  <c r="F1056" i="72"/>
  <c r="E1056" i="72"/>
  <c r="D1056" i="72"/>
  <c r="Q1056" i="72" s="1"/>
  <c r="C1056" i="72"/>
  <c r="K1055" i="72"/>
  <c r="J1055" i="72"/>
  <c r="I1055" i="72"/>
  <c r="H1055" i="72"/>
  <c r="G1055" i="72"/>
  <c r="F1055" i="72"/>
  <c r="E1055" i="72"/>
  <c r="D1055" i="72"/>
  <c r="Q1055" i="72" s="1"/>
  <c r="C1055" i="72"/>
  <c r="K1054" i="72"/>
  <c r="J1054" i="72"/>
  <c r="I1054" i="72"/>
  <c r="H1054" i="72"/>
  <c r="G1054" i="72"/>
  <c r="F1054" i="72"/>
  <c r="E1054" i="72"/>
  <c r="D1054" i="72"/>
  <c r="Q1054" i="72" s="1"/>
  <c r="C1054" i="72"/>
  <c r="K1053" i="72"/>
  <c r="J1053" i="72"/>
  <c r="I1053" i="72"/>
  <c r="H1053" i="72"/>
  <c r="G1053" i="72"/>
  <c r="F1053" i="72"/>
  <c r="E1053" i="72"/>
  <c r="D1053" i="72"/>
  <c r="C1053" i="72"/>
  <c r="K1052" i="72"/>
  <c r="J1052" i="72"/>
  <c r="I1052" i="72"/>
  <c r="H1052" i="72"/>
  <c r="G1052" i="72"/>
  <c r="F1052" i="72"/>
  <c r="E1052" i="72"/>
  <c r="D1052" i="72"/>
  <c r="C1052" i="72"/>
  <c r="B1052" i="72"/>
  <c r="K1051" i="72"/>
  <c r="J1051" i="72"/>
  <c r="I1051" i="72"/>
  <c r="H1051" i="72"/>
  <c r="G1051" i="72"/>
  <c r="F1051" i="72"/>
  <c r="E1051" i="72"/>
  <c r="D1051" i="72"/>
  <c r="Q1051" i="72" s="1"/>
  <c r="C1051" i="72"/>
  <c r="K1050" i="72"/>
  <c r="J1050" i="72"/>
  <c r="I1050" i="72"/>
  <c r="H1050" i="72"/>
  <c r="G1050" i="72"/>
  <c r="F1050" i="72"/>
  <c r="E1050" i="72"/>
  <c r="D1050" i="72"/>
  <c r="C1050" i="72"/>
  <c r="K1049" i="72"/>
  <c r="J1049" i="72"/>
  <c r="I1049" i="72"/>
  <c r="H1049" i="72"/>
  <c r="G1049" i="72"/>
  <c r="F1049" i="72"/>
  <c r="E1049" i="72"/>
  <c r="D1049" i="72"/>
  <c r="Q1049" i="72" s="1"/>
  <c r="C1049" i="72"/>
  <c r="K1048" i="72"/>
  <c r="J1048" i="72"/>
  <c r="I1048" i="72"/>
  <c r="H1048" i="72"/>
  <c r="G1048" i="72"/>
  <c r="F1048" i="72"/>
  <c r="E1048" i="72"/>
  <c r="D1048" i="72"/>
  <c r="Q1048" i="72" s="1"/>
  <c r="C1048" i="72"/>
  <c r="K1047" i="72"/>
  <c r="J1047" i="72"/>
  <c r="I1047" i="72"/>
  <c r="H1047" i="72"/>
  <c r="G1047" i="72"/>
  <c r="F1047" i="72"/>
  <c r="E1047" i="72"/>
  <c r="D1047" i="72"/>
  <c r="Q1047" i="72" s="1"/>
  <c r="C1047" i="72"/>
  <c r="K1046" i="72"/>
  <c r="J1046" i="72"/>
  <c r="I1046" i="72"/>
  <c r="H1046" i="72"/>
  <c r="G1046" i="72"/>
  <c r="F1046" i="72"/>
  <c r="E1046" i="72"/>
  <c r="D1046" i="72"/>
  <c r="C1046" i="72"/>
  <c r="K1045" i="72"/>
  <c r="J1045" i="72"/>
  <c r="I1045" i="72"/>
  <c r="H1045" i="72"/>
  <c r="G1045" i="72"/>
  <c r="F1045" i="72"/>
  <c r="E1045" i="72"/>
  <c r="D1045" i="72"/>
  <c r="C1045" i="72"/>
  <c r="K1044" i="72"/>
  <c r="J1044" i="72"/>
  <c r="I1044" i="72"/>
  <c r="H1044" i="72"/>
  <c r="G1044" i="72"/>
  <c r="F1044" i="72"/>
  <c r="E1044" i="72"/>
  <c r="D1044" i="72"/>
  <c r="Q1044" i="72" s="1"/>
  <c r="C1044" i="72"/>
  <c r="K1043" i="72"/>
  <c r="J1043" i="72"/>
  <c r="I1043" i="72"/>
  <c r="H1043" i="72"/>
  <c r="G1043" i="72"/>
  <c r="F1043" i="72"/>
  <c r="E1043" i="72"/>
  <c r="D1043" i="72"/>
  <c r="C1043" i="72"/>
  <c r="K1042" i="72"/>
  <c r="J1042" i="72"/>
  <c r="I1042" i="72"/>
  <c r="H1042" i="72"/>
  <c r="G1042" i="72"/>
  <c r="F1042" i="72"/>
  <c r="E1042" i="72"/>
  <c r="D1042" i="72"/>
  <c r="Q1042" i="72" s="1"/>
  <c r="C1042" i="72"/>
  <c r="K1041" i="72"/>
  <c r="J1041" i="72"/>
  <c r="I1041" i="72"/>
  <c r="H1041" i="72"/>
  <c r="G1041" i="72"/>
  <c r="F1041" i="72"/>
  <c r="E1041" i="72"/>
  <c r="D1041" i="72"/>
  <c r="Q1041" i="72" s="1"/>
  <c r="C1041" i="72"/>
  <c r="K1040" i="72"/>
  <c r="J1040" i="72"/>
  <c r="I1040" i="72"/>
  <c r="H1040" i="72"/>
  <c r="G1040" i="72"/>
  <c r="F1040" i="72"/>
  <c r="E1040" i="72"/>
  <c r="D1040" i="72"/>
  <c r="Q1040" i="72" s="1"/>
  <c r="C1040" i="72"/>
  <c r="K1039" i="72"/>
  <c r="J1039" i="72"/>
  <c r="I1039" i="72"/>
  <c r="H1039" i="72"/>
  <c r="G1039" i="72"/>
  <c r="F1039" i="72"/>
  <c r="E1039" i="72"/>
  <c r="D1039" i="72"/>
  <c r="C1039" i="72"/>
  <c r="K1038" i="72"/>
  <c r="J1038" i="72"/>
  <c r="I1038" i="72"/>
  <c r="H1038" i="72"/>
  <c r="G1038" i="72"/>
  <c r="F1038" i="72"/>
  <c r="E1038" i="72"/>
  <c r="D1038" i="72"/>
  <c r="Q1038" i="72" s="1"/>
  <c r="C1038" i="72"/>
  <c r="K1037" i="72"/>
  <c r="J1037" i="72"/>
  <c r="I1037" i="72"/>
  <c r="H1037" i="72"/>
  <c r="G1037" i="72"/>
  <c r="F1037" i="72"/>
  <c r="E1037" i="72"/>
  <c r="D1037" i="72"/>
  <c r="C1037" i="72"/>
  <c r="B1037" i="72"/>
  <c r="K1036" i="72"/>
  <c r="J1036" i="72"/>
  <c r="I1036" i="72"/>
  <c r="H1036" i="72"/>
  <c r="G1036" i="72"/>
  <c r="F1036" i="72"/>
  <c r="E1036" i="72"/>
  <c r="D1036" i="72"/>
  <c r="C1036" i="72"/>
  <c r="K1035" i="72"/>
  <c r="J1035" i="72"/>
  <c r="I1035" i="72"/>
  <c r="H1035" i="72"/>
  <c r="G1035" i="72"/>
  <c r="F1035" i="72"/>
  <c r="E1035" i="72"/>
  <c r="D1035" i="72"/>
  <c r="Q1035" i="72" s="1"/>
  <c r="C1035" i="72"/>
  <c r="K1034" i="72"/>
  <c r="J1034" i="72"/>
  <c r="I1034" i="72"/>
  <c r="H1034" i="72"/>
  <c r="G1034" i="72"/>
  <c r="F1034" i="72"/>
  <c r="E1034" i="72"/>
  <c r="D1034" i="72"/>
  <c r="Q1034" i="72" s="1"/>
  <c r="C1034" i="72"/>
  <c r="K1033" i="72"/>
  <c r="J1033" i="72"/>
  <c r="I1033" i="72"/>
  <c r="H1033" i="72"/>
  <c r="G1033" i="72"/>
  <c r="F1033" i="72"/>
  <c r="E1033" i="72"/>
  <c r="D1033" i="72"/>
  <c r="Q1033" i="72" s="1"/>
  <c r="C1033" i="72"/>
  <c r="K1032" i="72"/>
  <c r="J1032" i="72"/>
  <c r="I1032" i="72"/>
  <c r="H1032" i="72"/>
  <c r="G1032" i="72"/>
  <c r="F1032" i="72"/>
  <c r="E1032" i="72"/>
  <c r="D1032" i="72"/>
  <c r="C1032" i="72"/>
  <c r="K1031" i="72"/>
  <c r="J1031" i="72"/>
  <c r="I1031" i="72"/>
  <c r="H1031" i="72"/>
  <c r="G1031" i="72"/>
  <c r="F1031" i="72"/>
  <c r="E1031" i="72"/>
  <c r="D1031" i="72"/>
  <c r="Q1031" i="72" s="1"/>
  <c r="C1031" i="72"/>
  <c r="K1030" i="72"/>
  <c r="J1030" i="72"/>
  <c r="I1030" i="72"/>
  <c r="H1030" i="72"/>
  <c r="G1030" i="72"/>
  <c r="F1030" i="72"/>
  <c r="E1030" i="72"/>
  <c r="D1030" i="72"/>
  <c r="C1030" i="72"/>
  <c r="K1029" i="72"/>
  <c r="J1029" i="72"/>
  <c r="I1029" i="72"/>
  <c r="H1029" i="72"/>
  <c r="G1029" i="72"/>
  <c r="F1029" i="72"/>
  <c r="E1029" i="72"/>
  <c r="D1029" i="72"/>
  <c r="C1029" i="72"/>
  <c r="K1028" i="72"/>
  <c r="J1028" i="72"/>
  <c r="I1028" i="72"/>
  <c r="H1028" i="72"/>
  <c r="G1028" i="72"/>
  <c r="F1028" i="72"/>
  <c r="E1028" i="72"/>
  <c r="D1028" i="72"/>
  <c r="Q1028" i="72" s="1"/>
  <c r="C1028" i="72"/>
  <c r="K1027" i="72"/>
  <c r="J1027" i="72"/>
  <c r="I1027" i="72"/>
  <c r="H1027" i="72"/>
  <c r="G1027" i="72"/>
  <c r="F1027" i="72"/>
  <c r="E1027" i="72"/>
  <c r="D1027" i="72"/>
  <c r="C1027" i="72"/>
  <c r="K1026" i="72"/>
  <c r="J1026" i="72"/>
  <c r="I1026" i="72"/>
  <c r="H1026" i="72"/>
  <c r="G1026" i="72"/>
  <c r="F1026" i="72"/>
  <c r="E1026" i="72"/>
  <c r="D1026" i="72"/>
  <c r="Q1026" i="72" s="1"/>
  <c r="C1026" i="72"/>
  <c r="K1025" i="72"/>
  <c r="J1025" i="72"/>
  <c r="I1025" i="72"/>
  <c r="H1025" i="72"/>
  <c r="G1025" i="72"/>
  <c r="F1025" i="72"/>
  <c r="E1025" i="72"/>
  <c r="D1025" i="72"/>
  <c r="Q1025" i="72" s="1"/>
  <c r="C1025" i="72"/>
  <c r="K1024" i="72"/>
  <c r="J1024" i="72"/>
  <c r="I1024" i="72"/>
  <c r="H1024" i="72"/>
  <c r="G1024" i="72"/>
  <c r="F1024" i="72"/>
  <c r="E1024" i="72"/>
  <c r="D1024" i="72"/>
  <c r="Q1024" i="72" s="1"/>
  <c r="C1024" i="72"/>
  <c r="K1023" i="72"/>
  <c r="J1023" i="72"/>
  <c r="I1023" i="72"/>
  <c r="H1023" i="72"/>
  <c r="G1023" i="72"/>
  <c r="F1023" i="72"/>
  <c r="E1023" i="72"/>
  <c r="D1023" i="72"/>
  <c r="C1023" i="72"/>
  <c r="K1022" i="72"/>
  <c r="J1022" i="72"/>
  <c r="I1022" i="72"/>
  <c r="H1022" i="72"/>
  <c r="G1022" i="72"/>
  <c r="F1022" i="72"/>
  <c r="E1022" i="72"/>
  <c r="D1022" i="72"/>
  <c r="C1022" i="72"/>
  <c r="B1022" i="72"/>
  <c r="K1021" i="72"/>
  <c r="J1021" i="72"/>
  <c r="I1021" i="72"/>
  <c r="H1021" i="72"/>
  <c r="G1021" i="72"/>
  <c r="F1021" i="72"/>
  <c r="E1021" i="72"/>
  <c r="D1021" i="72"/>
  <c r="Q1021" i="72" s="1"/>
  <c r="C1021" i="72"/>
  <c r="K1020" i="72"/>
  <c r="J1020" i="72"/>
  <c r="I1020" i="72"/>
  <c r="H1020" i="72"/>
  <c r="G1020" i="72"/>
  <c r="F1020" i="72"/>
  <c r="E1020" i="72"/>
  <c r="D1020" i="72"/>
  <c r="C1020" i="72"/>
  <c r="K1019" i="72"/>
  <c r="J1019" i="72"/>
  <c r="I1019" i="72"/>
  <c r="H1019" i="72"/>
  <c r="G1019" i="72"/>
  <c r="F1019" i="72"/>
  <c r="E1019" i="72"/>
  <c r="D1019" i="72"/>
  <c r="Q1019" i="72" s="1"/>
  <c r="C1019" i="72"/>
  <c r="K1018" i="72"/>
  <c r="J1018" i="72"/>
  <c r="I1018" i="72"/>
  <c r="H1018" i="72"/>
  <c r="G1018" i="72"/>
  <c r="F1018" i="72"/>
  <c r="E1018" i="72"/>
  <c r="D1018" i="72"/>
  <c r="Q1018" i="72" s="1"/>
  <c r="C1018" i="72"/>
  <c r="K1017" i="72"/>
  <c r="J1017" i="72"/>
  <c r="I1017" i="72"/>
  <c r="H1017" i="72"/>
  <c r="G1017" i="72"/>
  <c r="F1017" i="72"/>
  <c r="E1017" i="72"/>
  <c r="D1017" i="72"/>
  <c r="Q1017" i="72" s="1"/>
  <c r="C1017" i="72"/>
  <c r="K1016" i="72"/>
  <c r="J1016" i="72"/>
  <c r="I1016" i="72"/>
  <c r="H1016" i="72"/>
  <c r="G1016" i="72"/>
  <c r="F1016" i="72"/>
  <c r="E1016" i="72"/>
  <c r="D1016" i="72"/>
  <c r="C1016" i="72"/>
  <c r="K1015" i="72"/>
  <c r="J1015" i="72"/>
  <c r="I1015" i="72"/>
  <c r="H1015" i="72"/>
  <c r="G1015" i="72"/>
  <c r="F1015" i="72"/>
  <c r="E1015" i="72"/>
  <c r="D1015" i="72"/>
  <c r="C1015" i="72"/>
  <c r="K1014" i="72"/>
  <c r="J1014" i="72"/>
  <c r="I1014" i="72"/>
  <c r="H1014" i="72"/>
  <c r="G1014" i="72"/>
  <c r="F1014" i="72"/>
  <c r="E1014" i="72"/>
  <c r="D1014" i="72"/>
  <c r="Q1014" i="72" s="1"/>
  <c r="C1014" i="72"/>
  <c r="K1013" i="72"/>
  <c r="J1013" i="72"/>
  <c r="I1013" i="72"/>
  <c r="H1013" i="72"/>
  <c r="G1013" i="72"/>
  <c r="F1013" i="72"/>
  <c r="E1013" i="72"/>
  <c r="D1013" i="72"/>
  <c r="C1013" i="72"/>
  <c r="K1012" i="72"/>
  <c r="J1012" i="72"/>
  <c r="I1012" i="72"/>
  <c r="H1012" i="72"/>
  <c r="G1012" i="72"/>
  <c r="F1012" i="72"/>
  <c r="E1012" i="72"/>
  <c r="D1012" i="72"/>
  <c r="Q1012" i="72" s="1"/>
  <c r="C1012" i="72"/>
  <c r="K1011" i="72"/>
  <c r="J1011" i="72"/>
  <c r="I1011" i="72"/>
  <c r="H1011" i="72"/>
  <c r="G1011" i="72"/>
  <c r="F1011" i="72"/>
  <c r="E1011" i="72"/>
  <c r="D1011" i="72"/>
  <c r="Q1011" i="72" s="1"/>
  <c r="C1011" i="72"/>
  <c r="K1010" i="72"/>
  <c r="J1010" i="72"/>
  <c r="I1010" i="72"/>
  <c r="H1010" i="72"/>
  <c r="G1010" i="72"/>
  <c r="F1010" i="72"/>
  <c r="E1010" i="72"/>
  <c r="D1010" i="72"/>
  <c r="Q1010" i="72" s="1"/>
  <c r="C1010" i="72"/>
  <c r="K1009" i="72"/>
  <c r="J1009" i="72"/>
  <c r="I1009" i="72"/>
  <c r="H1009" i="72"/>
  <c r="G1009" i="72"/>
  <c r="F1009" i="72"/>
  <c r="E1009" i="72"/>
  <c r="D1009" i="72"/>
  <c r="C1009" i="72"/>
  <c r="K1008" i="72"/>
  <c r="J1008" i="72"/>
  <c r="I1008" i="72"/>
  <c r="H1008" i="72"/>
  <c r="G1008" i="72"/>
  <c r="F1008" i="72"/>
  <c r="E1008" i="72"/>
  <c r="D1008" i="72"/>
  <c r="Q1008" i="72" s="1"/>
  <c r="C1008" i="72"/>
  <c r="K1007" i="72"/>
  <c r="J1007" i="72"/>
  <c r="I1007" i="72"/>
  <c r="H1007" i="72"/>
  <c r="G1007" i="72"/>
  <c r="F1007" i="72"/>
  <c r="E1007" i="72"/>
  <c r="D1007" i="72"/>
  <c r="C1007" i="72"/>
  <c r="B1007" i="72"/>
  <c r="K1006" i="72"/>
  <c r="J1006" i="72"/>
  <c r="I1006" i="72"/>
  <c r="H1006" i="72"/>
  <c r="G1006" i="72"/>
  <c r="F1006" i="72"/>
  <c r="E1006" i="72"/>
  <c r="D1006" i="72"/>
  <c r="C1006" i="72"/>
  <c r="K1005" i="72"/>
  <c r="J1005" i="72"/>
  <c r="I1005" i="72"/>
  <c r="H1005" i="72"/>
  <c r="G1005" i="72"/>
  <c r="F1005" i="72"/>
  <c r="E1005" i="72"/>
  <c r="D1005" i="72"/>
  <c r="Q1005" i="72" s="1"/>
  <c r="C1005" i="72"/>
  <c r="K1004" i="72"/>
  <c r="J1004" i="72"/>
  <c r="I1004" i="72"/>
  <c r="H1004" i="72"/>
  <c r="G1004" i="72"/>
  <c r="F1004" i="72"/>
  <c r="E1004" i="72"/>
  <c r="D1004" i="72"/>
  <c r="Q1004" i="72" s="1"/>
  <c r="C1004" i="72"/>
  <c r="K1003" i="72"/>
  <c r="J1003" i="72"/>
  <c r="I1003" i="72"/>
  <c r="H1003" i="72"/>
  <c r="G1003" i="72"/>
  <c r="F1003" i="72"/>
  <c r="E1003" i="72"/>
  <c r="D1003" i="72"/>
  <c r="Q1003" i="72" s="1"/>
  <c r="C1003" i="72"/>
  <c r="K1002" i="72"/>
  <c r="J1002" i="72"/>
  <c r="I1002" i="72"/>
  <c r="H1002" i="72"/>
  <c r="G1002" i="72"/>
  <c r="F1002" i="72"/>
  <c r="E1002" i="72"/>
  <c r="D1002" i="72"/>
  <c r="C1002" i="72"/>
  <c r="K1001" i="72"/>
  <c r="J1001" i="72"/>
  <c r="I1001" i="72"/>
  <c r="H1001" i="72"/>
  <c r="G1001" i="72"/>
  <c r="F1001" i="72"/>
  <c r="E1001" i="72"/>
  <c r="D1001" i="72"/>
  <c r="Q1001" i="72" s="1"/>
  <c r="C1001" i="72"/>
  <c r="K1000" i="72"/>
  <c r="J1000" i="72"/>
  <c r="I1000" i="72"/>
  <c r="H1000" i="72"/>
  <c r="G1000" i="72"/>
  <c r="F1000" i="72"/>
  <c r="E1000" i="72"/>
  <c r="D1000" i="72"/>
  <c r="C1000" i="72"/>
  <c r="K999" i="72"/>
  <c r="J999" i="72"/>
  <c r="I999" i="72"/>
  <c r="H999" i="72"/>
  <c r="G999" i="72"/>
  <c r="F999" i="72"/>
  <c r="E999" i="72"/>
  <c r="D999" i="72"/>
  <c r="C999" i="72"/>
  <c r="K998" i="72"/>
  <c r="J998" i="72"/>
  <c r="I998" i="72"/>
  <c r="H998" i="72"/>
  <c r="G998" i="72"/>
  <c r="F998" i="72"/>
  <c r="E998" i="72"/>
  <c r="D998" i="72"/>
  <c r="Q998" i="72" s="1"/>
  <c r="C998" i="72"/>
  <c r="K997" i="72"/>
  <c r="J997" i="72"/>
  <c r="I997" i="72"/>
  <c r="H997" i="72"/>
  <c r="G997" i="72"/>
  <c r="F997" i="72"/>
  <c r="E997" i="72"/>
  <c r="D997" i="72"/>
  <c r="C997" i="72"/>
  <c r="K996" i="72"/>
  <c r="J996" i="72"/>
  <c r="I996" i="72"/>
  <c r="H996" i="72"/>
  <c r="G996" i="72"/>
  <c r="F996" i="72"/>
  <c r="E996" i="72"/>
  <c r="D996" i="72"/>
  <c r="Q996" i="72" s="1"/>
  <c r="C996" i="72"/>
  <c r="K995" i="72"/>
  <c r="J995" i="72"/>
  <c r="I995" i="72"/>
  <c r="H995" i="72"/>
  <c r="G995" i="72"/>
  <c r="F995" i="72"/>
  <c r="E995" i="72"/>
  <c r="D995" i="72"/>
  <c r="Q995" i="72" s="1"/>
  <c r="C995" i="72"/>
  <c r="K994" i="72"/>
  <c r="J994" i="72"/>
  <c r="I994" i="72"/>
  <c r="H994" i="72"/>
  <c r="G994" i="72"/>
  <c r="F994" i="72"/>
  <c r="E994" i="72"/>
  <c r="D994" i="72"/>
  <c r="Q994" i="72" s="1"/>
  <c r="C994" i="72"/>
  <c r="K993" i="72"/>
  <c r="J993" i="72"/>
  <c r="I993" i="72"/>
  <c r="H993" i="72"/>
  <c r="G993" i="72"/>
  <c r="F993" i="72"/>
  <c r="E993" i="72"/>
  <c r="D993" i="72"/>
  <c r="C993" i="72"/>
  <c r="K992" i="72"/>
  <c r="J992" i="72"/>
  <c r="I992" i="72"/>
  <c r="H992" i="72"/>
  <c r="G992" i="72"/>
  <c r="F992" i="72"/>
  <c r="E992" i="72"/>
  <c r="D992" i="72"/>
  <c r="C992" i="72"/>
  <c r="B992" i="72"/>
  <c r="K991" i="72"/>
  <c r="J991" i="72"/>
  <c r="I991" i="72"/>
  <c r="H991" i="72"/>
  <c r="G991" i="72"/>
  <c r="F991" i="72"/>
  <c r="E991" i="72"/>
  <c r="D991" i="72"/>
  <c r="Q991" i="72" s="1"/>
  <c r="C991" i="72"/>
  <c r="K990" i="72"/>
  <c r="J990" i="72"/>
  <c r="I990" i="72"/>
  <c r="H990" i="72"/>
  <c r="G990" i="72"/>
  <c r="F990" i="72"/>
  <c r="E990" i="72"/>
  <c r="D990" i="72"/>
  <c r="C990" i="72"/>
  <c r="K989" i="72"/>
  <c r="J989" i="72"/>
  <c r="I989" i="72"/>
  <c r="H989" i="72"/>
  <c r="G989" i="72"/>
  <c r="F989" i="72"/>
  <c r="E989" i="72"/>
  <c r="D989" i="72"/>
  <c r="Q989" i="72" s="1"/>
  <c r="C989" i="72"/>
  <c r="K988" i="72"/>
  <c r="J988" i="72"/>
  <c r="I988" i="72"/>
  <c r="H988" i="72"/>
  <c r="G988" i="72"/>
  <c r="F988" i="72"/>
  <c r="E988" i="72"/>
  <c r="D988" i="72"/>
  <c r="Q988" i="72" s="1"/>
  <c r="C988" i="72"/>
  <c r="K987" i="72"/>
  <c r="J987" i="72"/>
  <c r="I987" i="72"/>
  <c r="H987" i="72"/>
  <c r="G987" i="72"/>
  <c r="F987" i="72"/>
  <c r="E987" i="72"/>
  <c r="D987" i="72"/>
  <c r="Q987" i="72" s="1"/>
  <c r="C987" i="72"/>
  <c r="K986" i="72"/>
  <c r="J986" i="72"/>
  <c r="I986" i="72"/>
  <c r="H986" i="72"/>
  <c r="G986" i="72"/>
  <c r="F986" i="72"/>
  <c r="E986" i="72"/>
  <c r="D986" i="72"/>
  <c r="C986" i="72"/>
  <c r="K985" i="72"/>
  <c r="J985" i="72"/>
  <c r="I985" i="72"/>
  <c r="H985" i="72"/>
  <c r="G985" i="72"/>
  <c r="F985" i="72"/>
  <c r="E985" i="72"/>
  <c r="D985" i="72"/>
  <c r="C985" i="72"/>
  <c r="K984" i="72"/>
  <c r="J984" i="72"/>
  <c r="I984" i="72"/>
  <c r="H984" i="72"/>
  <c r="G984" i="72"/>
  <c r="F984" i="72"/>
  <c r="E984" i="72"/>
  <c r="D984" i="72"/>
  <c r="Q984" i="72" s="1"/>
  <c r="C984" i="72"/>
  <c r="K983" i="72"/>
  <c r="J983" i="72"/>
  <c r="I983" i="72"/>
  <c r="H983" i="72"/>
  <c r="G983" i="72"/>
  <c r="F983" i="72"/>
  <c r="E983" i="72"/>
  <c r="D983" i="72"/>
  <c r="C983" i="72"/>
  <c r="K982" i="72"/>
  <c r="J982" i="72"/>
  <c r="I982" i="72"/>
  <c r="H982" i="72"/>
  <c r="G982" i="72"/>
  <c r="F982" i="72"/>
  <c r="E982" i="72"/>
  <c r="D982" i="72"/>
  <c r="Q982" i="72" s="1"/>
  <c r="C982" i="72"/>
  <c r="K981" i="72"/>
  <c r="J981" i="72"/>
  <c r="I981" i="72"/>
  <c r="H981" i="72"/>
  <c r="G981" i="72"/>
  <c r="F981" i="72"/>
  <c r="E981" i="72"/>
  <c r="D981" i="72"/>
  <c r="Q981" i="72" s="1"/>
  <c r="C981" i="72"/>
  <c r="K980" i="72"/>
  <c r="J980" i="72"/>
  <c r="I980" i="72"/>
  <c r="H980" i="72"/>
  <c r="G980" i="72"/>
  <c r="F980" i="72"/>
  <c r="E980" i="72"/>
  <c r="D980" i="72"/>
  <c r="Q980" i="72" s="1"/>
  <c r="C980" i="72"/>
  <c r="K979" i="72"/>
  <c r="J979" i="72"/>
  <c r="I979" i="72"/>
  <c r="H979" i="72"/>
  <c r="G979" i="72"/>
  <c r="F979" i="72"/>
  <c r="E979" i="72"/>
  <c r="D979" i="72"/>
  <c r="C979" i="72"/>
  <c r="K978" i="72"/>
  <c r="J978" i="72"/>
  <c r="I978" i="72"/>
  <c r="H978" i="72"/>
  <c r="G978" i="72"/>
  <c r="F978" i="72"/>
  <c r="E978" i="72"/>
  <c r="D978" i="72"/>
  <c r="Q978" i="72" s="1"/>
  <c r="C978" i="72"/>
  <c r="K977" i="72"/>
  <c r="J977" i="72"/>
  <c r="I977" i="72"/>
  <c r="H977" i="72"/>
  <c r="G977" i="72"/>
  <c r="F977" i="72"/>
  <c r="E977" i="72"/>
  <c r="D977" i="72"/>
  <c r="C977" i="72"/>
  <c r="K976" i="72"/>
  <c r="J976" i="72"/>
  <c r="I976" i="72"/>
  <c r="H976" i="72"/>
  <c r="G976" i="72"/>
  <c r="F976" i="72"/>
  <c r="E976" i="72"/>
  <c r="D976" i="72"/>
  <c r="C976" i="72"/>
  <c r="K975" i="72"/>
  <c r="J975" i="72"/>
  <c r="I975" i="72"/>
  <c r="H975" i="72"/>
  <c r="G975" i="72"/>
  <c r="F975" i="72"/>
  <c r="E975" i="72"/>
  <c r="D975" i="72"/>
  <c r="Q975" i="72" s="1"/>
  <c r="C975" i="72"/>
  <c r="K974" i="72"/>
  <c r="J974" i="72"/>
  <c r="I974" i="72"/>
  <c r="H974" i="72"/>
  <c r="G974" i="72"/>
  <c r="F974" i="72"/>
  <c r="E974" i="72"/>
  <c r="D974" i="72"/>
  <c r="C974" i="72"/>
  <c r="K973" i="72"/>
  <c r="J973" i="72"/>
  <c r="I973" i="72"/>
  <c r="H973" i="72"/>
  <c r="G973" i="72"/>
  <c r="F973" i="72"/>
  <c r="E973" i="72"/>
  <c r="D973" i="72"/>
  <c r="Q973" i="72" s="1"/>
  <c r="C973" i="72"/>
  <c r="K972" i="72"/>
  <c r="J972" i="72"/>
  <c r="I972" i="72"/>
  <c r="H972" i="72"/>
  <c r="G972" i="72"/>
  <c r="F972" i="72"/>
  <c r="E972" i="72"/>
  <c r="D972" i="72"/>
  <c r="Q972" i="72" s="1"/>
  <c r="C972" i="72"/>
  <c r="K971" i="72"/>
  <c r="J971" i="72"/>
  <c r="I971" i="72"/>
  <c r="H971" i="72"/>
  <c r="G971" i="72"/>
  <c r="F971" i="72"/>
  <c r="E971" i="72"/>
  <c r="D971" i="72"/>
  <c r="Q971" i="72" s="1"/>
  <c r="C971" i="72"/>
  <c r="K970" i="72"/>
  <c r="J970" i="72"/>
  <c r="I970" i="72"/>
  <c r="H970" i="72"/>
  <c r="G970" i="72"/>
  <c r="F970" i="72"/>
  <c r="E970" i="72"/>
  <c r="D970" i="72"/>
  <c r="C970" i="72"/>
  <c r="K969" i="72"/>
  <c r="J969" i="72"/>
  <c r="I969" i="72"/>
  <c r="H969" i="72"/>
  <c r="G969" i="72"/>
  <c r="F969" i="72"/>
  <c r="E969" i="72"/>
  <c r="D969" i="72"/>
  <c r="C969" i="72"/>
  <c r="K968" i="72"/>
  <c r="J968" i="72"/>
  <c r="I968" i="72"/>
  <c r="H968" i="72"/>
  <c r="G968" i="72"/>
  <c r="F968" i="72"/>
  <c r="E968" i="72"/>
  <c r="D968" i="72"/>
  <c r="Q968" i="72" s="1"/>
  <c r="C968" i="72"/>
  <c r="K967" i="72"/>
  <c r="J967" i="72"/>
  <c r="I967" i="72"/>
  <c r="H967" i="72"/>
  <c r="G967" i="72"/>
  <c r="F967" i="72"/>
  <c r="E967" i="72"/>
  <c r="D967" i="72"/>
  <c r="C967" i="72"/>
  <c r="K966" i="72"/>
  <c r="J966" i="72"/>
  <c r="I966" i="72"/>
  <c r="H966" i="72"/>
  <c r="G966" i="72"/>
  <c r="F966" i="72"/>
  <c r="E966" i="72"/>
  <c r="D966" i="72"/>
  <c r="Q966" i="72" s="1"/>
  <c r="C966" i="72"/>
  <c r="K965" i="72"/>
  <c r="J965" i="72"/>
  <c r="I965" i="72"/>
  <c r="H965" i="72"/>
  <c r="G965" i="72"/>
  <c r="F965" i="72"/>
  <c r="E965" i="72"/>
  <c r="D965" i="72"/>
  <c r="Q965" i="72" s="1"/>
  <c r="C965" i="72"/>
  <c r="K964" i="72"/>
  <c r="J964" i="72"/>
  <c r="I964" i="72"/>
  <c r="H964" i="72"/>
  <c r="G964" i="72"/>
  <c r="F964" i="72"/>
  <c r="E964" i="72"/>
  <c r="D964" i="72"/>
  <c r="Q964" i="72" s="1"/>
  <c r="C964" i="72"/>
  <c r="K963" i="72"/>
  <c r="J963" i="72"/>
  <c r="I963" i="72"/>
  <c r="H963" i="72"/>
  <c r="G963" i="72"/>
  <c r="F963" i="72"/>
  <c r="E963" i="72"/>
  <c r="D963" i="72"/>
  <c r="C963" i="72"/>
  <c r="K962" i="72"/>
  <c r="J962" i="72"/>
  <c r="I962" i="72"/>
  <c r="H962" i="72"/>
  <c r="G962" i="72"/>
  <c r="F962" i="72"/>
  <c r="E962" i="72"/>
  <c r="D962" i="72"/>
  <c r="Q962" i="72" s="1"/>
  <c r="C962" i="72"/>
  <c r="K961" i="72"/>
  <c r="J961" i="72"/>
  <c r="I961" i="72"/>
  <c r="H961" i="72"/>
  <c r="G961" i="72"/>
  <c r="F961" i="72"/>
  <c r="E961" i="72"/>
  <c r="D961" i="72"/>
  <c r="C961" i="72"/>
  <c r="K960" i="72"/>
  <c r="J960" i="72"/>
  <c r="I960" i="72"/>
  <c r="H960" i="72"/>
  <c r="G960" i="72"/>
  <c r="F960" i="72"/>
  <c r="E960" i="72"/>
  <c r="D960" i="72"/>
  <c r="C960" i="72"/>
  <c r="K959" i="72"/>
  <c r="J959" i="72"/>
  <c r="I959" i="72"/>
  <c r="H959" i="72"/>
  <c r="G959" i="72"/>
  <c r="F959" i="72"/>
  <c r="E959" i="72"/>
  <c r="D959" i="72"/>
  <c r="Q959" i="72" s="1"/>
  <c r="C959" i="72"/>
  <c r="K958" i="72"/>
  <c r="J958" i="72"/>
  <c r="I958" i="72"/>
  <c r="H958" i="72"/>
  <c r="G958" i="72"/>
  <c r="F958" i="72"/>
  <c r="E958" i="72"/>
  <c r="D958" i="72"/>
  <c r="C958" i="72"/>
  <c r="K957" i="72"/>
  <c r="J957" i="72"/>
  <c r="I957" i="72"/>
  <c r="H957" i="72"/>
  <c r="G957" i="72"/>
  <c r="F957" i="72"/>
  <c r="E957" i="72"/>
  <c r="D957" i="72"/>
  <c r="Q957" i="72" s="1"/>
  <c r="C957" i="72"/>
  <c r="K956" i="72"/>
  <c r="J956" i="72"/>
  <c r="I956" i="72"/>
  <c r="H956" i="72"/>
  <c r="G956" i="72"/>
  <c r="F956" i="72"/>
  <c r="E956" i="72"/>
  <c r="D956" i="72"/>
  <c r="Q956" i="72" s="1"/>
  <c r="C956" i="72"/>
  <c r="K955" i="72"/>
  <c r="J955" i="72"/>
  <c r="I955" i="72"/>
  <c r="H955" i="72"/>
  <c r="G955" i="72"/>
  <c r="F955" i="72"/>
  <c r="E955" i="72"/>
  <c r="D955" i="72"/>
  <c r="Q955" i="72" s="1"/>
  <c r="C955" i="72"/>
  <c r="K954" i="72"/>
  <c r="J954" i="72"/>
  <c r="I954" i="72"/>
  <c r="H954" i="72"/>
  <c r="G954" i="72"/>
  <c r="F954" i="72"/>
  <c r="E954" i="72"/>
  <c r="D954" i="72"/>
  <c r="C954" i="72"/>
  <c r="K953" i="72"/>
  <c r="J953" i="72"/>
  <c r="I953" i="72"/>
  <c r="H953" i="72"/>
  <c r="G953" i="72"/>
  <c r="F953" i="72"/>
  <c r="E953" i="72"/>
  <c r="D953" i="72"/>
  <c r="C953" i="72"/>
  <c r="K952" i="72"/>
  <c r="J952" i="72"/>
  <c r="I952" i="72"/>
  <c r="H952" i="72"/>
  <c r="G952" i="72"/>
  <c r="F952" i="72"/>
  <c r="E952" i="72"/>
  <c r="D952" i="72"/>
  <c r="Q952" i="72" s="1"/>
  <c r="C952" i="72"/>
  <c r="K951" i="72"/>
  <c r="J951" i="72"/>
  <c r="I951" i="72"/>
  <c r="H951" i="72"/>
  <c r="G951" i="72"/>
  <c r="F951" i="72"/>
  <c r="E951" i="72"/>
  <c r="D951" i="72"/>
  <c r="C951" i="72"/>
  <c r="K950" i="72"/>
  <c r="J950" i="72"/>
  <c r="I950" i="72"/>
  <c r="H950" i="72"/>
  <c r="G950" i="72"/>
  <c r="F950" i="72"/>
  <c r="E950" i="72"/>
  <c r="D950" i="72"/>
  <c r="Q950" i="72" s="1"/>
  <c r="C950" i="72"/>
  <c r="K949" i="72"/>
  <c r="J949" i="72"/>
  <c r="I949" i="72"/>
  <c r="H949" i="72"/>
  <c r="G949" i="72"/>
  <c r="F949" i="72"/>
  <c r="E949" i="72"/>
  <c r="D949" i="72"/>
  <c r="Q949" i="72" s="1"/>
  <c r="C949" i="72"/>
  <c r="K948" i="72"/>
  <c r="J948" i="72"/>
  <c r="I948" i="72"/>
  <c r="H948" i="72"/>
  <c r="G948" i="72"/>
  <c r="F948" i="72"/>
  <c r="E948" i="72"/>
  <c r="D948" i="72"/>
  <c r="Q948" i="72" s="1"/>
  <c r="C948" i="72"/>
  <c r="K947" i="72"/>
  <c r="J947" i="72"/>
  <c r="I947" i="72"/>
  <c r="H947" i="72"/>
  <c r="G947" i="72"/>
  <c r="F947" i="72"/>
  <c r="E947" i="72"/>
  <c r="D947" i="72"/>
  <c r="C947" i="72"/>
  <c r="K946" i="72"/>
  <c r="J946" i="72"/>
  <c r="I946" i="72"/>
  <c r="H946" i="72"/>
  <c r="G946" i="72"/>
  <c r="F946" i="72"/>
  <c r="E946" i="72"/>
  <c r="D946" i="72"/>
  <c r="Q946" i="72" s="1"/>
  <c r="C946" i="72"/>
  <c r="K945" i="72"/>
  <c r="J945" i="72"/>
  <c r="I945" i="72"/>
  <c r="H945" i="72"/>
  <c r="G945" i="72"/>
  <c r="F945" i="72"/>
  <c r="E945" i="72"/>
  <c r="D945" i="72"/>
  <c r="C945" i="72"/>
  <c r="K944" i="72"/>
  <c r="J944" i="72"/>
  <c r="I944" i="72"/>
  <c r="H944" i="72"/>
  <c r="G944" i="72"/>
  <c r="F944" i="72"/>
  <c r="E944" i="72"/>
  <c r="D944" i="72"/>
  <c r="C944" i="72"/>
  <c r="K943" i="72"/>
  <c r="J943" i="72"/>
  <c r="I943" i="72"/>
  <c r="H943" i="72"/>
  <c r="G943" i="72"/>
  <c r="F943" i="72"/>
  <c r="E943" i="72"/>
  <c r="D943" i="72"/>
  <c r="Q943" i="72" s="1"/>
  <c r="C943" i="72"/>
  <c r="K942" i="72"/>
  <c r="J942" i="72"/>
  <c r="I942" i="72"/>
  <c r="H942" i="72"/>
  <c r="G942" i="72"/>
  <c r="F942" i="72"/>
  <c r="E942" i="72"/>
  <c r="D942" i="72"/>
  <c r="C942" i="72"/>
  <c r="K941" i="72"/>
  <c r="J941" i="72"/>
  <c r="I941" i="72"/>
  <c r="H941" i="72"/>
  <c r="G941" i="72"/>
  <c r="F941" i="72"/>
  <c r="E941" i="72"/>
  <c r="D941" i="72"/>
  <c r="Q941" i="72" s="1"/>
  <c r="C941" i="72"/>
  <c r="K940" i="72"/>
  <c r="J940" i="72"/>
  <c r="I940" i="72"/>
  <c r="H940" i="72"/>
  <c r="G940" i="72"/>
  <c r="F940" i="72"/>
  <c r="E940" i="72"/>
  <c r="D940" i="72"/>
  <c r="Q940" i="72" s="1"/>
  <c r="C940" i="72"/>
  <c r="K939" i="72"/>
  <c r="J939" i="72"/>
  <c r="I939" i="72"/>
  <c r="H939" i="72"/>
  <c r="G939" i="72"/>
  <c r="F939" i="72"/>
  <c r="E939" i="72"/>
  <c r="D939" i="72"/>
  <c r="Q939" i="72" s="1"/>
  <c r="C939" i="72"/>
  <c r="K938" i="72"/>
  <c r="J938" i="72"/>
  <c r="I938" i="72"/>
  <c r="H938" i="72"/>
  <c r="G938" i="72"/>
  <c r="F938" i="72"/>
  <c r="E938" i="72"/>
  <c r="D938" i="72"/>
  <c r="C938" i="72"/>
  <c r="K937" i="72"/>
  <c r="J937" i="72"/>
  <c r="I937" i="72"/>
  <c r="H937" i="72"/>
  <c r="G937" i="72"/>
  <c r="F937" i="72"/>
  <c r="E937" i="72"/>
  <c r="D937" i="72"/>
  <c r="C937" i="72"/>
  <c r="K936" i="72"/>
  <c r="J936" i="72"/>
  <c r="I936" i="72"/>
  <c r="H936" i="72"/>
  <c r="G936" i="72"/>
  <c r="F936" i="72"/>
  <c r="E936" i="72"/>
  <c r="D936" i="72"/>
  <c r="C936" i="72"/>
  <c r="K935" i="72"/>
  <c r="J935" i="72"/>
  <c r="I935" i="72"/>
  <c r="H935" i="72"/>
  <c r="G935" i="72"/>
  <c r="F935" i="72"/>
  <c r="E935" i="72"/>
  <c r="D935" i="72"/>
  <c r="C935" i="72"/>
  <c r="K934" i="72"/>
  <c r="J934" i="72"/>
  <c r="I934" i="72"/>
  <c r="H934" i="72"/>
  <c r="G934" i="72"/>
  <c r="F934" i="72"/>
  <c r="E934" i="72"/>
  <c r="D934" i="72"/>
  <c r="Q934" i="72" s="1"/>
  <c r="C934" i="72"/>
  <c r="K933" i="72"/>
  <c r="J933" i="72"/>
  <c r="I933" i="72"/>
  <c r="H933" i="72"/>
  <c r="G933" i="72"/>
  <c r="F933" i="72"/>
  <c r="E933" i="72"/>
  <c r="D933" i="72"/>
  <c r="Q933" i="72" s="1"/>
  <c r="C933" i="72"/>
  <c r="K932" i="72"/>
  <c r="J932" i="72"/>
  <c r="I932" i="72"/>
  <c r="H932" i="72"/>
  <c r="G932" i="72"/>
  <c r="F932" i="72"/>
  <c r="E932" i="72"/>
  <c r="D932" i="72"/>
  <c r="Q932" i="72" s="1"/>
  <c r="C932" i="72"/>
  <c r="K931" i="72"/>
  <c r="J931" i="72"/>
  <c r="I931" i="72"/>
  <c r="H931" i="72"/>
  <c r="G931" i="72"/>
  <c r="F931" i="72"/>
  <c r="E931" i="72"/>
  <c r="D931" i="72"/>
  <c r="Q931" i="72" s="1"/>
  <c r="C931" i="72"/>
  <c r="K930" i="72"/>
  <c r="J930" i="72"/>
  <c r="I930" i="72"/>
  <c r="H930" i="72"/>
  <c r="G930" i="72"/>
  <c r="F930" i="72"/>
  <c r="E930" i="72"/>
  <c r="D930" i="72"/>
  <c r="Q930" i="72" s="1"/>
  <c r="C930" i="72"/>
  <c r="K929" i="72"/>
  <c r="J929" i="72"/>
  <c r="I929" i="72"/>
  <c r="H929" i="72"/>
  <c r="G929" i="72"/>
  <c r="F929" i="72"/>
  <c r="E929" i="72"/>
  <c r="D929" i="72"/>
  <c r="C929" i="72"/>
  <c r="K928" i="72"/>
  <c r="J928" i="72"/>
  <c r="I928" i="72"/>
  <c r="H928" i="72"/>
  <c r="G928" i="72"/>
  <c r="F928" i="72"/>
  <c r="E928" i="72"/>
  <c r="D928" i="72"/>
  <c r="C928" i="72"/>
  <c r="K927" i="72"/>
  <c r="J927" i="72"/>
  <c r="I927" i="72"/>
  <c r="H927" i="72"/>
  <c r="G927" i="72"/>
  <c r="F927" i="72"/>
  <c r="E927" i="72"/>
  <c r="D927" i="72"/>
  <c r="Q927" i="72" s="1"/>
  <c r="C927" i="72"/>
  <c r="K926" i="72"/>
  <c r="J926" i="72"/>
  <c r="I926" i="72"/>
  <c r="H926" i="72"/>
  <c r="G926" i="72"/>
  <c r="F926" i="72"/>
  <c r="E926" i="72"/>
  <c r="D926" i="72"/>
  <c r="C926" i="72"/>
  <c r="K925" i="72"/>
  <c r="J925" i="72"/>
  <c r="I925" i="72"/>
  <c r="H925" i="72"/>
  <c r="G925" i="72"/>
  <c r="F925" i="72"/>
  <c r="E925" i="72"/>
  <c r="D925" i="72"/>
  <c r="Q925" i="72" s="1"/>
  <c r="C925" i="72"/>
  <c r="K924" i="72"/>
  <c r="J924" i="72"/>
  <c r="I924" i="72"/>
  <c r="H924" i="72"/>
  <c r="G924" i="72"/>
  <c r="F924" i="72"/>
  <c r="E924" i="72"/>
  <c r="D924" i="72"/>
  <c r="Q924" i="72" s="1"/>
  <c r="C924" i="72"/>
  <c r="K923" i="72"/>
  <c r="J923" i="72"/>
  <c r="I923" i="72"/>
  <c r="H923" i="72"/>
  <c r="G923" i="72"/>
  <c r="F923" i="72"/>
  <c r="E923" i="72"/>
  <c r="D923" i="72"/>
  <c r="Q923" i="72" s="1"/>
  <c r="C923" i="72"/>
  <c r="K922" i="72"/>
  <c r="J922" i="72"/>
  <c r="I922" i="72"/>
  <c r="H922" i="72"/>
  <c r="G922" i="72"/>
  <c r="F922" i="72"/>
  <c r="E922" i="72"/>
  <c r="D922" i="72"/>
  <c r="C922" i="72"/>
  <c r="K921" i="72"/>
  <c r="J921" i="72"/>
  <c r="I921" i="72"/>
  <c r="H921" i="72"/>
  <c r="G921" i="72"/>
  <c r="F921" i="72"/>
  <c r="E921" i="72"/>
  <c r="D921" i="72"/>
  <c r="C921" i="72"/>
  <c r="K920" i="72"/>
  <c r="J920" i="72"/>
  <c r="I920" i="72"/>
  <c r="H920" i="72"/>
  <c r="G920" i="72"/>
  <c r="F920" i="72"/>
  <c r="E920" i="72"/>
  <c r="D920" i="72"/>
  <c r="Q920" i="72" s="1"/>
  <c r="C920" i="72"/>
  <c r="B920" i="72"/>
  <c r="K919" i="72"/>
  <c r="J919" i="72"/>
  <c r="I919" i="72"/>
  <c r="H919" i="72"/>
  <c r="G919" i="72"/>
  <c r="F919" i="72"/>
  <c r="E919" i="72"/>
  <c r="D919" i="72"/>
  <c r="C919" i="72"/>
  <c r="K918" i="72"/>
  <c r="J918" i="72"/>
  <c r="I918" i="72"/>
  <c r="H918" i="72"/>
  <c r="G918" i="72"/>
  <c r="F918" i="72"/>
  <c r="E918" i="72"/>
  <c r="D918" i="72"/>
  <c r="Q918" i="72" s="1"/>
  <c r="C918" i="72"/>
  <c r="B918" i="72"/>
  <c r="K917" i="72"/>
  <c r="J917" i="72"/>
  <c r="I917" i="72"/>
  <c r="H917" i="72"/>
  <c r="G917" i="72"/>
  <c r="F917" i="72"/>
  <c r="E917" i="72"/>
  <c r="D917" i="72"/>
  <c r="Q917" i="72" s="1"/>
  <c r="C917" i="72"/>
  <c r="K916" i="72"/>
  <c r="J916" i="72"/>
  <c r="I916" i="72"/>
  <c r="H916" i="72"/>
  <c r="G916" i="72"/>
  <c r="F916" i="72"/>
  <c r="E916" i="72"/>
  <c r="D916" i="72"/>
  <c r="Q916" i="72" s="1"/>
  <c r="C916" i="72"/>
  <c r="K915" i="72"/>
  <c r="J915" i="72"/>
  <c r="I915" i="72"/>
  <c r="H915" i="72"/>
  <c r="G915" i="72"/>
  <c r="F915" i="72"/>
  <c r="E915" i="72"/>
  <c r="D915" i="72"/>
  <c r="C915" i="72"/>
  <c r="K914" i="72"/>
  <c r="J914" i="72"/>
  <c r="I914" i="72"/>
  <c r="H914" i="72"/>
  <c r="G914" i="72"/>
  <c r="F914" i="72"/>
  <c r="E914" i="72"/>
  <c r="D914" i="72"/>
  <c r="C914" i="72"/>
  <c r="B914" i="72"/>
  <c r="D791" i="72"/>
  <c r="Q791" i="72" s="1"/>
  <c r="C791" i="72"/>
  <c r="K790" i="72"/>
  <c r="J790" i="72"/>
  <c r="I790" i="72"/>
  <c r="E790" i="72"/>
  <c r="D790" i="72"/>
  <c r="Q790" i="72" s="1"/>
  <c r="C790" i="72"/>
  <c r="K789" i="72"/>
  <c r="J789" i="72"/>
  <c r="I789" i="72"/>
  <c r="E789" i="72"/>
  <c r="D789" i="72"/>
  <c r="Q789" i="72" s="1"/>
  <c r="C789" i="72"/>
  <c r="K788" i="72"/>
  <c r="J788" i="72"/>
  <c r="I788" i="72"/>
  <c r="E788" i="72"/>
  <c r="D788" i="72"/>
  <c r="Q788" i="72" s="1"/>
  <c r="C788" i="72"/>
  <c r="K787" i="72"/>
  <c r="J787" i="72"/>
  <c r="I787" i="72"/>
  <c r="E787" i="72"/>
  <c r="D787" i="72"/>
  <c r="Q787" i="72" s="1"/>
  <c r="C787" i="72"/>
  <c r="K786" i="72"/>
  <c r="J786" i="72"/>
  <c r="I786" i="72"/>
  <c r="E786" i="72"/>
  <c r="D786" i="72"/>
  <c r="Q786" i="72" s="1"/>
  <c r="C786" i="72"/>
  <c r="K784" i="72"/>
  <c r="J784" i="72"/>
  <c r="I784" i="72"/>
  <c r="E784" i="72"/>
  <c r="D784" i="72"/>
  <c r="Q784" i="72" s="1"/>
  <c r="C784" i="72"/>
  <c r="K783" i="72"/>
  <c r="J783" i="72"/>
  <c r="I783" i="72"/>
  <c r="E783" i="72"/>
  <c r="D783" i="72"/>
  <c r="Q783" i="72" s="1"/>
  <c r="C783" i="72"/>
  <c r="K782" i="72"/>
  <c r="J782" i="72"/>
  <c r="I782" i="72"/>
  <c r="E782" i="72"/>
  <c r="D782" i="72"/>
  <c r="Q782" i="72" s="1"/>
  <c r="C782" i="72"/>
  <c r="K781" i="72"/>
  <c r="J781" i="72"/>
  <c r="I781" i="72"/>
  <c r="E781" i="72"/>
  <c r="D781" i="72"/>
  <c r="Q781" i="72" s="1"/>
  <c r="C781" i="72"/>
  <c r="K780" i="72"/>
  <c r="J780" i="72"/>
  <c r="I780" i="72"/>
  <c r="E780" i="72"/>
  <c r="D780" i="72"/>
  <c r="Q780" i="72" s="1"/>
  <c r="C780" i="72"/>
  <c r="K779" i="72"/>
  <c r="J779" i="72"/>
  <c r="I779" i="72"/>
  <c r="E779" i="72"/>
  <c r="D779" i="72"/>
  <c r="Q779" i="72" s="1"/>
  <c r="C779" i="72"/>
  <c r="K778" i="72"/>
  <c r="J778" i="72"/>
  <c r="I778" i="72"/>
  <c r="E778" i="72"/>
  <c r="D778" i="72"/>
  <c r="Q778" i="72" s="1"/>
  <c r="C778" i="72"/>
  <c r="B778" i="72"/>
  <c r="D777" i="72"/>
  <c r="Q777" i="72" s="1"/>
  <c r="C777" i="72"/>
  <c r="K776" i="72"/>
  <c r="J776" i="72"/>
  <c r="I776" i="72"/>
  <c r="E776" i="72"/>
  <c r="D776" i="72"/>
  <c r="Q776" i="72" s="1"/>
  <c r="C776" i="72"/>
  <c r="K775" i="72"/>
  <c r="J775" i="72"/>
  <c r="I775" i="72"/>
  <c r="E775" i="72"/>
  <c r="D775" i="72"/>
  <c r="Q775" i="72" s="1"/>
  <c r="C775" i="72"/>
  <c r="K774" i="72"/>
  <c r="J774" i="72"/>
  <c r="I774" i="72"/>
  <c r="E774" i="72"/>
  <c r="D774" i="72"/>
  <c r="Q774" i="72" s="1"/>
  <c r="C774" i="72"/>
  <c r="K773" i="72"/>
  <c r="J773" i="72"/>
  <c r="I773" i="72"/>
  <c r="E773" i="72"/>
  <c r="D773" i="72"/>
  <c r="Q773" i="72" s="1"/>
  <c r="C773" i="72"/>
  <c r="K772" i="72"/>
  <c r="J772" i="72"/>
  <c r="I772" i="72"/>
  <c r="E772" i="72"/>
  <c r="D772" i="72"/>
  <c r="Q772" i="72" s="1"/>
  <c r="C772" i="72"/>
  <c r="K770" i="72"/>
  <c r="J770" i="72"/>
  <c r="I770" i="72"/>
  <c r="E770" i="72"/>
  <c r="D770" i="72"/>
  <c r="Q770" i="72" s="1"/>
  <c r="C770" i="72"/>
  <c r="K769" i="72"/>
  <c r="J769" i="72"/>
  <c r="I769" i="72"/>
  <c r="E769" i="72"/>
  <c r="D769" i="72"/>
  <c r="Q769" i="72" s="1"/>
  <c r="C769" i="72"/>
  <c r="K768" i="72"/>
  <c r="J768" i="72"/>
  <c r="I768" i="72"/>
  <c r="E768" i="72"/>
  <c r="D768" i="72"/>
  <c r="Q768" i="72" s="1"/>
  <c r="C768" i="72"/>
  <c r="K767" i="72"/>
  <c r="J767" i="72"/>
  <c r="I767" i="72"/>
  <c r="E767" i="72"/>
  <c r="D767" i="72"/>
  <c r="Q767" i="72" s="1"/>
  <c r="C767" i="72"/>
  <c r="K766" i="72"/>
  <c r="J766" i="72"/>
  <c r="I766" i="72"/>
  <c r="E766" i="72"/>
  <c r="D766" i="72"/>
  <c r="Q766" i="72" s="1"/>
  <c r="C766" i="72"/>
  <c r="K765" i="72"/>
  <c r="J765" i="72"/>
  <c r="I765" i="72"/>
  <c r="E765" i="72"/>
  <c r="D765" i="72"/>
  <c r="Q765" i="72" s="1"/>
  <c r="C765" i="72"/>
  <c r="K764" i="72"/>
  <c r="J764" i="72"/>
  <c r="I764" i="72"/>
  <c r="E764" i="72"/>
  <c r="D764" i="72"/>
  <c r="Q764" i="72" s="1"/>
  <c r="C764" i="72"/>
  <c r="B764" i="72"/>
  <c r="D763" i="72"/>
  <c r="Q763" i="72" s="1"/>
  <c r="C763" i="72"/>
  <c r="K762" i="72"/>
  <c r="J762" i="72"/>
  <c r="I762" i="72"/>
  <c r="E762" i="72"/>
  <c r="D762" i="72"/>
  <c r="Q762" i="72" s="1"/>
  <c r="C762" i="72"/>
  <c r="K761" i="72"/>
  <c r="J761" i="72"/>
  <c r="I761" i="72"/>
  <c r="E761" i="72"/>
  <c r="D761" i="72"/>
  <c r="Q761" i="72" s="1"/>
  <c r="C761" i="72"/>
  <c r="K760" i="72"/>
  <c r="J760" i="72"/>
  <c r="I760" i="72"/>
  <c r="E760" i="72"/>
  <c r="D760" i="72"/>
  <c r="Q760" i="72" s="1"/>
  <c r="C760" i="72"/>
  <c r="K759" i="72"/>
  <c r="J759" i="72"/>
  <c r="I759" i="72"/>
  <c r="E759" i="72"/>
  <c r="D759" i="72"/>
  <c r="Q759" i="72" s="1"/>
  <c r="C759" i="72"/>
  <c r="K758" i="72"/>
  <c r="J758" i="72"/>
  <c r="I758" i="72"/>
  <c r="E758" i="72"/>
  <c r="D758" i="72"/>
  <c r="Q758" i="72" s="1"/>
  <c r="C758" i="72"/>
  <c r="K756" i="72"/>
  <c r="J756" i="72"/>
  <c r="I756" i="72"/>
  <c r="E756" i="72"/>
  <c r="D756" i="72"/>
  <c r="Q756" i="72" s="1"/>
  <c r="C756" i="72"/>
  <c r="K755" i="72"/>
  <c r="J755" i="72"/>
  <c r="I755" i="72"/>
  <c r="E755" i="72"/>
  <c r="D755" i="72"/>
  <c r="Q755" i="72" s="1"/>
  <c r="C755" i="72"/>
  <c r="K754" i="72"/>
  <c r="J754" i="72"/>
  <c r="I754" i="72"/>
  <c r="E754" i="72"/>
  <c r="D754" i="72"/>
  <c r="Q754" i="72" s="1"/>
  <c r="C754" i="72"/>
  <c r="K753" i="72"/>
  <c r="J753" i="72"/>
  <c r="I753" i="72"/>
  <c r="E753" i="72"/>
  <c r="D753" i="72"/>
  <c r="Q753" i="72" s="1"/>
  <c r="C753" i="72"/>
  <c r="K752" i="72"/>
  <c r="J752" i="72"/>
  <c r="I752" i="72"/>
  <c r="E752" i="72"/>
  <c r="D752" i="72"/>
  <c r="Q752" i="72" s="1"/>
  <c r="C752" i="72"/>
  <c r="K751" i="72"/>
  <c r="J751" i="72"/>
  <c r="I751" i="72"/>
  <c r="E751" i="72"/>
  <c r="D751" i="72"/>
  <c r="Q751" i="72" s="1"/>
  <c r="C751" i="72"/>
  <c r="K750" i="72"/>
  <c r="J750" i="72"/>
  <c r="I750" i="72"/>
  <c r="E750" i="72"/>
  <c r="D750" i="72"/>
  <c r="Q750" i="72" s="1"/>
  <c r="C750" i="72"/>
  <c r="B750" i="72"/>
  <c r="C749" i="72"/>
  <c r="D748" i="72"/>
  <c r="Q748" i="72" s="1"/>
  <c r="C748" i="72"/>
  <c r="D747" i="72"/>
  <c r="Q747" i="72" s="1"/>
  <c r="C747" i="72"/>
  <c r="D746" i="72"/>
  <c r="Q746" i="72" s="1"/>
  <c r="C746" i="72"/>
  <c r="B746" i="72"/>
  <c r="C745" i="72"/>
  <c r="D744" i="72"/>
  <c r="Q744" i="72" s="1"/>
  <c r="C744" i="72"/>
  <c r="D743" i="72"/>
  <c r="Q743" i="72" s="1"/>
  <c r="C743" i="72"/>
  <c r="D742" i="72"/>
  <c r="Q742" i="72" s="1"/>
  <c r="C742" i="72"/>
  <c r="B742" i="72"/>
  <c r="Q739" i="72"/>
  <c r="Q738" i="72"/>
  <c r="Q737" i="72"/>
  <c r="Q736" i="72"/>
  <c r="Q735" i="72"/>
  <c r="Q734" i="72"/>
  <c r="Q732" i="72"/>
  <c r="Q731" i="72"/>
  <c r="Q729" i="72"/>
  <c r="Q728" i="72"/>
  <c r="Q727" i="72"/>
  <c r="Q726" i="72"/>
  <c r="D724" i="72"/>
  <c r="Q724" i="72" s="1"/>
  <c r="D723" i="72"/>
  <c r="Q723" i="72" s="1"/>
  <c r="D722" i="72"/>
  <c r="Q722" i="72" s="1"/>
  <c r="D721" i="72"/>
  <c r="Q721" i="72" s="1"/>
  <c r="D720" i="72"/>
  <c r="Q720" i="72" s="1"/>
  <c r="D719" i="72"/>
  <c r="Q719" i="72" s="1"/>
  <c r="D718" i="72"/>
  <c r="Q718" i="72" s="1"/>
  <c r="C718" i="72"/>
  <c r="B718" i="72"/>
  <c r="D717" i="72"/>
  <c r="Q717" i="72" s="1"/>
  <c r="C717" i="72"/>
  <c r="K716" i="72"/>
  <c r="J716" i="72"/>
  <c r="I716" i="72"/>
  <c r="H716" i="72"/>
  <c r="G716" i="72"/>
  <c r="F716" i="72"/>
  <c r="E716" i="72"/>
  <c r="D716" i="72"/>
  <c r="Q716" i="72" s="1"/>
  <c r="C716" i="72"/>
  <c r="K715" i="72"/>
  <c r="J715" i="72"/>
  <c r="I715" i="72"/>
  <c r="H715" i="72"/>
  <c r="G715" i="72"/>
  <c r="F715" i="72"/>
  <c r="E715" i="72"/>
  <c r="D715" i="72"/>
  <c r="Q715" i="72" s="1"/>
  <c r="C715" i="72"/>
  <c r="D714" i="72"/>
  <c r="Q714" i="72" s="1"/>
  <c r="C714" i="72"/>
  <c r="D713" i="72"/>
  <c r="Q713" i="72" s="1"/>
  <c r="C713" i="72"/>
  <c r="K712" i="72"/>
  <c r="J712" i="72"/>
  <c r="I712" i="72"/>
  <c r="H712" i="72"/>
  <c r="G712" i="72"/>
  <c r="F712" i="72"/>
  <c r="E712" i="72"/>
  <c r="D712" i="72"/>
  <c r="Q712" i="72" s="1"/>
  <c r="C712" i="72"/>
  <c r="K711" i="72"/>
  <c r="J711" i="72"/>
  <c r="I711" i="72"/>
  <c r="H711" i="72"/>
  <c r="G711" i="72"/>
  <c r="F711" i="72"/>
  <c r="E711" i="72"/>
  <c r="D711" i="72"/>
  <c r="Q711" i="72" s="1"/>
  <c r="C711" i="72"/>
  <c r="K710" i="72"/>
  <c r="J710" i="72"/>
  <c r="I710" i="72"/>
  <c r="H710" i="72"/>
  <c r="G710" i="72"/>
  <c r="F710" i="72"/>
  <c r="E710" i="72"/>
  <c r="D710" i="72"/>
  <c r="Q710" i="72" s="1"/>
  <c r="C710" i="72"/>
  <c r="D709" i="72"/>
  <c r="Q709" i="72" s="1"/>
  <c r="C709" i="72"/>
  <c r="K708" i="72"/>
  <c r="J708" i="72"/>
  <c r="I708" i="72"/>
  <c r="H708" i="72"/>
  <c r="G708" i="72"/>
  <c r="F708" i="72"/>
  <c r="E708" i="72"/>
  <c r="D708" i="72"/>
  <c r="Q708" i="72" s="1"/>
  <c r="C708" i="72"/>
  <c r="K707" i="72"/>
  <c r="J707" i="72"/>
  <c r="I707" i="72"/>
  <c r="H707" i="72"/>
  <c r="G707" i="72"/>
  <c r="F707" i="72"/>
  <c r="E707" i="72"/>
  <c r="D707" i="72"/>
  <c r="Q707" i="72" s="1"/>
  <c r="C707" i="72"/>
  <c r="K706" i="72"/>
  <c r="J706" i="72"/>
  <c r="I706" i="72"/>
  <c r="H706" i="72"/>
  <c r="G706" i="72"/>
  <c r="F706" i="72"/>
  <c r="E706" i="72"/>
  <c r="D706" i="72"/>
  <c r="Q706" i="72" s="1"/>
  <c r="C706" i="72"/>
  <c r="D705" i="72"/>
  <c r="Q705" i="72" s="1"/>
  <c r="C705" i="72"/>
  <c r="K704" i="72"/>
  <c r="J704" i="72"/>
  <c r="I704" i="72"/>
  <c r="H704" i="72"/>
  <c r="G704" i="72"/>
  <c r="F704" i="72"/>
  <c r="E704" i="72"/>
  <c r="D704" i="72"/>
  <c r="Q704" i="72" s="1"/>
  <c r="C704" i="72"/>
  <c r="K703" i="72"/>
  <c r="J703" i="72"/>
  <c r="I703" i="72"/>
  <c r="H703" i="72"/>
  <c r="G703" i="72"/>
  <c r="F703" i="72"/>
  <c r="E703" i="72"/>
  <c r="D703" i="72"/>
  <c r="Q703" i="72" s="1"/>
  <c r="C703" i="72"/>
  <c r="B703" i="72"/>
  <c r="Q699" i="72"/>
  <c r="Q698" i="72"/>
  <c r="Q697" i="72"/>
  <c r="Q696" i="72"/>
  <c r="Q694" i="72"/>
  <c r="Q692" i="72"/>
  <c r="Q691" i="72"/>
  <c r="Q690" i="72"/>
  <c r="Q689" i="72"/>
  <c r="Q688" i="72"/>
  <c r="Q687" i="72"/>
  <c r="Q686" i="72"/>
  <c r="Q685" i="72"/>
  <c r="E684" i="72"/>
  <c r="Q684" i="72"/>
  <c r="E683" i="72"/>
  <c r="Q683" i="72"/>
  <c r="E682" i="72"/>
  <c r="D682" i="72"/>
  <c r="Q682" i="72" s="1"/>
  <c r="E681" i="72"/>
  <c r="D681" i="72"/>
  <c r="Q681" i="72" s="1"/>
  <c r="D680" i="72"/>
  <c r="Q680" i="72" s="1"/>
  <c r="E679" i="72"/>
  <c r="D679" i="72"/>
  <c r="Q679" i="72" s="1"/>
  <c r="E678" i="72"/>
  <c r="D678" i="72"/>
  <c r="Q678" i="72" s="1"/>
  <c r="C678" i="72"/>
  <c r="B678" i="72"/>
  <c r="Q674" i="72"/>
  <c r="Q672" i="72"/>
  <c r="Q671" i="72"/>
  <c r="Q670" i="72"/>
  <c r="Q669" i="72"/>
  <c r="Q667" i="72"/>
  <c r="Q666" i="72"/>
  <c r="Q665" i="72"/>
  <c r="Q664" i="72"/>
  <c r="Q663" i="72"/>
  <c r="Q662" i="72"/>
  <c r="E661" i="72"/>
  <c r="D661" i="72"/>
  <c r="Q661" i="72" s="1"/>
  <c r="E660" i="72"/>
  <c r="D660" i="72"/>
  <c r="Q660" i="72" s="1"/>
  <c r="E659" i="72"/>
  <c r="D659" i="72"/>
  <c r="Q659" i="72" s="1"/>
  <c r="E658" i="72"/>
  <c r="D658" i="72"/>
  <c r="Q658" i="72" s="1"/>
  <c r="E657" i="72"/>
  <c r="D657" i="72"/>
  <c r="Q657" i="72" s="1"/>
  <c r="E656" i="72"/>
  <c r="D656" i="72"/>
  <c r="Q656" i="72" s="1"/>
  <c r="Q655" i="72"/>
  <c r="E654" i="72"/>
  <c r="Q654" i="72"/>
  <c r="E653" i="72"/>
  <c r="D653" i="72"/>
  <c r="Q653" i="72" s="1"/>
  <c r="C653" i="72"/>
  <c r="B653" i="72"/>
  <c r="K652" i="72"/>
  <c r="J652" i="72"/>
  <c r="I652" i="72"/>
  <c r="H652" i="72"/>
  <c r="G652" i="72"/>
  <c r="F652" i="72"/>
  <c r="E652" i="72"/>
  <c r="D652" i="72"/>
  <c r="Q652" i="72" s="1"/>
  <c r="C652" i="72"/>
  <c r="K651" i="72"/>
  <c r="J651" i="72"/>
  <c r="I651" i="72"/>
  <c r="H651" i="72"/>
  <c r="G651" i="72"/>
  <c r="F651" i="72"/>
  <c r="E651" i="72"/>
  <c r="D651" i="72"/>
  <c r="Q651" i="72" s="1"/>
  <c r="C651" i="72"/>
  <c r="K650" i="72"/>
  <c r="J650" i="72"/>
  <c r="I650" i="72"/>
  <c r="H650" i="72"/>
  <c r="G650" i="72"/>
  <c r="F650" i="72"/>
  <c r="E650" i="72"/>
  <c r="D650" i="72"/>
  <c r="Q650" i="72" s="1"/>
  <c r="C650" i="72"/>
  <c r="K649" i="72"/>
  <c r="J649" i="72"/>
  <c r="I649" i="72"/>
  <c r="H649" i="72"/>
  <c r="G649" i="72"/>
  <c r="F649" i="72"/>
  <c r="E649" i="72"/>
  <c r="D649" i="72"/>
  <c r="Q649" i="72" s="1"/>
  <c r="C649" i="72"/>
  <c r="K648" i="72"/>
  <c r="J648" i="72"/>
  <c r="I648" i="72"/>
  <c r="H648" i="72"/>
  <c r="G648" i="72"/>
  <c r="F648" i="72"/>
  <c r="E648" i="72"/>
  <c r="D648" i="72"/>
  <c r="Q648" i="72" s="1"/>
  <c r="C648" i="72"/>
  <c r="K647" i="72"/>
  <c r="J647" i="72"/>
  <c r="I647" i="72"/>
  <c r="H647" i="72"/>
  <c r="G647" i="72"/>
  <c r="F647" i="72"/>
  <c r="E647" i="72"/>
  <c r="D647" i="72"/>
  <c r="Q647" i="72" s="1"/>
  <c r="C647" i="72"/>
  <c r="K646" i="72"/>
  <c r="J646" i="72"/>
  <c r="I646" i="72"/>
  <c r="H646" i="72"/>
  <c r="G646" i="72"/>
  <c r="F646" i="72"/>
  <c r="E646" i="72"/>
  <c r="D646" i="72"/>
  <c r="Q646" i="72" s="1"/>
  <c r="C646" i="72"/>
  <c r="D645" i="72"/>
  <c r="Q645" i="72" s="1"/>
  <c r="C645" i="72"/>
  <c r="K644" i="72"/>
  <c r="J644" i="72"/>
  <c r="I644" i="72"/>
  <c r="H644" i="72"/>
  <c r="G644" i="72"/>
  <c r="F644" i="72"/>
  <c r="E644" i="72"/>
  <c r="D644" i="72"/>
  <c r="Q644" i="72" s="1"/>
  <c r="C644" i="72"/>
  <c r="K643" i="72"/>
  <c r="J643" i="72"/>
  <c r="I643" i="72"/>
  <c r="H643" i="72"/>
  <c r="G643" i="72"/>
  <c r="F643" i="72"/>
  <c r="E643" i="72"/>
  <c r="D643" i="72"/>
  <c r="Q643" i="72" s="1"/>
  <c r="C643" i="72"/>
  <c r="K642" i="72"/>
  <c r="J642" i="72"/>
  <c r="I642" i="72"/>
  <c r="H642" i="72"/>
  <c r="G642" i="72"/>
  <c r="F642" i="72"/>
  <c r="E642" i="72"/>
  <c r="D642" i="72"/>
  <c r="Q642" i="72" s="1"/>
  <c r="C642" i="72"/>
  <c r="K641" i="72"/>
  <c r="J641" i="72"/>
  <c r="I641" i="72"/>
  <c r="H641" i="72"/>
  <c r="G641" i="72"/>
  <c r="F641" i="72"/>
  <c r="E641" i="72"/>
  <c r="D641" i="72"/>
  <c r="Q641" i="72" s="1"/>
  <c r="C641" i="72"/>
  <c r="K640" i="72"/>
  <c r="J640" i="72"/>
  <c r="I640" i="72"/>
  <c r="H640" i="72"/>
  <c r="G640" i="72"/>
  <c r="F640" i="72"/>
  <c r="E640" i="72"/>
  <c r="D640" i="72"/>
  <c r="Q640" i="72" s="1"/>
  <c r="C640" i="72"/>
  <c r="K639" i="72"/>
  <c r="J639" i="72"/>
  <c r="I639" i="72"/>
  <c r="H639" i="72"/>
  <c r="G639" i="72"/>
  <c r="F639" i="72"/>
  <c r="E639" i="72"/>
  <c r="D639" i="72"/>
  <c r="Q639" i="72" s="1"/>
  <c r="C639" i="72"/>
  <c r="K638" i="72"/>
  <c r="J638" i="72"/>
  <c r="I638" i="72"/>
  <c r="H638" i="72"/>
  <c r="G638" i="72"/>
  <c r="F638" i="72"/>
  <c r="E638" i="72"/>
  <c r="D638" i="72"/>
  <c r="Q638" i="72" s="1"/>
  <c r="C638" i="72"/>
  <c r="K637" i="72"/>
  <c r="J637" i="72"/>
  <c r="I637" i="72"/>
  <c r="H637" i="72"/>
  <c r="G637" i="72"/>
  <c r="F637" i="72"/>
  <c r="E637" i="72"/>
  <c r="D637" i="72"/>
  <c r="Q637" i="72" s="1"/>
  <c r="C637" i="72"/>
  <c r="B637" i="72"/>
  <c r="K636" i="72"/>
  <c r="J636" i="72"/>
  <c r="I636" i="72"/>
  <c r="H636" i="72"/>
  <c r="G636" i="72"/>
  <c r="F636" i="72"/>
  <c r="E636" i="72"/>
  <c r="D636" i="72"/>
  <c r="Q636" i="72" s="1"/>
  <c r="C636" i="72"/>
  <c r="K635" i="72"/>
  <c r="J635" i="72"/>
  <c r="I635" i="72"/>
  <c r="H635" i="72"/>
  <c r="G635" i="72"/>
  <c r="F635" i="72"/>
  <c r="E635" i="72"/>
  <c r="D635" i="72"/>
  <c r="Q635" i="72" s="1"/>
  <c r="C635" i="72"/>
  <c r="K634" i="72"/>
  <c r="J634" i="72"/>
  <c r="I634" i="72"/>
  <c r="H634" i="72"/>
  <c r="G634" i="72"/>
  <c r="F634" i="72"/>
  <c r="E634" i="72"/>
  <c r="D634" i="72"/>
  <c r="Q634" i="72" s="1"/>
  <c r="C634" i="72"/>
  <c r="K633" i="72"/>
  <c r="J633" i="72"/>
  <c r="I633" i="72"/>
  <c r="H633" i="72"/>
  <c r="G633" i="72"/>
  <c r="F633" i="72"/>
  <c r="E633" i="72"/>
  <c r="D633" i="72"/>
  <c r="Q633" i="72" s="1"/>
  <c r="C633" i="72"/>
  <c r="K632" i="72"/>
  <c r="J632" i="72"/>
  <c r="I632" i="72"/>
  <c r="H632" i="72"/>
  <c r="G632" i="72"/>
  <c r="F632" i="72"/>
  <c r="E632" i="72"/>
  <c r="D632" i="72"/>
  <c r="Q632" i="72" s="1"/>
  <c r="C632" i="72"/>
  <c r="D631" i="72"/>
  <c r="Q631" i="72" s="1"/>
  <c r="C631" i="72"/>
  <c r="K630" i="72"/>
  <c r="J630" i="72"/>
  <c r="I630" i="72"/>
  <c r="H630" i="72"/>
  <c r="G630" i="72"/>
  <c r="F630" i="72"/>
  <c r="E630" i="72"/>
  <c r="D630" i="72"/>
  <c r="Q630" i="72" s="1"/>
  <c r="C630" i="72"/>
  <c r="K629" i="72"/>
  <c r="J629" i="72"/>
  <c r="I629" i="72"/>
  <c r="H629" i="72"/>
  <c r="G629" i="72"/>
  <c r="F629" i="72"/>
  <c r="E629" i="72"/>
  <c r="D629" i="72"/>
  <c r="Q629" i="72" s="1"/>
  <c r="C629" i="72"/>
  <c r="K628" i="72"/>
  <c r="J628" i="72"/>
  <c r="I628" i="72"/>
  <c r="H628" i="72"/>
  <c r="G628" i="72"/>
  <c r="F628" i="72"/>
  <c r="E628" i="72"/>
  <c r="D628" i="72"/>
  <c r="Q628" i="72" s="1"/>
  <c r="C628" i="72"/>
  <c r="K627" i="72"/>
  <c r="J627" i="72"/>
  <c r="I627" i="72"/>
  <c r="H627" i="72"/>
  <c r="G627" i="72"/>
  <c r="F627" i="72"/>
  <c r="E627" i="72"/>
  <c r="D627" i="72"/>
  <c r="Q627" i="72" s="1"/>
  <c r="C627" i="72"/>
  <c r="K626" i="72"/>
  <c r="J626" i="72"/>
  <c r="I626" i="72"/>
  <c r="H626" i="72"/>
  <c r="G626" i="72"/>
  <c r="F626" i="72"/>
  <c r="E626" i="72"/>
  <c r="D626" i="72"/>
  <c r="Q626" i="72" s="1"/>
  <c r="C626" i="72"/>
  <c r="B626" i="72"/>
  <c r="B318" i="72"/>
  <c r="B292" i="72"/>
  <c r="B266" i="72"/>
  <c r="E240" i="72"/>
  <c r="B240" i="72"/>
  <c r="C238" i="72"/>
  <c r="C265" i="72" s="1"/>
  <c r="C291" i="72" s="1"/>
  <c r="C317" i="72" s="1"/>
  <c r="C343" i="72" s="1"/>
  <c r="C369" i="72" s="1"/>
  <c r="C395" i="72" s="1"/>
  <c r="C421" i="72" s="1"/>
  <c r="C447" i="72" s="1"/>
  <c r="C473" i="72" s="1"/>
  <c r="C499" i="72" s="1"/>
  <c r="C525" i="72" s="1"/>
  <c r="C551" i="72" s="1"/>
  <c r="E237" i="72"/>
  <c r="C237" i="72"/>
  <c r="C264" i="72" s="1"/>
  <c r="C290" i="72" s="1"/>
  <c r="C316" i="72" s="1"/>
  <c r="C342" i="72" s="1"/>
  <c r="C368" i="72" s="1"/>
  <c r="C394" i="72" s="1"/>
  <c r="C420" i="72" s="1"/>
  <c r="C446" i="72" s="1"/>
  <c r="C472" i="72" s="1"/>
  <c r="C498" i="72" s="1"/>
  <c r="C524" i="72" s="1"/>
  <c r="C550" i="72" s="1"/>
  <c r="E236" i="72"/>
  <c r="C236" i="72"/>
  <c r="C263" i="72" s="1"/>
  <c r="C289" i="72" s="1"/>
  <c r="C315" i="72" s="1"/>
  <c r="C341" i="72" s="1"/>
  <c r="C367" i="72" s="1"/>
  <c r="C393" i="72" s="1"/>
  <c r="C419" i="72" s="1"/>
  <c r="C445" i="72" s="1"/>
  <c r="C471" i="72" s="1"/>
  <c r="C497" i="72" s="1"/>
  <c r="C523" i="72" s="1"/>
  <c r="C549" i="72" s="1"/>
  <c r="C235" i="72"/>
  <c r="C262" i="72" s="1"/>
  <c r="C288" i="72" s="1"/>
  <c r="C314" i="72" s="1"/>
  <c r="C340" i="72" s="1"/>
  <c r="C366" i="72" s="1"/>
  <c r="C392" i="72" s="1"/>
  <c r="C418" i="72" s="1"/>
  <c r="C444" i="72" s="1"/>
  <c r="C470" i="72" s="1"/>
  <c r="C496" i="72" s="1"/>
  <c r="C522" i="72" s="1"/>
  <c r="C548" i="72" s="1"/>
  <c r="E234" i="72"/>
  <c r="C234" i="72"/>
  <c r="C261" i="72" s="1"/>
  <c r="C287" i="72" s="1"/>
  <c r="C313" i="72" s="1"/>
  <c r="C339" i="72" s="1"/>
  <c r="C365" i="72" s="1"/>
  <c r="C391" i="72" s="1"/>
  <c r="C417" i="72" s="1"/>
  <c r="C443" i="72" s="1"/>
  <c r="C469" i="72" s="1"/>
  <c r="C495" i="72" s="1"/>
  <c r="C521" i="72" s="1"/>
  <c r="C547" i="72" s="1"/>
  <c r="E233" i="72"/>
  <c r="C233" i="72"/>
  <c r="C260" i="72" s="1"/>
  <c r="C286" i="72" s="1"/>
  <c r="C312" i="72" s="1"/>
  <c r="C338" i="72" s="1"/>
  <c r="C364" i="72" s="1"/>
  <c r="C390" i="72" s="1"/>
  <c r="C416" i="72" s="1"/>
  <c r="C442" i="72" s="1"/>
  <c r="C468" i="72" s="1"/>
  <c r="C494" i="72" s="1"/>
  <c r="C520" i="72" s="1"/>
  <c r="C546" i="72" s="1"/>
  <c r="E232" i="72"/>
  <c r="C232" i="72"/>
  <c r="C259" i="72" s="1"/>
  <c r="C285" i="72" s="1"/>
  <c r="C311" i="72" s="1"/>
  <c r="C337" i="72" s="1"/>
  <c r="C363" i="72" s="1"/>
  <c r="C389" i="72" s="1"/>
  <c r="C415" i="72" s="1"/>
  <c r="C441" i="72" s="1"/>
  <c r="C467" i="72" s="1"/>
  <c r="C493" i="72" s="1"/>
  <c r="C519" i="72" s="1"/>
  <c r="C545" i="72" s="1"/>
  <c r="E231" i="72"/>
  <c r="C231" i="72"/>
  <c r="C258" i="72" s="1"/>
  <c r="C284" i="72" s="1"/>
  <c r="C310" i="72" s="1"/>
  <c r="C336" i="72" s="1"/>
  <c r="C362" i="72" s="1"/>
  <c r="C388" i="72" s="1"/>
  <c r="C414" i="72" s="1"/>
  <c r="C440" i="72" s="1"/>
  <c r="C466" i="72" s="1"/>
  <c r="C492" i="72" s="1"/>
  <c r="C518" i="72" s="1"/>
  <c r="C544" i="72" s="1"/>
  <c r="C230" i="72"/>
  <c r="C257" i="72" s="1"/>
  <c r="C283" i="72" s="1"/>
  <c r="C309" i="72" s="1"/>
  <c r="C335" i="72" s="1"/>
  <c r="C361" i="72" s="1"/>
  <c r="C387" i="72" s="1"/>
  <c r="C413" i="72" s="1"/>
  <c r="C439" i="72" s="1"/>
  <c r="C465" i="72" s="1"/>
  <c r="C491" i="72" s="1"/>
  <c r="C517" i="72" s="1"/>
  <c r="C543" i="72" s="1"/>
  <c r="E229" i="72"/>
  <c r="C229" i="72"/>
  <c r="C256" i="72" s="1"/>
  <c r="C282" i="72" s="1"/>
  <c r="C308" i="72" s="1"/>
  <c r="C334" i="72" s="1"/>
  <c r="C360" i="72" s="1"/>
  <c r="C386" i="72" s="1"/>
  <c r="C412" i="72" s="1"/>
  <c r="C438" i="72" s="1"/>
  <c r="C464" i="72" s="1"/>
  <c r="C490" i="72" s="1"/>
  <c r="C516" i="72" s="1"/>
  <c r="C542" i="72" s="1"/>
  <c r="E228" i="72"/>
  <c r="C228" i="72"/>
  <c r="C255" i="72" s="1"/>
  <c r="C281" i="72" s="1"/>
  <c r="C307" i="72" s="1"/>
  <c r="C333" i="72" s="1"/>
  <c r="C359" i="72" s="1"/>
  <c r="C385" i="72" s="1"/>
  <c r="C411" i="72" s="1"/>
  <c r="C437" i="72" s="1"/>
  <c r="C463" i="72" s="1"/>
  <c r="C489" i="72" s="1"/>
  <c r="C515" i="72" s="1"/>
  <c r="C541" i="72" s="1"/>
  <c r="E227" i="72"/>
  <c r="C227" i="72"/>
  <c r="C254" i="72" s="1"/>
  <c r="C280" i="72" s="1"/>
  <c r="C306" i="72" s="1"/>
  <c r="C332" i="72" s="1"/>
  <c r="C358" i="72" s="1"/>
  <c r="C384" i="72" s="1"/>
  <c r="C410" i="72" s="1"/>
  <c r="C436" i="72" s="1"/>
  <c r="C462" i="72" s="1"/>
  <c r="C488" i="72" s="1"/>
  <c r="C514" i="72" s="1"/>
  <c r="C540" i="72" s="1"/>
  <c r="C226" i="72"/>
  <c r="C253" i="72" s="1"/>
  <c r="C279" i="72" s="1"/>
  <c r="C305" i="72" s="1"/>
  <c r="C331" i="72" s="1"/>
  <c r="C357" i="72" s="1"/>
  <c r="C383" i="72" s="1"/>
  <c r="C409" i="72" s="1"/>
  <c r="C435" i="72" s="1"/>
  <c r="C461" i="72" s="1"/>
  <c r="C487" i="72" s="1"/>
  <c r="C513" i="72" s="1"/>
  <c r="C539" i="72" s="1"/>
  <c r="E225" i="72"/>
  <c r="C225" i="72"/>
  <c r="C252" i="72" s="1"/>
  <c r="C278" i="72" s="1"/>
  <c r="C304" i="72" s="1"/>
  <c r="C330" i="72" s="1"/>
  <c r="C356" i="72" s="1"/>
  <c r="C382" i="72" s="1"/>
  <c r="C408" i="72" s="1"/>
  <c r="C434" i="72" s="1"/>
  <c r="C460" i="72" s="1"/>
  <c r="C486" i="72" s="1"/>
  <c r="C512" i="72" s="1"/>
  <c r="C538" i="72" s="1"/>
  <c r="E224" i="72"/>
  <c r="C224" i="72"/>
  <c r="C251" i="72" s="1"/>
  <c r="C277" i="72" s="1"/>
  <c r="C303" i="72" s="1"/>
  <c r="C329" i="72" s="1"/>
  <c r="C355" i="72" s="1"/>
  <c r="C381" i="72" s="1"/>
  <c r="C407" i="72" s="1"/>
  <c r="C433" i="72" s="1"/>
  <c r="C459" i="72" s="1"/>
  <c r="C485" i="72" s="1"/>
  <c r="C511" i="72" s="1"/>
  <c r="C537" i="72" s="1"/>
  <c r="C223" i="72"/>
  <c r="C250" i="72" s="1"/>
  <c r="C276" i="72" s="1"/>
  <c r="C302" i="72" s="1"/>
  <c r="C328" i="72" s="1"/>
  <c r="C354" i="72" s="1"/>
  <c r="C380" i="72" s="1"/>
  <c r="C406" i="72" s="1"/>
  <c r="C432" i="72" s="1"/>
  <c r="C458" i="72" s="1"/>
  <c r="C484" i="72" s="1"/>
  <c r="C510" i="72" s="1"/>
  <c r="C536" i="72" s="1"/>
  <c r="C222" i="72"/>
  <c r="C249" i="72" s="1"/>
  <c r="C275" i="72" s="1"/>
  <c r="C301" i="72" s="1"/>
  <c r="C327" i="72" s="1"/>
  <c r="C353" i="72" s="1"/>
  <c r="C379" i="72" s="1"/>
  <c r="C405" i="72" s="1"/>
  <c r="C431" i="72" s="1"/>
  <c r="C457" i="72" s="1"/>
  <c r="C483" i="72" s="1"/>
  <c r="C509" i="72" s="1"/>
  <c r="C535" i="72" s="1"/>
  <c r="E221" i="72"/>
  <c r="C221" i="72"/>
  <c r="C248" i="72" s="1"/>
  <c r="C274" i="72" s="1"/>
  <c r="C300" i="72" s="1"/>
  <c r="C326" i="72" s="1"/>
  <c r="C352" i="72" s="1"/>
  <c r="C378" i="72" s="1"/>
  <c r="C404" i="72" s="1"/>
  <c r="C430" i="72" s="1"/>
  <c r="C456" i="72" s="1"/>
  <c r="C482" i="72" s="1"/>
  <c r="C508" i="72" s="1"/>
  <c r="C534" i="72" s="1"/>
  <c r="E220" i="72"/>
  <c r="C220" i="72"/>
  <c r="C247" i="72" s="1"/>
  <c r="C273" i="72" s="1"/>
  <c r="C299" i="72" s="1"/>
  <c r="C325" i="72" s="1"/>
  <c r="C351" i="72" s="1"/>
  <c r="C377" i="72" s="1"/>
  <c r="C403" i="72" s="1"/>
  <c r="C429" i="72" s="1"/>
  <c r="C455" i="72" s="1"/>
  <c r="C481" i="72" s="1"/>
  <c r="C507" i="72" s="1"/>
  <c r="C533" i="72" s="1"/>
  <c r="E217" i="72"/>
  <c r="C217" i="72"/>
  <c r="C244" i="72" s="1"/>
  <c r="C270" i="72" s="1"/>
  <c r="C296" i="72" s="1"/>
  <c r="C322" i="72" s="1"/>
  <c r="C348" i="72" s="1"/>
  <c r="C374" i="72" s="1"/>
  <c r="C400" i="72" s="1"/>
  <c r="C426" i="72" s="1"/>
  <c r="C452" i="72" s="1"/>
  <c r="C478" i="72" s="1"/>
  <c r="C504" i="72" s="1"/>
  <c r="C530" i="72" s="1"/>
  <c r="E216" i="72"/>
  <c r="C216" i="72"/>
  <c r="C243" i="72" s="1"/>
  <c r="C269" i="72" s="1"/>
  <c r="C295" i="72" s="1"/>
  <c r="C321" i="72" s="1"/>
  <c r="C347" i="72" s="1"/>
  <c r="C373" i="72" s="1"/>
  <c r="C399" i="72" s="1"/>
  <c r="C425" i="72" s="1"/>
  <c r="C451" i="72" s="1"/>
  <c r="C477" i="72" s="1"/>
  <c r="C503" i="72" s="1"/>
  <c r="C529" i="72" s="1"/>
  <c r="E215" i="72"/>
  <c r="C215" i="72"/>
  <c r="C242" i="72" s="1"/>
  <c r="C268" i="72" s="1"/>
  <c r="C294" i="72" s="1"/>
  <c r="C320" i="72" s="1"/>
  <c r="C346" i="72" s="1"/>
  <c r="C372" i="72" s="1"/>
  <c r="C398" i="72" s="1"/>
  <c r="C424" i="72" s="1"/>
  <c r="C450" i="72" s="1"/>
  <c r="C476" i="72" s="1"/>
  <c r="C502" i="72" s="1"/>
  <c r="C528" i="72" s="1"/>
  <c r="E214" i="72"/>
  <c r="C214" i="72"/>
  <c r="C241" i="72" s="1"/>
  <c r="C267" i="72" s="1"/>
  <c r="C293" i="72" s="1"/>
  <c r="C319" i="72" s="1"/>
  <c r="C345" i="72" s="1"/>
  <c r="C371" i="72" s="1"/>
  <c r="C397" i="72" s="1"/>
  <c r="C423" i="72" s="1"/>
  <c r="C449" i="72" s="1"/>
  <c r="C475" i="72" s="1"/>
  <c r="C501" i="72" s="1"/>
  <c r="C527" i="72" s="1"/>
  <c r="E213" i="72"/>
  <c r="C213" i="72"/>
  <c r="C240" i="72" s="1"/>
  <c r="C266" i="72" s="1"/>
  <c r="C292" i="72" s="1"/>
  <c r="C318" i="72" s="1"/>
  <c r="C344" i="72" s="1"/>
  <c r="C370" i="72" s="1"/>
  <c r="C396" i="72" s="1"/>
  <c r="C422" i="72" s="1"/>
  <c r="C448" i="72" s="1"/>
  <c r="C474" i="72" s="1"/>
  <c r="C500" i="72" s="1"/>
  <c r="C526" i="72" s="1"/>
  <c r="B213" i="72"/>
  <c r="D212" i="72"/>
  <c r="Q212" i="72" s="1"/>
  <c r="C212" i="72"/>
  <c r="K211" i="72"/>
  <c r="J211" i="72"/>
  <c r="I211" i="72"/>
  <c r="H211" i="72"/>
  <c r="G211" i="72"/>
  <c r="F211" i="72"/>
  <c r="E211" i="72"/>
  <c r="D211" i="72"/>
  <c r="Q211" i="72" s="1"/>
  <c r="C211" i="72"/>
  <c r="K210" i="72"/>
  <c r="J210" i="72"/>
  <c r="I210" i="72"/>
  <c r="H210" i="72"/>
  <c r="G210" i="72"/>
  <c r="F210" i="72"/>
  <c r="E210" i="72"/>
  <c r="D210" i="72"/>
  <c r="Q210" i="72" s="1"/>
  <c r="C210" i="72"/>
  <c r="K209" i="72"/>
  <c r="J209" i="72"/>
  <c r="I209" i="72"/>
  <c r="H209" i="72"/>
  <c r="G209" i="72"/>
  <c r="F209" i="72"/>
  <c r="E209" i="72"/>
  <c r="D209" i="72"/>
  <c r="Q209" i="72" s="1"/>
  <c r="C209" i="72"/>
  <c r="K208" i="72"/>
  <c r="J208" i="72"/>
  <c r="I208" i="72"/>
  <c r="H208" i="72"/>
  <c r="G208" i="72"/>
  <c r="F208" i="72"/>
  <c r="E208" i="72"/>
  <c r="D208" i="72"/>
  <c r="Q208" i="72" s="1"/>
  <c r="C208" i="72"/>
  <c r="K207" i="72"/>
  <c r="J207" i="72"/>
  <c r="I207" i="72"/>
  <c r="H207" i="72"/>
  <c r="G207" i="72"/>
  <c r="F207" i="72"/>
  <c r="E207" i="72"/>
  <c r="D207" i="72"/>
  <c r="Q207" i="72" s="1"/>
  <c r="C207" i="72"/>
  <c r="K206" i="72"/>
  <c r="J206" i="72"/>
  <c r="I206" i="72"/>
  <c r="H206" i="72"/>
  <c r="G206" i="72"/>
  <c r="F206" i="72"/>
  <c r="E206" i="72"/>
  <c r="D206" i="72"/>
  <c r="Q206" i="72" s="1"/>
  <c r="C206" i="72"/>
  <c r="D205" i="72"/>
  <c r="Q205" i="72" s="1"/>
  <c r="C205" i="72"/>
  <c r="K204" i="72"/>
  <c r="J204" i="72"/>
  <c r="I204" i="72"/>
  <c r="H204" i="72"/>
  <c r="G204" i="72"/>
  <c r="F204" i="72"/>
  <c r="E204" i="72"/>
  <c r="D204" i="72"/>
  <c r="Q204" i="72" s="1"/>
  <c r="C204" i="72"/>
  <c r="K203" i="72"/>
  <c r="J203" i="72"/>
  <c r="I203" i="72"/>
  <c r="H203" i="72"/>
  <c r="G203" i="72"/>
  <c r="F203" i="72"/>
  <c r="E203" i="72"/>
  <c r="D203" i="72"/>
  <c r="Q203" i="72" s="1"/>
  <c r="C203" i="72"/>
  <c r="D202" i="72"/>
  <c r="Q202" i="72" s="1"/>
  <c r="C202" i="72"/>
  <c r="K201" i="72"/>
  <c r="J201" i="72"/>
  <c r="I201" i="72"/>
  <c r="H201" i="72"/>
  <c r="G201" i="72"/>
  <c r="F201" i="72"/>
  <c r="E201" i="72"/>
  <c r="D201" i="72"/>
  <c r="Q201" i="72" s="1"/>
  <c r="C201" i="72"/>
  <c r="K200" i="72"/>
  <c r="J200" i="72"/>
  <c r="I200" i="72"/>
  <c r="H200" i="72"/>
  <c r="G200" i="72"/>
  <c r="F200" i="72"/>
  <c r="E200" i="72"/>
  <c r="D200" i="72"/>
  <c r="Q200" i="72" s="1"/>
  <c r="C200" i="72"/>
  <c r="D199" i="72"/>
  <c r="Q199" i="72" s="1"/>
  <c r="C199" i="72"/>
  <c r="K198" i="72"/>
  <c r="J198" i="72"/>
  <c r="I198" i="72"/>
  <c r="H198" i="72"/>
  <c r="G198" i="72"/>
  <c r="F198" i="72"/>
  <c r="E198" i="72"/>
  <c r="D198" i="72"/>
  <c r="Q198" i="72" s="1"/>
  <c r="C198" i="72"/>
  <c r="K197" i="72"/>
  <c r="J197" i="72"/>
  <c r="I197" i="72"/>
  <c r="H197" i="72"/>
  <c r="G197" i="72"/>
  <c r="F197" i="72"/>
  <c r="E197" i="72"/>
  <c r="D197" i="72"/>
  <c r="Q197" i="72" s="1"/>
  <c r="C197" i="72"/>
  <c r="K196" i="72"/>
  <c r="J196" i="72"/>
  <c r="I196" i="72"/>
  <c r="H196" i="72"/>
  <c r="G196" i="72"/>
  <c r="F196" i="72"/>
  <c r="E196" i="72"/>
  <c r="D196" i="72"/>
  <c r="Q196" i="72" s="1"/>
  <c r="C196" i="72"/>
  <c r="K195" i="72"/>
  <c r="J195" i="72"/>
  <c r="I195" i="72"/>
  <c r="H195" i="72"/>
  <c r="G195" i="72"/>
  <c r="F195" i="72"/>
  <c r="E195" i="72"/>
  <c r="D195" i="72"/>
  <c r="Q195" i="72" s="1"/>
  <c r="C195" i="72"/>
  <c r="K194" i="72"/>
  <c r="J194" i="72"/>
  <c r="I194" i="72"/>
  <c r="H194" i="72"/>
  <c r="G194" i="72"/>
  <c r="F194" i="72"/>
  <c r="E194" i="72"/>
  <c r="D194" i="72"/>
  <c r="Q194" i="72" s="1"/>
  <c r="C194" i="72"/>
  <c r="K193" i="72"/>
  <c r="J193" i="72"/>
  <c r="I193" i="72"/>
  <c r="H193" i="72"/>
  <c r="G193" i="72"/>
  <c r="F193" i="72"/>
  <c r="E193" i="72"/>
  <c r="D193" i="72"/>
  <c r="Q193" i="72" s="1"/>
  <c r="C193" i="72"/>
  <c r="K192" i="72"/>
  <c r="J192" i="72"/>
  <c r="I192" i="72"/>
  <c r="H192" i="72"/>
  <c r="G192" i="72"/>
  <c r="F192" i="72"/>
  <c r="E192" i="72"/>
  <c r="D192" i="72"/>
  <c r="Q192" i="72" s="1"/>
  <c r="C192" i="72"/>
  <c r="K191" i="72"/>
  <c r="J191" i="72"/>
  <c r="I191" i="72"/>
  <c r="H191" i="72"/>
  <c r="G191" i="72"/>
  <c r="F191" i="72"/>
  <c r="E191" i="72"/>
  <c r="D191" i="72"/>
  <c r="Q191" i="72" s="1"/>
  <c r="C191" i="72"/>
  <c r="K190" i="72"/>
  <c r="J190" i="72"/>
  <c r="I190" i="72"/>
  <c r="H190" i="72"/>
  <c r="G190" i="72"/>
  <c r="F190" i="72"/>
  <c r="E190" i="72"/>
  <c r="D190" i="72"/>
  <c r="Q190" i="72" s="1"/>
  <c r="C190" i="72"/>
  <c r="K189" i="72"/>
  <c r="J189" i="72"/>
  <c r="I189" i="72"/>
  <c r="H189" i="72"/>
  <c r="G189" i="72"/>
  <c r="F189" i="72"/>
  <c r="E189" i="72"/>
  <c r="D189" i="72"/>
  <c r="Q189" i="72" s="1"/>
  <c r="C189" i="72"/>
  <c r="D188" i="72"/>
  <c r="Q188" i="72" s="1"/>
  <c r="C188" i="72"/>
  <c r="K187" i="72"/>
  <c r="J187" i="72"/>
  <c r="I187" i="72"/>
  <c r="H187" i="72"/>
  <c r="G187" i="72"/>
  <c r="F187" i="72"/>
  <c r="E187" i="72"/>
  <c r="D187" i="72"/>
  <c r="Q187" i="72" s="1"/>
  <c r="C187" i="72"/>
  <c r="K186" i="72"/>
  <c r="J186" i="72"/>
  <c r="I186" i="72"/>
  <c r="H186" i="72"/>
  <c r="G186" i="72"/>
  <c r="F186" i="72"/>
  <c r="E186" i="72"/>
  <c r="D186" i="72"/>
  <c r="Q186" i="72" s="1"/>
  <c r="C186" i="72"/>
  <c r="D185" i="72"/>
  <c r="Q185" i="72" s="1"/>
  <c r="C185" i="72"/>
  <c r="K184" i="72"/>
  <c r="J184" i="72"/>
  <c r="I184" i="72"/>
  <c r="H184" i="72"/>
  <c r="G184" i="72"/>
  <c r="F184" i="72"/>
  <c r="E184" i="72"/>
  <c r="D184" i="72"/>
  <c r="Q184" i="72" s="1"/>
  <c r="C184" i="72"/>
  <c r="K183" i="72"/>
  <c r="J183" i="72"/>
  <c r="I183" i="72"/>
  <c r="H183" i="72"/>
  <c r="G183" i="72"/>
  <c r="F183" i="72"/>
  <c r="E183" i="72"/>
  <c r="D183" i="72"/>
  <c r="Q183" i="72" s="1"/>
  <c r="C183" i="72"/>
  <c r="D182" i="72"/>
  <c r="Q182" i="72" s="1"/>
  <c r="C182" i="72"/>
  <c r="K181" i="72"/>
  <c r="J181" i="72"/>
  <c r="I181" i="72"/>
  <c r="H181" i="72"/>
  <c r="G181" i="72"/>
  <c r="F181" i="72"/>
  <c r="E181" i="72"/>
  <c r="D181" i="72"/>
  <c r="Q181" i="72" s="1"/>
  <c r="C181" i="72"/>
  <c r="K180" i="72"/>
  <c r="J180" i="72"/>
  <c r="I180" i="72"/>
  <c r="H180" i="72"/>
  <c r="G180" i="72"/>
  <c r="F180" i="72"/>
  <c r="E180" i="72"/>
  <c r="D180" i="72"/>
  <c r="Q180" i="72" s="1"/>
  <c r="C180" i="72"/>
  <c r="K179" i="72"/>
  <c r="J179" i="72"/>
  <c r="I179" i="72"/>
  <c r="H179" i="72"/>
  <c r="G179" i="72"/>
  <c r="F179" i="72"/>
  <c r="E179" i="72"/>
  <c r="D179" i="72"/>
  <c r="Q179" i="72" s="1"/>
  <c r="C179" i="72"/>
  <c r="D178" i="72"/>
  <c r="Q178" i="72" s="1"/>
  <c r="C178" i="72"/>
  <c r="K177" i="72"/>
  <c r="J177" i="72"/>
  <c r="I177" i="72"/>
  <c r="H177" i="72"/>
  <c r="G177" i="72"/>
  <c r="F177" i="72"/>
  <c r="E177" i="72"/>
  <c r="D177" i="72"/>
  <c r="Q177" i="72" s="1"/>
  <c r="C177" i="72"/>
  <c r="K176" i="72"/>
  <c r="J176" i="72"/>
  <c r="I176" i="72"/>
  <c r="H176" i="72"/>
  <c r="G176" i="72"/>
  <c r="F176" i="72"/>
  <c r="E176" i="72"/>
  <c r="D176" i="72"/>
  <c r="Q176" i="72" s="1"/>
  <c r="C176" i="72"/>
  <c r="K175" i="72"/>
  <c r="J175" i="72"/>
  <c r="I175" i="72"/>
  <c r="H175" i="72"/>
  <c r="G175" i="72"/>
  <c r="F175" i="72"/>
  <c r="E175" i="72"/>
  <c r="D175" i="72"/>
  <c r="Q175" i="72" s="1"/>
  <c r="C175" i="72"/>
  <c r="K174" i="72"/>
  <c r="J174" i="72"/>
  <c r="I174" i="72"/>
  <c r="H174" i="72"/>
  <c r="G174" i="72"/>
  <c r="F174" i="72"/>
  <c r="E174" i="72"/>
  <c r="D174" i="72"/>
  <c r="Q174" i="72" s="1"/>
  <c r="C174" i="72"/>
  <c r="K173" i="72"/>
  <c r="J173" i="72"/>
  <c r="I173" i="72"/>
  <c r="H173" i="72"/>
  <c r="G173" i="72"/>
  <c r="F173" i="72"/>
  <c r="E173" i="72"/>
  <c r="D173" i="72"/>
  <c r="Q173" i="72" s="1"/>
  <c r="C173" i="72"/>
  <c r="K172" i="72"/>
  <c r="J172" i="72"/>
  <c r="I172" i="72"/>
  <c r="H172" i="72"/>
  <c r="G172" i="72"/>
  <c r="F172" i="72"/>
  <c r="E172" i="72"/>
  <c r="D172" i="72"/>
  <c r="Q172" i="72" s="1"/>
  <c r="C172" i="72"/>
  <c r="Q171" i="72"/>
  <c r="C171" i="72"/>
  <c r="K165" i="72"/>
  <c r="J165" i="72"/>
  <c r="I165" i="72"/>
  <c r="H165" i="72"/>
  <c r="G165" i="72"/>
  <c r="F165" i="72"/>
  <c r="E165" i="72"/>
  <c r="Q165" i="72"/>
  <c r="K164" i="72"/>
  <c r="J164" i="72"/>
  <c r="I164" i="72"/>
  <c r="H164" i="72"/>
  <c r="G164" i="72"/>
  <c r="F164" i="72"/>
  <c r="E164" i="72"/>
  <c r="D164" i="72"/>
  <c r="Q164" i="72" s="1"/>
  <c r="C164" i="72"/>
  <c r="K163" i="72"/>
  <c r="J163" i="72"/>
  <c r="I163" i="72"/>
  <c r="H163" i="72"/>
  <c r="G163" i="72"/>
  <c r="F163" i="72"/>
  <c r="E163" i="72"/>
  <c r="D163" i="72"/>
  <c r="Q163" i="72" s="1"/>
  <c r="C163" i="72"/>
  <c r="K162" i="72"/>
  <c r="J162" i="72"/>
  <c r="I162" i="72"/>
  <c r="H162" i="72"/>
  <c r="G162" i="72"/>
  <c r="F162" i="72"/>
  <c r="E162" i="72"/>
  <c r="D162" i="72"/>
  <c r="Q162" i="72" s="1"/>
  <c r="C162" i="72"/>
  <c r="K161" i="72"/>
  <c r="J161" i="72"/>
  <c r="I161" i="72"/>
  <c r="H161" i="72"/>
  <c r="G161" i="72"/>
  <c r="F161" i="72"/>
  <c r="E161" i="72"/>
  <c r="D161" i="72"/>
  <c r="Q161" i="72" s="1"/>
  <c r="C161" i="72"/>
  <c r="B161" i="72"/>
  <c r="D97" i="72"/>
  <c r="Q97" i="72" s="1"/>
  <c r="C97" i="72"/>
  <c r="E96" i="72"/>
  <c r="D96" i="72"/>
  <c r="Q96" i="72" s="1"/>
  <c r="C96" i="72"/>
  <c r="E95" i="72"/>
  <c r="D95" i="72"/>
  <c r="Q95" i="72" s="1"/>
  <c r="C95" i="72"/>
  <c r="E94" i="72"/>
  <c r="D94" i="72"/>
  <c r="Q94" i="72" s="1"/>
  <c r="C94" i="72"/>
  <c r="K93" i="72"/>
  <c r="J93" i="72"/>
  <c r="I93" i="72"/>
  <c r="H93" i="72"/>
  <c r="G93" i="72"/>
  <c r="F93" i="72"/>
  <c r="E93" i="72"/>
  <c r="D93" i="72"/>
  <c r="Q93" i="72" s="1"/>
  <c r="C93" i="72"/>
  <c r="K92" i="72"/>
  <c r="J92" i="72"/>
  <c r="I92" i="72"/>
  <c r="H92" i="72"/>
  <c r="G92" i="72"/>
  <c r="F92" i="72"/>
  <c r="E92" i="72"/>
  <c r="D92" i="72"/>
  <c r="Q92" i="72" s="1"/>
  <c r="C92" i="72"/>
  <c r="K91" i="72"/>
  <c r="J91" i="72"/>
  <c r="I91" i="72"/>
  <c r="H91" i="72"/>
  <c r="G91" i="72"/>
  <c r="F91" i="72"/>
  <c r="E91" i="72"/>
  <c r="D91" i="72"/>
  <c r="Q91" i="72" s="1"/>
  <c r="C91" i="72"/>
  <c r="K90" i="72"/>
  <c r="J90" i="72"/>
  <c r="I90" i="72"/>
  <c r="H90" i="72"/>
  <c r="G90" i="72"/>
  <c r="F90" i="72"/>
  <c r="E90" i="72"/>
  <c r="D90" i="72"/>
  <c r="Q90" i="72" s="1"/>
  <c r="C90" i="72"/>
  <c r="D89" i="72"/>
  <c r="Q89" i="72" s="1"/>
  <c r="C89" i="72"/>
  <c r="K88" i="72"/>
  <c r="J88" i="72"/>
  <c r="I88" i="72"/>
  <c r="H88" i="72"/>
  <c r="G88" i="72"/>
  <c r="F88" i="72"/>
  <c r="E88" i="72"/>
  <c r="D88" i="72"/>
  <c r="Q88" i="72" s="1"/>
  <c r="C88" i="72"/>
  <c r="K87" i="72"/>
  <c r="J87" i="72"/>
  <c r="I87" i="72"/>
  <c r="H87" i="72"/>
  <c r="G87" i="72"/>
  <c r="F87" i="72"/>
  <c r="E87" i="72"/>
  <c r="D87" i="72"/>
  <c r="Q87" i="72" s="1"/>
  <c r="C87" i="72"/>
  <c r="K86" i="72"/>
  <c r="J86" i="72"/>
  <c r="I86" i="72"/>
  <c r="H86" i="72"/>
  <c r="G86" i="72"/>
  <c r="F86" i="72"/>
  <c r="E86" i="72"/>
  <c r="D86" i="72"/>
  <c r="Q86" i="72" s="1"/>
  <c r="C86" i="72"/>
  <c r="D85" i="72"/>
  <c r="Q85" i="72" s="1"/>
  <c r="C85" i="72"/>
  <c r="D84" i="72"/>
  <c r="Q84" i="72" s="1"/>
  <c r="C84" i="72"/>
  <c r="B84" i="72"/>
  <c r="K83" i="72"/>
  <c r="J83" i="72"/>
  <c r="I83" i="72"/>
  <c r="H83" i="72"/>
  <c r="G83" i="72"/>
  <c r="F83" i="72"/>
  <c r="E83" i="72"/>
  <c r="D83" i="72"/>
  <c r="Q83" i="72" s="1"/>
  <c r="C83" i="72"/>
  <c r="K82" i="72"/>
  <c r="J82" i="72"/>
  <c r="I82" i="72"/>
  <c r="H82" i="72"/>
  <c r="G82" i="72"/>
  <c r="F82" i="72"/>
  <c r="E82" i="72"/>
  <c r="D82" i="72"/>
  <c r="Q82" i="72" s="1"/>
  <c r="C82" i="72"/>
  <c r="K81" i="72"/>
  <c r="J81" i="72"/>
  <c r="I81" i="72"/>
  <c r="H81" i="72"/>
  <c r="G81" i="72"/>
  <c r="F81" i="72"/>
  <c r="E81" i="72"/>
  <c r="D81" i="72"/>
  <c r="Q81" i="72" s="1"/>
  <c r="C81" i="72"/>
  <c r="K80" i="72"/>
  <c r="J80" i="72"/>
  <c r="I80" i="72"/>
  <c r="H80" i="72"/>
  <c r="G80" i="72"/>
  <c r="F80" i="72"/>
  <c r="E80" i="72"/>
  <c r="D80" i="72"/>
  <c r="Q80" i="72" s="1"/>
  <c r="C80" i="72"/>
  <c r="D79" i="72"/>
  <c r="Q79" i="72" s="1"/>
  <c r="C79" i="72"/>
  <c r="K78" i="72"/>
  <c r="J78" i="72"/>
  <c r="I78" i="72"/>
  <c r="H78" i="72"/>
  <c r="G78" i="72"/>
  <c r="F78" i="72"/>
  <c r="E78" i="72"/>
  <c r="D78" i="72"/>
  <c r="Q78" i="72" s="1"/>
  <c r="C78" i="72"/>
  <c r="K77" i="72"/>
  <c r="J77" i="72"/>
  <c r="I77" i="72"/>
  <c r="H77" i="72"/>
  <c r="G77" i="72"/>
  <c r="F77" i="72"/>
  <c r="E77" i="72"/>
  <c r="D77" i="72"/>
  <c r="Q77" i="72" s="1"/>
  <c r="C77" i="72"/>
  <c r="K76" i="72"/>
  <c r="J76" i="72"/>
  <c r="I76" i="72"/>
  <c r="H76" i="72"/>
  <c r="G76" i="72"/>
  <c r="F76" i="72"/>
  <c r="E76" i="72"/>
  <c r="D76" i="72"/>
  <c r="Q76" i="72" s="1"/>
  <c r="C76" i="72"/>
  <c r="K75" i="72"/>
  <c r="J75" i="72"/>
  <c r="I75" i="72"/>
  <c r="H75" i="72"/>
  <c r="G75" i="72"/>
  <c r="F75" i="72"/>
  <c r="E75" i="72"/>
  <c r="D75" i="72"/>
  <c r="Q75" i="72" s="1"/>
  <c r="C75" i="72"/>
  <c r="K74" i="72"/>
  <c r="J74" i="72"/>
  <c r="I74" i="72"/>
  <c r="H74" i="72"/>
  <c r="G74" i="72"/>
  <c r="F74" i="72"/>
  <c r="E74" i="72"/>
  <c r="D74" i="72"/>
  <c r="Q74" i="72" s="1"/>
  <c r="C74" i="72"/>
  <c r="D73" i="72"/>
  <c r="Q73" i="72" s="1"/>
  <c r="C73" i="72"/>
  <c r="K72" i="72"/>
  <c r="J72" i="72"/>
  <c r="I72" i="72"/>
  <c r="H72" i="72"/>
  <c r="G72" i="72"/>
  <c r="F72" i="72"/>
  <c r="E72" i="72"/>
  <c r="D72" i="72"/>
  <c r="Q72" i="72" s="1"/>
  <c r="C72" i="72"/>
  <c r="K71" i="72"/>
  <c r="J71" i="72"/>
  <c r="I71" i="72"/>
  <c r="H71" i="72"/>
  <c r="G71" i="72"/>
  <c r="F71" i="72"/>
  <c r="E71" i="72"/>
  <c r="D71" i="72"/>
  <c r="Q71" i="72" s="1"/>
  <c r="C71" i="72"/>
  <c r="K70" i="72"/>
  <c r="J70" i="72"/>
  <c r="I70" i="72"/>
  <c r="H70" i="72"/>
  <c r="G70" i="72"/>
  <c r="F70" i="72"/>
  <c r="E70" i="72"/>
  <c r="D70" i="72"/>
  <c r="Q70" i="72" s="1"/>
  <c r="C70" i="72"/>
  <c r="K69" i="72"/>
  <c r="J69" i="72"/>
  <c r="I69" i="72"/>
  <c r="H69" i="72"/>
  <c r="G69" i="72"/>
  <c r="F69" i="72"/>
  <c r="E69" i="72"/>
  <c r="D69" i="72"/>
  <c r="Q69" i="72" s="1"/>
  <c r="C69" i="72"/>
  <c r="K68" i="72"/>
  <c r="J68" i="72"/>
  <c r="I68" i="72"/>
  <c r="H68" i="72"/>
  <c r="G68" i="72"/>
  <c r="F68" i="72"/>
  <c r="E68" i="72"/>
  <c r="D68" i="72"/>
  <c r="Q68" i="72" s="1"/>
  <c r="C68" i="72"/>
  <c r="K67" i="72"/>
  <c r="J67" i="72"/>
  <c r="I67" i="72"/>
  <c r="H67" i="72"/>
  <c r="G67" i="72"/>
  <c r="F67" i="72"/>
  <c r="E67" i="72"/>
  <c r="D67" i="72"/>
  <c r="Q67" i="72" s="1"/>
  <c r="C67" i="72"/>
  <c r="K66" i="72"/>
  <c r="J66" i="72"/>
  <c r="I66" i="72"/>
  <c r="H66" i="72"/>
  <c r="G66" i="72"/>
  <c r="F66" i="72"/>
  <c r="E66" i="72"/>
  <c r="D66" i="72"/>
  <c r="Q66" i="72" s="1"/>
  <c r="C66" i="72"/>
  <c r="K65" i="72"/>
  <c r="J65" i="72"/>
  <c r="I65" i="72"/>
  <c r="H65" i="72"/>
  <c r="G65" i="72"/>
  <c r="F65" i="72"/>
  <c r="E65" i="72"/>
  <c r="D65" i="72"/>
  <c r="Q65" i="72" s="1"/>
  <c r="C65" i="72"/>
  <c r="K64" i="72"/>
  <c r="J64" i="72"/>
  <c r="I64" i="72"/>
  <c r="H64" i="72"/>
  <c r="G64" i="72"/>
  <c r="F64" i="72"/>
  <c r="E64" i="72"/>
  <c r="D64" i="72"/>
  <c r="Q64" i="72" s="1"/>
  <c r="C64" i="72"/>
  <c r="K63" i="72"/>
  <c r="J63" i="72"/>
  <c r="I63" i="72"/>
  <c r="H63" i="72"/>
  <c r="G63" i="72"/>
  <c r="F63" i="72"/>
  <c r="E63" i="72"/>
  <c r="D63" i="72"/>
  <c r="Q63" i="72" s="1"/>
  <c r="C63" i="72"/>
  <c r="K62" i="72"/>
  <c r="J62" i="72"/>
  <c r="I62" i="72"/>
  <c r="H62" i="72"/>
  <c r="G62" i="72"/>
  <c r="F62" i="72"/>
  <c r="E62" i="72"/>
  <c r="D62" i="72"/>
  <c r="Q62" i="72" s="1"/>
  <c r="C62" i="72"/>
  <c r="K61" i="72"/>
  <c r="J61" i="72"/>
  <c r="I61" i="72"/>
  <c r="H61" i="72"/>
  <c r="G61" i="72"/>
  <c r="F61" i="72"/>
  <c r="E61" i="72"/>
  <c r="D61" i="72"/>
  <c r="Q61" i="72" s="1"/>
  <c r="C61" i="72"/>
  <c r="K60" i="72"/>
  <c r="J60" i="72"/>
  <c r="I60" i="72"/>
  <c r="H60" i="72"/>
  <c r="G60" i="72"/>
  <c r="F60" i="72"/>
  <c r="E60" i="72"/>
  <c r="D60" i="72"/>
  <c r="Q60" i="72" s="1"/>
  <c r="C60" i="72"/>
  <c r="B60" i="72"/>
  <c r="K59" i="72"/>
  <c r="J59" i="72"/>
  <c r="I59" i="72"/>
  <c r="H59" i="72"/>
  <c r="G59" i="72"/>
  <c r="F59" i="72"/>
  <c r="E59" i="72"/>
  <c r="D59" i="72"/>
  <c r="Q59" i="72" s="1"/>
  <c r="C59" i="72"/>
  <c r="K58" i="72"/>
  <c r="J58" i="72"/>
  <c r="I58" i="72"/>
  <c r="H58" i="72"/>
  <c r="G58" i="72"/>
  <c r="F58" i="72"/>
  <c r="E58" i="72"/>
  <c r="D58" i="72"/>
  <c r="Q58" i="72" s="1"/>
  <c r="C58" i="72"/>
  <c r="K57" i="72"/>
  <c r="J57" i="72"/>
  <c r="I57" i="72"/>
  <c r="H57" i="72"/>
  <c r="G57" i="72"/>
  <c r="F57" i="72"/>
  <c r="E57" i="72"/>
  <c r="D57" i="72"/>
  <c r="Q57" i="72" s="1"/>
  <c r="C57" i="72"/>
  <c r="K56" i="72"/>
  <c r="J56" i="72"/>
  <c r="I56" i="72"/>
  <c r="H56" i="72"/>
  <c r="G56" i="72"/>
  <c r="F56" i="72"/>
  <c r="E56" i="72"/>
  <c r="D56" i="72"/>
  <c r="Q56" i="72" s="1"/>
  <c r="C56" i="72"/>
  <c r="D55" i="72"/>
  <c r="Q55" i="72" s="1"/>
  <c r="C55" i="72"/>
  <c r="K54" i="72"/>
  <c r="J54" i="72"/>
  <c r="I54" i="72"/>
  <c r="H54" i="72"/>
  <c r="G54" i="72"/>
  <c r="F54" i="72"/>
  <c r="E54" i="72"/>
  <c r="D54" i="72"/>
  <c r="Q54" i="72" s="1"/>
  <c r="C54" i="72"/>
  <c r="K53" i="72"/>
  <c r="J53" i="72"/>
  <c r="I53" i="72"/>
  <c r="H53" i="72"/>
  <c r="G53" i="72"/>
  <c r="F53" i="72"/>
  <c r="E53" i="72"/>
  <c r="D53" i="72"/>
  <c r="Q53" i="72" s="1"/>
  <c r="C53" i="72"/>
  <c r="D52" i="72"/>
  <c r="Q52" i="72" s="1"/>
  <c r="C52" i="72"/>
  <c r="K51" i="72"/>
  <c r="J51" i="72"/>
  <c r="I51" i="72"/>
  <c r="H51" i="72"/>
  <c r="G51" i="72"/>
  <c r="F51" i="72"/>
  <c r="E51" i="72"/>
  <c r="D51" i="72"/>
  <c r="Q51" i="72" s="1"/>
  <c r="C51" i="72"/>
  <c r="K50" i="72"/>
  <c r="J50" i="72"/>
  <c r="I50" i="72"/>
  <c r="H50" i="72"/>
  <c r="G50" i="72"/>
  <c r="F50" i="72"/>
  <c r="E50" i="72"/>
  <c r="D50" i="72"/>
  <c r="Q50" i="72" s="1"/>
  <c r="C50" i="72"/>
  <c r="K49" i="72"/>
  <c r="J49" i="72"/>
  <c r="I49" i="72"/>
  <c r="H49" i="72"/>
  <c r="G49" i="72"/>
  <c r="F49" i="72"/>
  <c r="E49" i="72"/>
  <c r="D49" i="72"/>
  <c r="Q49" i="72" s="1"/>
  <c r="C49" i="72"/>
  <c r="K48" i="72"/>
  <c r="J48" i="72"/>
  <c r="I48" i="72"/>
  <c r="H48" i="72"/>
  <c r="G48" i="72"/>
  <c r="F48" i="72"/>
  <c r="E48" i="72"/>
  <c r="D48" i="72"/>
  <c r="Q48" i="72" s="1"/>
  <c r="C48" i="72"/>
  <c r="K47" i="72"/>
  <c r="J47" i="72"/>
  <c r="I47" i="72"/>
  <c r="H47" i="72"/>
  <c r="G47" i="72"/>
  <c r="F47" i="72"/>
  <c r="E47" i="72"/>
  <c r="D47" i="72"/>
  <c r="Q47" i="72" s="1"/>
  <c r="C47" i="72"/>
  <c r="D46" i="72"/>
  <c r="Q46" i="72" s="1"/>
  <c r="C46" i="72"/>
  <c r="K45" i="72"/>
  <c r="J45" i="72"/>
  <c r="I45" i="72"/>
  <c r="H45" i="72"/>
  <c r="G45" i="72"/>
  <c r="F45" i="72"/>
  <c r="E45" i="72"/>
  <c r="D45" i="72"/>
  <c r="Q45" i="72" s="1"/>
  <c r="C45" i="72"/>
  <c r="D44" i="72"/>
  <c r="Q44" i="72" s="1"/>
  <c r="C44" i="72"/>
  <c r="K43" i="72"/>
  <c r="J43" i="72"/>
  <c r="I43" i="72"/>
  <c r="H43" i="72"/>
  <c r="G43" i="72"/>
  <c r="F43" i="72"/>
  <c r="E43" i="72"/>
  <c r="D43" i="72"/>
  <c r="Q43" i="72" s="1"/>
  <c r="C43" i="72"/>
  <c r="K42" i="72"/>
  <c r="J42" i="72"/>
  <c r="I42" i="72"/>
  <c r="H42" i="72"/>
  <c r="G42" i="72"/>
  <c r="F42" i="72"/>
  <c r="E42" i="72"/>
  <c r="D42" i="72"/>
  <c r="Q42" i="72" s="1"/>
  <c r="C42" i="72"/>
  <c r="D41" i="72"/>
  <c r="Q41" i="72" s="1"/>
  <c r="C41" i="72"/>
  <c r="K40" i="72"/>
  <c r="J40" i="72"/>
  <c r="I40" i="72"/>
  <c r="H40" i="72"/>
  <c r="G40" i="72"/>
  <c r="F40" i="72"/>
  <c r="E40" i="72"/>
  <c r="D40" i="72"/>
  <c r="Q40" i="72" s="1"/>
  <c r="C40" i="72"/>
  <c r="K39" i="72"/>
  <c r="J39" i="72"/>
  <c r="I39" i="72"/>
  <c r="H39" i="72"/>
  <c r="G39" i="72"/>
  <c r="F39" i="72"/>
  <c r="E39" i="72"/>
  <c r="D39" i="72"/>
  <c r="Q39" i="72" s="1"/>
  <c r="C39" i="72"/>
  <c r="K38" i="72"/>
  <c r="J38" i="72"/>
  <c r="I38" i="72"/>
  <c r="H38" i="72"/>
  <c r="G38" i="72"/>
  <c r="F38" i="72"/>
  <c r="E38" i="72"/>
  <c r="D38" i="72"/>
  <c r="Q38" i="72" s="1"/>
  <c r="C38" i="72"/>
  <c r="K37" i="72"/>
  <c r="J37" i="72"/>
  <c r="I37" i="72"/>
  <c r="H37" i="72"/>
  <c r="G37" i="72"/>
  <c r="F37" i="72"/>
  <c r="E37" i="72"/>
  <c r="D37" i="72"/>
  <c r="Q37" i="72" s="1"/>
  <c r="C37" i="72"/>
  <c r="D36" i="72"/>
  <c r="Q36" i="72" s="1"/>
  <c r="C36" i="72"/>
  <c r="K35" i="72"/>
  <c r="J35" i="72"/>
  <c r="I35" i="72"/>
  <c r="H35" i="72"/>
  <c r="G35" i="72"/>
  <c r="F35" i="72"/>
  <c r="E35" i="72"/>
  <c r="D35" i="72"/>
  <c r="Q35" i="72" s="1"/>
  <c r="C35" i="72"/>
  <c r="K34" i="72"/>
  <c r="J34" i="72"/>
  <c r="I34" i="72"/>
  <c r="H34" i="72"/>
  <c r="G34" i="72"/>
  <c r="F34" i="72"/>
  <c r="E34" i="72"/>
  <c r="D34" i="72"/>
  <c r="Q34" i="72" s="1"/>
  <c r="C34" i="72"/>
  <c r="K33" i="72"/>
  <c r="J33" i="72"/>
  <c r="I33" i="72"/>
  <c r="H33" i="72"/>
  <c r="G33" i="72"/>
  <c r="F33" i="72"/>
  <c r="E33" i="72"/>
  <c r="D33" i="72"/>
  <c r="Q33" i="72" s="1"/>
  <c r="C33" i="72"/>
  <c r="K32" i="72"/>
  <c r="J32" i="72"/>
  <c r="I32" i="72"/>
  <c r="H32" i="72"/>
  <c r="G32" i="72"/>
  <c r="F32" i="72"/>
  <c r="E32" i="72"/>
  <c r="D32" i="72"/>
  <c r="Q32" i="72" s="1"/>
  <c r="C32" i="72"/>
  <c r="K31" i="72"/>
  <c r="J31" i="72"/>
  <c r="I31" i="72"/>
  <c r="H31" i="72"/>
  <c r="G31" i="72"/>
  <c r="F31" i="72"/>
  <c r="E31" i="72"/>
  <c r="D31" i="72"/>
  <c r="Q31" i="72" s="1"/>
  <c r="C31" i="72"/>
  <c r="K30" i="72"/>
  <c r="J30" i="72"/>
  <c r="I30" i="72"/>
  <c r="H30" i="72"/>
  <c r="G30" i="72"/>
  <c r="F30" i="72"/>
  <c r="E30" i="72"/>
  <c r="D30" i="72"/>
  <c r="Q30" i="72" s="1"/>
  <c r="C30" i="72"/>
  <c r="K29" i="72"/>
  <c r="J29" i="72"/>
  <c r="I29" i="72"/>
  <c r="H29" i="72"/>
  <c r="G29" i="72"/>
  <c r="F29" i="72"/>
  <c r="E29" i="72"/>
  <c r="D29" i="72"/>
  <c r="Q29" i="72" s="1"/>
  <c r="C29" i="72"/>
  <c r="K28" i="72"/>
  <c r="J28" i="72"/>
  <c r="I28" i="72"/>
  <c r="H28" i="72"/>
  <c r="G28" i="72"/>
  <c r="F28" i="72"/>
  <c r="E28" i="72"/>
  <c r="D28" i="72"/>
  <c r="Q28" i="72" s="1"/>
  <c r="C28" i="72"/>
  <c r="K27" i="72"/>
  <c r="J27" i="72"/>
  <c r="I27" i="72"/>
  <c r="H27" i="72"/>
  <c r="G27" i="72"/>
  <c r="F27" i="72"/>
  <c r="E27" i="72"/>
  <c r="D27" i="72"/>
  <c r="Q27" i="72" s="1"/>
  <c r="C27" i="72"/>
  <c r="K26" i="72"/>
  <c r="J26" i="72"/>
  <c r="I26" i="72"/>
  <c r="H26" i="72"/>
  <c r="G26" i="72"/>
  <c r="F26" i="72"/>
  <c r="E26" i="72"/>
  <c r="D26" i="72"/>
  <c r="Q26" i="72" s="1"/>
  <c r="C26" i="72"/>
  <c r="K25" i="72"/>
  <c r="J25" i="72"/>
  <c r="I25" i="72"/>
  <c r="H25" i="72"/>
  <c r="G25" i="72"/>
  <c r="F25" i="72"/>
  <c r="E25" i="72"/>
  <c r="D25" i="72"/>
  <c r="Q25" i="72" s="1"/>
  <c r="C25" i="72"/>
  <c r="K24" i="72"/>
  <c r="J24" i="72"/>
  <c r="I24" i="72"/>
  <c r="H24" i="72"/>
  <c r="G24" i="72"/>
  <c r="F24" i="72"/>
  <c r="E24" i="72"/>
  <c r="D24" i="72"/>
  <c r="Q24" i="72" s="1"/>
  <c r="C24" i="72"/>
  <c r="D23" i="72"/>
  <c r="Q23" i="72" s="1"/>
  <c r="C23" i="72"/>
  <c r="K22" i="72"/>
  <c r="J22" i="72"/>
  <c r="I22" i="72"/>
  <c r="H22" i="72"/>
  <c r="G22" i="72"/>
  <c r="F22" i="72"/>
  <c r="E22" i="72"/>
  <c r="D22" i="72"/>
  <c r="Q22" i="72" s="1"/>
  <c r="C22" i="72"/>
  <c r="K21" i="72"/>
  <c r="J21" i="72"/>
  <c r="I21" i="72"/>
  <c r="H21" i="72"/>
  <c r="G21" i="72"/>
  <c r="F21" i="72"/>
  <c r="E21" i="72"/>
  <c r="D21" i="72"/>
  <c r="Q21" i="72" s="1"/>
  <c r="C21" i="72"/>
  <c r="K20" i="72"/>
  <c r="J20" i="72"/>
  <c r="I20" i="72"/>
  <c r="H20" i="72"/>
  <c r="G20" i="72"/>
  <c r="F20" i="72"/>
  <c r="E20" i="72"/>
  <c r="D20" i="72"/>
  <c r="Q20" i="72" s="1"/>
  <c r="C20" i="72"/>
  <c r="K19" i="72"/>
  <c r="J19" i="72"/>
  <c r="I19" i="72"/>
  <c r="H19" i="72"/>
  <c r="G19" i="72"/>
  <c r="F19" i="72"/>
  <c r="E19" i="72"/>
  <c r="D19" i="72"/>
  <c r="Q19" i="72" s="1"/>
  <c r="C19" i="72"/>
  <c r="B19" i="72"/>
  <c r="K18" i="72"/>
  <c r="J18" i="72"/>
  <c r="I18" i="72"/>
  <c r="H18" i="72"/>
  <c r="G18" i="72"/>
  <c r="F18" i="72"/>
  <c r="E18" i="72"/>
  <c r="D18" i="72"/>
  <c r="Q18" i="72" s="1"/>
  <c r="C18" i="72"/>
  <c r="K17" i="72"/>
  <c r="J17" i="72"/>
  <c r="I17" i="72"/>
  <c r="H17" i="72"/>
  <c r="G17" i="72"/>
  <c r="F17" i="72"/>
  <c r="E17" i="72"/>
  <c r="D17" i="72"/>
  <c r="Q17" i="72" s="1"/>
  <c r="C17" i="72"/>
  <c r="K16" i="72"/>
  <c r="J16" i="72"/>
  <c r="I16" i="72"/>
  <c r="H16" i="72"/>
  <c r="G16" i="72"/>
  <c r="F16" i="72"/>
  <c r="E16" i="72"/>
  <c r="D16" i="72"/>
  <c r="Q16" i="72" s="1"/>
  <c r="C16" i="72"/>
  <c r="B16" i="72"/>
  <c r="K15" i="72"/>
  <c r="J15" i="72"/>
  <c r="I15" i="72"/>
  <c r="H15" i="72"/>
  <c r="G15" i="72"/>
  <c r="F15" i="72"/>
  <c r="E15" i="72"/>
  <c r="D15" i="72"/>
  <c r="Q15" i="72" s="1"/>
  <c r="C15" i="72"/>
  <c r="K14" i="72"/>
  <c r="J14" i="72"/>
  <c r="I14" i="72"/>
  <c r="H14" i="72"/>
  <c r="G14" i="72"/>
  <c r="F14" i="72"/>
  <c r="E14" i="72"/>
  <c r="D14" i="72"/>
  <c r="Q14" i="72" s="1"/>
  <c r="C14" i="72"/>
  <c r="K13" i="72"/>
  <c r="J13" i="72"/>
  <c r="I13" i="72"/>
  <c r="H13" i="72"/>
  <c r="G13" i="72"/>
  <c r="F13" i="72"/>
  <c r="E13" i="72"/>
  <c r="D13" i="72"/>
  <c r="Q13" i="72" s="1"/>
  <c r="C13" i="72"/>
  <c r="K12" i="72"/>
  <c r="J12" i="72"/>
  <c r="I12" i="72"/>
  <c r="H12" i="72"/>
  <c r="G12" i="72"/>
  <c r="F12" i="72"/>
  <c r="E12" i="72"/>
  <c r="D12" i="72"/>
  <c r="Q12" i="72" s="1"/>
  <c r="C12" i="72"/>
  <c r="K11" i="72"/>
  <c r="J11" i="72"/>
  <c r="I11" i="72"/>
  <c r="H11" i="72"/>
  <c r="G11" i="72"/>
  <c r="F11" i="72"/>
  <c r="E11" i="72"/>
  <c r="D11" i="72"/>
  <c r="Q11" i="72" s="1"/>
  <c r="C11" i="72"/>
  <c r="K10" i="72"/>
  <c r="J10" i="72"/>
  <c r="I10" i="72"/>
  <c r="H10" i="72"/>
  <c r="G10" i="72"/>
  <c r="F10" i="72"/>
  <c r="E10" i="72"/>
  <c r="D10" i="72"/>
  <c r="Q10" i="72" s="1"/>
  <c r="C10" i="72"/>
  <c r="K9" i="72"/>
  <c r="J9" i="72"/>
  <c r="I9" i="72"/>
  <c r="H9" i="72"/>
  <c r="G9" i="72"/>
  <c r="F9" i="72"/>
  <c r="E9" i="72"/>
  <c r="D9" i="72"/>
  <c r="Q9" i="72" s="1"/>
  <c r="C9" i="72"/>
  <c r="K8" i="72"/>
  <c r="J8" i="72"/>
  <c r="I8" i="72"/>
  <c r="H8" i="72"/>
  <c r="G8" i="72"/>
  <c r="F8" i="72"/>
  <c r="E8" i="72"/>
  <c r="D8" i="72"/>
  <c r="Q8" i="72" s="1"/>
  <c r="C8" i="72"/>
  <c r="K7" i="72"/>
  <c r="J7" i="72"/>
  <c r="I7" i="72"/>
  <c r="H7" i="72"/>
  <c r="G7" i="72"/>
  <c r="F7" i="72"/>
  <c r="E7" i="72"/>
  <c r="D7" i="72"/>
  <c r="Q7" i="72" s="1"/>
  <c r="C7" i="72"/>
  <c r="K6" i="72"/>
  <c r="J6" i="72"/>
  <c r="I6" i="72"/>
  <c r="H6" i="72"/>
  <c r="G6" i="72"/>
  <c r="F6" i="72"/>
  <c r="E6" i="72"/>
  <c r="D6" i="72"/>
  <c r="Q6" i="72" s="1"/>
  <c r="C6" i="72"/>
  <c r="K5" i="72"/>
  <c r="J5" i="72"/>
  <c r="I5" i="72"/>
  <c r="H5" i="72"/>
  <c r="G5" i="72"/>
  <c r="F5" i="72"/>
  <c r="E5" i="72"/>
  <c r="D5" i="72"/>
  <c r="Q5" i="72" s="1"/>
  <c r="C5" i="72"/>
  <c r="K4" i="72"/>
  <c r="J4" i="72"/>
  <c r="I4" i="72"/>
  <c r="H4" i="72"/>
  <c r="G4" i="72"/>
  <c r="F4" i="72"/>
  <c r="E4" i="72"/>
  <c r="D4" i="72"/>
  <c r="Q4" i="72" s="1"/>
  <c r="C4" i="72"/>
  <c r="K3" i="72"/>
  <c r="J3" i="72"/>
  <c r="I3" i="72"/>
  <c r="H3" i="72"/>
  <c r="G3" i="72"/>
  <c r="F3" i="72"/>
  <c r="E3" i="72"/>
  <c r="D3" i="72"/>
  <c r="Q3" i="72" s="1"/>
  <c r="C3" i="72"/>
  <c r="K2" i="72"/>
  <c r="J2" i="72"/>
  <c r="I2" i="72"/>
  <c r="H2" i="72"/>
  <c r="G2" i="72"/>
  <c r="F2" i="72"/>
  <c r="E2" i="72"/>
  <c r="D2" i="72"/>
  <c r="Q2" i="72" s="1"/>
  <c r="C2" i="72"/>
  <c r="B2" i="72"/>
  <c r="O1" i="72"/>
  <c r="N1" i="72"/>
  <c r="M1" i="72"/>
  <c r="L1" i="72"/>
  <c r="K1" i="72"/>
  <c r="J1" i="72"/>
  <c r="I1" i="72"/>
  <c r="H1" i="72"/>
  <c r="G1" i="72"/>
  <c r="F1" i="72"/>
  <c r="E1" i="72"/>
  <c r="P55" i="71"/>
  <c r="O55" i="71"/>
  <c r="N55" i="71"/>
  <c r="M55" i="71"/>
  <c r="L55" i="71"/>
  <c r="K55" i="71"/>
  <c r="J55" i="71"/>
  <c r="I55" i="71"/>
  <c r="H55" i="71"/>
  <c r="G55" i="71"/>
  <c r="F55" i="71"/>
  <c r="E55" i="71"/>
  <c r="D55" i="71"/>
  <c r="C55" i="71"/>
  <c r="P54" i="71"/>
  <c r="O54" i="71"/>
  <c r="N54" i="71"/>
  <c r="M54" i="71"/>
  <c r="L54" i="71"/>
  <c r="K54" i="71"/>
  <c r="J54" i="71"/>
  <c r="I54" i="71"/>
  <c r="H54" i="71"/>
  <c r="G54" i="71"/>
  <c r="F54" i="71"/>
  <c r="E54" i="71"/>
  <c r="D54" i="71"/>
  <c r="C54" i="71"/>
  <c r="P53" i="71"/>
  <c r="O53" i="71"/>
  <c r="N53" i="71"/>
  <c r="M53" i="71"/>
  <c r="L53" i="71"/>
  <c r="K53" i="71"/>
  <c r="J53" i="71"/>
  <c r="I53" i="71"/>
  <c r="H53" i="71"/>
  <c r="G53" i="71"/>
  <c r="F53" i="71"/>
  <c r="E53" i="71"/>
  <c r="D53" i="71"/>
  <c r="C53" i="71"/>
  <c r="P52" i="71"/>
  <c r="O52" i="71"/>
  <c r="N52" i="71"/>
  <c r="M52" i="71"/>
  <c r="L52" i="71"/>
  <c r="K52" i="71"/>
  <c r="J52" i="71"/>
  <c r="I52" i="71"/>
  <c r="H52" i="71"/>
  <c r="G52" i="71"/>
  <c r="F52" i="71"/>
  <c r="E52" i="71"/>
  <c r="D52" i="71"/>
  <c r="C52" i="71"/>
  <c r="P51" i="71"/>
  <c r="O51" i="71"/>
  <c r="N51" i="71"/>
  <c r="M51" i="71"/>
  <c r="L51" i="71"/>
  <c r="K51" i="71"/>
  <c r="J51" i="71"/>
  <c r="I51" i="71"/>
  <c r="H51" i="71"/>
  <c r="G51" i="71"/>
  <c r="F51" i="71"/>
  <c r="E51" i="71"/>
  <c r="D51" i="71"/>
  <c r="C51" i="71"/>
  <c r="P50" i="71"/>
  <c r="O50" i="71"/>
  <c r="N50" i="71"/>
  <c r="M50" i="71"/>
  <c r="L50" i="71"/>
  <c r="K50" i="71"/>
  <c r="J50" i="71"/>
  <c r="I50" i="71"/>
  <c r="H50" i="71"/>
  <c r="G50" i="71"/>
  <c r="F50" i="71"/>
  <c r="E50" i="71"/>
  <c r="D50" i="71"/>
  <c r="C50" i="71"/>
  <c r="P49" i="71"/>
  <c r="O49" i="71"/>
  <c r="N49" i="71"/>
  <c r="M49" i="71"/>
  <c r="L49" i="71"/>
  <c r="K49" i="71"/>
  <c r="J49" i="71"/>
  <c r="I49" i="71"/>
  <c r="H49" i="71"/>
  <c r="G49" i="71"/>
  <c r="F49" i="71"/>
  <c r="E49" i="71"/>
  <c r="D49" i="71"/>
  <c r="C49" i="71"/>
  <c r="P48" i="71"/>
  <c r="O48" i="71"/>
  <c r="N48" i="71"/>
  <c r="M48" i="71"/>
  <c r="L48" i="71"/>
  <c r="K48" i="71"/>
  <c r="J48" i="71"/>
  <c r="I48" i="71"/>
  <c r="H48" i="71"/>
  <c r="G48" i="71"/>
  <c r="F48" i="71"/>
  <c r="E48" i="71"/>
  <c r="D48" i="71"/>
  <c r="C48" i="71"/>
  <c r="P47" i="71"/>
  <c r="O47" i="71"/>
  <c r="N47" i="71"/>
  <c r="M47" i="71"/>
  <c r="L47" i="71"/>
  <c r="K47" i="71"/>
  <c r="J47" i="71"/>
  <c r="I47" i="71"/>
  <c r="H47" i="71"/>
  <c r="G47" i="71"/>
  <c r="F47" i="71"/>
  <c r="E47" i="71"/>
  <c r="D47" i="71"/>
  <c r="C47" i="71"/>
  <c r="P46" i="71"/>
  <c r="O46" i="71"/>
  <c r="N46" i="71"/>
  <c r="M46" i="71"/>
  <c r="C46" i="71"/>
  <c r="P45" i="71"/>
  <c r="O45" i="71"/>
  <c r="N45" i="71"/>
  <c r="M45" i="71"/>
  <c r="C45" i="71"/>
  <c r="P44" i="71"/>
  <c r="O44" i="71"/>
  <c r="N44" i="71"/>
  <c r="M44" i="71"/>
  <c r="C44" i="71"/>
  <c r="P43" i="71"/>
  <c r="O43" i="71"/>
  <c r="N43" i="71"/>
  <c r="M43" i="71"/>
  <c r="C43" i="71"/>
  <c r="P42" i="71"/>
  <c r="O42" i="71"/>
  <c r="N42" i="71"/>
  <c r="M42" i="71"/>
  <c r="C42" i="71"/>
  <c r="P41" i="71"/>
  <c r="O41" i="71"/>
  <c r="N41" i="71"/>
  <c r="M41" i="71"/>
  <c r="C41" i="71"/>
  <c r="P40" i="71"/>
  <c r="O40" i="71"/>
  <c r="N40" i="71"/>
  <c r="M40" i="71"/>
  <c r="C40" i="71"/>
  <c r="P39" i="71"/>
  <c r="O39" i="71"/>
  <c r="N39" i="71"/>
  <c r="M39" i="71"/>
  <c r="C39" i="71"/>
  <c r="P38" i="71"/>
  <c r="O38" i="71"/>
  <c r="N38" i="71"/>
  <c r="M38" i="71"/>
  <c r="C38" i="71"/>
  <c r="P37" i="71"/>
  <c r="O37" i="71"/>
  <c r="N37" i="71"/>
  <c r="M37" i="71"/>
  <c r="L37" i="71"/>
  <c r="K37" i="71"/>
  <c r="J37" i="71"/>
  <c r="I37" i="71"/>
  <c r="H37" i="71"/>
  <c r="G37" i="71"/>
  <c r="F37" i="71"/>
  <c r="E37" i="71"/>
  <c r="D37" i="71"/>
  <c r="C37" i="71"/>
  <c r="P36" i="71"/>
  <c r="O36" i="71"/>
  <c r="N36" i="71"/>
  <c r="M36" i="71"/>
  <c r="L36" i="71"/>
  <c r="K36" i="71"/>
  <c r="J36" i="71"/>
  <c r="I36" i="71"/>
  <c r="H36" i="71"/>
  <c r="G36" i="71"/>
  <c r="F36" i="71"/>
  <c r="E36" i="71"/>
  <c r="D36" i="71"/>
  <c r="C36" i="71"/>
  <c r="P35" i="71"/>
  <c r="O35" i="71"/>
  <c r="N35" i="71"/>
  <c r="M35" i="71"/>
  <c r="L35" i="71"/>
  <c r="K35" i="71"/>
  <c r="J35" i="71"/>
  <c r="I35" i="71"/>
  <c r="H35" i="71"/>
  <c r="G35" i="71"/>
  <c r="F35" i="71"/>
  <c r="E35" i="71"/>
  <c r="D35" i="71"/>
  <c r="C35" i="71"/>
  <c r="P34" i="71"/>
  <c r="O34" i="71"/>
  <c r="N34" i="71"/>
  <c r="M34" i="71"/>
  <c r="L34" i="71"/>
  <c r="K34" i="71"/>
  <c r="J34" i="71"/>
  <c r="I34" i="71"/>
  <c r="H34" i="71"/>
  <c r="G34" i="71"/>
  <c r="F34" i="71"/>
  <c r="E34" i="71"/>
  <c r="D34" i="71"/>
  <c r="C34" i="71"/>
  <c r="P33" i="71"/>
  <c r="O33" i="71"/>
  <c r="N33" i="71"/>
  <c r="M33" i="71"/>
  <c r="L33" i="71"/>
  <c r="K33" i="71"/>
  <c r="J33" i="71"/>
  <c r="I33" i="71"/>
  <c r="H33" i="71"/>
  <c r="G33" i="71"/>
  <c r="F33" i="71"/>
  <c r="E33" i="71"/>
  <c r="D33" i="71"/>
  <c r="C33" i="71"/>
  <c r="P32" i="71"/>
  <c r="O32" i="71"/>
  <c r="N32" i="71"/>
  <c r="M32" i="71"/>
  <c r="L32" i="71"/>
  <c r="K32" i="71"/>
  <c r="J32" i="71"/>
  <c r="I32" i="71"/>
  <c r="H32" i="71"/>
  <c r="G32" i="71"/>
  <c r="F32" i="71"/>
  <c r="E32" i="71"/>
  <c r="D32" i="71"/>
  <c r="C32" i="71"/>
  <c r="P31" i="71"/>
  <c r="O31" i="71"/>
  <c r="N31" i="71"/>
  <c r="M31" i="71"/>
  <c r="L31" i="71"/>
  <c r="K31" i="71"/>
  <c r="J31" i="71"/>
  <c r="I31" i="71"/>
  <c r="H31" i="71"/>
  <c r="G31" i="71"/>
  <c r="F31" i="71"/>
  <c r="E31" i="71"/>
  <c r="D31" i="71"/>
  <c r="C31" i="71"/>
  <c r="P30" i="71"/>
  <c r="O30" i="71"/>
  <c r="N30" i="71"/>
  <c r="M30" i="71"/>
  <c r="L30" i="71"/>
  <c r="K30" i="71"/>
  <c r="J30" i="71"/>
  <c r="I30" i="71"/>
  <c r="H30" i="71"/>
  <c r="G30" i="71"/>
  <c r="F30" i="71"/>
  <c r="E30" i="71"/>
  <c r="D30" i="71"/>
  <c r="C30" i="71"/>
  <c r="P29" i="71"/>
  <c r="O29" i="71"/>
  <c r="N29" i="71"/>
  <c r="M29" i="71"/>
  <c r="L29" i="71"/>
  <c r="K29" i="71"/>
  <c r="J29" i="71"/>
  <c r="I29" i="71"/>
  <c r="H29" i="71"/>
  <c r="G29" i="71"/>
  <c r="F29" i="71"/>
  <c r="E29" i="71"/>
  <c r="D29" i="71"/>
  <c r="C29" i="71"/>
  <c r="P28" i="71"/>
  <c r="O28" i="71"/>
  <c r="N28" i="71"/>
  <c r="M28" i="71"/>
  <c r="L28" i="71"/>
  <c r="K28" i="71"/>
  <c r="J28" i="71"/>
  <c r="I28" i="71"/>
  <c r="H28" i="71"/>
  <c r="G28" i="71"/>
  <c r="F28" i="71"/>
  <c r="E28" i="71"/>
  <c r="D28" i="71"/>
  <c r="C28" i="71"/>
  <c r="P27" i="71"/>
  <c r="O27" i="71"/>
  <c r="N27" i="71"/>
  <c r="M27" i="71"/>
  <c r="L27" i="71"/>
  <c r="K27" i="71"/>
  <c r="J27" i="71"/>
  <c r="I27" i="71"/>
  <c r="H27" i="71"/>
  <c r="G27" i="71"/>
  <c r="F27" i="71"/>
  <c r="E27" i="71"/>
  <c r="D27" i="71"/>
  <c r="C27" i="71"/>
  <c r="P26" i="71"/>
  <c r="O26" i="71"/>
  <c r="N26" i="71"/>
  <c r="M26" i="71"/>
  <c r="L26" i="71"/>
  <c r="K26" i="71"/>
  <c r="J26" i="71"/>
  <c r="I26" i="71"/>
  <c r="H26" i="71"/>
  <c r="G26" i="71"/>
  <c r="F26" i="71"/>
  <c r="E26" i="71"/>
  <c r="D26" i="71"/>
  <c r="C26" i="71"/>
  <c r="P25" i="71"/>
  <c r="O25" i="71"/>
  <c r="N25" i="71"/>
  <c r="M25" i="71"/>
  <c r="L25" i="71"/>
  <c r="K25" i="71"/>
  <c r="J25" i="71"/>
  <c r="I25" i="71"/>
  <c r="H25" i="71"/>
  <c r="G25" i="71"/>
  <c r="F25" i="71"/>
  <c r="E25" i="71"/>
  <c r="D25" i="71"/>
  <c r="C25" i="71"/>
  <c r="P24" i="71"/>
  <c r="O24" i="71"/>
  <c r="N24" i="71"/>
  <c r="M24" i="71"/>
  <c r="L24" i="71"/>
  <c r="K24" i="71"/>
  <c r="J24" i="71"/>
  <c r="I24" i="71"/>
  <c r="H24" i="71"/>
  <c r="G24" i="71"/>
  <c r="F24" i="71"/>
  <c r="E24" i="71"/>
  <c r="D24" i="71"/>
  <c r="C24" i="71"/>
  <c r="P23" i="71"/>
  <c r="O23" i="71"/>
  <c r="N23" i="71"/>
  <c r="M23" i="71"/>
  <c r="L23" i="71"/>
  <c r="K23" i="71"/>
  <c r="J23" i="71"/>
  <c r="I23" i="71"/>
  <c r="H23" i="71"/>
  <c r="G23" i="71"/>
  <c r="F23" i="71"/>
  <c r="E23" i="71"/>
  <c r="D23" i="71"/>
  <c r="C23" i="71"/>
  <c r="P22" i="71"/>
  <c r="O22" i="71"/>
  <c r="N22" i="71"/>
  <c r="M22" i="71"/>
  <c r="L22" i="71"/>
  <c r="K22" i="71"/>
  <c r="J22" i="71"/>
  <c r="I22" i="71"/>
  <c r="H22" i="71"/>
  <c r="G22" i="71"/>
  <c r="F22" i="71"/>
  <c r="E22" i="71"/>
  <c r="D22" i="71"/>
  <c r="C22" i="71"/>
  <c r="P21" i="71"/>
  <c r="O21" i="71"/>
  <c r="N21" i="71"/>
  <c r="M21" i="71"/>
  <c r="L21" i="71"/>
  <c r="K21" i="71"/>
  <c r="J21" i="71"/>
  <c r="I21" i="71"/>
  <c r="H21" i="71"/>
  <c r="G21" i="71"/>
  <c r="F21" i="71"/>
  <c r="E21" i="71"/>
  <c r="D21" i="71"/>
  <c r="C21" i="71"/>
  <c r="P20" i="71"/>
  <c r="O20" i="71"/>
  <c r="N20" i="71"/>
  <c r="M20" i="71"/>
  <c r="L20" i="71"/>
  <c r="K20" i="71"/>
  <c r="J20" i="71"/>
  <c r="I20" i="71"/>
  <c r="H20" i="71"/>
  <c r="G20" i="71"/>
  <c r="F20" i="71"/>
  <c r="E20" i="71"/>
  <c r="D20" i="71"/>
  <c r="C20" i="71"/>
  <c r="P19" i="71"/>
  <c r="O19" i="71"/>
  <c r="N19" i="71"/>
  <c r="M19" i="71"/>
  <c r="L19" i="71"/>
  <c r="K19" i="71"/>
  <c r="J19" i="71"/>
  <c r="I19" i="71"/>
  <c r="H19" i="71"/>
  <c r="G19" i="71"/>
  <c r="F19" i="71"/>
  <c r="E19" i="71"/>
  <c r="D19" i="71"/>
  <c r="C19" i="71"/>
  <c r="P18" i="71"/>
  <c r="O18" i="71"/>
  <c r="N18" i="71"/>
  <c r="M18" i="71"/>
  <c r="L18" i="71"/>
  <c r="K18" i="71"/>
  <c r="J18" i="71"/>
  <c r="I18" i="71"/>
  <c r="H18" i="71"/>
  <c r="G18" i="71"/>
  <c r="F18" i="71"/>
  <c r="E18" i="71"/>
  <c r="D18" i="71"/>
  <c r="C18" i="71"/>
  <c r="P17" i="71"/>
  <c r="O17" i="71"/>
  <c r="N17" i="71"/>
  <c r="M17" i="71"/>
  <c r="L17" i="71"/>
  <c r="K17" i="71"/>
  <c r="J17" i="71"/>
  <c r="I17" i="71"/>
  <c r="H17" i="71"/>
  <c r="G17" i="71"/>
  <c r="F17" i="71"/>
  <c r="E17" i="71"/>
  <c r="D17" i="71"/>
  <c r="C17" i="71"/>
  <c r="P16" i="71"/>
  <c r="O16" i="71"/>
  <c r="N16" i="71"/>
  <c r="M16" i="71"/>
  <c r="L16" i="71"/>
  <c r="K16" i="71"/>
  <c r="J16" i="71"/>
  <c r="I16" i="71"/>
  <c r="H16" i="71"/>
  <c r="G16" i="71"/>
  <c r="F16" i="71"/>
  <c r="E16" i="71"/>
  <c r="D16" i="71"/>
  <c r="C16" i="71"/>
  <c r="P15" i="71"/>
  <c r="O15" i="71"/>
  <c r="N15" i="71"/>
  <c r="M15" i="71"/>
  <c r="L15" i="71"/>
  <c r="K15" i="71"/>
  <c r="J15" i="71"/>
  <c r="I15" i="71"/>
  <c r="H15" i="71"/>
  <c r="G15" i="71"/>
  <c r="F15" i="71"/>
  <c r="E15" i="71"/>
  <c r="D15" i="71"/>
  <c r="C15" i="71"/>
  <c r="P14" i="71"/>
  <c r="O14" i="71"/>
  <c r="N14" i="71"/>
  <c r="M14" i="71"/>
  <c r="L14" i="71"/>
  <c r="K14" i="71"/>
  <c r="J14" i="71"/>
  <c r="I14" i="71"/>
  <c r="H14" i="71"/>
  <c r="G14" i="71"/>
  <c r="F14" i="71"/>
  <c r="E14" i="71"/>
  <c r="D14" i="71"/>
  <c r="C14" i="71"/>
  <c r="P13" i="71"/>
  <c r="O13" i="71"/>
  <c r="N13" i="71"/>
  <c r="M13" i="71"/>
  <c r="L13" i="71"/>
  <c r="K13" i="71"/>
  <c r="J13" i="71"/>
  <c r="I13" i="71"/>
  <c r="H13" i="71"/>
  <c r="G13" i="71"/>
  <c r="F13" i="71"/>
  <c r="E13" i="71"/>
  <c r="D13" i="71"/>
  <c r="C13" i="71"/>
  <c r="P12" i="71"/>
  <c r="O12" i="71"/>
  <c r="N12" i="71"/>
  <c r="M12" i="71"/>
  <c r="L12" i="71"/>
  <c r="K12" i="71"/>
  <c r="J12" i="71"/>
  <c r="I12" i="71"/>
  <c r="H12" i="71"/>
  <c r="G12" i="71"/>
  <c r="F12" i="71"/>
  <c r="E12" i="71"/>
  <c r="D12" i="71"/>
  <c r="C12" i="71"/>
  <c r="P11" i="71"/>
  <c r="O11" i="71"/>
  <c r="N11" i="71"/>
  <c r="M11" i="71"/>
  <c r="L11" i="71"/>
  <c r="K11" i="71"/>
  <c r="J11" i="71"/>
  <c r="I11" i="71"/>
  <c r="H11" i="71"/>
  <c r="G11" i="71"/>
  <c r="F11" i="71"/>
  <c r="E11" i="71"/>
  <c r="D11" i="71"/>
  <c r="C11" i="71"/>
  <c r="P10" i="71"/>
  <c r="O10" i="71"/>
  <c r="N10" i="71"/>
  <c r="M10" i="71"/>
  <c r="L10" i="71"/>
  <c r="K10" i="71"/>
  <c r="J10" i="71"/>
  <c r="I10" i="71"/>
  <c r="H10" i="71"/>
  <c r="G10" i="71"/>
  <c r="F10" i="71"/>
  <c r="E10" i="71"/>
  <c r="D10" i="71"/>
  <c r="C10" i="71"/>
  <c r="P9" i="71"/>
  <c r="O9" i="71"/>
  <c r="N9" i="71"/>
  <c r="M9" i="71"/>
  <c r="L9" i="71"/>
  <c r="K9" i="71"/>
  <c r="J9" i="71"/>
  <c r="I9" i="71"/>
  <c r="H9" i="71"/>
  <c r="G9" i="71"/>
  <c r="F9" i="71"/>
  <c r="E9" i="71"/>
  <c r="D9" i="71"/>
  <c r="C9" i="71"/>
  <c r="P8" i="71"/>
  <c r="O8" i="71"/>
  <c r="N8" i="71"/>
  <c r="M8" i="71"/>
  <c r="L8" i="71"/>
  <c r="K8" i="71"/>
  <c r="J8" i="71"/>
  <c r="I8" i="71"/>
  <c r="H8" i="71"/>
  <c r="G8" i="71"/>
  <c r="F8" i="71"/>
  <c r="E8" i="71"/>
  <c r="D8" i="71"/>
  <c r="C8" i="71"/>
  <c r="P7" i="71"/>
  <c r="O7" i="71"/>
  <c r="N7" i="71"/>
  <c r="M7" i="71"/>
  <c r="L7" i="71"/>
  <c r="K7" i="71"/>
  <c r="J7" i="71"/>
  <c r="I7" i="71"/>
  <c r="H7" i="71"/>
  <c r="G7" i="71"/>
  <c r="F7" i="71"/>
  <c r="E7" i="71"/>
  <c r="D7" i="71"/>
  <c r="C7" i="71"/>
  <c r="P6" i="71"/>
  <c r="O6" i="71"/>
  <c r="N6" i="71"/>
  <c r="M6" i="71"/>
  <c r="L6" i="71"/>
  <c r="K6" i="71"/>
  <c r="J6" i="71"/>
  <c r="I6" i="71"/>
  <c r="H6" i="71"/>
  <c r="G6" i="71"/>
  <c r="F6" i="71"/>
  <c r="E6" i="71"/>
  <c r="D6" i="71"/>
  <c r="C6" i="71"/>
  <c r="P5" i="71"/>
  <c r="O5" i="71"/>
  <c r="N5" i="71"/>
  <c r="M5" i="71"/>
  <c r="L5" i="71"/>
  <c r="K5" i="71"/>
  <c r="J5" i="71"/>
  <c r="I5" i="71"/>
  <c r="H5" i="71"/>
  <c r="G5" i="71"/>
  <c r="F5" i="71"/>
  <c r="E5" i="71"/>
  <c r="D5" i="71"/>
  <c r="C5" i="71"/>
  <c r="P4" i="71"/>
  <c r="O4" i="71"/>
  <c r="N4" i="71"/>
  <c r="M4" i="71"/>
  <c r="L4" i="71"/>
  <c r="K4" i="71"/>
  <c r="J4" i="71"/>
  <c r="I4" i="71"/>
  <c r="H4" i="71"/>
  <c r="G4" i="71"/>
  <c r="F4" i="71"/>
  <c r="E4" i="71"/>
  <c r="D4" i="71"/>
  <c r="C4" i="71"/>
  <c r="P3" i="71"/>
  <c r="O3" i="71"/>
  <c r="N3" i="71"/>
  <c r="M3" i="71"/>
  <c r="L3" i="71"/>
  <c r="K3" i="71"/>
  <c r="J3" i="71"/>
  <c r="I3" i="71"/>
  <c r="H3" i="71"/>
  <c r="G3" i="71"/>
  <c r="F3" i="71"/>
  <c r="E3" i="71"/>
  <c r="D3" i="71"/>
  <c r="C3" i="71"/>
  <c r="P2" i="71"/>
  <c r="O2" i="71"/>
  <c r="N2" i="71"/>
  <c r="M2" i="71"/>
  <c r="L2" i="71"/>
  <c r="K2" i="71"/>
  <c r="J2" i="71"/>
  <c r="I2" i="71"/>
  <c r="H2" i="71"/>
  <c r="G2" i="71"/>
  <c r="F2" i="71"/>
  <c r="E2" i="71"/>
  <c r="C2" i="71"/>
  <c r="Q1113" i="72"/>
  <c r="Q1112" i="72"/>
  <c r="Q1110" i="72"/>
  <c r="Q1106" i="72"/>
  <c r="Q1105" i="72"/>
  <c r="Q1104" i="72"/>
  <c r="Q1101" i="72"/>
  <c r="Q1099" i="72"/>
  <c r="Q1098" i="72"/>
  <c r="Q1096" i="72"/>
  <c r="Q1094" i="72"/>
  <c r="Q1090" i="72"/>
  <c r="Q1088" i="72"/>
  <c r="Q1084" i="72"/>
  <c r="Q1083" i="72"/>
  <c r="Q1082" i="72"/>
  <c r="Q1080" i="72"/>
  <c r="Q1076" i="72"/>
  <c r="Q1075" i="72"/>
  <c r="Q1073" i="72"/>
  <c r="Q1069" i="72"/>
  <c r="Q1067" i="72"/>
  <c r="Q1066" i="72"/>
  <c r="Q1062" i="72"/>
  <c r="Q1060" i="72"/>
  <c r="Q1059" i="72"/>
  <c r="Q1057" i="72"/>
  <c r="Q1053" i="72"/>
  <c r="Q1052" i="72"/>
  <c r="Q1050" i="72"/>
  <c r="Q1046" i="72"/>
  <c r="Q1045" i="72"/>
  <c r="Q1043" i="72"/>
  <c r="Q1039" i="72"/>
  <c r="Q1037" i="72"/>
  <c r="Q1036" i="72"/>
  <c r="Q1032" i="72"/>
  <c r="Q1030" i="72"/>
  <c r="Q1029" i="72"/>
  <c r="Q1027" i="72"/>
  <c r="Q1023" i="72"/>
  <c r="Q1022" i="72"/>
  <c r="Q1020" i="72"/>
  <c r="Q1016" i="72"/>
  <c r="Q1015" i="72"/>
  <c r="Q1013" i="72"/>
  <c r="Q1009" i="72"/>
  <c r="Q1007" i="72"/>
  <c r="Q1006" i="72"/>
  <c r="Q1002" i="72"/>
  <c r="Q1000" i="72"/>
  <c r="Q999" i="72"/>
  <c r="Q997" i="72"/>
  <c r="Q993" i="72"/>
  <c r="Q992" i="72"/>
  <c r="Q990" i="72"/>
  <c r="Q986" i="72"/>
  <c r="Q985" i="72"/>
  <c r="Q983" i="72"/>
  <c r="Q979" i="72"/>
  <c r="Q977" i="72"/>
  <c r="Q976" i="72"/>
  <c r="Q974" i="72"/>
  <c r="Q970" i="72"/>
  <c r="Q969" i="72"/>
  <c r="Q967" i="72"/>
  <c r="Q963" i="72"/>
  <c r="Q961" i="72"/>
  <c r="Q960" i="72"/>
  <c r="Q958" i="72"/>
  <c r="Q954" i="72"/>
  <c r="Q953" i="72"/>
  <c r="Q951" i="72"/>
  <c r="Q947" i="72"/>
  <c r="Q945" i="72"/>
  <c r="Q944" i="72"/>
  <c r="Q942" i="72"/>
  <c r="Q938" i="72"/>
  <c r="Q937" i="72"/>
  <c r="Q936" i="72"/>
  <c r="Q935" i="72"/>
  <c r="Q929" i="72"/>
  <c r="Q928" i="72"/>
  <c r="Q926" i="72"/>
  <c r="Q922" i="72"/>
  <c r="Q921" i="72"/>
  <c r="Q919" i="72"/>
  <c r="Q915" i="72"/>
  <c r="Q914" i="72"/>
  <c r="Q879" i="72"/>
  <c r="Q878" i="72"/>
  <c r="Q877" i="72"/>
  <c r="Q876" i="72"/>
  <c r="Q875" i="72"/>
  <c r="Q874" i="72"/>
  <c r="Q873" i="72"/>
  <c r="Q872" i="72"/>
  <c r="Q871" i="72"/>
  <c r="Q870" i="72"/>
  <c r="Q869" i="72"/>
  <c r="Q868" i="72"/>
  <c r="Q867" i="72"/>
  <c r="Q866" i="72"/>
  <c r="Q863" i="72"/>
  <c r="Q862" i="72"/>
  <c r="Q861" i="72"/>
  <c r="Q860" i="72"/>
  <c r="Q859" i="72"/>
  <c r="Q858" i="72"/>
  <c r="Q857" i="72"/>
  <c r="Q856" i="72"/>
  <c r="Q855" i="72"/>
  <c r="Q854" i="72"/>
  <c r="Q853" i="72"/>
  <c r="Q852" i="72"/>
  <c r="Q851" i="72"/>
  <c r="Q850" i="72"/>
  <c r="Q749" i="72"/>
  <c r="Q745" i="72"/>
  <c r="Q733" i="72"/>
  <c r="Q730" i="72"/>
  <c r="Q725" i="72"/>
  <c r="Q700" i="72"/>
  <c r="Q695" i="72"/>
  <c r="Q693" i="72"/>
  <c r="Q675" i="72"/>
  <c r="Q673" i="72"/>
  <c r="Q668" i="72"/>
  <c r="Q335" i="72"/>
  <c r="Q334" i="72"/>
  <c r="Q333" i="72"/>
  <c r="Q332" i="72"/>
  <c r="Q331" i="72"/>
  <c r="Q330" i="72"/>
  <c r="Q329" i="72"/>
  <c r="Q328" i="72"/>
  <c r="Q327" i="72"/>
  <c r="Q326" i="72"/>
  <c r="Q325" i="72"/>
  <c r="Q324" i="72"/>
  <c r="Q323" i="72"/>
  <c r="Q322" i="72"/>
  <c r="Q321" i="72"/>
  <c r="Q320" i="72"/>
  <c r="Q319" i="72"/>
  <c r="Q318" i="72"/>
  <c r="Q317" i="72"/>
  <c r="Q316" i="72"/>
  <c r="Q315" i="72"/>
  <c r="Q314" i="72"/>
  <c r="Q313" i="72"/>
  <c r="Q312" i="72"/>
  <c r="Q311" i="72"/>
  <c r="Q310" i="72"/>
  <c r="Q309" i="72"/>
  <c r="Q308" i="72"/>
  <c r="Q307" i="72"/>
  <c r="Q306" i="72"/>
  <c r="Q305" i="72"/>
  <c r="Q304" i="72"/>
  <c r="Q303" i="72"/>
  <c r="Q302" i="72"/>
  <c r="Q301" i="72"/>
  <c r="Q300" i="72"/>
  <c r="Q299" i="72"/>
  <c r="Q298" i="72"/>
  <c r="Q297" i="72"/>
  <c r="Q296" i="72"/>
  <c r="Q295" i="72"/>
  <c r="Q294" i="72"/>
  <c r="Q293" i="72"/>
  <c r="Q292" i="72"/>
  <c r="Q291" i="72"/>
  <c r="Q290" i="72"/>
  <c r="Q289" i="72"/>
  <c r="Q288" i="72"/>
  <c r="Q287" i="72"/>
  <c r="Q286" i="72"/>
  <c r="Q285" i="72"/>
  <c r="Q284" i="72"/>
  <c r="Q283" i="72"/>
  <c r="Q282" i="72"/>
  <c r="Q281" i="72"/>
  <c r="Q280" i="72"/>
  <c r="Q279" i="72"/>
  <c r="Q278" i="72"/>
  <c r="Q277" i="72"/>
  <c r="Q276" i="72"/>
  <c r="Q275" i="72"/>
  <c r="Q274" i="72"/>
  <c r="Q273" i="72"/>
  <c r="Q272" i="72"/>
  <c r="Q271" i="72"/>
  <c r="Q270" i="72"/>
  <c r="Q269" i="72"/>
  <c r="Q268" i="72"/>
  <c r="Q267" i="72"/>
  <c r="Q266" i="72"/>
  <c r="Q265" i="72"/>
  <c r="Q264" i="72"/>
  <c r="Q263" i="72"/>
  <c r="Q262" i="72"/>
  <c r="Q261" i="72"/>
  <c r="Q260" i="72"/>
  <c r="Q259" i="72"/>
  <c r="Q258" i="72"/>
  <c r="Q257" i="72"/>
  <c r="Q256" i="72"/>
  <c r="Q255" i="72"/>
  <c r="Q254" i="72"/>
  <c r="Q253" i="72"/>
  <c r="Q252" i="72"/>
  <c r="Q251" i="72"/>
  <c r="Q250" i="72"/>
  <c r="Q249" i="72"/>
  <c r="Q248" i="72"/>
  <c r="Q247" i="72"/>
  <c r="Q246" i="72"/>
  <c r="Q245" i="72"/>
  <c r="Q244" i="72"/>
  <c r="Q243" i="72"/>
  <c r="Q242" i="72"/>
  <c r="Q241" i="72"/>
  <c r="Q240" i="72"/>
  <c r="Q238" i="72"/>
  <c r="Q237" i="72"/>
  <c r="Q236" i="72"/>
  <c r="Q235" i="72"/>
  <c r="Q234" i="72"/>
  <c r="Q233" i="72"/>
  <c r="Q232" i="72"/>
  <c r="Q231" i="72"/>
  <c r="Q230" i="72"/>
  <c r="Q229" i="72"/>
  <c r="Q228" i="72"/>
  <c r="Q227" i="72"/>
  <c r="Q226" i="72"/>
  <c r="Q225" i="72"/>
  <c r="Q224" i="72"/>
  <c r="Q223" i="72"/>
  <c r="Q222" i="72"/>
  <c r="Q221" i="72"/>
  <c r="Q220" i="72"/>
  <c r="Q217" i="72"/>
  <c r="Q216" i="72"/>
  <c r="Q215" i="72"/>
  <c r="Q214" i="72"/>
  <c r="Q213" i="72"/>
  <c r="R55" i="71"/>
  <c r="Q55" i="71"/>
  <c r="R54" i="71"/>
  <c r="Q54" i="71"/>
  <c r="R53" i="71"/>
  <c r="Q53" i="71"/>
  <c r="R52" i="71"/>
  <c r="Q52" i="71"/>
  <c r="R51" i="71"/>
  <c r="Q51" i="71"/>
  <c r="R50" i="71"/>
  <c r="Q50" i="71"/>
  <c r="R49" i="71"/>
  <c r="Q49" i="71"/>
  <c r="R48" i="71"/>
  <c r="Q48" i="71"/>
  <c r="R47" i="71"/>
  <c r="Q47" i="71"/>
  <c r="R46" i="71"/>
  <c r="Q46" i="71"/>
  <c r="Q45" i="71"/>
  <c r="R45" i="71" s="1"/>
  <c r="Q44" i="71"/>
  <c r="R44" i="71" s="1"/>
  <c r="R43" i="71"/>
  <c r="Q43" i="71"/>
  <c r="R42" i="71"/>
  <c r="Q42" i="71"/>
  <c r="Q41" i="71"/>
  <c r="R41" i="71" s="1"/>
  <c r="Q40" i="71"/>
  <c r="R40" i="71" s="1"/>
  <c r="Q39" i="71"/>
  <c r="R39" i="71" s="1"/>
  <c r="R38" i="71"/>
  <c r="Q38" i="71"/>
  <c r="Q37" i="71"/>
  <c r="R37" i="71" s="1"/>
  <c r="Q36" i="71"/>
  <c r="R36" i="71" s="1"/>
  <c r="Q35" i="71"/>
  <c r="R35" i="71" s="1"/>
  <c r="Q34" i="71"/>
  <c r="R34" i="71" s="1"/>
  <c r="Q33" i="71"/>
  <c r="R33" i="71" s="1"/>
  <c r="Q32" i="71"/>
  <c r="R32" i="71" s="1"/>
  <c r="Q31" i="71"/>
  <c r="R31" i="71" s="1"/>
  <c r="Q30" i="71"/>
  <c r="R30" i="71" s="1"/>
  <c r="Q29" i="71"/>
  <c r="R29" i="71" s="1"/>
  <c r="Q28" i="71"/>
  <c r="R28" i="71" s="1"/>
  <c r="Q27" i="71"/>
  <c r="R27" i="71" s="1"/>
  <c r="Q26" i="71"/>
  <c r="R26" i="71" s="1"/>
  <c r="Q25" i="71"/>
  <c r="R25" i="71" s="1"/>
  <c r="Q24" i="71"/>
  <c r="R24" i="71" s="1"/>
  <c r="Q23" i="71"/>
  <c r="R23" i="71" s="1"/>
  <c r="Q22" i="71"/>
  <c r="R22" i="71" s="1"/>
  <c r="Q21" i="71"/>
  <c r="R21" i="71" s="1"/>
  <c r="Q20" i="71"/>
  <c r="R20" i="71" s="1"/>
  <c r="Q19" i="71"/>
  <c r="R19" i="71" s="1"/>
  <c r="Q18" i="71"/>
  <c r="R18" i="71" s="1"/>
  <c r="Q17" i="71"/>
  <c r="R17" i="71" s="1"/>
  <c r="Q16" i="71"/>
  <c r="R16" i="71" s="1"/>
  <c r="Q15" i="71"/>
  <c r="R15" i="71" s="1"/>
  <c r="Q14" i="71"/>
  <c r="R14" i="71" s="1"/>
  <c r="Q13" i="71"/>
  <c r="R13" i="71" s="1"/>
  <c r="Q12" i="71"/>
  <c r="R12" i="71" s="1"/>
  <c r="Q11" i="71"/>
  <c r="R11" i="71" s="1"/>
  <c r="Q10" i="71"/>
  <c r="R10" i="71" s="1"/>
  <c r="Q9" i="71"/>
  <c r="R9" i="71" s="1"/>
  <c r="Q8" i="71"/>
  <c r="R8" i="71" s="1"/>
  <c r="Q7" i="71"/>
  <c r="R7" i="71" s="1"/>
  <c r="Q6" i="71"/>
  <c r="R6" i="71" s="1"/>
  <c r="Q5" i="71"/>
  <c r="R5" i="71" s="1"/>
  <c r="Q4" i="71"/>
  <c r="R4" i="71" s="1"/>
  <c r="Q3" i="71"/>
  <c r="R3" i="71" s="1"/>
  <c r="Q2" i="71"/>
  <c r="R2" i="71" s="1"/>
  <c r="P24" i="67" l="1"/>
  <c r="I283" i="72" s="1"/>
  <c r="I276" i="72"/>
  <c r="R24" i="67"/>
  <c r="K283" i="72" s="1"/>
  <c r="Q24" i="67"/>
  <c r="J283" i="72" s="1"/>
  <c r="C2" i="69"/>
  <c r="I61" i="69" l="1"/>
  <c r="H61" i="69"/>
  <c r="D61" i="69"/>
  <c r="F156" i="72" s="1"/>
  <c r="G61" i="69"/>
  <c r="C61" i="69"/>
  <c r="E156" i="72" s="1"/>
  <c r="F61" i="69"/>
  <c r="E61" i="69"/>
  <c r="G156" i="72" s="1"/>
  <c r="A100" i="72"/>
  <c r="A99" i="72"/>
  <c r="A84" i="72"/>
  <c r="A87" i="72"/>
  <c r="A89" i="72"/>
  <c r="A70" i="72"/>
  <c r="A81" i="72"/>
  <c r="A164" i="72"/>
  <c r="A61" i="72"/>
  <c r="A77" i="72"/>
  <c r="A94" i="72"/>
  <c r="A174" i="72"/>
  <c r="A165" i="72"/>
  <c r="A172" i="72"/>
  <c r="A85" i="72"/>
  <c r="A96" i="72"/>
  <c r="A180" i="72"/>
  <c r="A69" i="72"/>
  <c r="A175" i="72"/>
  <c r="A74" i="72"/>
  <c r="A63" i="72"/>
  <c r="A64" i="72"/>
  <c r="A177" i="72"/>
  <c r="A72" i="72"/>
  <c r="A71" i="72"/>
  <c r="A176" i="72"/>
  <c r="A161" i="72"/>
  <c r="A86" i="72"/>
  <c r="A73" i="72"/>
  <c r="A65" i="72"/>
  <c r="A93" i="72"/>
  <c r="A163" i="72"/>
  <c r="A178" i="72"/>
  <c r="A68" i="72"/>
  <c r="A75" i="72"/>
  <c r="A83" i="72"/>
  <c r="A88" i="72"/>
  <c r="A79" i="72"/>
  <c r="A162" i="72"/>
  <c r="A82" i="72"/>
  <c r="A171" i="72"/>
  <c r="A62" i="72"/>
  <c r="A173" i="72"/>
  <c r="A95" i="72"/>
  <c r="A97" i="72"/>
  <c r="A80" i="72"/>
  <c r="A92" i="72"/>
  <c r="A78" i="72"/>
  <c r="A66" i="72"/>
  <c r="A179" i="72"/>
  <c r="A90" i="72"/>
  <c r="A67" i="72"/>
  <c r="A76" i="72"/>
  <c r="A98" i="72"/>
  <c r="A91" i="72"/>
  <c r="F19" i="46"/>
  <c r="G19" i="46"/>
  <c r="R1032" i="72"/>
  <c r="R326" i="72"/>
  <c r="R679" i="72"/>
  <c r="R20" i="72"/>
  <c r="R251" i="72"/>
  <c r="R921" i="72"/>
  <c r="R321" i="72"/>
  <c r="R56" i="72"/>
  <c r="R193" i="72"/>
  <c r="R261" i="72"/>
  <c r="R654" i="72"/>
  <c r="R715" i="72"/>
  <c r="R1098" i="72"/>
  <c r="R961" i="72"/>
  <c r="R40" i="72"/>
  <c r="R1063" i="72"/>
  <c r="R1096" i="72"/>
  <c r="R1050" i="72"/>
  <c r="R704" i="72"/>
  <c r="R1100" i="72"/>
  <c r="R863" i="72"/>
  <c r="R659" i="72"/>
  <c r="R953" i="72"/>
  <c r="R307" i="72"/>
  <c r="R695" i="72"/>
  <c r="R743" i="72"/>
  <c r="R1053" i="72"/>
  <c r="R858" i="72"/>
  <c r="R918" i="72"/>
  <c r="R747" i="72"/>
  <c r="R996" i="72"/>
  <c r="R27" i="72"/>
  <c r="R1069" i="72"/>
  <c r="R1084" i="72"/>
  <c r="R262" i="72"/>
  <c r="R649" i="72"/>
  <c r="R1035" i="72"/>
  <c r="R1081" i="72"/>
  <c r="R221" i="72"/>
  <c r="R1052" i="72"/>
  <c r="R284" i="72"/>
  <c r="R1079" i="72"/>
  <c r="R271" i="72"/>
  <c r="R1075" i="72"/>
  <c r="R644" i="72"/>
  <c r="R700" i="72"/>
  <c r="R266" i="72"/>
  <c r="R1105" i="72"/>
  <c r="R182" i="72"/>
  <c r="R934" i="72"/>
  <c r="R971" i="72"/>
  <c r="R1065" i="72"/>
  <c r="R1014" i="72"/>
  <c r="R59" i="72"/>
  <c r="R13" i="72"/>
  <c r="R875" i="72"/>
  <c r="R928" i="72"/>
  <c r="R46" i="72"/>
  <c r="R926" i="72"/>
  <c r="R51" i="72"/>
  <c r="R243" i="72"/>
  <c r="R688" i="72"/>
  <c r="R728" i="72"/>
  <c r="R735" i="72"/>
  <c r="R878" i="72"/>
  <c r="R228" i="72"/>
  <c r="R199" i="72"/>
  <c r="R942" i="72"/>
  <c r="R222" i="72"/>
  <c r="R663" i="72"/>
  <c r="R25" i="72"/>
  <c r="R287" i="72"/>
  <c r="R6" i="72"/>
  <c r="R1020" i="72"/>
  <c r="R745" i="72"/>
  <c r="R879" i="72"/>
  <c r="R870" i="72"/>
  <c r="R1101" i="72"/>
  <c r="R329" i="72"/>
  <c r="R1064" i="72"/>
  <c r="R712" i="72"/>
  <c r="R1093" i="72"/>
  <c r="R238" i="72"/>
  <c r="R1048" i="72"/>
  <c r="R660" i="72"/>
  <c r="R209" i="72"/>
  <c r="R1103" i="72"/>
  <c r="R948" i="72"/>
  <c r="R335" i="72"/>
  <c r="R1085" i="72"/>
  <c r="R935" i="72"/>
  <c r="R945" i="72"/>
  <c r="R231" i="72"/>
  <c r="R49" i="72"/>
  <c r="R235" i="72"/>
  <c r="R876" i="72"/>
  <c r="R303" i="72"/>
  <c r="R856" i="72"/>
  <c r="R857" i="72"/>
  <c r="R952" i="72"/>
  <c r="R869" i="72"/>
  <c r="R202" i="72"/>
  <c r="R640" i="72"/>
  <c r="R1019" i="72"/>
  <c r="R993" i="72"/>
  <c r="R1066" i="72"/>
  <c r="R914" i="72"/>
  <c r="R753" i="72"/>
  <c r="R12" i="72"/>
  <c r="R330" i="72"/>
  <c r="R716" i="72"/>
  <c r="R752" i="72"/>
  <c r="R256" i="72"/>
  <c r="R930" i="72"/>
  <c r="R14" i="72"/>
  <c r="R249" i="72"/>
  <c r="R23" i="72"/>
  <c r="R294" i="72"/>
  <c r="R9" i="72"/>
  <c r="R260" i="72"/>
  <c r="R200" i="72"/>
  <c r="R268" i="72"/>
  <c r="R988" i="72"/>
  <c r="R1086" i="72"/>
  <c r="R288" i="72"/>
  <c r="R4" i="72"/>
  <c r="R718" i="72"/>
  <c r="R1034" i="72"/>
  <c r="R186" i="72"/>
  <c r="R696" i="72"/>
  <c r="R302" i="72"/>
  <c r="R674" i="72"/>
  <c r="R1043" i="72"/>
  <c r="R1025" i="72"/>
  <c r="R197" i="72"/>
  <c r="R938" i="72"/>
  <c r="R725" i="72"/>
  <c r="R671" i="72"/>
  <c r="R697" i="72"/>
  <c r="R682" i="72"/>
  <c r="R1040" i="72"/>
  <c r="R300" i="72"/>
  <c r="R690" i="72"/>
  <c r="R967" i="72"/>
  <c r="R675" i="72"/>
  <c r="R985" i="72"/>
  <c r="R1061" i="72"/>
  <c r="R1015" i="72"/>
  <c r="R1024" i="72"/>
  <c r="R1045" i="72"/>
  <c r="R45" i="72"/>
  <c r="R301" i="72"/>
  <c r="R689" i="72"/>
  <c r="R685" i="72"/>
  <c r="R1056" i="72"/>
  <c r="R917" i="72"/>
  <c r="R851" i="72"/>
  <c r="R37" i="72"/>
  <c r="R1017" i="72"/>
  <c r="R241" i="72"/>
  <c r="R189" i="72"/>
  <c r="R1111" i="72"/>
  <c r="R250" i="72"/>
  <c r="R788" i="72"/>
  <c r="R233" i="72"/>
  <c r="R975" i="72"/>
  <c r="R1091" i="72"/>
  <c r="R1108" i="72"/>
  <c r="R723" i="72"/>
  <c r="R181" i="72"/>
  <c r="R923" i="72"/>
  <c r="R296" i="72"/>
  <c r="R1000" i="72"/>
  <c r="R252" i="72"/>
  <c r="R274" i="72"/>
  <c r="R873" i="72"/>
  <c r="R190" i="72"/>
  <c r="R941" i="72"/>
  <c r="R787" i="72"/>
  <c r="R257" i="72"/>
  <c r="R646" i="72"/>
  <c r="R791" i="72"/>
  <c r="R34" i="72"/>
  <c r="R52" i="72"/>
  <c r="R57" i="72"/>
  <c r="R1080" i="72"/>
  <c r="R207" i="72"/>
  <c r="R789" i="72"/>
  <c r="R672" i="72"/>
  <c r="R721" i="72"/>
  <c r="R984" i="72"/>
  <c r="R331" i="72"/>
  <c r="R737" i="72"/>
  <c r="R47" i="72"/>
  <c r="R749" i="72"/>
  <c r="R308" i="72"/>
  <c r="R705" i="72"/>
  <c r="R1013" i="72"/>
  <c r="R1099" i="72"/>
  <c r="R1058" i="72"/>
  <c r="R245" i="72"/>
  <c r="R713" i="72"/>
  <c r="R940" i="72"/>
  <c r="R236" i="72"/>
  <c r="R1028" i="72"/>
  <c r="R958" i="72"/>
  <c r="R246" i="72"/>
  <c r="R1054" i="72"/>
  <c r="R968" i="72"/>
  <c r="R629" i="72"/>
  <c r="R29" i="72"/>
  <c r="R731" i="72"/>
  <c r="R17" i="72"/>
  <c r="R1012" i="72"/>
  <c r="R919" i="72"/>
  <c r="R746" i="72"/>
  <c r="R1002" i="72"/>
  <c r="R192" i="72"/>
  <c r="R915" i="72"/>
  <c r="R1060" i="72"/>
  <c r="R790" i="72"/>
  <c r="R1062" i="72"/>
  <c r="R641" i="72"/>
  <c r="R28" i="72"/>
  <c r="R630" i="72"/>
  <c r="R1022" i="72"/>
  <c r="R1055" i="72"/>
  <c r="R694" i="72"/>
  <c r="R1006" i="72"/>
  <c r="R195" i="72"/>
  <c r="R277" i="72"/>
  <c r="R976" i="72"/>
  <c r="R868" i="72"/>
  <c r="R327" i="72"/>
  <c r="R664" i="72"/>
  <c r="R232" i="72"/>
  <c r="R39" i="72"/>
  <c r="R698" i="72"/>
  <c r="R955" i="72"/>
  <c r="R18" i="72"/>
  <c r="R1092" i="72"/>
  <c r="R187" i="72"/>
  <c r="R954" i="72"/>
  <c r="R648" i="72"/>
  <c r="R43" i="72"/>
  <c r="R939" i="72"/>
  <c r="R196" i="72"/>
  <c r="R30" i="72"/>
  <c r="R1090" i="72"/>
  <c r="R2" i="72"/>
  <c r="R980" i="72"/>
  <c r="R1007" i="72"/>
  <c r="R639" i="72"/>
  <c r="R224" i="72"/>
  <c r="R647" i="72"/>
  <c r="R44" i="72"/>
  <c r="R658" i="72"/>
  <c r="R691" i="72"/>
  <c r="R1004" i="72"/>
  <c r="R278" i="72"/>
  <c r="R16" i="72"/>
  <c r="R247" i="72"/>
  <c r="R662" i="72"/>
  <c r="R1094" i="72"/>
  <c r="R7" i="72"/>
  <c r="R970" i="72"/>
  <c r="R981" i="72"/>
  <c r="R328" i="72"/>
  <c r="R949" i="72"/>
  <c r="R744" i="72"/>
  <c r="R855" i="72"/>
  <c r="R997" i="72"/>
  <c r="R866" i="72"/>
  <c r="R973" i="72"/>
  <c r="R203" i="72"/>
  <c r="R1067" i="72"/>
  <c r="R210" i="72"/>
  <c r="R852" i="72"/>
  <c r="R1044" i="72"/>
  <c r="R947" i="72"/>
  <c r="R293" i="72"/>
  <c r="R732" i="72"/>
  <c r="R1087" i="72"/>
  <c r="R924" i="72"/>
  <c r="R946" i="72"/>
  <c r="R1074" i="72"/>
  <c r="R1037" i="72"/>
  <c r="R1070" i="72"/>
  <c r="R214" i="72"/>
  <c r="R205" i="72"/>
  <c r="R35" i="72"/>
  <c r="R1047" i="72"/>
  <c r="R653" i="72"/>
  <c r="R237" i="72"/>
  <c r="R314" i="72"/>
  <c r="R699" i="72"/>
  <c r="R860" i="72"/>
  <c r="R979" i="72"/>
  <c r="R631" i="72"/>
  <c r="R310" i="72"/>
  <c r="R687" i="72"/>
  <c r="R680" i="72"/>
  <c r="R21" i="72"/>
  <c r="R230" i="72"/>
  <c r="R707" i="72"/>
  <c r="R1038" i="72"/>
  <c r="R706" i="72"/>
  <c r="R633" i="72"/>
  <c r="R734" i="72"/>
  <c r="R703" i="72"/>
  <c r="R916" i="72"/>
  <c r="R19" i="72"/>
  <c r="R754" i="72"/>
  <c r="R201" i="72"/>
  <c r="R637" i="72"/>
  <c r="R1068" i="72"/>
  <c r="R1083" i="72"/>
  <c r="R730" i="72"/>
  <c r="R325" i="72"/>
  <c r="R42" i="72"/>
  <c r="R929" i="72"/>
  <c r="R206" i="72"/>
  <c r="R652" i="72"/>
  <c r="R991" i="72"/>
  <c r="R666" i="72"/>
  <c r="R32" i="72"/>
  <c r="R208" i="72"/>
  <c r="R270" i="72"/>
  <c r="R999" i="72"/>
  <c r="R299" i="72"/>
  <c r="R216" i="72"/>
  <c r="R1049" i="72"/>
  <c r="R964" i="72"/>
  <c r="R989" i="72"/>
  <c r="R279" i="72"/>
  <c r="R290" i="72"/>
  <c r="R1104" i="72"/>
  <c r="R708" i="72"/>
  <c r="R304" i="72"/>
  <c r="R1011" i="72"/>
  <c r="R983" i="72"/>
  <c r="R668" i="72"/>
  <c r="R285" i="72"/>
  <c r="R24" i="72"/>
  <c r="R1039" i="72"/>
  <c r="R963" i="72"/>
  <c r="R635" i="72"/>
  <c r="R972" i="72"/>
  <c r="R188" i="72"/>
  <c r="R650" i="72"/>
  <c r="R323" i="72"/>
  <c r="R283" i="72"/>
  <c r="R5" i="72"/>
  <c r="R966" i="72"/>
  <c r="R295" i="72"/>
  <c r="R969" i="72"/>
  <c r="R638" i="72"/>
  <c r="R298" i="72"/>
  <c r="R1107" i="72"/>
  <c r="R292" i="72"/>
  <c r="R756" i="72"/>
  <c r="R859" i="72"/>
  <c r="R1082" i="72"/>
  <c r="R925" i="72"/>
  <c r="R316" i="72"/>
  <c r="R755" i="72"/>
  <c r="R871" i="72"/>
  <c r="R242" i="72"/>
  <c r="R315" i="72"/>
  <c r="R670" i="72"/>
  <c r="R714" i="72"/>
  <c r="R655" i="72"/>
  <c r="R1003" i="72"/>
  <c r="R204" i="72"/>
  <c r="R998" i="72"/>
  <c r="R986" i="72"/>
  <c r="R1097" i="72"/>
  <c r="R1023" i="72"/>
  <c r="R318" i="72"/>
  <c r="R927" i="72"/>
  <c r="R862" i="72"/>
  <c r="R686" i="72"/>
  <c r="R1008" i="72"/>
  <c r="R1005" i="72"/>
  <c r="R1078" i="72"/>
  <c r="R263" i="72"/>
  <c r="R684" i="72"/>
  <c r="R265" i="72"/>
  <c r="R850" i="72"/>
  <c r="R312" i="72"/>
  <c r="R960" i="72"/>
  <c r="R1027" i="72"/>
  <c r="R254" i="72"/>
  <c r="R786" i="72"/>
  <c r="R272" i="72"/>
  <c r="R1018" i="72"/>
  <c r="R191" i="72"/>
  <c r="R1041" i="72"/>
  <c r="R55" i="72"/>
  <c r="R276" i="72"/>
  <c r="R244" i="72"/>
  <c r="R962" i="72"/>
  <c r="R60" i="72"/>
  <c r="R933" i="72"/>
  <c r="R1077" i="72"/>
  <c r="R944" i="72"/>
  <c r="R33" i="72"/>
  <c r="R711" i="72"/>
  <c r="R334" i="72"/>
  <c r="R309" i="72"/>
  <c r="R931" i="72"/>
  <c r="R943" i="72"/>
  <c r="R748" i="72"/>
  <c r="R643" i="72"/>
  <c r="R1102" i="72"/>
  <c r="R227" i="72"/>
  <c r="R667" i="72"/>
  <c r="R932" i="72"/>
  <c r="R673" i="72"/>
  <c r="R26" i="72"/>
  <c r="R289" i="72"/>
  <c r="R724" i="72"/>
  <c r="R853" i="72"/>
  <c r="R223" i="72"/>
  <c r="R282" i="72"/>
  <c r="R1106" i="72"/>
  <c r="R651" i="72"/>
  <c r="R1076" i="72"/>
  <c r="R978" i="72"/>
  <c r="R217" i="72"/>
  <c r="R234" i="72"/>
  <c r="R722" i="72"/>
  <c r="R1095" i="72"/>
  <c r="R317" i="72"/>
  <c r="R183" i="72"/>
  <c r="R742" i="72"/>
  <c r="R1001" i="72"/>
  <c r="R729" i="72"/>
  <c r="R311" i="72"/>
  <c r="R259" i="72"/>
  <c r="R627" i="72"/>
  <c r="R53" i="72"/>
  <c r="R1057" i="72"/>
  <c r="R750" i="72"/>
  <c r="R678" i="72"/>
  <c r="R693" i="72"/>
  <c r="R874" i="72"/>
  <c r="R319" i="72"/>
  <c r="R736" i="72"/>
  <c r="R738" i="72"/>
  <c r="R313" i="72"/>
  <c r="R959" i="72"/>
  <c r="R665" i="72"/>
  <c r="R854" i="72"/>
  <c r="R58" i="72"/>
  <c r="R1009" i="72"/>
  <c r="R1026" i="72"/>
  <c r="R1021" i="72"/>
  <c r="R733" i="72"/>
  <c r="R275" i="72"/>
  <c r="R15" i="72"/>
  <c r="R1109" i="72"/>
  <c r="R1029" i="72"/>
  <c r="R291" i="72"/>
  <c r="R872" i="72"/>
  <c r="R1072" i="72"/>
  <c r="R1089" i="72"/>
  <c r="R739" i="72"/>
  <c r="R229" i="72"/>
  <c r="R324" i="72"/>
  <c r="R267" i="72"/>
  <c r="R185" i="72"/>
  <c r="R1051" i="72"/>
  <c r="R41" i="72"/>
  <c r="R661" i="72"/>
  <c r="R194" i="72"/>
  <c r="R628" i="72"/>
  <c r="R320" i="72"/>
  <c r="R240" i="72"/>
  <c r="R636" i="72"/>
  <c r="R861" i="72"/>
  <c r="R669" i="72"/>
  <c r="R255" i="72"/>
  <c r="R982" i="72"/>
  <c r="R1036" i="72"/>
  <c r="R38" i="72"/>
  <c r="R213" i="72"/>
  <c r="R286" i="72"/>
  <c r="R11" i="72"/>
  <c r="R36" i="72"/>
  <c r="R994" i="72"/>
  <c r="R977" i="72"/>
  <c r="R273" i="72"/>
  <c r="R212" i="72"/>
  <c r="R681" i="72"/>
  <c r="R1042" i="72"/>
  <c r="R992" i="72"/>
  <c r="R198" i="72"/>
  <c r="R717" i="72"/>
  <c r="R1033" i="72"/>
  <c r="R987" i="72"/>
  <c r="R184" i="72"/>
  <c r="R726" i="72"/>
  <c r="R253" i="72"/>
  <c r="R220" i="72"/>
  <c r="R1073" i="72"/>
  <c r="R3" i="72"/>
  <c r="R280" i="72"/>
  <c r="R936" i="72"/>
  <c r="R248" i="72"/>
  <c r="R877" i="72"/>
  <c r="R306" i="72"/>
  <c r="R719" i="72"/>
  <c r="R990" i="72"/>
  <c r="R710" i="72"/>
  <c r="R258" i="72"/>
  <c r="R920" i="72"/>
  <c r="R1046" i="72"/>
  <c r="R1010" i="72"/>
  <c r="R974" i="72"/>
  <c r="R226" i="72"/>
  <c r="R957" i="72"/>
  <c r="R225" i="72"/>
  <c r="R642" i="72"/>
  <c r="R1059" i="72"/>
  <c r="R1110" i="72"/>
  <c r="R709" i="72"/>
  <c r="R215" i="72"/>
  <c r="R1088" i="72"/>
  <c r="R305" i="72"/>
  <c r="R264" i="72"/>
  <c r="R332" i="72"/>
  <c r="R692" i="72"/>
  <c r="R656" i="72"/>
  <c r="R1071" i="72"/>
  <c r="R965" i="72"/>
  <c r="R10" i="72"/>
  <c r="R632" i="72"/>
  <c r="R22" i="72"/>
  <c r="R1112" i="72"/>
  <c r="R720" i="72"/>
  <c r="R322" i="72"/>
  <c r="R1016" i="72"/>
  <c r="R683" i="72"/>
  <c r="R634" i="72"/>
  <c r="R1113" i="72"/>
  <c r="R727" i="72"/>
  <c r="R922" i="72"/>
  <c r="R297" i="72"/>
  <c r="R645" i="72"/>
  <c r="R951" i="72"/>
  <c r="R269" i="72"/>
  <c r="R956" i="72"/>
  <c r="R867" i="72"/>
  <c r="R995" i="72"/>
  <c r="R1031" i="72"/>
  <c r="R657" i="72"/>
  <c r="R751" i="72"/>
  <c r="R950" i="72"/>
  <c r="R50" i="72"/>
  <c r="R211" i="72"/>
  <c r="R8" i="72"/>
  <c r="R281" i="72"/>
  <c r="R48" i="72"/>
  <c r="R54" i="72"/>
  <c r="R1030" i="72"/>
  <c r="R31" i="72"/>
  <c r="R937" i="72"/>
  <c r="R333" i="72"/>
  <c r="H156" i="72" l="1"/>
  <c r="I156" i="72"/>
  <c r="J156" i="72"/>
  <c r="K156" i="72"/>
  <c r="A323" i="72"/>
  <c r="A245" i="72"/>
  <c r="A977" i="72"/>
  <c r="A971" i="72"/>
  <c r="A745" i="72"/>
  <c r="A698" i="72"/>
  <c r="A867" i="72"/>
  <c r="A765" i="72"/>
  <c r="A19" i="72"/>
  <c r="A49" i="72"/>
  <c r="A869" i="72"/>
  <c r="A210" i="72"/>
  <c r="A60" i="72"/>
  <c r="A1060" i="72"/>
  <c r="A709" i="72"/>
  <c r="A41" i="72"/>
  <c r="A1046" i="72"/>
  <c r="A1041" i="72"/>
  <c r="A329" i="72"/>
  <c r="A12" i="72"/>
  <c r="A993" i="72"/>
  <c r="A719" i="72"/>
  <c r="A1049" i="72"/>
  <c r="A717" i="72"/>
  <c r="A689" i="72"/>
  <c r="A943" i="72"/>
  <c r="A1064" i="72"/>
  <c r="A298" i="72"/>
  <c r="A630" i="72"/>
  <c r="A679" i="72"/>
  <c r="A722" i="72"/>
  <c r="A682" i="72"/>
  <c r="A43" i="72"/>
  <c r="A1018" i="72"/>
  <c r="A223" i="72"/>
  <c r="A967" i="72"/>
  <c r="A635" i="72"/>
  <c r="A939" i="72"/>
  <c r="A235" i="72"/>
  <c r="A199" i="72"/>
  <c r="A333" i="72"/>
  <c r="A228" i="72"/>
  <c r="A271" i="72"/>
  <c r="A10" i="72"/>
  <c r="A207" i="72"/>
  <c r="A1023" i="72"/>
  <c r="A29" i="72"/>
  <c r="A23" i="72"/>
  <c r="A648" i="72"/>
  <c r="A696" i="72"/>
  <c r="A1004" i="72"/>
  <c r="A688" i="72"/>
  <c r="A1093" i="72"/>
  <c r="A653" i="72"/>
  <c r="A1006" i="72"/>
  <c r="A774" i="72"/>
  <c r="A33" i="72"/>
  <c r="A955" i="72"/>
  <c r="A657" i="72"/>
  <c r="A9" i="72"/>
  <c r="A321" i="72"/>
  <c r="A640" i="72"/>
  <c r="A189" i="72"/>
  <c r="A868" i="72"/>
  <c r="A716" i="72"/>
  <c r="A1015" i="72"/>
  <c r="A202" i="72"/>
  <c r="A35" i="72"/>
  <c r="A1009" i="72"/>
  <c r="A858" i="72"/>
  <c r="A330" i="72"/>
  <c r="A1100" i="72"/>
  <c r="A922" i="72"/>
  <c r="A675" i="72"/>
  <c r="A707" i="72"/>
  <c r="A863" i="72"/>
  <c r="A1020" i="72"/>
  <c r="A763" i="72"/>
  <c r="A915" i="72"/>
  <c r="A714" i="72"/>
  <c r="A746" i="72"/>
  <c r="A1112" i="72"/>
  <c r="A1069" i="72"/>
  <c r="A292" i="72"/>
  <c r="A15" i="72"/>
  <c r="A1044" i="72"/>
  <c r="A1007" i="72"/>
  <c r="A1013" i="72"/>
  <c r="A633" i="72"/>
  <c r="A53" i="72"/>
  <c r="A267" i="72"/>
  <c r="A320" i="72"/>
  <c r="A715" i="72"/>
  <c r="A642" i="72"/>
  <c r="A668" i="72"/>
  <c r="A980" i="72"/>
  <c r="A1016" i="72"/>
  <c r="A950" i="72"/>
  <c r="A324" i="72"/>
  <c r="A247" i="72"/>
  <c r="A711" i="72"/>
  <c r="A16" i="72"/>
  <c r="A236" i="72"/>
  <c r="A936" i="72"/>
  <c r="A1050" i="72"/>
  <c r="A697" i="72"/>
  <c r="A690" i="72"/>
  <c r="A925" i="72"/>
  <c r="A658" i="72"/>
  <c r="A221" i="72"/>
  <c r="A732" i="72"/>
  <c r="A205" i="72"/>
  <c r="A217" i="72"/>
  <c r="A924" i="72"/>
  <c r="A932" i="72"/>
  <c r="A957" i="72"/>
  <c r="A1074" i="72"/>
  <c r="A788" i="72"/>
  <c r="A991" i="72"/>
  <c r="A204" i="72"/>
  <c r="A720" i="72"/>
  <c r="A669" i="72"/>
  <c r="A916" i="72"/>
  <c r="A305" i="72"/>
  <c r="A1051" i="72"/>
  <c r="A933" i="72"/>
  <c r="A1001" i="72"/>
  <c r="A1040" i="72"/>
  <c r="A629" i="72"/>
  <c r="A38" i="72"/>
  <c r="A231" i="72"/>
  <c r="A220" i="72"/>
  <c r="A291" i="72"/>
  <c r="A649" i="72"/>
  <c r="A953" i="72"/>
  <c r="A637" i="72"/>
  <c r="A42" i="72"/>
  <c r="A1062" i="72"/>
  <c r="A182" i="72"/>
  <c r="A731" i="72"/>
  <c r="A787" i="72"/>
  <c r="A979" i="72"/>
  <c r="A636" i="72"/>
  <c r="A1002" i="72"/>
  <c r="A268" i="72"/>
  <c r="A1108" i="72"/>
  <c r="A694" i="72"/>
  <c r="A951" i="72"/>
  <c r="A743" i="72"/>
  <c r="A754" i="72"/>
  <c r="A733" i="72"/>
  <c r="A713" i="72"/>
  <c r="A314" i="72"/>
  <c r="A295" i="72"/>
  <c r="A1106" i="72"/>
  <c r="A988" i="72"/>
  <c r="A749" i="72"/>
  <c r="A229" i="72"/>
  <c r="A1086" i="72"/>
  <c r="A627" i="72"/>
  <c r="A1084" i="72"/>
  <c r="A878" i="72"/>
  <c r="A1066" i="72"/>
  <c r="A188" i="72"/>
  <c r="A938" i="72"/>
  <c r="A692" i="72"/>
  <c r="A1095" i="72"/>
  <c r="A1029" i="72"/>
  <c r="A706" i="72"/>
  <c r="A691" i="72"/>
  <c r="A753" i="72"/>
  <c r="A975" i="72"/>
  <c r="A243" i="72"/>
  <c r="A641" i="72"/>
  <c r="A1109" i="72"/>
  <c r="A870" i="72"/>
  <c r="A853" i="72"/>
  <c r="A1091" i="72"/>
  <c r="A727" i="72"/>
  <c r="A265" i="72"/>
  <c r="A779" i="72"/>
  <c r="A266" i="72"/>
  <c r="A1054" i="72"/>
  <c r="A312" i="72"/>
  <c r="A31" i="72"/>
  <c r="A1052" i="72"/>
  <c r="A224" i="72"/>
  <c r="A704" i="72"/>
  <c r="A259" i="72"/>
  <c r="A273" i="72"/>
  <c r="A1034" i="72"/>
  <c r="A981" i="72"/>
  <c r="A1107" i="72"/>
  <c r="A46" i="72"/>
  <c r="A680" i="72"/>
  <c r="A984" i="72"/>
  <c r="A739" i="72"/>
  <c r="A253" i="72"/>
  <c r="A1035" i="72"/>
  <c r="A24" i="72"/>
  <c r="A1014" i="72"/>
  <c r="A1027" i="72"/>
  <c r="A37" i="72"/>
  <c r="A941" i="72"/>
  <c r="A750" i="72"/>
  <c r="A225" i="72"/>
  <c r="A309" i="72"/>
  <c r="A26" i="72"/>
  <c r="A280" i="72"/>
  <c r="A310" i="72"/>
  <c r="A1110" i="72"/>
  <c r="A251" i="72"/>
  <c r="A1065" i="72"/>
  <c r="A1033" i="72"/>
  <c r="A325" i="72"/>
  <c r="A780" i="72"/>
  <c r="A786" i="72"/>
  <c r="A1075" i="72"/>
  <c r="A700" i="72"/>
  <c r="A257" i="72"/>
  <c r="A1094" i="72"/>
  <c r="A1080" i="72"/>
  <c r="A1025" i="72"/>
  <c r="A194" i="72"/>
  <c r="A857" i="72"/>
  <c r="A13" i="72"/>
  <c r="A983" i="72"/>
  <c r="A335" i="72"/>
  <c r="A879" i="72"/>
  <c r="A59" i="72"/>
  <c r="A674" i="72"/>
  <c r="A260" i="72"/>
  <c r="A254" i="72"/>
  <c r="A927" i="72"/>
  <c r="A736" i="72"/>
  <c r="A1037" i="72"/>
  <c r="A1024" i="72"/>
  <c r="A778" i="72"/>
  <c r="A1079" i="72"/>
  <c r="A1022" i="72"/>
  <c r="A30" i="72"/>
  <c r="A918" i="72"/>
  <c r="A311" i="72"/>
  <c r="A193" i="72"/>
  <c r="A6" i="72"/>
  <c r="A761" i="72"/>
  <c r="A250" i="72"/>
  <c r="A660" i="72"/>
  <c r="A654" i="72"/>
  <c r="A1076" i="72"/>
  <c r="A737" i="72"/>
  <c r="A331" i="72"/>
  <c r="A283" i="72"/>
  <c r="A262" i="72"/>
  <c r="A655" i="72"/>
  <c r="A966" i="72"/>
  <c r="A965" i="72"/>
  <c r="A946" i="72"/>
  <c r="A744" i="72"/>
  <c r="A663" i="72"/>
  <c r="A875" i="72"/>
  <c r="A730" i="72"/>
  <c r="A25" i="72"/>
  <c r="A50" i="72"/>
  <c r="A673" i="72"/>
  <c r="A1017" i="72"/>
  <c r="A316" i="72"/>
  <c r="A296" i="72"/>
  <c r="A647" i="72"/>
  <c r="A790" i="72"/>
  <c r="A299" i="72"/>
  <c r="A646" i="72"/>
  <c r="A755" i="72"/>
  <c r="A258" i="72"/>
  <c r="A721" i="72"/>
  <c r="A929" i="72"/>
  <c r="A626" i="72"/>
  <c r="A186" i="72"/>
  <c r="A1057" i="72"/>
  <c r="A279" i="72"/>
  <c r="A866" i="72"/>
  <c r="A28" i="72"/>
  <c r="A685" i="72"/>
  <c r="A185" i="72"/>
  <c r="A332" i="72"/>
  <c r="A962" i="72"/>
  <c r="A208" i="72"/>
  <c r="A1072" i="72"/>
  <c r="A703" i="72"/>
  <c r="A294" i="72"/>
  <c r="A748" i="72"/>
  <c r="A2" i="72"/>
  <c r="A877" i="72"/>
  <c r="A996" i="72"/>
  <c r="A11" i="72"/>
  <c r="A937" i="72"/>
  <c r="A920" i="72"/>
  <c r="A40" i="72"/>
  <c r="A226" i="72"/>
  <c r="A293" i="72"/>
  <c r="A244" i="72"/>
  <c r="A7" i="72"/>
  <c r="A969" i="72"/>
  <c r="A1071" i="72"/>
  <c r="A304" i="72"/>
  <c r="A1067" i="72"/>
  <c r="A187" i="72"/>
  <c r="A334" i="72"/>
  <c r="A274" i="72"/>
  <c r="A644" i="72"/>
  <c r="A233" i="72"/>
  <c r="A306" i="72"/>
  <c r="A1061" i="72"/>
  <c r="A871" i="72"/>
  <c r="A964" i="72"/>
  <c r="A212" i="72"/>
  <c r="A777" i="72"/>
  <c r="A934" i="72"/>
  <c r="A1073" i="72"/>
  <c r="A992" i="72"/>
  <c r="A874" i="72"/>
  <c r="A791" i="72"/>
  <c r="A58" i="72"/>
  <c r="A1087" i="72"/>
  <c r="A282" i="72"/>
  <c r="A751" i="72"/>
  <c r="A1097" i="72"/>
  <c r="A55" i="72"/>
  <c r="A768" i="72"/>
  <c r="A1059" i="72"/>
  <c r="A1030" i="72"/>
  <c r="A1105" i="72"/>
  <c r="A1090" i="72"/>
  <c r="A956" i="72"/>
  <c r="A264" i="72"/>
  <c r="A671" i="72"/>
  <c r="A1081" i="72"/>
  <c r="A766" i="72"/>
  <c r="A44" i="72"/>
  <c r="A931" i="72"/>
  <c r="A256" i="72"/>
  <c r="A1031" i="72"/>
  <c r="A222" i="72"/>
  <c r="A708" i="72"/>
  <c r="A1003" i="72"/>
  <c r="A928" i="72"/>
  <c r="A209" i="72"/>
  <c r="A695" i="72"/>
  <c r="A681" i="72"/>
  <c r="A724" i="72"/>
  <c r="A693" i="72"/>
  <c r="A974" i="72"/>
  <c r="A734" i="72"/>
  <c r="A762" i="72"/>
  <c r="A948" i="72"/>
  <c r="A190" i="72"/>
  <c r="A989" i="72"/>
  <c r="A872" i="72"/>
  <c r="A940" i="72"/>
  <c r="A917" i="72"/>
  <c r="A1045" i="72"/>
  <c r="A197" i="72"/>
  <c r="A242" i="72"/>
  <c r="A942" i="72"/>
  <c r="A775" i="72"/>
  <c r="A650" i="72"/>
  <c r="A206" i="72"/>
  <c r="A687" i="72"/>
  <c r="A759" i="72"/>
  <c r="A214" i="72"/>
  <c r="A978" i="72"/>
  <c r="A211" i="72"/>
  <c r="A213" i="72"/>
  <c r="A968" i="72"/>
  <c r="A1078" i="72"/>
  <c r="A1053" i="72"/>
  <c r="A998" i="72"/>
  <c r="A216" i="72"/>
  <c r="A288" i="72"/>
  <c r="A770" i="72"/>
  <c r="A39" i="72"/>
  <c r="A1008" i="72"/>
  <c r="A276" i="72"/>
  <c r="A656" i="72"/>
  <c r="A269" i="72"/>
  <c r="A781" i="72"/>
  <c r="A945" i="72"/>
  <c r="A1043" i="72"/>
  <c r="A1102" i="72"/>
  <c r="A729" i="72"/>
  <c r="A278" i="72"/>
  <c r="A1099" i="72"/>
  <c r="A960" i="72"/>
  <c r="A631" i="72"/>
  <c r="A290" i="72"/>
  <c r="A318" i="72"/>
  <c r="A1077" i="72"/>
  <c r="A632" i="72"/>
  <c r="A57" i="72"/>
  <c r="A327" i="72"/>
  <c r="A200" i="72"/>
  <c r="A1070" i="72"/>
  <c r="A973" i="72"/>
  <c r="A230" i="72"/>
  <c r="A652" i="72"/>
  <c r="A261" i="72"/>
  <c r="A876" i="72"/>
  <c r="A638" i="72"/>
  <c r="A319" i="72"/>
  <c r="A735" i="72"/>
  <c r="A684" i="72"/>
  <c r="A634" i="72"/>
  <c r="A686" i="72"/>
  <c r="A192" i="72"/>
  <c r="A1000" i="72"/>
  <c r="A959" i="72"/>
  <c r="A995" i="72"/>
  <c r="A232" i="72"/>
  <c r="A249" i="72"/>
  <c r="A710" i="72"/>
  <c r="A970" i="72"/>
  <c r="A772" i="72"/>
  <c r="A1085" i="72"/>
  <c r="A1036" i="72"/>
  <c r="A237" i="72"/>
  <c r="A961" i="72"/>
  <c r="A301" i="72"/>
  <c r="A859" i="72"/>
  <c r="A1104" i="72"/>
  <c r="A776" i="72"/>
  <c r="A764" i="72"/>
  <c r="A215" i="72"/>
  <c r="A52" i="72"/>
  <c r="A32" i="72"/>
  <c r="A705" i="72"/>
  <c r="A1098" i="72"/>
  <c r="A1096" i="72"/>
  <c r="A20" i="72"/>
  <c r="A246" i="72"/>
  <c r="A855" i="72"/>
  <c r="A987" i="72"/>
  <c r="A982" i="72"/>
  <c r="A767" i="72"/>
  <c r="A683" i="72"/>
  <c r="A756" i="72"/>
  <c r="A241" i="72"/>
  <c r="A986" i="72"/>
  <c r="A1038" i="72"/>
  <c r="A5" i="72"/>
  <c r="A672" i="72"/>
  <c r="A1005" i="72"/>
  <c r="A782" i="72"/>
  <c r="A22" i="72"/>
  <c r="A240" i="72"/>
  <c r="A275" i="72"/>
  <c r="A954" i="72"/>
  <c r="A51" i="72"/>
  <c r="A3" i="72"/>
  <c r="A738" i="72"/>
  <c r="A281" i="72"/>
  <c r="A227" i="72"/>
  <c r="A997" i="72"/>
  <c r="A949" i="72"/>
  <c r="A8" i="72"/>
  <c r="A923" i="72"/>
  <c r="A752" i="72"/>
  <c r="A1058" i="72"/>
  <c r="A195" i="72"/>
  <c r="A1028" i="72"/>
  <c r="A1039" i="72"/>
  <c r="A1103" i="72"/>
  <c r="A201" i="72"/>
  <c r="A784" i="72"/>
  <c r="A760" i="72"/>
  <c r="A326" i="72"/>
  <c r="A639" i="72"/>
  <c r="A328" i="72"/>
  <c r="A308" i="72"/>
  <c r="A1011" i="72"/>
  <c r="A921" i="72"/>
  <c r="A758" i="72"/>
  <c r="A196" i="72"/>
  <c r="A315" i="72"/>
  <c r="A21" i="72"/>
  <c r="A252" i="72"/>
  <c r="A873" i="72"/>
  <c r="A1089" i="72"/>
  <c r="A34" i="72"/>
  <c r="A850" i="72"/>
  <c r="A184" i="72"/>
  <c r="A17" i="72"/>
  <c r="A234" i="72"/>
  <c r="A651" i="72"/>
  <c r="A1056" i="72"/>
  <c r="A958" i="72"/>
  <c r="A270" i="72"/>
  <c r="A48" i="72"/>
  <c r="A1083" i="72"/>
  <c r="A1111" i="72"/>
  <c r="A854" i="72"/>
  <c r="A1113" i="72"/>
  <c r="A1082" i="72"/>
  <c r="A1026" i="72"/>
  <c r="A1047" i="72"/>
  <c r="A645" i="72"/>
  <c r="A699" i="72"/>
  <c r="A45" i="72"/>
  <c r="A747" i="72"/>
  <c r="A944" i="72"/>
  <c r="A18" i="72"/>
  <c r="A930" i="72"/>
  <c r="A972" i="72"/>
  <c r="A666" i="72"/>
  <c r="A952" i="72"/>
  <c r="A263" i="72"/>
  <c r="A1068" i="72"/>
  <c r="A297" i="72"/>
  <c r="A963" i="72"/>
  <c r="A712" i="72"/>
  <c r="A742" i="72"/>
  <c r="A27" i="72"/>
  <c r="A286" i="72"/>
  <c r="A1010" i="72"/>
  <c r="A856" i="72"/>
  <c r="A56" i="72"/>
  <c r="A198" i="72"/>
  <c r="A317" i="72"/>
  <c r="A303" i="72"/>
  <c r="A990" i="72"/>
  <c r="A662" i="72"/>
  <c r="A947" i="72"/>
  <c r="A307" i="72"/>
  <c r="A852" i="72"/>
  <c r="A664" i="72"/>
  <c r="A1088" i="72"/>
  <c r="A1021" i="72"/>
  <c r="A4" i="72"/>
  <c r="A723" i="72"/>
  <c r="A285" i="72"/>
  <c r="A191" i="72"/>
  <c r="A238" i="72"/>
  <c r="A728" i="72"/>
  <c r="A47" i="72"/>
  <c r="A999" i="72"/>
  <c r="A1019" i="72"/>
  <c r="A769" i="72"/>
  <c r="A976" i="72"/>
  <c r="A203" i="72"/>
  <c r="A181" i="72"/>
  <c r="A994" i="72"/>
  <c r="A322" i="72"/>
  <c r="A667" i="72"/>
  <c r="A789" i="72"/>
  <c r="A725" i="72"/>
  <c r="A272" i="72"/>
  <c r="A289" i="72"/>
  <c r="A861" i="72"/>
  <c r="A1063" i="72"/>
  <c r="A935" i="72"/>
  <c r="A628" i="72"/>
  <c r="A860" i="72"/>
  <c r="A661" i="72"/>
  <c r="A36" i="72"/>
  <c r="A718" i="72"/>
  <c r="A851" i="72"/>
  <c r="A248" i="72"/>
  <c r="A183" i="72"/>
  <c r="A1048" i="72"/>
  <c r="A1055" i="72"/>
  <c r="A1042" i="72"/>
  <c r="A914" i="72"/>
  <c r="A1101" i="72"/>
  <c r="A926" i="72"/>
  <c r="A1092" i="72"/>
  <c r="A726" i="72"/>
  <c r="A919" i="72"/>
  <c r="A783" i="72"/>
  <c r="A300" i="72"/>
  <c r="A302" i="72"/>
  <c r="A284" i="72"/>
  <c r="A1012" i="72"/>
  <c r="A313" i="72"/>
  <c r="A862" i="72"/>
  <c r="A287" i="72"/>
  <c r="A659" i="72"/>
  <c r="A670" i="72"/>
  <c r="A255" i="72"/>
  <c r="A985" i="72"/>
  <c r="A643" i="72"/>
  <c r="A1032" i="72"/>
  <c r="A665" i="72"/>
  <c r="A54" i="72"/>
  <c r="A14" i="72"/>
  <c r="A773" i="72"/>
  <c r="A277" i="72"/>
  <c r="A678" i="72"/>
  <c r="I23" i="45"/>
  <c r="H23" i="45"/>
  <c r="G23" i="45"/>
  <c r="F23" i="45"/>
  <c r="E23" i="45"/>
  <c r="D23" i="45"/>
  <c r="I22" i="45"/>
  <c r="H22" i="45"/>
  <c r="G22" i="45"/>
  <c r="F22" i="45"/>
  <c r="E22" i="45"/>
  <c r="D22" i="45"/>
  <c r="C23" i="45"/>
  <c r="C22" i="45"/>
  <c r="I39" i="69" l="1"/>
  <c r="K143" i="72" s="1"/>
  <c r="H39" i="69"/>
  <c r="J143" i="72" s="1"/>
  <c r="G39" i="69"/>
  <c r="I143" i="72" s="1"/>
  <c r="F39" i="69"/>
  <c r="H143" i="72" s="1"/>
  <c r="E39" i="69"/>
  <c r="G143" i="72" s="1"/>
  <c r="D39" i="69"/>
  <c r="F143" i="72" s="1"/>
  <c r="C39" i="69"/>
  <c r="E143" i="72" s="1"/>
  <c r="A16" i="69" l="1"/>
  <c r="A10" i="69"/>
  <c r="C60" i="69" l="1"/>
  <c r="G56" i="69"/>
  <c r="D56" i="69"/>
  <c r="I48" i="69"/>
  <c r="H48" i="69"/>
  <c r="G48" i="69"/>
  <c r="F48" i="69"/>
  <c r="E48" i="69"/>
  <c r="D48" i="69"/>
  <c r="C48" i="69"/>
  <c r="C37" i="69"/>
  <c r="G33" i="69"/>
  <c r="D33" i="69"/>
  <c r="I26" i="69"/>
  <c r="K139" i="72" s="1"/>
  <c r="H26" i="69"/>
  <c r="J139" i="72" s="1"/>
  <c r="G26" i="69"/>
  <c r="I139" i="72" s="1"/>
  <c r="F26" i="69"/>
  <c r="H139" i="72" s="1"/>
  <c r="E26" i="69"/>
  <c r="G139" i="72" s="1"/>
  <c r="D26" i="69"/>
  <c r="F139" i="72" s="1"/>
  <c r="C26" i="69"/>
  <c r="C8" i="69"/>
  <c r="G4" i="69"/>
  <c r="D4" i="69"/>
  <c r="G152" i="72" l="1"/>
  <c r="E62" i="69"/>
  <c r="K152" i="72"/>
  <c r="I62" i="69"/>
  <c r="F152" i="72"/>
  <c r="D62" i="69"/>
  <c r="H152" i="72"/>
  <c r="F62" i="69"/>
  <c r="E152" i="72"/>
  <c r="C62" i="69"/>
  <c r="E157" i="72" s="1"/>
  <c r="I152" i="72"/>
  <c r="G62" i="69"/>
  <c r="J152" i="72"/>
  <c r="H62" i="69"/>
  <c r="E139" i="72"/>
  <c r="C63" i="69"/>
  <c r="E158" i="72" s="1"/>
  <c r="H28" i="69"/>
  <c r="J141" i="72" s="1"/>
  <c r="G28" i="69"/>
  <c r="I141" i="72" s="1"/>
  <c r="I28" i="69"/>
  <c r="K141" i="72" s="1"/>
  <c r="D28" i="69"/>
  <c r="F141" i="72" s="1"/>
  <c r="E28" i="69"/>
  <c r="G141" i="72" s="1"/>
  <c r="F28" i="69"/>
  <c r="H141" i="72" s="1"/>
  <c r="C28" i="69"/>
  <c r="E141" i="72" s="1"/>
  <c r="H50" i="69"/>
  <c r="E50" i="69"/>
  <c r="D50" i="69"/>
  <c r="I50" i="69"/>
  <c r="C50" i="69"/>
  <c r="F50" i="69"/>
  <c r="G50" i="69"/>
  <c r="G63" i="69" l="1"/>
  <c r="I157" i="72"/>
  <c r="F63" i="69"/>
  <c r="H157" i="72"/>
  <c r="H63" i="69"/>
  <c r="J157" i="72"/>
  <c r="D63" i="69"/>
  <c r="F157" i="72"/>
  <c r="J154" i="72"/>
  <c r="H64" i="69"/>
  <c r="C40" i="4"/>
  <c r="E84" i="72" s="1"/>
  <c r="I154" i="72"/>
  <c r="G64" i="69"/>
  <c r="H154" i="72"/>
  <c r="F64" i="69"/>
  <c r="I63" i="69"/>
  <c r="K157" i="72"/>
  <c r="K154" i="72"/>
  <c r="I64" i="69"/>
  <c r="E63" i="69"/>
  <c r="G157" i="72"/>
  <c r="G154" i="72"/>
  <c r="E64" i="69"/>
  <c r="E154" i="72"/>
  <c r="C64" i="69"/>
  <c r="F154" i="72"/>
  <c r="D64" i="69"/>
  <c r="A21" i="69"/>
  <c r="A22" i="69" s="1"/>
  <c r="A23" i="69" s="1"/>
  <c r="A24" i="69" s="1"/>
  <c r="A25" i="69" s="1"/>
  <c r="A26" i="69" s="1"/>
  <c r="A27" i="69" s="1"/>
  <c r="A28" i="69" s="1"/>
  <c r="K158" i="72" l="1"/>
  <c r="I40" i="4"/>
  <c r="K84" i="72" s="1"/>
  <c r="F65" i="69"/>
  <c r="H160" i="72" s="1"/>
  <c r="H159" i="72"/>
  <c r="G65" i="69"/>
  <c r="I160" i="72" s="1"/>
  <c r="I159" i="72"/>
  <c r="E65" i="69"/>
  <c r="G160" i="72" s="1"/>
  <c r="G159" i="72"/>
  <c r="H65" i="69"/>
  <c r="J160" i="72" s="1"/>
  <c r="J159" i="72"/>
  <c r="I65" i="69"/>
  <c r="K160" i="72" s="1"/>
  <c r="K159" i="72"/>
  <c r="C65" i="69"/>
  <c r="E159" i="72"/>
  <c r="G158" i="72"/>
  <c r="E40" i="4"/>
  <c r="G84" i="72" s="1"/>
  <c r="D65" i="69"/>
  <c r="F160" i="72" s="1"/>
  <c r="F159" i="72"/>
  <c r="F158" i="72"/>
  <c r="D40" i="4"/>
  <c r="F84" i="72" s="1"/>
  <c r="J158" i="72"/>
  <c r="H40" i="4"/>
  <c r="J84" i="72" s="1"/>
  <c r="H158" i="72"/>
  <c r="F40" i="4"/>
  <c r="H84" i="72" s="1"/>
  <c r="I158" i="72"/>
  <c r="G40" i="4"/>
  <c r="I84" i="72" s="1"/>
  <c r="H41" i="4"/>
  <c r="J85" i="72" s="1"/>
  <c r="D41" i="4"/>
  <c r="F85" i="72" s="1"/>
  <c r="E41" i="4"/>
  <c r="G85" i="72" s="1"/>
  <c r="G41" i="4"/>
  <c r="I85" i="72" s="1"/>
  <c r="F41" i="4"/>
  <c r="H85" i="72" s="1"/>
  <c r="A38" i="69"/>
  <c r="A40" i="69"/>
  <c r="A11" i="69"/>
  <c r="A39" i="69"/>
  <c r="A43" i="69"/>
  <c r="A44" i="69" s="1"/>
  <c r="A45" i="69" s="1"/>
  <c r="A46" i="69" s="1"/>
  <c r="A47" i="69" s="1"/>
  <c r="A48" i="69" s="1"/>
  <c r="A49" i="69" s="1"/>
  <c r="A50" i="69" s="1"/>
  <c r="A17" i="69"/>
  <c r="A19" i="69"/>
  <c r="A14" i="69"/>
  <c r="A15" i="69" s="1"/>
  <c r="I41" i="4" l="1"/>
  <c r="K85" i="72" s="1"/>
  <c r="E160" i="72"/>
  <c r="C41" i="4"/>
  <c r="E85" i="72" s="1"/>
  <c r="A61" i="69"/>
  <c r="A62" i="69" s="1"/>
  <c r="A63" i="69" s="1"/>
  <c r="A64" i="69" s="1"/>
  <c r="A65" i="69" s="1"/>
  <c r="A51" i="69"/>
  <c r="A12" i="69"/>
  <c r="A13" i="69" s="1"/>
  <c r="A20" i="69"/>
  <c r="A18" i="69"/>
  <c r="C17" i="2" l="1"/>
  <c r="I32" i="3" l="1"/>
  <c r="K41" i="72" s="1"/>
  <c r="F30" i="22" l="1"/>
  <c r="H182" i="72" s="1"/>
  <c r="C30" i="22"/>
  <c r="E182" i="72" s="1"/>
  <c r="C32" i="3"/>
  <c r="E41" i="72" s="1"/>
  <c r="D32" i="3"/>
  <c r="F41" i="72" s="1"/>
  <c r="E32" i="3"/>
  <c r="G41" i="72" s="1"/>
  <c r="F32" i="3"/>
  <c r="H41" i="72" s="1"/>
  <c r="G32" i="3"/>
  <c r="I41" i="72" s="1"/>
  <c r="H32" i="3"/>
  <c r="J41" i="72" s="1"/>
  <c r="H2" i="67"/>
  <c r="C2" i="67"/>
  <c r="N34" i="67" l="1"/>
  <c r="E525" i="72" s="1"/>
  <c r="M34" i="67"/>
  <c r="E499" i="72" s="1"/>
  <c r="L34" i="67"/>
  <c r="E473" i="72" s="1"/>
  <c r="K34" i="67"/>
  <c r="E447" i="72" s="1"/>
  <c r="J34" i="67"/>
  <c r="E421" i="72" s="1"/>
  <c r="I34" i="67"/>
  <c r="E395" i="72" s="1"/>
  <c r="H34" i="67"/>
  <c r="E369" i="72" s="1"/>
  <c r="E34" i="67"/>
  <c r="E291" i="72" s="1"/>
  <c r="D34" i="67"/>
  <c r="E265" i="72" s="1"/>
  <c r="C34" i="67"/>
  <c r="E238" i="72" s="1"/>
  <c r="O33" i="67"/>
  <c r="E550" i="72" s="1"/>
  <c r="F33" i="67"/>
  <c r="E316" i="72" s="1"/>
  <c r="O32" i="67"/>
  <c r="E549" i="72" s="1"/>
  <c r="F32" i="67"/>
  <c r="E315" i="72" s="1"/>
  <c r="N31" i="67"/>
  <c r="E522" i="72" s="1"/>
  <c r="M31" i="67"/>
  <c r="E496" i="72" s="1"/>
  <c r="L31" i="67"/>
  <c r="E470" i="72" s="1"/>
  <c r="K31" i="67"/>
  <c r="E444" i="72" s="1"/>
  <c r="J31" i="67"/>
  <c r="E418" i="72" s="1"/>
  <c r="I31" i="67"/>
  <c r="E392" i="72" s="1"/>
  <c r="H31" i="67"/>
  <c r="E366" i="72" s="1"/>
  <c r="E31" i="67"/>
  <c r="E288" i="72" s="1"/>
  <c r="D31" i="67"/>
  <c r="E262" i="72" s="1"/>
  <c r="C31" i="67"/>
  <c r="E235" i="72" s="1"/>
  <c r="O30" i="67"/>
  <c r="E547" i="72" s="1"/>
  <c r="F30" i="67"/>
  <c r="E313" i="72" s="1"/>
  <c r="O29" i="67"/>
  <c r="F29" i="67"/>
  <c r="E312" i="72" s="1"/>
  <c r="O28" i="67"/>
  <c r="E545" i="72" s="1"/>
  <c r="F28" i="67"/>
  <c r="E311" i="72" s="1"/>
  <c r="O27" i="67"/>
  <c r="E544" i="72" s="1"/>
  <c r="F27" i="67"/>
  <c r="E310" i="72" s="1"/>
  <c r="O23" i="67"/>
  <c r="E542" i="72" s="1"/>
  <c r="F23" i="67"/>
  <c r="E308" i="72" s="1"/>
  <c r="O22" i="67"/>
  <c r="E541" i="72" s="1"/>
  <c r="F22" i="67"/>
  <c r="E307" i="72" s="1"/>
  <c r="O21" i="67"/>
  <c r="E540" i="72" s="1"/>
  <c r="F21" i="67"/>
  <c r="E306" i="72" s="1"/>
  <c r="N20" i="67"/>
  <c r="E513" i="72" s="1"/>
  <c r="M20" i="67"/>
  <c r="E487" i="72" s="1"/>
  <c r="L20" i="67"/>
  <c r="E461" i="72" s="1"/>
  <c r="K20" i="67"/>
  <c r="E435" i="72" s="1"/>
  <c r="J20" i="67"/>
  <c r="E409" i="72" s="1"/>
  <c r="I20" i="67"/>
  <c r="E383" i="72" s="1"/>
  <c r="H20" i="67"/>
  <c r="E357" i="72" s="1"/>
  <c r="E20" i="67"/>
  <c r="E279" i="72" s="1"/>
  <c r="D20" i="67"/>
  <c r="E253" i="72" s="1"/>
  <c r="C20" i="67"/>
  <c r="E226" i="72" s="1"/>
  <c r="O19" i="67"/>
  <c r="E538" i="72" s="1"/>
  <c r="F19" i="67"/>
  <c r="E304" i="72" s="1"/>
  <c r="O18" i="67"/>
  <c r="E537" i="72" s="1"/>
  <c r="F18" i="67"/>
  <c r="E303" i="72" s="1"/>
  <c r="O17" i="67"/>
  <c r="E536" i="72" s="1"/>
  <c r="N17" i="67"/>
  <c r="E510" i="72" s="1"/>
  <c r="M17" i="67"/>
  <c r="E484" i="72" s="1"/>
  <c r="L17" i="67"/>
  <c r="E458" i="72" s="1"/>
  <c r="K17" i="67"/>
  <c r="E432" i="72" s="1"/>
  <c r="J17" i="67"/>
  <c r="E406" i="72" s="1"/>
  <c r="I17" i="67"/>
  <c r="E380" i="72" s="1"/>
  <c r="H17" i="67"/>
  <c r="E354" i="72" s="1"/>
  <c r="E17" i="67"/>
  <c r="E276" i="72" s="1"/>
  <c r="D17" i="67"/>
  <c r="E250" i="72" s="1"/>
  <c r="C17" i="67"/>
  <c r="E223" i="72" s="1"/>
  <c r="E222" i="72"/>
  <c r="F15" i="67"/>
  <c r="E300" i="72" s="1"/>
  <c r="O14" i="67"/>
  <c r="E533" i="72" s="1"/>
  <c r="F14" i="67"/>
  <c r="E299" i="72" s="1"/>
  <c r="O11" i="67"/>
  <c r="F11" i="67"/>
  <c r="E296" i="72" s="1"/>
  <c r="F10" i="67"/>
  <c r="E295" i="72" s="1"/>
  <c r="O9" i="67"/>
  <c r="E528" i="72" s="1"/>
  <c r="F9" i="67"/>
  <c r="E294" i="72" s="1"/>
  <c r="A9" i="67"/>
  <c r="A10" i="67" s="1"/>
  <c r="O8" i="67"/>
  <c r="E527" i="72" s="1"/>
  <c r="F8" i="67"/>
  <c r="E293" i="72" s="1"/>
  <c r="A8" i="67"/>
  <c r="O7" i="67"/>
  <c r="E526" i="72" s="1"/>
  <c r="F7" i="67"/>
  <c r="E292" i="72" s="1"/>
  <c r="D30" i="22"/>
  <c r="F182" i="72" s="1"/>
  <c r="E30" i="22"/>
  <c r="G182" i="72" s="1"/>
  <c r="G30" i="22"/>
  <c r="I182" i="72" s="1"/>
  <c r="H30" i="22"/>
  <c r="J182" i="72" s="1"/>
  <c r="I30" i="22"/>
  <c r="K182" i="72" s="1"/>
  <c r="O31" i="67" l="1"/>
  <c r="E548" i="72" s="1"/>
  <c r="E546" i="72"/>
  <c r="O10" i="67"/>
  <c r="E530" i="72"/>
  <c r="L24" i="67"/>
  <c r="E465" i="72" s="1"/>
  <c r="F17" i="67"/>
  <c r="E302" i="72" s="1"/>
  <c r="D24" i="67"/>
  <c r="E257" i="72" s="1"/>
  <c r="I24" i="67"/>
  <c r="E387" i="72" s="1"/>
  <c r="J24" i="67"/>
  <c r="E413" i="72" s="1"/>
  <c r="K24" i="67"/>
  <c r="E439" i="72" s="1"/>
  <c r="F24" i="67"/>
  <c r="E309" i="72" s="1"/>
  <c r="H24" i="67"/>
  <c r="E361" i="72" s="1"/>
  <c r="F34" i="67"/>
  <c r="E317" i="72" s="1"/>
  <c r="F16" i="67"/>
  <c r="E301" i="72" s="1"/>
  <c r="M24" i="67"/>
  <c r="E491" i="72" s="1"/>
  <c r="N24" i="67"/>
  <c r="E517" i="72" s="1"/>
  <c r="F31" i="67"/>
  <c r="E314" i="72" s="1"/>
  <c r="O34" i="67"/>
  <c r="E551" i="72" s="1"/>
  <c r="O20" i="67"/>
  <c r="E539" i="72" s="1"/>
  <c r="C24" i="67"/>
  <c r="E230" i="72" s="1"/>
  <c r="E24" i="67"/>
  <c r="E283" i="72" s="1"/>
  <c r="O24" i="67"/>
  <c r="E543" i="72" s="1"/>
  <c r="A14" i="67"/>
  <c r="A16" i="67"/>
  <c r="A15" i="67"/>
  <c r="A17" i="67"/>
  <c r="A11" i="67"/>
  <c r="F20" i="67"/>
  <c r="E305" i="72" s="1"/>
  <c r="O16" i="67" l="1"/>
  <c r="E535" i="72" s="1"/>
  <c r="E529" i="72"/>
  <c r="C36" i="67"/>
  <c r="A20" i="67"/>
  <c r="A19" i="67"/>
  <c r="A18" i="67"/>
  <c r="A22" i="67" l="1"/>
  <c r="A21" i="67"/>
  <c r="A23" i="67"/>
  <c r="A24" i="67" s="1"/>
  <c r="A27" i="67" s="1"/>
  <c r="A28" i="67" s="1"/>
  <c r="A29" i="67" s="1"/>
  <c r="A31" i="67" l="1"/>
  <c r="A32" i="67"/>
  <c r="A33" i="67" s="1"/>
  <c r="A34" i="67" s="1"/>
  <c r="A36" i="67" s="1"/>
  <c r="A38" i="67" s="1"/>
  <c r="A30" i="67"/>
  <c r="I29" i="66" l="1"/>
  <c r="H29" i="66"/>
  <c r="G29" i="66"/>
  <c r="F29" i="66"/>
  <c r="E29" i="66"/>
  <c r="D29" i="66"/>
  <c r="G27" i="66"/>
  <c r="J22" i="66"/>
  <c r="I22" i="66"/>
  <c r="H22" i="66"/>
  <c r="G22" i="66"/>
  <c r="F22" i="66"/>
  <c r="E22" i="66"/>
  <c r="D22" i="66"/>
  <c r="E19" i="66"/>
  <c r="M4" i="66"/>
  <c r="J4" i="66"/>
  <c r="G4" i="66"/>
  <c r="D4" i="66"/>
  <c r="G1" i="66"/>
  <c r="J24" i="66"/>
  <c r="K618" i="72" s="1"/>
  <c r="I24" i="66"/>
  <c r="J618" i="72" s="1"/>
  <c r="H24" i="66"/>
  <c r="I618" i="72" s="1"/>
  <c r="J23" i="66"/>
  <c r="I23" i="66"/>
  <c r="H23" i="66"/>
  <c r="N16" i="66"/>
  <c r="K603" i="72" s="1"/>
  <c r="M16" i="66"/>
  <c r="K16" i="66"/>
  <c r="J16" i="66"/>
  <c r="H16" i="66"/>
  <c r="I603" i="72" s="1"/>
  <c r="G16" i="66"/>
  <c r="O15" i="66"/>
  <c r="K613" i="72" s="1"/>
  <c r="L15" i="66"/>
  <c r="J613" i="72" s="1"/>
  <c r="I15" i="66"/>
  <c r="F15" i="66"/>
  <c r="E581" i="72" s="1"/>
  <c r="O14" i="66"/>
  <c r="K612" i="72" s="1"/>
  <c r="L14" i="66"/>
  <c r="J612" i="72" s="1"/>
  <c r="I14" i="66"/>
  <c r="F14" i="66"/>
  <c r="E580" i="72" s="1"/>
  <c r="O13" i="66"/>
  <c r="K611" i="72" s="1"/>
  <c r="L13" i="66"/>
  <c r="J611" i="72" s="1"/>
  <c r="I13" i="66"/>
  <c r="F13" i="66"/>
  <c r="E579" i="72" s="1"/>
  <c r="O12" i="66"/>
  <c r="K610" i="72" s="1"/>
  <c r="L12" i="66"/>
  <c r="J610" i="72" s="1"/>
  <c r="I12" i="66"/>
  <c r="F12" i="66"/>
  <c r="E578" i="72" s="1"/>
  <c r="O11" i="66"/>
  <c r="K609" i="72" s="1"/>
  <c r="L11" i="66"/>
  <c r="J609" i="72" s="1"/>
  <c r="I11" i="66"/>
  <c r="F11" i="66"/>
  <c r="E577" i="72" s="1"/>
  <c r="O10" i="66"/>
  <c r="K608" i="72" s="1"/>
  <c r="L10" i="66"/>
  <c r="J608" i="72" s="1"/>
  <c r="I10" i="66"/>
  <c r="F10" i="66"/>
  <c r="E576" i="72" s="1"/>
  <c r="O9" i="66"/>
  <c r="K607" i="72" s="1"/>
  <c r="L9" i="66"/>
  <c r="J607" i="72" s="1"/>
  <c r="I9" i="66"/>
  <c r="F9" i="66"/>
  <c r="E575" i="72" s="1"/>
  <c r="O8" i="66"/>
  <c r="K606" i="72" s="1"/>
  <c r="L8" i="66"/>
  <c r="J606" i="72" s="1"/>
  <c r="I8" i="66"/>
  <c r="F8" i="66"/>
  <c r="E574" i="72" s="1"/>
  <c r="O7" i="66"/>
  <c r="K605" i="72" s="1"/>
  <c r="L7" i="66"/>
  <c r="J605" i="72" s="1"/>
  <c r="I7" i="66"/>
  <c r="F7" i="66"/>
  <c r="E573" i="72" s="1"/>
  <c r="A7" i="66"/>
  <c r="O6" i="66"/>
  <c r="K604" i="72" s="1"/>
  <c r="L6" i="66"/>
  <c r="J604" i="72" s="1"/>
  <c r="I6" i="66"/>
  <c r="I604" i="72" s="1"/>
  <c r="F6" i="66"/>
  <c r="E572" i="72" s="1"/>
  <c r="I5" i="66"/>
  <c r="L5" i="66" s="1"/>
  <c r="O5" i="66" s="1"/>
  <c r="H5" i="66"/>
  <c r="K5" i="66" s="1"/>
  <c r="N5" i="66" s="1"/>
  <c r="G5" i="66"/>
  <c r="J5" i="66" s="1"/>
  <c r="M5" i="66" s="1"/>
  <c r="J603" i="72" l="1"/>
  <c r="I614" i="72"/>
  <c r="L16" i="66"/>
  <c r="J614" i="72" s="1"/>
  <c r="J592" i="72"/>
  <c r="O16" i="66"/>
  <c r="K614" i="72" s="1"/>
  <c r="K592" i="72"/>
  <c r="F36" i="66"/>
  <c r="J617" i="72"/>
  <c r="I16" i="66"/>
  <c r="I592" i="72"/>
  <c r="E36" i="66"/>
  <c r="I617" i="72"/>
  <c r="G36" i="66"/>
  <c r="K617" i="72"/>
  <c r="A8" i="66"/>
  <c r="G38" i="66" l="1"/>
  <c r="K624" i="72" s="1"/>
  <c r="K623" i="72"/>
  <c r="E38" i="66"/>
  <c r="I624" i="72" s="1"/>
  <c r="I623" i="72"/>
  <c r="F38" i="66"/>
  <c r="J624" i="72" s="1"/>
  <c r="J623" i="72"/>
  <c r="A9" i="66"/>
  <c r="A10" i="66" l="1"/>
  <c r="E36" i="65"/>
  <c r="D36" i="65"/>
  <c r="C36" i="65"/>
  <c r="A35" i="65"/>
  <c r="A36" i="65" s="1"/>
  <c r="A32" i="65"/>
  <c r="D24" i="65"/>
  <c r="C24" i="65"/>
  <c r="D23" i="65"/>
  <c r="C23" i="65"/>
  <c r="H11" i="65"/>
  <c r="D11" i="65"/>
  <c r="C11" i="65"/>
  <c r="E11" i="65" s="1"/>
  <c r="H10" i="65"/>
  <c r="E10" i="65"/>
  <c r="A10" i="65"/>
  <c r="A11" i="65" s="1"/>
  <c r="H9" i="65"/>
  <c r="E9" i="65"/>
  <c r="H8" i="65"/>
  <c r="E8" i="65"/>
  <c r="H7" i="65"/>
  <c r="E7" i="65"/>
  <c r="A7" i="65"/>
  <c r="H6" i="65"/>
  <c r="E6" i="65"/>
  <c r="A14" i="66" l="1"/>
  <c r="A12" i="66"/>
  <c r="A11" i="66"/>
  <c r="A13" i="66"/>
  <c r="D35" i="3"/>
  <c r="F44" i="72" s="1"/>
  <c r="E35" i="3"/>
  <c r="G44" i="72" s="1"/>
  <c r="F35" i="3"/>
  <c r="H44" i="72" s="1"/>
  <c r="G35" i="3"/>
  <c r="I44" i="72" s="1"/>
  <c r="H35" i="3"/>
  <c r="J44" i="72" s="1"/>
  <c r="I35" i="3"/>
  <c r="K44" i="72" s="1"/>
  <c r="C35" i="3"/>
  <c r="E44" i="72" s="1"/>
  <c r="D33" i="22"/>
  <c r="F185" i="72" s="1"/>
  <c r="E33" i="22"/>
  <c r="G185" i="72" s="1"/>
  <c r="F33" i="22"/>
  <c r="H185" i="72" s="1"/>
  <c r="G33" i="22"/>
  <c r="I185" i="72" s="1"/>
  <c r="H33" i="22"/>
  <c r="J185" i="72" s="1"/>
  <c r="I33" i="22"/>
  <c r="K185" i="72" s="1"/>
  <c r="C33" i="22"/>
  <c r="E185" i="72" s="1"/>
  <c r="A15" i="66" l="1"/>
  <c r="F72" i="53"/>
  <c r="K791" i="72" s="1"/>
  <c r="E72" i="53"/>
  <c r="J791" i="72" s="1"/>
  <c r="D72" i="53"/>
  <c r="I791" i="72" s="1"/>
  <c r="C72" i="53"/>
  <c r="E791" i="72" s="1"/>
  <c r="D47" i="53"/>
  <c r="I777" i="72" s="1"/>
  <c r="E47" i="53"/>
  <c r="J777" i="72" s="1"/>
  <c r="F47" i="53"/>
  <c r="K777" i="72" s="1"/>
  <c r="C47" i="53"/>
  <c r="E777" i="72" s="1"/>
  <c r="D21" i="53"/>
  <c r="I763" i="72" s="1"/>
  <c r="E21" i="53"/>
  <c r="J763" i="72" s="1"/>
  <c r="F21" i="53"/>
  <c r="K763" i="72" s="1"/>
  <c r="C21" i="53"/>
  <c r="E763" i="72" s="1"/>
  <c r="A16" i="66" l="1"/>
  <c r="F89" i="53"/>
  <c r="E89" i="53"/>
  <c r="D89" i="53"/>
  <c r="C89" i="53"/>
  <c r="F88" i="53"/>
  <c r="E88" i="53"/>
  <c r="D88" i="53"/>
  <c r="C88" i="53"/>
  <c r="A23" i="66" l="1"/>
  <c r="E70" i="4"/>
  <c r="C76" i="46"/>
  <c r="I73" i="46"/>
  <c r="D73" i="46"/>
  <c r="J59" i="46"/>
  <c r="K58" i="46"/>
  <c r="J58" i="46"/>
  <c r="I58" i="46"/>
  <c r="F58" i="46"/>
  <c r="E58" i="46"/>
  <c r="D58" i="46"/>
  <c r="C58" i="46"/>
  <c r="K55" i="46"/>
  <c r="J55" i="46"/>
  <c r="I55" i="46"/>
  <c r="F55" i="46"/>
  <c r="E55" i="46"/>
  <c r="D55" i="46"/>
  <c r="C55" i="46"/>
  <c r="K53" i="46"/>
  <c r="J53" i="46"/>
  <c r="I53" i="46"/>
  <c r="F53" i="46"/>
  <c r="E53" i="46"/>
  <c r="D53" i="46"/>
  <c r="C53" i="46"/>
  <c r="K52" i="46"/>
  <c r="J52" i="46"/>
  <c r="I52" i="46"/>
  <c r="F52" i="46"/>
  <c r="E52" i="46"/>
  <c r="D52" i="46"/>
  <c r="C52" i="46"/>
  <c r="E51" i="46"/>
  <c r="C50" i="46"/>
  <c r="I47" i="46"/>
  <c r="D47" i="46"/>
  <c r="K36" i="46"/>
  <c r="J36" i="46"/>
  <c r="I36" i="46"/>
  <c r="F36" i="46"/>
  <c r="E36" i="46"/>
  <c r="D36" i="46"/>
  <c r="C36" i="46"/>
  <c r="K35" i="46"/>
  <c r="J35" i="46"/>
  <c r="I35" i="46"/>
  <c r="F35" i="46"/>
  <c r="E35" i="46"/>
  <c r="D35" i="46"/>
  <c r="C35" i="46"/>
  <c r="K34" i="46"/>
  <c r="J34" i="46"/>
  <c r="I34" i="46"/>
  <c r="F34" i="46"/>
  <c r="E34" i="46"/>
  <c r="D34" i="46"/>
  <c r="C34" i="46"/>
  <c r="C33" i="46"/>
  <c r="I29" i="46"/>
  <c r="D29" i="46"/>
  <c r="K23" i="46"/>
  <c r="K85" i="46" s="1"/>
  <c r="J23" i="46"/>
  <c r="J79" i="46" s="1"/>
  <c r="I23" i="46"/>
  <c r="I79" i="46" s="1"/>
  <c r="F23" i="46"/>
  <c r="F79" i="46" s="1"/>
  <c r="E23" i="46"/>
  <c r="E85" i="46" s="1"/>
  <c r="D23" i="46"/>
  <c r="D85" i="46" s="1"/>
  <c r="C23" i="46"/>
  <c r="C85" i="46" s="1"/>
  <c r="K17" i="46"/>
  <c r="J17" i="46"/>
  <c r="I17" i="46"/>
  <c r="F17" i="46"/>
  <c r="E17" i="46"/>
  <c r="D17" i="46"/>
  <c r="C17" i="46"/>
  <c r="K15" i="46"/>
  <c r="J15" i="46"/>
  <c r="I15" i="46"/>
  <c r="F15" i="46"/>
  <c r="E15" i="46"/>
  <c r="D15" i="46"/>
  <c r="C15" i="46"/>
  <c r="K7" i="46"/>
  <c r="J7" i="46"/>
  <c r="I7" i="46"/>
  <c r="F7" i="46"/>
  <c r="E7" i="46"/>
  <c r="D7" i="46"/>
  <c r="C7" i="46"/>
  <c r="C5" i="46"/>
  <c r="I1" i="46"/>
  <c r="D1" i="46"/>
  <c r="H96" i="46"/>
  <c r="M91" i="46"/>
  <c r="L91" i="46"/>
  <c r="K91" i="46"/>
  <c r="J91" i="46"/>
  <c r="J97" i="46" s="1"/>
  <c r="I91" i="46"/>
  <c r="H91" i="46"/>
  <c r="G91" i="46"/>
  <c r="F91" i="46"/>
  <c r="E91" i="46"/>
  <c r="D91" i="46"/>
  <c r="C91" i="46"/>
  <c r="M89" i="46"/>
  <c r="L89" i="46"/>
  <c r="K89" i="46"/>
  <c r="J89" i="46"/>
  <c r="I89" i="46"/>
  <c r="H89" i="46"/>
  <c r="G89" i="46"/>
  <c r="F89" i="46"/>
  <c r="E89" i="46"/>
  <c r="D89" i="46"/>
  <c r="C89" i="46"/>
  <c r="M88" i="46"/>
  <c r="L88" i="46"/>
  <c r="K88" i="46"/>
  <c r="J88" i="46"/>
  <c r="I88" i="46"/>
  <c r="H88" i="46"/>
  <c r="G88" i="46"/>
  <c r="G96" i="46" s="1"/>
  <c r="F88" i="46"/>
  <c r="F96" i="46" s="1"/>
  <c r="E88" i="46"/>
  <c r="D88" i="46"/>
  <c r="C88" i="46"/>
  <c r="M87" i="46"/>
  <c r="M98" i="46" s="1"/>
  <c r="L87" i="46"/>
  <c r="L98" i="46" s="1"/>
  <c r="K87" i="46"/>
  <c r="J87" i="46"/>
  <c r="I87" i="46"/>
  <c r="H87" i="46"/>
  <c r="H98" i="46" s="1"/>
  <c r="G87" i="46"/>
  <c r="G98" i="46" s="1"/>
  <c r="F87" i="46"/>
  <c r="F98" i="46" s="1"/>
  <c r="E87" i="46"/>
  <c r="E98" i="46" s="1"/>
  <c r="D87" i="46"/>
  <c r="D98" i="46" s="1"/>
  <c r="C87" i="46"/>
  <c r="C98" i="46" s="1"/>
  <c r="M82" i="46"/>
  <c r="L82" i="46"/>
  <c r="K82" i="46"/>
  <c r="J82" i="46"/>
  <c r="I82" i="46"/>
  <c r="H82" i="46"/>
  <c r="G82" i="46"/>
  <c r="F82" i="46"/>
  <c r="E82" i="46"/>
  <c r="D82" i="46"/>
  <c r="C82" i="46"/>
  <c r="M81" i="46"/>
  <c r="L81" i="46"/>
  <c r="K81" i="46"/>
  <c r="J81" i="46"/>
  <c r="I81" i="46"/>
  <c r="H81" i="46"/>
  <c r="G81" i="46"/>
  <c r="F81" i="46"/>
  <c r="E81" i="46"/>
  <c r="D81" i="46"/>
  <c r="C81" i="46"/>
  <c r="M80" i="46"/>
  <c r="L80" i="46"/>
  <c r="K80" i="46"/>
  <c r="J80" i="46"/>
  <c r="I80" i="46"/>
  <c r="H80" i="46"/>
  <c r="G80" i="46"/>
  <c r="F80" i="46"/>
  <c r="E80" i="46"/>
  <c r="D80" i="46"/>
  <c r="C80" i="46"/>
  <c r="B79" i="46"/>
  <c r="B78" i="46"/>
  <c r="B77" i="46"/>
  <c r="M70" i="46"/>
  <c r="L70" i="46"/>
  <c r="K70" i="46"/>
  <c r="J70" i="46"/>
  <c r="I70" i="46"/>
  <c r="H70" i="46"/>
  <c r="G70" i="46"/>
  <c r="F70" i="46"/>
  <c r="E70" i="46"/>
  <c r="D70" i="46"/>
  <c r="C70" i="46"/>
  <c r="M62" i="46"/>
  <c r="M67" i="46" s="1"/>
  <c r="L62" i="46"/>
  <c r="L67" i="46" s="1"/>
  <c r="K62" i="46"/>
  <c r="K67" i="46" s="1"/>
  <c r="J62" i="46"/>
  <c r="J67" i="46" s="1"/>
  <c r="I62" i="46"/>
  <c r="I67" i="46" s="1"/>
  <c r="H62" i="46"/>
  <c r="H67" i="46" s="1"/>
  <c r="G62" i="46"/>
  <c r="G67" i="46" s="1"/>
  <c r="F62" i="46"/>
  <c r="F67" i="46" s="1"/>
  <c r="E62" i="46"/>
  <c r="E67" i="46" s="1"/>
  <c r="D62" i="46"/>
  <c r="D67" i="46" s="1"/>
  <c r="C62" i="46"/>
  <c r="C67" i="46" s="1"/>
  <c r="M19" i="46"/>
  <c r="L19" i="46"/>
  <c r="K19" i="46"/>
  <c r="J19" i="46"/>
  <c r="I19" i="46"/>
  <c r="H19" i="46"/>
  <c r="E19" i="46"/>
  <c r="D19" i="46"/>
  <c r="C19" i="46"/>
  <c r="A8" i="46"/>
  <c r="A9" i="46" s="1"/>
  <c r="A10" i="46" s="1"/>
  <c r="A11" i="46" s="1"/>
  <c r="A12" i="46" s="1"/>
  <c r="A15" i="46" s="1"/>
  <c r="A16" i="46" s="1"/>
  <c r="A17" i="46" s="1"/>
  <c r="A18" i="46" s="1"/>
  <c r="A19" i="46" s="1"/>
  <c r="A20" i="46" s="1"/>
  <c r="A23" i="46" s="1"/>
  <c r="A24" i="46" s="1"/>
  <c r="A34" i="46" s="1"/>
  <c r="A35" i="46" s="1"/>
  <c r="A36" i="46" s="1"/>
  <c r="A37" i="46" s="1"/>
  <c r="A38" i="46" s="1"/>
  <c r="A39" i="46" s="1"/>
  <c r="A40" i="46" s="1"/>
  <c r="A41" i="46" s="1"/>
  <c r="A51" i="46" s="1"/>
  <c r="A52" i="46" s="1"/>
  <c r="A53" i="46" s="1"/>
  <c r="A54" i="46" s="1"/>
  <c r="A55" i="46" s="1"/>
  <c r="A56" i="46" s="1"/>
  <c r="A57" i="46" s="1"/>
  <c r="A58" i="46" s="1"/>
  <c r="A59" i="46" s="1"/>
  <c r="A62" i="46" s="1"/>
  <c r="A63" i="46" s="1"/>
  <c r="A64" i="46" s="1"/>
  <c r="A65" i="46" s="1"/>
  <c r="A66" i="46" s="1"/>
  <c r="A67" i="46" s="1"/>
  <c r="A68" i="46" s="1"/>
  <c r="A69" i="46" s="1"/>
  <c r="A70" i="46" s="1"/>
  <c r="A77" i="46" s="1"/>
  <c r="A78" i="46" s="1"/>
  <c r="A79" i="46" s="1"/>
  <c r="A80" i="46" s="1"/>
  <c r="A81" i="46" s="1"/>
  <c r="A82" i="46" s="1"/>
  <c r="A84" i="46" s="1"/>
  <c r="A85" i="46" s="1"/>
  <c r="A86" i="46" s="1"/>
  <c r="A87" i="46" s="1"/>
  <c r="A88" i="46" s="1"/>
  <c r="A89" i="46" s="1"/>
  <c r="A90" i="46" s="1"/>
  <c r="A91" i="46" s="1"/>
  <c r="A93" i="46" s="1"/>
  <c r="A94" i="46" s="1"/>
  <c r="A95" i="46" s="1"/>
  <c r="A96" i="46" s="1"/>
  <c r="A97" i="46" s="1"/>
  <c r="A98" i="46" s="1"/>
  <c r="A100" i="46" s="1"/>
  <c r="A101" i="46" s="1"/>
  <c r="A102" i="46" s="1"/>
  <c r="A103" i="46" s="1"/>
  <c r="A104" i="46" s="1"/>
  <c r="A105" i="46" s="1"/>
  <c r="A107" i="46" s="1"/>
  <c r="A108" i="46" s="1"/>
  <c r="A43" i="46"/>
  <c r="I61" i="35"/>
  <c r="I66" i="35" s="1"/>
  <c r="H61" i="35"/>
  <c r="H66" i="35" s="1"/>
  <c r="G61" i="35"/>
  <c r="G66" i="35" s="1"/>
  <c r="F61" i="35"/>
  <c r="F66" i="35" s="1"/>
  <c r="E61" i="35"/>
  <c r="E66" i="35" s="1"/>
  <c r="D61" i="35"/>
  <c r="D66" i="35" s="1"/>
  <c r="C61" i="35"/>
  <c r="C66" i="35" s="1"/>
  <c r="C59" i="35"/>
  <c r="G55" i="35"/>
  <c r="D55" i="35"/>
  <c r="C31" i="35"/>
  <c r="G27" i="35"/>
  <c r="D27" i="35"/>
  <c r="I9" i="35"/>
  <c r="H9" i="35"/>
  <c r="G9" i="35"/>
  <c r="F9" i="35"/>
  <c r="E9" i="35"/>
  <c r="D9" i="35"/>
  <c r="C9" i="35"/>
  <c r="I7" i="35"/>
  <c r="H7" i="35"/>
  <c r="G7" i="35"/>
  <c r="F7" i="35"/>
  <c r="E7" i="35"/>
  <c r="D7" i="35"/>
  <c r="C7" i="35"/>
  <c r="I6" i="35"/>
  <c r="H6" i="35"/>
  <c r="G6" i="35"/>
  <c r="F6" i="35"/>
  <c r="E6" i="35"/>
  <c r="D6" i="35"/>
  <c r="C6" i="35"/>
  <c r="C5" i="35"/>
  <c r="G1" i="35"/>
  <c r="D1" i="35"/>
  <c r="I64" i="35"/>
  <c r="H64" i="35"/>
  <c r="G64" i="35"/>
  <c r="F64" i="35"/>
  <c r="E64" i="35"/>
  <c r="D64" i="35"/>
  <c r="C64" i="35"/>
  <c r="I63" i="35"/>
  <c r="H63" i="35"/>
  <c r="G63" i="35"/>
  <c r="F63" i="35"/>
  <c r="E63" i="35"/>
  <c r="D63" i="35"/>
  <c r="C63" i="35"/>
  <c r="I62" i="35"/>
  <c r="H62" i="35"/>
  <c r="G62" i="35"/>
  <c r="F62" i="35"/>
  <c r="E62" i="35"/>
  <c r="D62" i="35"/>
  <c r="C62" i="35"/>
  <c r="I42" i="35"/>
  <c r="K59" i="46" s="1"/>
  <c r="H42" i="35"/>
  <c r="G42" i="35"/>
  <c r="I59" i="46" s="1"/>
  <c r="F42" i="35"/>
  <c r="F59" i="46" s="1"/>
  <c r="E42" i="35"/>
  <c r="E59" i="46" s="1"/>
  <c r="D42" i="35"/>
  <c r="D59" i="46" s="1"/>
  <c r="C42" i="35"/>
  <c r="C59" i="46" s="1"/>
  <c r="I35" i="35"/>
  <c r="K54" i="46" s="1"/>
  <c r="H35" i="35"/>
  <c r="J54" i="46" s="1"/>
  <c r="G35" i="35"/>
  <c r="I54" i="46" s="1"/>
  <c r="F35" i="35"/>
  <c r="F54" i="46" s="1"/>
  <c r="E35" i="35"/>
  <c r="E32" i="35" s="1"/>
  <c r="E39" i="35" s="1"/>
  <c r="E56" i="46" s="1"/>
  <c r="D35" i="35"/>
  <c r="D32" i="35" s="1"/>
  <c r="D39" i="35" s="1"/>
  <c r="D56" i="46" s="1"/>
  <c r="C35" i="35"/>
  <c r="C32" i="35" s="1"/>
  <c r="C39" i="35" s="1"/>
  <c r="C56" i="46" s="1"/>
  <c r="F32" i="35"/>
  <c r="F39" i="35" s="1"/>
  <c r="F56" i="46" s="1"/>
  <c r="A7" i="35"/>
  <c r="A8" i="35" s="1"/>
  <c r="A9" i="35" s="1"/>
  <c r="A10" i="35" s="1"/>
  <c r="A11" i="35" s="1"/>
  <c r="A12" i="35" s="1"/>
  <c r="A13" i="35" s="1"/>
  <c r="A27" i="2"/>
  <c r="A28" i="2" s="1"/>
  <c r="A26" i="2"/>
  <c r="A8" i="2"/>
  <c r="A9" i="2" s="1"/>
  <c r="A10" i="2" s="1"/>
  <c r="A11" i="2" s="1"/>
  <c r="A12" i="2" s="1"/>
  <c r="A13" i="2" s="1"/>
  <c r="A14" i="2" s="1"/>
  <c r="A15" i="2" s="1"/>
  <c r="A16" i="2" s="1"/>
  <c r="A17" i="2" s="1"/>
  <c r="A18" i="2" s="1"/>
  <c r="A19" i="2" s="1"/>
  <c r="A7" i="2"/>
  <c r="A30" i="66" l="1"/>
  <c r="A24" i="66"/>
  <c r="K68" i="46"/>
  <c r="F105" i="46"/>
  <c r="I68" i="46"/>
  <c r="G105" i="46"/>
  <c r="L68" i="46"/>
  <c r="F78" i="46"/>
  <c r="K79" i="46"/>
  <c r="F85" i="46"/>
  <c r="F90" i="46"/>
  <c r="E78" i="46"/>
  <c r="E90" i="46"/>
  <c r="E93" i="46" s="1"/>
  <c r="M68" i="46"/>
  <c r="C68" i="46"/>
  <c r="H105" i="46"/>
  <c r="E68" i="46"/>
  <c r="J96" i="46"/>
  <c r="J103" i="46" s="1"/>
  <c r="K96" i="46"/>
  <c r="K103" i="46" s="1"/>
  <c r="L96" i="46"/>
  <c r="L103" i="46" s="1"/>
  <c r="I96" i="46"/>
  <c r="I103" i="46" s="1"/>
  <c r="M96" i="46"/>
  <c r="M103" i="46" s="1"/>
  <c r="I98" i="46"/>
  <c r="I105" i="46" s="1"/>
  <c r="J98" i="46"/>
  <c r="J105" i="46" s="1"/>
  <c r="K98" i="46"/>
  <c r="K105" i="46" s="1"/>
  <c r="H103" i="46"/>
  <c r="C97" i="46"/>
  <c r="C104" i="46" s="1"/>
  <c r="E97" i="46"/>
  <c r="E104" i="46" s="1"/>
  <c r="D97" i="46"/>
  <c r="D104" i="46" s="1"/>
  <c r="F97" i="46"/>
  <c r="F104" i="46" s="1"/>
  <c r="F103" i="46"/>
  <c r="G97" i="46"/>
  <c r="G104" i="46" s="1"/>
  <c r="C96" i="46"/>
  <c r="C103" i="46" s="1"/>
  <c r="H97" i="46"/>
  <c r="H104" i="46" s="1"/>
  <c r="K97" i="46"/>
  <c r="K104" i="46" s="1"/>
  <c r="E105" i="46"/>
  <c r="D96" i="46"/>
  <c r="D103" i="46" s="1"/>
  <c r="I97" i="46"/>
  <c r="I104" i="46" s="1"/>
  <c r="L97" i="46"/>
  <c r="E96" i="46"/>
  <c r="E103" i="46" s="1"/>
  <c r="M97" i="46"/>
  <c r="M104" i="46" s="1"/>
  <c r="G103" i="46"/>
  <c r="C105" i="46"/>
  <c r="D105" i="46"/>
  <c r="H68" i="46"/>
  <c r="D68" i="46"/>
  <c r="F68" i="46"/>
  <c r="G68" i="46"/>
  <c r="F51" i="46"/>
  <c r="C54" i="46"/>
  <c r="H32" i="35"/>
  <c r="H39" i="35" s="1"/>
  <c r="J56" i="46" s="1"/>
  <c r="D54" i="46"/>
  <c r="G32" i="35"/>
  <c r="I32" i="35"/>
  <c r="I39" i="35" s="1"/>
  <c r="K56" i="46" s="1"/>
  <c r="E54" i="46"/>
  <c r="C51" i="46"/>
  <c r="J51" i="46"/>
  <c r="D51" i="46"/>
  <c r="C78" i="46"/>
  <c r="I78" i="46"/>
  <c r="I85" i="46"/>
  <c r="L105" i="46"/>
  <c r="M105" i="46"/>
  <c r="J104" i="46"/>
  <c r="L104" i="46"/>
  <c r="J68" i="46"/>
  <c r="D78" i="46"/>
  <c r="C90" i="46"/>
  <c r="C93" i="46" s="1"/>
  <c r="J85" i="46"/>
  <c r="D90" i="46"/>
  <c r="D93" i="46" s="1"/>
  <c r="J78" i="46"/>
  <c r="C84" i="46"/>
  <c r="C86" i="46"/>
  <c r="I90" i="46"/>
  <c r="K78" i="46"/>
  <c r="D84" i="46"/>
  <c r="D86" i="46"/>
  <c r="J90" i="46"/>
  <c r="C77" i="46"/>
  <c r="E84" i="46"/>
  <c r="E86" i="46"/>
  <c r="K90" i="46"/>
  <c r="K93" i="46" s="1"/>
  <c r="D77" i="46"/>
  <c r="F84" i="46"/>
  <c r="F86" i="46"/>
  <c r="E77" i="46"/>
  <c r="C79" i="46"/>
  <c r="I84" i="46"/>
  <c r="I86" i="46"/>
  <c r="F77" i="46"/>
  <c r="D79" i="46"/>
  <c r="J84" i="46"/>
  <c r="J86" i="46"/>
  <c r="I77" i="46"/>
  <c r="E79" i="46"/>
  <c r="K84" i="46"/>
  <c r="K86" i="46"/>
  <c r="J77" i="46"/>
  <c r="K77" i="46"/>
  <c r="A14" i="35"/>
  <c r="A16" i="35"/>
  <c r="A17" i="35" s="1"/>
  <c r="A15" i="35"/>
  <c r="A35" i="66" l="1"/>
  <c r="F94" i="46"/>
  <c r="F101" i="46" s="1"/>
  <c r="F95" i="46"/>
  <c r="F102" i="46" s="1"/>
  <c r="F93" i="46"/>
  <c r="F100" i="46" s="1"/>
  <c r="D95" i="46"/>
  <c r="D94" i="46"/>
  <c r="D101" i="46" s="1"/>
  <c r="K94" i="46"/>
  <c r="K95" i="46"/>
  <c r="K102" i="46" s="1"/>
  <c r="E100" i="46"/>
  <c r="I93" i="46"/>
  <c r="I100" i="46" s="1"/>
  <c r="E95" i="46"/>
  <c r="E102" i="46" s="1"/>
  <c r="E94" i="46"/>
  <c r="E101" i="46" s="1"/>
  <c r="F108" i="46"/>
  <c r="J108" i="46"/>
  <c r="H108" i="46"/>
  <c r="K108" i="46"/>
  <c r="D108" i="46"/>
  <c r="C108" i="46"/>
  <c r="G108" i="46"/>
  <c r="E108" i="46"/>
  <c r="I108" i="46"/>
  <c r="L108" i="46"/>
  <c r="M108" i="46"/>
  <c r="K51" i="46"/>
  <c r="G39" i="35"/>
  <c r="I51" i="46"/>
  <c r="K101" i="46"/>
  <c r="C94" i="46"/>
  <c r="C101" i="46" s="1"/>
  <c r="C95" i="46"/>
  <c r="C102" i="46" s="1"/>
  <c r="D102" i="46"/>
  <c r="J95" i="46"/>
  <c r="J102" i="46" s="1"/>
  <c r="J93" i="46"/>
  <c r="J100" i="46" s="1"/>
  <c r="K100" i="46"/>
  <c r="J94" i="46"/>
  <c r="J101" i="46" s="1"/>
  <c r="I94" i="46"/>
  <c r="I101" i="46" s="1"/>
  <c r="I95" i="46"/>
  <c r="I102" i="46" s="1"/>
  <c r="D100" i="46"/>
  <c r="C100" i="46"/>
  <c r="A18" i="35"/>
  <c r="A19" i="35"/>
  <c r="A36" i="66" l="1"/>
  <c r="F107" i="46"/>
  <c r="K107" i="46"/>
  <c r="E107" i="46"/>
  <c r="J107" i="46"/>
  <c r="I56" i="46"/>
  <c r="I107" i="46"/>
  <c r="D107" i="46"/>
  <c r="C107" i="46"/>
  <c r="A20" i="35"/>
  <c r="A21" i="35"/>
  <c r="A32" i="35" s="1"/>
  <c r="A37" i="66" l="1"/>
  <c r="A33" i="35"/>
  <c r="A38" i="35"/>
  <c r="A39" i="35" s="1"/>
  <c r="A40" i="35" s="1"/>
  <c r="A41" i="35" s="1"/>
  <c r="A42" i="35" s="1"/>
  <c r="A45" i="35" s="1"/>
  <c r="A46" i="35" s="1"/>
  <c r="A47" i="35" s="1"/>
  <c r="A48" i="35" s="1"/>
  <c r="A49" i="35" s="1"/>
  <c r="A60" i="35" s="1"/>
  <c r="A61" i="35" s="1"/>
  <c r="A62" i="35" s="1"/>
  <c r="A63" i="35" s="1"/>
  <c r="A64" i="35" s="1"/>
  <c r="A65" i="35" s="1"/>
  <c r="A66" i="35" s="1"/>
  <c r="A35" i="35"/>
  <c r="A34" i="35"/>
  <c r="A38" i="66" l="1"/>
  <c r="A39" i="66" s="1"/>
  <c r="A37" i="35"/>
  <c r="A36" i="35"/>
  <c r="I144" i="38" l="1"/>
  <c r="H144" i="38"/>
  <c r="G144" i="38"/>
  <c r="F144" i="38"/>
  <c r="E144" i="38"/>
  <c r="D144" i="38"/>
  <c r="C144" i="38"/>
  <c r="A15" i="4"/>
  <c r="A19" i="4" s="1"/>
  <c r="A20" i="4" s="1"/>
  <c r="A25" i="4" s="1"/>
  <c r="A26" i="4" s="1"/>
  <c r="A40" i="4" s="1"/>
  <c r="J36" i="72"/>
  <c r="E36" i="72"/>
  <c r="I17" i="22"/>
  <c r="K171" i="72" s="1"/>
  <c r="H17" i="22"/>
  <c r="J171" i="72" s="1"/>
  <c r="G17" i="22"/>
  <c r="I171" i="72" s="1"/>
  <c r="F17" i="22"/>
  <c r="H171" i="72" s="1"/>
  <c r="E17" i="22"/>
  <c r="G171" i="72" s="1"/>
  <c r="D17" i="22"/>
  <c r="F171" i="72" s="1"/>
  <c r="C17" i="22"/>
  <c r="E171" i="72" s="1"/>
  <c r="C11" i="3"/>
  <c r="E23" i="72" s="1"/>
  <c r="I11" i="3"/>
  <c r="K23" i="72" s="1"/>
  <c r="H11" i="3"/>
  <c r="J23" i="72" s="1"/>
  <c r="G11" i="3"/>
  <c r="I23" i="72" s="1"/>
  <c r="F11" i="3"/>
  <c r="H23" i="72" s="1"/>
  <c r="E11" i="3"/>
  <c r="G23" i="72" s="1"/>
  <c r="D11" i="3"/>
  <c r="F23" i="72" s="1"/>
  <c r="H36" i="72" l="1"/>
  <c r="F36" i="72"/>
  <c r="G36" i="72"/>
  <c r="K36" i="72"/>
  <c r="I36" i="72"/>
  <c r="E178" i="72"/>
  <c r="F178" i="72"/>
  <c r="G178" i="72"/>
  <c r="H178" i="72"/>
  <c r="I178" i="72"/>
  <c r="J178" i="72"/>
  <c r="K178" i="72"/>
  <c r="A8" i="22"/>
  <c r="A24" i="4"/>
  <c r="A23" i="4"/>
  <c r="A22" i="4"/>
  <c r="A21" i="4"/>
  <c r="A18" i="4"/>
  <c r="A17" i="4"/>
  <c r="A16" i="4"/>
  <c r="A14" i="4"/>
  <c r="A13" i="4"/>
  <c r="A12" i="4"/>
  <c r="A11" i="4"/>
  <c r="A10" i="4"/>
  <c r="A9" i="4"/>
  <c r="A7" i="4"/>
  <c r="A8" i="4"/>
  <c r="A8" i="3"/>
  <c r="C143" i="38" l="1"/>
  <c r="F95" i="53" l="1"/>
  <c r="E95" i="53"/>
  <c r="D95" i="53"/>
  <c r="C95" i="53"/>
  <c r="F94" i="53"/>
  <c r="E94" i="53"/>
  <c r="D94" i="53"/>
  <c r="C94" i="53"/>
  <c r="F93" i="53"/>
  <c r="E93" i="53"/>
  <c r="D93" i="53"/>
  <c r="C93" i="53"/>
  <c r="F92" i="53"/>
  <c r="E92" i="53"/>
  <c r="D92" i="53"/>
  <c r="C92" i="53"/>
  <c r="F91" i="53"/>
  <c r="E91" i="53"/>
  <c r="D91" i="53"/>
  <c r="C91" i="53"/>
  <c r="F87" i="53"/>
  <c r="E87" i="53"/>
  <c r="D87" i="53"/>
  <c r="C87" i="53"/>
  <c r="F86" i="53"/>
  <c r="E86" i="53"/>
  <c r="D86" i="53"/>
  <c r="C86" i="53"/>
  <c r="F85" i="53"/>
  <c r="E85" i="53"/>
  <c r="D85" i="53"/>
  <c r="C85" i="53"/>
  <c r="F84" i="53"/>
  <c r="E84" i="53"/>
  <c r="D84" i="53"/>
  <c r="C84" i="53"/>
  <c r="F83" i="53"/>
  <c r="E83" i="53"/>
  <c r="D83" i="53"/>
  <c r="C83" i="53"/>
  <c r="A9" i="22"/>
  <c r="A10" i="22" s="1"/>
  <c r="A17" i="22" l="1"/>
  <c r="A16" i="22"/>
  <c r="A15" i="22"/>
  <c r="A14" i="22"/>
  <c r="A11" i="22"/>
  <c r="A20" i="22"/>
  <c r="A18" i="22"/>
  <c r="A19" i="22"/>
  <c r="A22" i="22"/>
  <c r="A21" i="22"/>
  <c r="F96" i="53" l="1"/>
  <c r="E96" i="53"/>
  <c r="D96" i="53"/>
  <c r="C96" i="53"/>
  <c r="C80" i="53"/>
  <c r="D76" i="53"/>
  <c r="C56" i="53"/>
  <c r="D52" i="53"/>
  <c r="C31" i="53"/>
  <c r="D27" i="53"/>
  <c r="C5" i="53"/>
  <c r="D1" i="53"/>
  <c r="A9" i="53"/>
  <c r="A10" i="53" s="1"/>
  <c r="I143" i="38"/>
  <c r="H143" i="38"/>
  <c r="G143" i="38"/>
  <c r="F143" i="38"/>
  <c r="E143" i="38"/>
  <c r="D143" i="38"/>
  <c r="D62" i="22"/>
  <c r="F205" i="72" s="1"/>
  <c r="E62" i="22"/>
  <c r="G205" i="72" s="1"/>
  <c r="F62" i="22"/>
  <c r="H205" i="72" s="1"/>
  <c r="G62" i="22"/>
  <c r="I205" i="72" s="1"/>
  <c r="H62" i="22"/>
  <c r="J205" i="72" s="1"/>
  <c r="I62" i="22"/>
  <c r="K205" i="72" s="1"/>
  <c r="C62" i="22"/>
  <c r="E205" i="72" s="1"/>
  <c r="A11" i="53" l="1"/>
  <c r="A12" i="53" s="1"/>
  <c r="A16" i="53" s="1"/>
  <c r="A17" i="53" s="1"/>
  <c r="A18" i="53" s="1"/>
  <c r="A19" i="53" s="1"/>
  <c r="A20" i="53" s="1"/>
  <c r="A21" i="53" s="1"/>
  <c r="A34" i="53" s="1"/>
  <c r="A35" i="53" s="1"/>
  <c r="A36" i="53" s="1"/>
  <c r="A37" i="53" l="1"/>
  <c r="A38" i="53" s="1"/>
  <c r="A14" i="53"/>
  <c r="A13" i="53"/>
  <c r="A47" i="53"/>
  <c r="I70" i="4"/>
  <c r="H70" i="4"/>
  <c r="G70" i="4"/>
  <c r="F70" i="4"/>
  <c r="D70" i="4"/>
  <c r="C70" i="4"/>
  <c r="E97" i="72" s="1"/>
  <c r="C65" i="4"/>
  <c r="G61" i="4"/>
  <c r="D61" i="4"/>
  <c r="A42" i="53" l="1"/>
  <c r="A43" i="53" s="1"/>
  <c r="A44" i="53" s="1"/>
  <c r="A45" i="53" s="1"/>
  <c r="A46" i="53" s="1"/>
  <c r="A40" i="53"/>
  <c r="A39" i="53"/>
  <c r="A59" i="53"/>
  <c r="A60" i="53" s="1"/>
  <c r="A61" i="53" l="1"/>
  <c r="A62" i="53" l="1"/>
  <c r="A63" i="53" s="1"/>
  <c r="A67" i="53" l="1"/>
  <c r="A68" i="53" s="1"/>
  <c r="A69" i="53" s="1"/>
  <c r="A70" i="53" s="1"/>
  <c r="A71" i="53" s="1"/>
  <c r="A72" i="53" s="1"/>
  <c r="A83" i="53" s="1"/>
  <c r="A84" i="53" s="1"/>
  <c r="A85" i="53" s="1"/>
  <c r="A65" i="53"/>
  <c r="A64" i="53"/>
  <c r="D8" i="2"/>
  <c r="I8" i="2"/>
  <c r="F8" i="2"/>
  <c r="C8" i="2"/>
  <c r="A86" i="53" l="1"/>
  <c r="A87" i="53" s="1"/>
  <c r="D5" i="2"/>
  <c r="A91" i="53" l="1"/>
  <c r="A89" i="53"/>
  <c r="A88" i="53"/>
  <c r="D37" i="69"/>
  <c r="D8" i="69"/>
  <c r="D60" i="69"/>
  <c r="D31" i="35"/>
  <c r="D33" i="46"/>
  <c r="I5" i="46"/>
  <c r="D5" i="35"/>
  <c r="I76" i="46"/>
  <c r="I50" i="46"/>
  <c r="D50" i="46"/>
  <c r="I33" i="46"/>
  <c r="D5" i="46"/>
  <c r="D76" i="46"/>
  <c r="D59" i="35"/>
  <c r="D65" i="4"/>
  <c r="E5" i="2"/>
  <c r="F5" i="2"/>
  <c r="G5" i="2"/>
  <c r="A96" i="53" l="1"/>
  <c r="A92" i="53"/>
  <c r="A93" i="53" s="1"/>
  <c r="A94" i="53" s="1"/>
  <c r="A95" i="53" s="1"/>
  <c r="G8" i="69"/>
  <c r="G37" i="69"/>
  <c r="G60" i="69"/>
  <c r="F37" i="69"/>
  <c r="F8" i="69"/>
  <c r="F60" i="69"/>
  <c r="E37" i="69"/>
  <c r="E8" i="69"/>
  <c r="E60" i="69"/>
  <c r="F33" i="46"/>
  <c r="K5" i="46"/>
  <c r="F5" i="35"/>
  <c r="K76" i="46"/>
  <c r="F5" i="46"/>
  <c r="F31" i="35"/>
  <c r="F76" i="46"/>
  <c r="K50" i="46"/>
  <c r="F59" i="35"/>
  <c r="K33" i="46"/>
  <c r="F50" i="46"/>
  <c r="F65" i="4"/>
  <c r="E33" i="46"/>
  <c r="J5" i="46"/>
  <c r="E5" i="35"/>
  <c r="E5" i="46"/>
  <c r="E59" i="35"/>
  <c r="J76" i="46"/>
  <c r="E31" i="35"/>
  <c r="J50" i="46"/>
  <c r="E76" i="46"/>
  <c r="E50" i="46"/>
  <c r="J33" i="46"/>
  <c r="E65" i="4"/>
  <c r="G31" i="35"/>
  <c r="G5" i="35"/>
  <c r="G59" i="35"/>
  <c r="D31" i="53"/>
  <c r="D5" i="53"/>
  <c r="D80" i="53"/>
  <c r="D56" i="53"/>
  <c r="G65" i="4"/>
  <c r="H5" i="2"/>
  <c r="I5" i="2"/>
  <c r="I60" i="69" l="1"/>
  <c r="I37" i="69"/>
  <c r="I8" i="69"/>
  <c r="H60" i="69"/>
  <c r="H37" i="69"/>
  <c r="H8" i="69"/>
  <c r="H31" i="35"/>
  <c r="H5" i="35"/>
  <c r="H59" i="35"/>
  <c r="E5" i="53"/>
  <c r="E80" i="53"/>
  <c r="E56" i="53"/>
  <c r="E31" i="53"/>
  <c r="H65" i="4"/>
  <c r="M50" i="46"/>
  <c r="L50" i="46"/>
  <c r="G5" i="46"/>
  <c r="H5" i="46"/>
  <c r="A26" i="46"/>
  <c r="M33" i="46"/>
  <c r="L33" i="46"/>
  <c r="L5" i="46"/>
  <c r="M5" i="46"/>
  <c r="G33" i="46"/>
  <c r="H33" i="46"/>
  <c r="G76" i="46"/>
  <c r="H76" i="46"/>
  <c r="I31" i="35"/>
  <c r="I59" i="35"/>
  <c r="I5" i="35"/>
  <c r="F5" i="53"/>
  <c r="F80" i="53"/>
  <c r="F31" i="53"/>
  <c r="F56" i="53"/>
  <c r="I65" i="4"/>
  <c r="L76" i="46"/>
  <c r="M76" i="46"/>
  <c r="G50" i="46"/>
  <c r="H50" i="46"/>
  <c r="F71" i="48"/>
  <c r="C74" i="48"/>
  <c r="C66" i="48"/>
  <c r="F63" i="48"/>
  <c r="C43" i="48"/>
  <c r="P3" i="48"/>
  <c r="E14" i="48" l="1"/>
  <c r="E16" i="48"/>
  <c r="E15" i="48" l="1"/>
  <c r="E17" i="48" l="1"/>
  <c r="G12" i="48" l="1"/>
  <c r="H117" i="48" l="1"/>
  <c r="U113" i="48"/>
  <c r="T113" i="48"/>
  <c r="S113" i="48"/>
  <c r="R113" i="48"/>
  <c r="Q113" i="48"/>
  <c r="P113" i="48"/>
  <c r="O113" i="48"/>
  <c r="U112" i="48"/>
  <c r="T112" i="48"/>
  <c r="S112" i="48"/>
  <c r="R112" i="48"/>
  <c r="Q112" i="48"/>
  <c r="P112" i="48"/>
  <c r="O112" i="48"/>
  <c r="U111" i="48"/>
  <c r="T111" i="48"/>
  <c r="S111" i="48"/>
  <c r="R111" i="48"/>
  <c r="Q111" i="48"/>
  <c r="P111" i="48"/>
  <c r="O111" i="48"/>
  <c r="X113" i="48"/>
  <c r="X112" i="48"/>
  <c r="X111" i="48"/>
  <c r="X118" i="48"/>
  <c r="X117" i="48"/>
  <c r="X116" i="48"/>
  <c r="U118" i="48"/>
  <c r="T118" i="48"/>
  <c r="S118" i="48"/>
  <c r="R118" i="48"/>
  <c r="Q118" i="48"/>
  <c r="P118" i="48"/>
  <c r="O118" i="48"/>
  <c r="U117" i="48"/>
  <c r="T117" i="48"/>
  <c r="S117" i="48"/>
  <c r="R117" i="48"/>
  <c r="Q117" i="48"/>
  <c r="P117" i="48"/>
  <c r="O117" i="48"/>
  <c r="U116" i="48"/>
  <c r="T116" i="48"/>
  <c r="S116" i="48"/>
  <c r="R116" i="48"/>
  <c r="Q116" i="48"/>
  <c r="P116" i="48"/>
  <c r="O116" i="48"/>
  <c r="G116" i="48"/>
  <c r="H116" i="48"/>
  <c r="I116" i="48"/>
  <c r="J116" i="48"/>
  <c r="K116" i="48"/>
  <c r="L116" i="48"/>
  <c r="G117" i="48"/>
  <c r="I117" i="48"/>
  <c r="J117" i="48"/>
  <c r="K117" i="48"/>
  <c r="L117" i="48"/>
  <c r="G118" i="48"/>
  <c r="H118" i="48"/>
  <c r="I118" i="48"/>
  <c r="J118" i="48"/>
  <c r="K118" i="48"/>
  <c r="L118" i="48"/>
  <c r="G111" i="48"/>
  <c r="H111" i="48"/>
  <c r="I111" i="48"/>
  <c r="J111" i="48"/>
  <c r="K111" i="48"/>
  <c r="L111" i="48"/>
  <c r="G112" i="48"/>
  <c r="H112" i="48"/>
  <c r="I112" i="48"/>
  <c r="J112" i="48"/>
  <c r="K112" i="48"/>
  <c r="L112" i="48"/>
  <c r="G113" i="48"/>
  <c r="H113" i="48"/>
  <c r="I113" i="48"/>
  <c r="J113" i="48"/>
  <c r="K113" i="48"/>
  <c r="L113" i="48"/>
  <c r="X106" i="48"/>
  <c r="W106" i="48"/>
  <c r="V106" i="48"/>
  <c r="U106" i="48"/>
  <c r="T106" i="48"/>
  <c r="S106" i="48"/>
  <c r="R106" i="48"/>
  <c r="Q106" i="48"/>
  <c r="P106" i="48"/>
  <c r="O106" i="48"/>
  <c r="N106" i="48"/>
  <c r="M106" i="48"/>
  <c r="L106" i="48"/>
  <c r="K106" i="48"/>
  <c r="J106" i="48"/>
  <c r="I106" i="48"/>
  <c r="H106" i="48"/>
  <c r="G106" i="48"/>
  <c r="Y105" i="48"/>
  <c r="P105" i="48"/>
  <c r="G105" i="48"/>
  <c r="C105" i="48"/>
  <c r="X4" i="48"/>
  <c r="W4" i="48"/>
  <c r="V4" i="48"/>
  <c r="U4" i="48"/>
  <c r="T4" i="48"/>
  <c r="S4" i="48"/>
  <c r="R4" i="48"/>
  <c r="Q4" i="48"/>
  <c r="P4" i="48"/>
  <c r="O4" i="48"/>
  <c r="N4" i="48"/>
  <c r="M4" i="48"/>
  <c r="L4" i="48"/>
  <c r="K4" i="48"/>
  <c r="J4" i="48"/>
  <c r="I4" i="48"/>
  <c r="H4" i="48"/>
  <c r="G4" i="48"/>
  <c r="Y3" i="48"/>
  <c r="G3" i="48"/>
  <c r="C3" i="48"/>
  <c r="C23" i="48"/>
  <c r="G23" i="48"/>
  <c r="P23" i="48"/>
  <c r="Y23" i="48"/>
  <c r="G24" i="48"/>
  <c r="H24" i="48"/>
  <c r="I24" i="48"/>
  <c r="J24" i="48"/>
  <c r="K24" i="48"/>
  <c r="L24" i="48"/>
  <c r="M24" i="48"/>
  <c r="N24" i="48"/>
  <c r="O24" i="48"/>
  <c r="P24" i="48"/>
  <c r="Q24" i="48"/>
  <c r="R24" i="48"/>
  <c r="S24" i="48"/>
  <c r="T24" i="48"/>
  <c r="U24" i="48"/>
  <c r="V24" i="48"/>
  <c r="W24" i="48"/>
  <c r="X24" i="48"/>
  <c r="Y103" i="48" l="1"/>
  <c r="P103" i="48"/>
  <c r="G93" i="48"/>
  <c r="C93" i="48"/>
  <c r="G91" i="48"/>
  <c r="G81" i="48" l="1"/>
  <c r="G79" i="48"/>
  <c r="C81" i="48"/>
  <c r="P43" i="48" l="1"/>
  <c r="O44" i="48"/>
  <c r="N44" i="48"/>
  <c r="M44" i="48"/>
  <c r="L44" i="48"/>
  <c r="K44" i="48"/>
  <c r="J44" i="48"/>
  <c r="I44" i="48"/>
  <c r="H44" i="48"/>
  <c r="G44" i="48"/>
  <c r="G43" i="48" l="1"/>
  <c r="F49" i="48" l="1"/>
  <c r="F50" i="48"/>
  <c r="F51" i="48"/>
  <c r="C52" i="48"/>
  <c r="D52" i="48"/>
  <c r="E52" i="48"/>
  <c r="F54" i="48"/>
  <c r="F55" i="48"/>
  <c r="F56" i="48"/>
  <c r="C57" i="48"/>
  <c r="D57" i="48"/>
  <c r="E57" i="48"/>
  <c r="E36" i="48"/>
  <c r="D36" i="48"/>
  <c r="C36" i="48"/>
  <c r="E35" i="48"/>
  <c r="D35" i="48"/>
  <c r="C35" i="48"/>
  <c r="E34" i="48"/>
  <c r="D34" i="48"/>
  <c r="C34" i="48"/>
  <c r="E31" i="48"/>
  <c r="D31" i="48"/>
  <c r="C31" i="48"/>
  <c r="E30" i="48"/>
  <c r="D30" i="48"/>
  <c r="C30" i="48"/>
  <c r="E29" i="48"/>
  <c r="D29" i="48"/>
  <c r="C29" i="48"/>
  <c r="D16" i="48"/>
  <c r="C16" i="48"/>
  <c r="D15" i="48"/>
  <c r="C15" i="48"/>
  <c r="D14" i="48"/>
  <c r="C14" i="48"/>
  <c r="E11" i="48"/>
  <c r="D11" i="48"/>
  <c r="C11" i="48"/>
  <c r="E10" i="48"/>
  <c r="D10" i="48"/>
  <c r="C10" i="48"/>
  <c r="E9" i="48"/>
  <c r="D9" i="48"/>
  <c r="C9" i="48"/>
  <c r="C97" i="48" l="1"/>
  <c r="D98" i="48"/>
  <c r="C98" i="48"/>
  <c r="D99" i="48"/>
  <c r="C99" i="48"/>
  <c r="C100" i="48" s="1"/>
  <c r="H76" i="48"/>
  <c r="D97" i="48"/>
  <c r="D100" i="48" s="1"/>
  <c r="H68" i="48"/>
  <c r="E37" i="48"/>
  <c r="E98" i="48"/>
  <c r="E118" i="48"/>
  <c r="E99" i="48"/>
  <c r="F98" i="48"/>
  <c r="E116" i="48"/>
  <c r="E97" i="48"/>
  <c r="E100" i="48" s="1"/>
  <c r="H74" i="48"/>
  <c r="F74" i="48"/>
  <c r="G74" i="48"/>
  <c r="G75" i="48"/>
  <c r="H75" i="48"/>
  <c r="F75" i="48"/>
  <c r="G66" i="48"/>
  <c r="F66" i="48"/>
  <c r="H66" i="48"/>
  <c r="G67" i="48"/>
  <c r="H67" i="48"/>
  <c r="F67" i="48"/>
  <c r="F36" i="48"/>
  <c r="C116" i="48"/>
  <c r="D116" i="48"/>
  <c r="C117" i="48"/>
  <c r="D118" i="48"/>
  <c r="E117" i="48"/>
  <c r="D117" i="48"/>
  <c r="C118" i="48"/>
  <c r="F16" i="48"/>
  <c r="E113" i="48"/>
  <c r="E87" i="48"/>
  <c r="D111" i="48"/>
  <c r="D85" i="48"/>
  <c r="C112" i="48"/>
  <c r="C86" i="48"/>
  <c r="D112" i="48"/>
  <c r="D86" i="48"/>
  <c r="E112" i="48"/>
  <c r="E86" i="48"/>
  <c r="C111" i="48"/>
  <c r="C85" i="48"/>
  <c r="E111" i="48"/>
  <c r="E85" i="48"/>
  <c r="C113" i="48"/>
  <c r="C87" i="48"/>
  <c r="D113" i="48"/>
  <c r="D87" i="48"/>
  <c r="C32" i="48"/>
  <c r="D58" i="48"/>
  <c r="D32" i="48"/>
  <c r="C37" i="48"/>
  <c r="C58" i="48"/>
  <c r="C12" i="48"/>
  <c r="E32" i="48"/>
  <c r="F29" i="48"/>
  <c r="D37" i="48"/>
  <c r="F34" i="48"/>
  <c r="F31" i="48"/>
  <c r="F52" i="48"/>
  <c r="E58" i="48"/>
  <c r="F57" i="48"/>
  <c r="F30" i="48"/>
  <c r="F35" i="48"/>
  <c r="F99" i="48" l="1"/>
  <c r="E38" i="48"/>
  <c r="F97" i="48"/>
  <c r="F100" i="48"/>
  <c r="C114" i="48"/>
  <c r="F86" i="48"/>
  <c r="C88" i="48"/>
  <c r="F85" i="48"/>
  <c r="D88" i="48"/>
  <c r="C38" i="48"/>
  <c r="E88" i="48"/>
  <c r="F87" i="48"/>
  <c r="F58" i="48"/>
  <c r="F32" i="48"/>
  <c r="F37" i="48"/>
  <c r="D38" i="48"/>
  <c r="F38" i="48" l="1"/>
  <c r="F88" i="48"/>
  <c r="D17" i="48"/>
  <c r="C17" i="48"/>
  <c r="Z16" i="48"/>
  <c r="F118" i="48"/>
  <c r="Y15" i="48"/>
  <c r="F15" i="48"/>
  <c r="H17" i="48"/>
  <c r="F14" i="48"/>
  <c r="E12" i="48"/>
  <c r="D12" i="48"/>
  <c r="Z11" i="48"/>
  <c r="Y11" i="48"/>
  <c r="F11" i="48"/>
  <c r="F10" i="48"/>
  <c r="A10" i="48"/>
  <c r="A11" i="48" s="1"/>
  <c r="A12" i="48" s="1"/>
  <c r="A14" i="48" s="1"/>
  <c r="A15" i="48" s="1"/>
  <c r="A16" i="48" s="1"/>
  <c r="A17" i="48" s="1"/>
  <c r="A18" i="48" s="1"/>
  <c r="A29" i="48" s="1"/>
  <c r="Z9" i="48"/>
  <c r="U12" i="48"/>
  <c r="L12" i="48"/>
  <c r="K12" i="48"/>
  <c r="J12" i="48"/>
  <c r="F9" i="48"/>
  <c r="Y1" i="48"/>
  <c r="P1" i="48"/>
  <c r="P21" i="48"/>
  <c r="F112" i="48" l="1"/>
  <c r="F111" i="48"/>
  <c r="C119" i="48"/>
  <c r="F113" i="48"/>
  <c r="D114" i="48"/>
  <c r="E114" i="48"/>
  <c r="D119" i="48"/>
  <c r="F116" i="48"/>
  <c r="F117" i="48"/>
  <c r="E119" i="48"/>
  <c r="H87" i="48"/>
  <c r="E18" i="48"/>
  <c r="T12" i="48"/>
  <c r="F17" i="48"/>
  <c r="H12" i="48"/>
  <c r="R12" i="48"/>
  <c r="Y9" i="48"/>
  <c r="Y10" i="48"/>
  <c r="L17" i="48"/>
  <c r="O17" i="48"/>
  <c r="Z15" i="48"/>
  <c r="C18" i="48"/>
  <c r="Y14" i="48"/>
  <c r="AA15" i="48"/>
  <c r="D18" i="48"/>
  <c r="Q12" i="48"/>
  <c r="Z10" i="48"/>
  <c r="F12" i="48"/>
  <c r="G17" i="48"/>
  <c r="Z14" i="48"/>
  <c r="P17" i="48"/>
  <c r="I12" i="48"/>
  <c r="S12" i="48"/>
  <c r="I17" i="48"/>
  <c r="S17" i="48"/>
  <c r="AA10" i="48"/>
  <c r="J17" i="48"/>
  <c r="T17" i="48"/>
  <c r="AA16" i="48"/>
  <c r="X12" i="48"/>
  <c r="R17" i="48"/>
  <c r="O12" i="48"/>
  <c r="K17" i="48"/>
  <c r="U17" i="48"/>
  <c r="Y16" i="48"/>
  <c r="AA11" i="48"/>
  <c r="AA9" i="48"/>
  <c r="P12" i="48"/>
  <c r="Q17" i="48"/>
  <c r="F114" i="48" l="1"/>
  <c r="D120" i="48"/>
  <c r="C120" i="48"/>
  <c r="E120" i="48"/>
  <c r="F119" i="48"/>
  <c r="U18" i="48"/>
  <c r="I86" i="48"/>
  <c r="H86" i="48"/>
  <c r="G86" i="48"/>
  <c r="G85" i="48"/>
  <c r="H85" i="48"/>
  <c r="K18" i="48"/>
  <c r="H18" i="48"/>
  <c r="G87" i="48"/>
  <c r="L18" i="48"/>
  <c r="I87" i="48"/>
  <c r="T18" i="48"/>
  <c r="J18" i="48"/>
  <c r="AB11" i="48"/>
  <c r="Z12" i="48"/>
  <c r="G18" i="48"/>
  <c r="F18" i="48"/>
  <c r="Y17" i="48"/>
  <c r="Y12" i="48"/>
  <c r="AB16" i="48"/>
  <c r="AB15" i="48"/>
  <c r="Q18" i="48"/>
  <c r="R18" i="48"/>
  <c r="Z17" i="48"/>
  <c r="AB10" i="48"/>
  <c r="I18" i="48"/>
  <c r="O18" i="48"/>
  <c r="P18" i="48"/>
  <c r="AA12" i="48"/>
  <c r="S18" i="48"/>
  <c r="AB9" i="48"/>
  <c r="AA14" i="48"/>
  <c r="X17" i="48"/>
  <c r="F120" i="48" l="1"/>
  <c r="Y18" i="48"/>
  <c r="G88" i="48"/>
  <c r="J87" i="48"/>
  <c r="J86" i="48"/>
  <c r="I85" i="48"/>
  <c r="I88" i="48" s="1"/>
  <c r="X18" i="48"/>
  <c r="H88" i="48"/>
  <c r="AB12" i="48"/>
  <c r="Z18" i="48"/>
  <c r="AA17" i="48"/>
  <c r="AB14" i="48"/>
  <c r="J88" i="48" l="1"/>
  <c r="J85" i="48"/>
  <c r="AA18" i="48"/>
  <c r="AB17" i="48"/>
  <c r="AB18" i="48" l="1"/>
  <c r="G41" i="48"/>
  <c r="Y21" i="48"/>
  <c r="Z36" i="48"/>
  <c r="Y36" i="48"/>
  <c r="L37" i="48"/>
  <c r="K37" i="48"/>
  <c r="J37" i="48"/>
  <c r="I37" i="48"/>
  <c r="G37" i="48"/>
  <c r="A30" i="48"/>
  <c r="A31" i="48" s="1"/>
  <c r="A32" i="48" s="1"/>
  <c r="A34" i="48" s="1"/>
  <c r="A35" i="48" s="1"/>
  <c r="A36" i="48" s="1"/>
  <c r="A37" i="48" s="1"/>
  <c r="A38" i="48" s="1"/>
  <c r="A49" i="48" s="1"/>
  <c r="A50" i="48" s="1"/>
  <c r="A51" i="48" s="1"/>
  <c r="A52" i="48" s="1"/>
  <c r="A54" i="48" s="1"/>
  <c r="A55" i="48" s="1"/>
  <c r="A56" i="48" s="1"/>
  <c r="A57" i="48" s="1"/>
  <c r="A58" i="48" s="1"/>
  <c r="A66" i="48" s="1"/>
  <c r="A67" i="48" s="1"/>
  <c r="A68" i="48" s="1"/>
  <c r="A74" i="48" s="1"/>
  <c r="A75" i="48" s="1"/>
  <c r="A76" i="48" s="1"/>
  <c r="A85" i="48" s="1"/>
  <c r="A86" i="48" s="1"/>
  <c r="A87" i="48" s="1"/>
  <c r="A88" i="48" s="1"/>
  <c r="A97" i="48" s="1"/>
  <c r="A98" i="48" s="1"/>
  <c r="A99" i="48" s="1"/>
  <c r="A100" i="48" s="1"/>
  <c r="A111" i="48" s="1"/>
  <c r="A112" i="48" s="1"/>
  <c r="A113" i="48" s="1"/>
  <c r="A114" i="48" s="1"/>
  <c r="A116" i="48" s="1"/>
  <c r="A117" i="48" s="1"/>
  <c r="A118" i="48" s="1"/>
  <c r="A119" i="48" s="1"/>
  <c r="A120" i="48" s="1"/>
  <c r="G119" i="48" l="1"/>
  <c r="I119" i="48"/>
  <c r="K119" i="48"/>
  <c r="J119" i="48"/>
  <c r="L119" i="48"/>
  <c r="Y118" i="48"/>
  <c r="Z118" i="48"/>
  <c r="Z34" i="48"/>
  <c r="S37" i="48"/>
  <c r="T37" i="48"/>
  <c r="Y35" i="48"/>
  <c r="Z35" i="48"/>
  <c r="Y34" i="48"/>
  <c r="AA35" i="48"/>
  <c r="X37" i="48"/>
  <c r="AA36" i="48"/>
  <c r="O37" i="48"/>
  <c r="U37" i="48"/>
  <c r="Q37" i="48"/>
  <c r="R37" i="48"/>
  <c r="P37" i="48"/>
  <c r="AA34" i="48"/>
  <c r="H37" i="48"/>
  <c r="Q119" i="48" l="1"/>
  <c r="T119" i="48"/>
  <c r="H119" i="48"/>
  <c r="P119" i="48"/>
  <c r="R119" i="48"/>
  <c r="O119" i="48"/>
  <c r="X119" i="48"/>
  <c r="S119" i="48"/>
  <c r="U119" i="48"/>
  <c r="Z116" i="48"/>
  <c r="Y116" i="48"/>
  <c r="Z117" i="48"/>
  <c r="AA117" i="48"/>
  <c r="Y117" i="48"/>
  <c r="AA116" i="48"/>
  <c r="AB36" i="48"/>
  <c r="AA118" i="48"/>
  <c r="Z37" i="48"/>
  <c r="AB34" i="48"/>
  <c r="Y37" i="48"/>
  <c r="AB35" i="48"/>
  <c r="AA37" i="48"/>
  <c r="AB118" i="48" l="1"/>
  <c r="AA119" i="48"/>
  <c r="AB117" i="48"/>
  <c r="Y119" i="48"/>
  <c r="AB116" i="48"/>
  <c r="Z119" i="48"/>
  <c r="AB37" i="48"/>
  <c r="AB119" i="48" l="1"/>
  <c r="C36" i="22" l="1"/>
  <c r="E188" i="72" s="1"/>
  <c r="D36" i="22"/>
  <c r="F188" i="72" s="1"/>
  <c r="E36" i="22"/>
  <c r="G188" i="72" s="1"/>
  <c r="F36" i="22"/>
  <c r="H188" i="72" s="1"/>
  <c r="G36" i="22"/>
  <c r="I188" i="72" s="1"/>
  <c r="H36" i="22"/>
  <c r="J188" i="72" s="1"/>
  <c r="I36" i="22"/>
  <c r="K188" i="72" s="1"/>
  <c r="D37" i="3"/>
  <c r="F46" i="72" s="1"/>
  <c r="E37" i="3"/>
  <c r="G46" i="72" s="1"/>
  <c r="F37" i="3"/>
  <c r="H46" i="72" s="1"/>
  <c r="G37" i="3"/>
  <c r="I46" i="72" s="1"/>
  <c r="H37" i="3"/>
  <c r="J46" i="72" s="1"/>
  <c r="I37" i="3"/>
  <c r="K46" i="72" s="1"/>
  <c r="C37" i="3"/>
  <c r="E46" i="72" s="1"/>
  <c r="C54" i="22" l="1"/>
  <c r="E202" i="72" s="1"/>
  <c r="A7" i="21" l="1"/>
  <c r="A8" i="21" s="1"/>
  <c r="A9" i="21" s="1"/>
  <c r="A10" i="21" s="1"/>
  <c r="A13" i="21" s="1"/>
  <c r="A14" i="21" s="1"/>
  <c r="A15" i="21" s="1"/>
  <c r="A16" i="21" s="1"/>
  <c r="A17" i="21" s="1"/>
  <c r="A20" i="21" s="1"/>
  <c r="A21" i="21" s="1"/>
  <c r="A22" i="21" s="1"/>
  <c r="A23" i="21" s="1"/>
  <c r="A24" i="21" s="1"/>
  <c r="C80" i="4"/>
  <c r="C53" i="4"/>
  <c r="E89" i="72" s="1"/>
  <c r="C40" i="46" l="1"/>
  <c r="G135" i="21"/>
  <c r="D135" i="21"/>
  <c r="G109" i="21"/>
  <c r="D109" i="21"/>
  <c r="G83" i="21"/>
  <c r="D83" i="21"/>
  <c r="G57" i="21"/>
  <c r="D57" i="21"/>
  <c r="G28" i="21"/>
  <c r="D28" i="21"/>
  <c r="G1" i="21"/>
  <c r="D1" i="21"/>
  <c r="G103" i="19"/>
  <c r="D103" i="19"/>
  <c r="G1" i="19"/>
  <c r="D1" i="19"/>
  <c r="G160" i="38"/>
  <c r="D160" i="38"/>
  <c r="G149" i="38"/>
  <c r="D149" i="38"/>
  <c r="G113" i="38"/>
  <c r="D113" i="38"/>
  <c r="G83" i="38"/>
  <c r="D83" i="38"/>
  <c r="G42" i="38"/>
  <c r="D42" i="38"/>
  <c r="G1" i="38"/>
  <c r="D1" i="38"/>
  <c r="G32" i="45"/>
  <c r="D32" i="45"/>
  <c r="G16" i="45"/>
  <c r="D16" i="45"/>
  <c r="G3" i="45"/>
  <c r="D3" i="45"/>
  <c r="G1" i="22"/>
  <c r="D1" i="22"/>
  <c r="G85" i="4"/>
  <c r="D85" i="4"/>
  <c r="G73" i="4"/>
  <c r="D73" i="4"/>
  <c r="G45" i="4"/>
  <c r="D45" i="4"/>
  <c r="G35" i="4"/>
  <c r="D35" i="4"/>
  <c r="G1" i="4"/>
  <c r="D1" i="4"/>
  <c r="G48" i="3"/>
  <c r="D48" i="3"/>
  <c r="G1" i="3"/>
  <c r="D1" i="3"/>
  <c r="D21" i="2"/>
  <c r="G21" i="2"/>
  <c r="F69" i="22"/>
  <c r="H212" i="72" s="1"/>
  <c r="I36" i="45" l="1"/>
  <c r="H36" i="45"/>
  <c r="G36" i="45"/>
  <c r="F36" i="45"/>
  <c r="E36" i="45"/>
  <c r="D36" i="45"/>
  <c r="C36" i="45"/>
  <c r="A10" i="45" l="1"/>
  <c r="A12" i="45" s="1"/>
  <c r="A13" i="45" s="1"/>
  <c r="A22" i="45" s="1"/>
  <c r="A23" i="45" s="1"/>
  <c r="A25" i="45" s="1"/>
  <c r="A26" i="45" s="1"/>
  <c r="A28" i="45" s="1"/>
  <c r="A29" i="45" s="1"/>
  <c r="A38" i="45" s="1"/>
  <c r="A39" i="45" s="1"/>
  <c r="I7" i="45"/>
  <c r="H7" i="45"/>
  <c r="G7" i="45"/>
  <c r="F7" i="45"/>
  <c r="E7" i="45"/>
  <c r="D7" i="45"/>
  <c r="C7" i="45"/>
  <c r="I20" i="45"/>
  <c r="H20" i="45"/>
  <c r="G20" i="45"/>
  <c r="F20" i="45"/>
  <c r="E20" i="45"/>
  <c r="D20" i="45"/>
  <c r="C20" i="45"/>
  <c r="C69" i="22" l="1"/>
  <c r="E212" i="72" s="1"/>
  <c r="D69" i="22"/>
  <c r="F212" i="72" s="1"/>
  <c r="E69" i="22"/>
  <c r="G212" i="72" s="1"/>
  <c r="G69" i="22"/>
  <c r="I212" i="72" s="1"/>
  <c r="H69" i="22"/>
  <c r="J212" i="72" s="1"/>
  <c r="I69" i="22"/>
  <c r="K212" i="72" s="1"/>
  <c r="D166" i="38" l="1"/>
  <c r="F746" i="72" s="1"/>
  <c r="E166" i="38"/>
  <c r="G746" i="72" s="1"/>
  <c r="F166" i="38"/>
  <c r="H746" i="72" s="1"/>
  <c r="G166" i="38"/>
  <c r="I746" i="72" s="1"/>
  <c r="H166" i="38"/>
  <c r="J746" i="72" s="1"/>
  <c r="I166" i="38"/>
  <c r="K746" i="72" s="1"/>
  <c r="D167" i="38"/>
  <c r="F747" i="72" s="1"/>
  <c r="E167" i="38"/>
  <c r="G747" i="72" s="1"/>
  <c r="F167" i="38"/>
  <c r="H747" i="72" s="1"/>
  <c r="G167" i="38"/>
  <c r="I747" i="72" s="1"/>
  <c r="H167" i="38"/>
  <c r="J747" i="72" s="1"/>
  <c r="I167" i="38"/>
  <c r="K747" i="72" s="1"/>
  <c r="D168" i="38"/>
  <c r="F748" i="72" s="1"/>
  <c r="E168" i="38"/>
  <c r="G748" i="72" s="1"/>
  <c r="F168" i="38"/>
  <c r="H748" i="72" s="1"/>
  <c r="G168" i="38"/>
  <c r="I748" i="72" s="1"/>
  <c r="H168" i="38"/>
  <c r="J748" i="72" s="1"/>
  <c r="I168" i="38"/>
  <c r="K748" i="72" s="1"/>
  <c r="C168" i="38"/>
  <c r="E748" i="72" s="1"/>
  <c r="C167" i="38"/>
  <c r="E747" i="72" s="1"/>
  <c r="C166" i="38"/>
  <c r="E746" i="72" s="1"/>
  <c r="I164" i="38"/>
  <c r="H164" i="38"/>
  <c r="G164" i="38"/>
  <c r="F164" i="38"/>
  <c r="E164" i="38"/>
  <c r="D164" i="38"/>
  <c r="C164" i="38"/>
  <c r="D155" i="38"/>
  <c r="F742" i="72" s="1"/>
  <c r="E155" i="38"/>
  <c r="G742" i="72" s="1"/>
  <c r="F155" i="38"/>
  <c r="H742" i="72" s="1"/>
  <c r="G155" i="38"/>
  <c r="I742" i="72" s="1"/>
  <c r="H155" i="38"/>
  <c r="J742" i="72" s="1"/>
  <c r="I155" i="38"/>
  <c r="K742" i="72" s="1"/>
  <c r="D156" i="38"/>
  <c r="F743" i="72" s="1"/>
  <c r="E156" i="38"/>
  <c r="G743" i="72" s="1"/>
  <c r="F156" i="38"/>
  <c r="H743" i="72" s="1"/>
  <c r="G156" i="38"/>
  <c r="I743" i="72" s="1"/>
  <c r="H156" i="38"/>
  <c r="J743" i="72" s="1"/>
  <c r="I156" i="38"/>
  <c r="K743" i="72" s="1"/>
  <c r="D157" i="38"/>
  <c r="F744" i="72" s="1"/>
  <c r="E157" i="38"/>
  <c r="G744" i="72" s="1"/>
  <c r="F157" i="38"/>
  <c r="H744" i="72" s="1"/>
  <c r="G157" i="38"/>
  <c r="I744" i="72" s="1"/>
  <c r="H157" i="38"/>
  <c r="J744" i="72" s="1"/>
  <c r="I157" i="38"/>
  <c r="K744" i="72" s="1"/>
  <c r="C157" i="38"/>
  <c r="E744" i="72" s="1"/>
  <c r="C156" i="38"/>
  <c r="E743" i="72" s="1"/>
  <c r="C155" i="38"/>
  <c r="E742" i="72" s="1"/>
  <c r="I153" i="38"/>
  <c r="H153" i="38"/>
  <c r="G153" i="38"/>
  <c r="F153" i="38"/>
  <c r="E153" i="38"/>
  <c r="D153" i="38"/>
  <c r="C153" i="38"/>
  <c r="D57" i="22"/>
  <c r="E57" i="22"/>
  <c r="F57" i="22"/>
  <c r="G57" i="22"/>
  <c r="H57" i="22"/>
  <c r="I57" i="22"/>
  <c r="C57" i="22"/>
  <c r="D54" i="22" l="1"/>
  <c r="F202" i="72" s="1"/>
  <c r="E54" i="22"/>
  <c r="G202" i="72" s="1"/>
  <c r="F54" i="22"/>
  <c r="H202" i="72" s="1"/>
  <c r="G54" i="22"/>
  <c r="I202" i="72" s="1"/>
  <c r="H54" i="22"/>
  <c r="J202" i="72" s="1"/>
  <c r="I54" i="22"/>
  <c r="K202" i="72" s="1"/>
  <c r="D55" i="3" l="1"/>
  <c r="F55" i="72" s="1"/>
  <c r="E55" i="3"/>
  <c r="G55" i="72" s="1"/>
  <c r="F55" i="3"/>
  <c r="H55" i="72" s="1"/>
  <c r="G55" i="3"/>
  <c r="I55" i="72" s="1"/>
  <c r="H55" i="3"/>
  <c r="J55" i="72" s="1"/>
  <c r="I55" i="3"/>
  <c r="K55" i="72" s="1"/>
  <c r="C55" i="3"/>
  <c r="E55" i="72" s="1"/>
  <c r="A8" i="38" l="1"/>
  <c r="A9" i="38" s="1"/>
  <c r="A13" i="38" s="1"/>
  <c r="A14" i="38" l="1"/>
  <c r="A15" i="38" s="1"/>
  <c r="A16" i="38" l="1"/>
  <c r="I116" i="38"/>
  <c r="H116" i="38"/>
  <c r="G116" i="38"/>
  <c r="F116" i="38"/>
  <c r="E116" i="38"/>
  <c r="D116" i="38"/>
  <c r="C116" i="38"/>
  <c r="I87" i="38"/>
  <c r="H87" i="38"/>
  <c r="G87" i="38"/>
  <c r="F87" i="38"/>
  <c r="E87" i="38"/>
  <c r="D87" i="38"/>
  <c r="C87" i="38"/>
  <c r="I46" i="38"/>
  <c r="H46" i="38"/>
  <c r="G46" i="38"/>
  <c r="F46" i="38"/>
  <c r="E46" i="38"/>
  <c r="D46" i="38"/>
  <c r="C46" i="38"/>
  <c r="A164" i="21"/>
  <c r="I138" i="21"/>
  <c r="H138" i="21"/>
  <c r="G138" i="21"/>
  <c r="F138" i="21"/>
  <c r="E138" i="21"/>
  <c r="D138" i="21"/>
  <c r="C138" i="21"/>
  <c r="I112" i="21"/>
  <c r="H112" i="21"/>
  <c r="G112" i="21"/>
  <c r="F112" i="21"/>
  <c r="E112" i="21"/>
  <c r="D112" i="21"/>
  <c r="C112" i="21"/>
  <c r="I86" i="21"/>
  <c r="H86" i="21"/>
  <c r="G86" i="21"/>
  <c r="F86" i="21"/>
  <c r="E86" i="21"/>
  <c r="D86" i="21"/>
  <c r="C86" i="21"/>
  <c r="I60" i="21"/>
  <c r="H60" i="21"/>
  <c r="G60" i="21"/>
  <c r="F60" i="21"/>
  <c r="E60" i="21"/>
  <c r="D60" i="21"/>
  <c r="C60" i="21"/>
  <c r="I31" i="21"/>
  <c r="H31" i="21"/>
  <c r="G31" i="21"/>
  <c r="F31" i="21"/>
  <c r="E31" i="21"/>
  <c r="D31" i="21"/>
  <c r="C31" i="21"/>
  <c r="I4" i="21"/>
  <c r="H4" i="21"/>
  <c r="G4" i="21"/>
  <c r="F4" i="21"/>
  <c r="E4" i="21"/>
  <c r="D4" i="21"/>
  <c r="C4" i="21"/>
  <c r="I107" i="19"/>
  <c r="H107" i="19"/>
  <c r="G107" i="19"/>
  <c r="F107" i="19"/>
  <c r="E107" i="19"/>
  <c r="D107" i="19"/>
  <c r="C107" i="19"/>
  <c r="I5" i="19"/>
  <c r="H5" i="19"/>
  <c r="G5" i="19"/>
  <c r="F5" i="19"/>
  <c r="E5" i="19"/>
  <c r="D5" i="19"/>
  <c r="C5" i="19"/>
  <c r="I5" i="38"/>
  <c r="H5" i="38"/>
  <c r="G5" i="38"/>
  <c r="F5" i="38"/>
  <c r="E5" i="38"/>
  <c r="D5" i="38"/>
  <c r="C5" i="38"/>
  <c r="I5" i="22"/>
  <c r="H5" i="22"/>
  <c r="G5" i="22"/>
  <c r="F5" i="22"/>
  <c r="E5" i="22"/>
  <c r="D5" i="22"/>
  <c r="C5" i="22"/>
  <c r="I88" i="4"/>
  <c r="H88" i="4"/>
  <c r="G88" i="4"/>
  <c r="F88" i="4"/>
  <c r="E88" i="4"/>
  <c r="D88" i="4"/>
  <c r="C88" i="4"/>
  <c r="I77" i="4"/>
  <c r="H77" i="4"/>
  <c r="G77" i="4"/>
  <c r="F77" i="4"/>
  <c r="E77" i="4"/>
  <c r="D77" i="4"/>
  <c r="C77" i="4"/>
  <c r="I49" i="4"/>
  <c r="H49" i="4"/>
  <c r="G49" i="4"/>
  <c r="F49" i="4"/>
  <c r="E49" i="4"/>
  <c r="D49" i="4"/>
  <c r="C49" i="4"/>
  <c r="I39" i="4"/>
  <c r="H39" i="4"/>
  <c r="G39" i="4"/>
  <c r="F39" i="4"/>
  <c r="E39" i="4"/>
  <c r="D39" i="4"/>
  <c r="C39" i="4"/>
  <c r="I5" i="4"/>
  <c r="H5" i="4"/>
  <c r="G5" i="4"/>
  <c r="F5" i="4"/>
  <c r="E5" i="4"/>
  <c r="D5" i="4"/>
  <c r="C5" i="4"/>
  <c r="I52" i="3"/>
  <c r="H52" i="3"/>
  <c r="G52" i="3"/>
  <c r="F52" i="3"/>
  <c r="E52" i="3"/>
  <c r="D52" i="3"/>
  <c r="C52" i="3"/>
  <c r="I5" i="3"/>
  <c r="H5" i="3"/>
  <c r="G5" i="3"/>
  <c r="F5" i="3"/>
  <c r="E5" i="3"/>
  <c r="D5" i="3"/>
  <c r="C5" i="3"/>
  <c r="D25" i="2"/>
  <c r="E25" i="2"/>
  <c r="F25" i="2"/>
  <c r="G25" i="2"/>
  <c r="H25" i="2"/>
  <c r="I25" i="2"/>
  <c r="C25" i="2"/>
  <c r="A17" i="38" l="1"/>
  <c r="A25" i="38"/>
  <c r="A21" i="38"/>
  <c r="A26" i="38"/>
  <c r="A28" i="38" s="1"/>
  <c r="A29" i="38" s="1"/>
  <c r="A30" i="38" s="1"/>
  <c r="A31" i="38" s="1"/>
  <c r="A32" i="38" s="1"/>
  <c r="A34" i="38" s="1"/>
  <c r="D49" i="22"/>
  <c r="F199" i="72" s="1"/>
  <c r="E49" i="22"/>
  <c r="G199" i="72" s="1"/>
  <c r="F49" i="22"/>
  <c r="H199" i="72" s="1"/>
  <c r="G49" i="22"/>
  <c r="I199" i="72" s="1"/>
  <c r="H49" i="22"/>
  <c r="J199" i="72" s="1"/>
  <c r="I49" i="22"/>
  <c r="K199" i="72" s="1"/>
  <c r="C49" i="22"/>
  <c r="E199" i="72" s="1"/>
  <c r="A24" i="38" l="1"/>
  <c r="A23" i="38"/>
  <c r="A22" i="38"/>
  <c r="A20" i="38"/>
  <c r="A19" i="38"/>
  <c r="A18" i="38"/>
  <c r="A37" i="38"/>
  <c r="A35" i="38"/>
  <c r="A33" i="21"/>
  <c r="A91" i="19"/>
  <c r="A92" i="19" s="1"/>
  <c r="A93" i="19" s="1"/>
  <c r="A94" i="19" s="1"/>
  <c r="A95" i="19" s="1"/>
  <c r="A96" i="19" s="1"/>
  <c r="A97" i="19" s="1"/>
  <c r="I86" i="19"/>
  <c r="H86" i="19"/>
  <c r="G86" i="19"/>
  <c r="F86" i="19"/>
  <c r="E86" i="19"/>
  <c r="D86" i="19"/>
  <c r="C86" i="19"/>
  <c r="I85" i="19"/>
  <c r="H85" i="19"/>
  <c r="G85" i="19"/>
  <c r="F85" i="19"/>
  <c r="E85" i="19"/>
  <c r="D85" i="19"/>
  <c r="C85" i="19"/>
  <c r="I84" i="19"/>
  <c r="H84" i="19"/>
  <c r="G84" i="19"/>
  <c r="F84" i="19"/>
  <c r="E84" i="19"/>
  <c r="D84" i="19"/>
  <c r="C84" i="19"/>
  <c r="I83" i="19"/>
  <c r="H83" i="19"/>
  <c r="G83" i="19"/>
  <c r="F83" i="19"/>
  <c r="E83" i="19"/>
  <c r="D83" i="19"/>
  <c r="C83" i="19"/>
  <c r="I82" i="19"/>
  <c r="H82" i="19"/>
  <c r="G82" i="19"/>
  <c r="F82" i="19"/>
  <c r="E82" i="19"/>
  <c r="D82" i="19"/>
  <c r="C82" i="19"/>
  <c r="I81" i="19"/>
  <c r="H81" i="19"/>
  <c r="G81" i="19"/>
  <c r="F81" i="19"/>
  <c r="E81" i="19"/>
  <c r="D81" i="19"/>
  <c r="C81" i="19"/>
  <c r="A81" i="19"/>
  <c r="A82" i="19" s="1"/>
  <c r="A83" i="19" s="1"/>
  <c r="A84" i="19" s="1"/>
  <c r="A85" i="19" s="1"/>
  <c r="A86" i="19" s="1"/>
  <c r="A87" i="19" s="1"/>
  <c r="I80" i="19"/>
  <c r="H80" i="19"/>
  <c r="G80" i="19"/>
  <c r="F80" i="19"/>
  <c r="E80" i="19"/>
  <c r="D80" i="19"/>
  <c r="C80" i="19"/>
  <c r="I76" i="19"/>
  <c r="H76" i="19"/>
  <c r="G76" i="19"/>
  <c r="F76" i="19"/>
  <c r="E76" i="19"/>
  <c r="D76" i="19"/>
  <c r="C76" i="19"/>
  <c r="I75" i="19"/>
  <c r="H75" i="19"/>
  <c r="G75" i="19"/>
  <c r="F75" i="19"/>
  <c r="E75" i="19"/>
  <c r="D75" i="19"/>
  <c r="C75" i="19"/>
  <c r="I74" i="19"/>
  <c r="H74" i="19"/>
  <c r="G74" i="19"/>
  <c r="F74" i="19"/>
  <c r="E74" i="19"/>
  <c r="D74" i="19"/>
  <c r="C74" i="19"/>
  <c r="I73" i="19"/>
  <c r="H73" i="19"/>
  <c r="G73" i="19"/>
  <c r="F73" i="19"/>
  <c r="E73" i="19"/>
  <c r="D73" i="19"/>
  <c r="C73" i="19"/>
  <c r="I72" i="19"/>
  <c r="H72" i="19"/>
  <c r="G72" i="19"/>
  <c r="F72" i="19"/>
  <c r="E72" i="19"/>
  <c r="D72" i="19"/>
  <c r="C72" i="19"/>
  <c r="I71" i="19"/>
  <c r="H71" i="19"/>
  <c r="G71" i="19"/>
  <c r="F71" i="19"/>
  <c r="E71" i="19"/>
  <c r="D71" i="19"/>
  <c r="C71" i="19"/>
  <c r="A71" i="19"/>
  <c r="A72" i="19" s="1"/>
  <c r="A73" i="19" s="1"/>
  <c r="A74" i="19" s="1"/>
  <c r="A75" i="19" s="1"/>
  <c r="A76" i="19" s="1"/>
  <c r="A77" i="19" s="1"/>
  <c r="I70" i="19"/>
  <c r="H70" i="19"/>
  <c r="G70" i="19"/>
  <c r="F70" i="19"/>
  <c r="E70" i="19"/>
  <c r="D70" i="19"/>
  <c r="C70" i="19"/>
  <c r="I65" i="19"/>
  <c r="H65" i="19"/>
  <c r="G65" i="19"/>
  <c r="F65" i="19"/>
  <c r="E65" i="19"/>
  <c r="D65" i="19"/>
  <c r="C65" i="19"/>
  <c r="I64" i="19"/>
  <c r="H64" i="19"/>
  <c r="G64" i="19"/>
  <c r="F64" i="19"/>
  <c r="E64" i="19"/>
  <c r="D64" i="19"/>
  <c r="C64" i="19"/>
  <c r="I63" i="19"/>
  <c r="H63" i="19"/>
  <c r="G63" i="19"/>
  <c r="F63" i="19"/>
  <c r="E63" i="19"/>
  <c r="D63" i="19"/>
  <c r="C63" i="19"/>
  <c r="I62" i="19"/>
  <c r="H62" i="19"/>
  <c r="G62" i="19"/>
  <c r="F62" i="19"/>
  <c r="E62" i="19"/>
  <c r="D62" i="19"/>
  <c r="C62" i="19"/>
  <c r="I61" i="19"/>
  <c r="H61" i="19"/>
  <c r="G61" i="19"/>
  <c r="F61" i="19"/>
  <c r="E61" i="19"/>
  <c r="D61" i="19"/>
  <c r="C61" i="19"/>
  <c r="I60" i="19"/>
  <c r="H60" i="19"/>
  <c r="G60" i="19"/>
  <c r="F60" i="19"/>
  <c r="E60" i="19"/>
  <c r="D60" i="19"/>
  <c r="C60" i="19"/>
  <c r="A60" i="19"/>
  <c r="A61" i="19" s="1"/>
  <c r="A62" i="19" s="1"/>
  <c r="A63" i="19" s="1"/>
  <c r="A64" i="19" s="1"/>
  <c r="A65" i="19" s="1"/>
  <c r="A66" i="19" s="1"/>
  <c r="I59" i="19"/>
  <c r="H59" i="19"/>
  <c r="G59" i="19"/>
  <c r="F59" i="19"/>
  <c r="E59" i="19"/>
  <c r="D59" i="19"/>
  <c r="C59" i="19"/>
  <c r="I56" i="19"/>
  <c r="H56" i="19"/>
  <c r="G56" i="19"/>
  <c r="F56" i="19"/>
  <c r="E56" i="19"/>
  <c r="D56" i="19"/>
  <c r="C56" i="19"/>
  <c r="A50" i="19"/>
  <c r="A51" i="19" s="1"/>
  <c r="A52" i="19" s="1"/>
  <c r="A53" i="19" s="1"/>
  <c r="A54" i="19" s="1"/>
  <c r="A55" i="19" s="1"/>
  <c r="A56" i="19" s="1"/>
  <c r="I46" i="19"/>
  <c r="H46" i="19"/>
  <c r="G46" i="19"/>
  <c r="F46" i="19"/>
  <c r="E46" i="19"/>
  <c r="D46" i="19"/>
  <c r="C46" i="19"/>
  <c r="A40" i="19"/>
  <c r="A41" i="19" s="1"/>
  <c r="A42" i="19" s="1"/>
  <c r="A43" i="19" s="1"/>
  <c r="A44" i="19" s="1"/>
  <c r="A45" i="19" s="1"/>
  <c r="A46" i="19" s="1"/>
  <c r="I34" i="19"/>
  <c r="H34" i="19"/>
  <c r="G34" i="19"/>
  <c r="F34" i="19"/>
  <c r="E34" i="19"/>
  <c r="D34" i="19"/>
  <c r="C34" i="19"/>
  <c r="I33" i="19"/>
  <c r="H33" i="19"/>
  <c r="G33" i="19"/>
  <c r="F33" i="19"/>
  <c r="E33" i="19"/>
  <c r="D33" i="19"/>
  <c r="C33" i="19"/>
  <c r="I32" i="19"/>
  <c r="H32" i="19"/>
  <c r="G32" i="19"/>
  <c r="F32" i="19"/>
  <c r="E32" i="19"/>
  <c r="D32" i="19"/>
  <c r="C32" i="19"/>
  <c r="I31" i="19"/>
  <c r="H31" i="19"/>
  <c r="G31" i="19"/>
  <c r="F31" i="19"/>
  <c r="E31" i="19"/>
  <c r="D31" i="19"/>
  <c r="C31" i="19"/>
  <c r="I30" i="19"/>
  <c r="H30" i="19"/>
  <c r="G30" i="19"/>
  <c r="F30" i="19"/>
  <c r="E30" i="19"/>
  <c r="D30" i="19"/>
  <c r="C30" i="19"/>
  <c r="I29" i="19"/>
  <c r="H29" i="19"/>
  <c r="G29" i="19"/>
  <c r="F29" i="19"/>
  <c r="E29" i="19"/>
  <c r="D29" i="19"/>
  <c r="C29" i="19"/>
  <c r="A29" i="19"/>
  <c r="A30" i="19" s="1"/>
  <c r="A31" i="19" s="1"/>
  <c r="A32" i="19" s="1"/>
  <c r="A33" i="19" s="1"/>
  <c r="A34" i="19" s="1"/>
  <c r="A35" i="19" s="1"/>
  <c r="I28" i="19"/>
  <c r="H28" i="19"/>
  <c r="G28" i="19"/>
  <c r="F28" i="19"/>
  <c r="E28" i="19"/>
  <c r="D28" i="19"/>
  <c r="C28" i="19"/>
  <c r="I25" i="19"/>
  <c r="H25" i="19"/>
  <c r="G25" i="19"/>
  <c r="F25" i="19"/>
  <c r="E25" i="19"/>
  <c r="D25" i="19"/>
  <c r="C25" i="19"/>
  <c r="A19" i="19"/>
  <c r="A20" i="19" s="1"/>
  <c r="A21" i="19" s="1"/>
  <c r="A22" i="19" s="1"/>
  <c r="A23" i="19" s="1"/>
  <c r="A24" i="19" s="1"/>
  <c r="A25" i="19" s="1"/>
  <c r="I15" i="19"/>
  <c r="H15" i="19"/>
  <c r="G15" i="19"/>
  <c r="F15" i="19"/>
  <c r="E15" i="19"/>
  <c r="D15" i="19"/>
  <c r="C15" i="19"/>
  <c r="A9" i="19"/>
  <c r="A10" i="19" s="1"/>
  <c r="A11" i="19" s="1"/>
  <c r="A12" i="19" s="1"/>
  <c r="A13" i="19" s="1"/>
  <c r="A14" i="19" s="1"/>
  <c r="A15" i="19" s="1"/>
  <c r="I139" i="38"/>
  <c r="H139" i="38"/>
  <c r="G139" i="38"/>
  <c r="F139" i="38"/>
  <c r="E139" i="38"/>
  <c r="D139" i="38"/>
  <c r="C139" i="38"/>
  <c r="I138" i="38"/>
  <c r="H138" i="38"/>
  <c r="G138" i="38"/>
  <c r="F138" i="38"/>
  <c r="E138" i="38"/>
  <c r="D138" i="38"/>
  <c r="C138" i="38"/>
  <c r="I137" i="38"/>
  <c r="H137" i="38"/>
  <c r="G137" i="38"/>
  <c r="F137" i="38"/>
  <c r="E137" i="38"/>
  <c r="D137" i="38"/>
  <c r="C137" i="38"/>
  <c r="I125" i="38"/>
  <c r="H125" i="38"/>
  <c r="G125" i="38"/>
  <c r="F125" i="38"/>
  <c r="E125" i="38"/>
  <c r="D125" i="38"/>
  <c r="C125" i="38"/>
  <c r="E723" i="72" s="1"/>
  <c r="I124" i="38"/>
  <c r="H124" i="38"/>
  <c r="G124" i="38"/>
  <c r="F124" i="38"/>
  <c r="E124" i="38"/>
  <c r="D124" i="38"/>
  <c r="C124" i="38"/>
  <c r="E722" i="72" s="1"/>
  <c r="I123" i="38"/>
  <c r="H123" i="38"/>
  <c r="G123" i="38"/>
  <c r="F123" i="38"/>
  <c r="E123" i="38"/>
  <c r="D123" i="38"/>
  <c r="C123" i="38"/>
  <c r="E721" i="72" s="1"/>
  <c r="I119" i="38"/>
  <c r="H119" i="38"/>
  <c r="G119" i="38"/>
  <c r="F119" i="38"/>
  <c r="E119" i="38"/>
  <c r="D119" i="38"/>
  <c r="C119" i="38"/>
  <c r="E719" i="72" s="1"/>
  <c r="I118" i="38"/>
  <c r="H118" i="38"/>
  <c r="G118" i="38"/>
  <c r="F118" i="38"/>
  <c r="E118" i="38"/>
  <c r="D118" i="38"/>
  <c r="C118" i="38"/>
  <c r="E718" i="72" s="1"/>
  <c r="I103" i="38"/>
  <c r="K713" i="72" s="1"/>
  <c r="H103" i="38"/>
  <c r="J713" i="72" s="1"/>
  <c r="G103" i="38"/>
  <c r="I713" i="72" s="1"/>
  <c r="F103" i="38"/>
  <c r="H713" i="72" s="1"/>
  <c r="E103" i="38"/>
  <c r="G713" i="72" s="1"/>
  <c r="D103" i="38"/>
  <c r="F713" i="72" s="1"/>
  <c r="C103" i="38"/>
  <c r="E713" i="72" s="1"/>
  <c r="I98" i="38"/>
  <c r="K709" i="72" s="1"/>
  <c r="H98" i="38"/>
  <c r="J709" i="72" s="1"/>
  <c r="G98" i="38"/>
  <c r="I709" i="72" s="1"/>
  <c r="F98" i="38"/>
  <c r="H709" i="72" s="1"/>
  <c r="E98" i="38"/>
  <c r="G709" i="72" s="1"/>
  <c r="D98" i="38"/>
  <c r="F709" i="72" s="1"/>
  <c r="C98" i="38"/>
  <c r="E709" i="72" s="1"/>
  <c r="I91" i="38"/>
  <c r="K705" i="72" s="1"/>
  <c r="H91" i="38"/>
  <c r="J705" i="72" s="1"/>
  <c r="G91" i="38"/>
  <c r="I705" i="72" s="1"/>
  <c r="F91" i="38"/>
  <c r="H705" i="72" s="1"/>
  <c r="E91" i="38"/>
  <c r="G705" i="72" s="1"/>
  <c r="D91" i="38"/>
  <c r="F705" i="72" s="1"/>
  <c r="C91" i="38"/>
  <c r="E705" i="72" s="1"/>
  <c r="I72" i="38"/>
  <c r="H72" i="38"/>
  <c r="G72" i="38"/>
  <c r="F72" i="38"/>
  <c r="E72" i="38"/>
  <c r="D72" i="38"/>
  <c r="C72" i="38"/>
  <c r="I67" i="38"/>
  <c r="H67" i="38"/>
  <c r="G67" i="38"/>
  <c r="F67" i="38"/>
  <c r="E67" i="38"/>
  <c r="D67" i="38"/>
  <c r="C67" i="38"/>
  <c r="I50" i="38"/>
  <c r="H50" i="38"/>
  <c r="G50" i="38"/>
  <c r="F50" i="38"/>
  <c r="E50" i="38"/>
  <c r="D50" i="38"/>
  <c r="C50" i="38"/>
  <c r="E680" i="72" s="1"/>
  <c r="A48" i="38"/>
  <c r="A49" i="38" s="1"/>
  <c r="A50" i="38" s="1"/>
  <c r="A54" i="38" s="1"/>
  <c r="A55" i="38" s="1"/>
  <c r="I31" i="38"/>
  <c r="H31" i="38"/>
  <c r="G31" i="38"/>
  <c r="F31" i="38"/>
  <c r="E31" i="38"/>
  <c r="D31" i="38"/>
  <c r="C31" i="38"/>
  <c r="I26" i="38"/>
  <c r="H26" i="38"/>
  <c r="G26" i="38"/>
  <c r="F26" i="38"/>
  <c r="E26" i="38"/>
  <c r="D26" i="38"/>
  <c r="C26" i="38"/>
  <c r="I9" i="38"/>
  <c r="H9" i="38"/>
  <c r="G9" i="38"/>
  <c r="F9" i="38"/>
  <c r="E9" i="38"/>
  <c r="D9" i="38"/>
  <c r="C9" i="38"/>
  <c r="E655" i="72" s="1"/>
  <c r="I94" i="4"/>
  <c r="K106" i="72" s="1"/>
  <c r="H94" i="4"/>
  <c r="J106" i="72" s="1"/>
  <c r="G94" i="4"/>
  <c r="I106" i="72" s="1"/>
  <c r="F94" i="4"/>
  <c r="H106" i="72" s="1"/>
  <c r="E94" i="4"/>
  <c r="G106" i="72" s="1"/>
  <c r="D94" i="4"/>
  <c r="F106" i="72" s="1"/>
  <c r="C94" i="4"/>
  <c r="E106" i="72" s="1"/>
  <c r="I93" i="4"/>
  <c r="K105" i="72" s="1"/>
  <c r="H93" i="4"/>
  <c r="J105" i="72" s="1"/>
  <c r="G93" i="4"/>
  <c r="I105" i="72" s="1"/>
  <c r="F93" i="4"/>
  <c r="H105" i="72" s="1"/>
  <c r="E93" i="4"/>
  <c r="G105" i="72" s="1"/>
  <c r="D93" i="4"/>
  <c r="F105" i="72" s="1"/>
  <c r="C93" i="4"/>
  <c r="E105" i="72" s="1"/>
  <c r="I92" i="4"/>
  <c r="K104" i="72" s="1"/>
  <c r="H92" i="4"/>
  <c r="J104" i="72" s="1"/>
  <c r="G92" i="4"/>
  <c r="I104" i="72" s="1"/>
  <c r="F92" i="4"/>
  <c r="H104" i="72" s="1"/>
  <c r="E92" i="4"/>
  <c r="G104" i="72" s="1"/>
  <c r="D92" i="4"/>
  <c r="F104" i="72" s="1"/>
  <c r="C92" i="4"/>
  <c r="E104" i="72" s="1"/>
  <c r="B91" i="4"/>
  <c r="B90" i="4"/>
  <c r="B89" i="4"/>
  <c r="I80" i="4"/>
  <c r="H80" i="4"/>
  <c r="G80" i="4"/>
  <c r="F80" i="4"/>
  <c r="E80" i="4"/>
  <c r="D80" i="4"/>
  <c r="I53" i="4"/>
  <c r="K89" i="72" s="1"/>
  <c r="H53" i="4"/>
  <c r="J89" i="72" s="1"/>
  <c r="G53" i="4"/>
  <c r="I89" i="72" s="1"/>
  <c r="F53" i="4"/>
  <c r="H89" i="72" s="1"/>
  <c r="E53" i="4"/>
  <c r="G89" i="72" s="1"/>
  <c r="D53" i="4"/>
  <c r="F89" i="72" s="1"/>
  <c r="I19" i="4"/>
  <c r="K73" i="72" s="1"/>
  <c r="H19" i="4"/>
  <c r="J73" i="72" s="1"/>
  <c r="G19" i="4"/>
  <c r="I73" i="72" s="1"/>
  <c r="F19" i="4"/>
  <c r="H73" i="72" s="1"/>
  <c r="E19" i="4"/>
  <c r="G73" i="72" s="1"/>
  <c r="D19" i="4"/>
  <c r="F73" i="72" s="1"/>
  <c r="C19" i="4"/>
  <c r="E73" i="72" s="1"/>
  <c r="A9" i="3"/>
  <c r="A10" i="3" s="1"/>
  <c r="A11" i="3" s="1"/>
  <c r="H8" i="2"/>
  <c r="G8" i="2"/>
  <c r="E8" i="2"/>
  <c r="C8" i="46" l="1"/>
  <c r="C8" i="35"/>
  <c r="E8" i="46"/>
  <c r="E8" i="35"/>
  <c r="D8" i="35"/>
  <c r="D8" i="46"/>
  <c r="I8" i="46"/>
  <c r="G8" i="35"/>
  <c r="H8" i="35"/>
  <c r="J8" i="46"/>
  <c r="F8" i="35"/>
  <c r="F8" i="46"/>
  <c r="E40" i="46"/>
  <c r="K40" i="46"/>
  <c r="D40" i="46"/>
  <c r="I8" i="35"/>
  <c r="K8" i="46"/>
  <c r="F40" i="46"/>
  <c r="I40" i="46"/>
  <c r="J40" i="46"/>
  <c r="A14" i="3"/>
  <c r="A17" i="3" s="1"/>
  <c r="A18" i="3" s="1"/>
  <c r="A19" i="3" s="1"/>
  <c r="A12" i="3"/>
  <c r="A13" i="3"/>
  <c r="A57" i="38"/>
  <c r="A56" i="38"/>
  <c r="A23" i="3"/>
  <c r="A24" i="3" s="1"/>
  <c r="A28" i="3" s="1"/>
  <c r="A29" i="3" s="1"/>
  <c r="A22" i="3"/>
  <c r="A21" i="3"/>
  <c r="A20" i="3"/>
  <c r="A34" i="21"/>
  <c r="A35" i="21" s="1"/>
  <c r="A36" i="21" s="1"/>
  <c r="A37" i="21" s="1"/>
  <c r="A40" i="21" s="1"/>
  <c r="A41" i="21" s="1"/>
  <c r="A42" i="21" s="1"/>
  <c r="A43" i="21" s="1"/>
  <c r="A44" i="21" s="1"/>
  <c r="A47" i="21" s="1"/>
  <c r="A48" i="21" s="1"/>
  <c r="A49" i="21" s="1"/>
  <c r="A50" i="21" s="1"/>
  <c r="A51" i="21" s="1"/>
  <c r="A62" i="21" s="1"/>
  <c r="A30" i="3"/>
  <c r="A31" i="3" s="1"/>
  <c r="A32" i="3" s="1"/>
  <c r="I90" i="4"/>
  <c r="K102" i="72" s="1"/>
  <c r="F25" i="4"/>
  <c r="H79" i="72" s="1"/>
  <c r="E25" i="4"/>
  <c r="G79" i="72" s="1"/>
  <c r="I25" i="45"/>
  <c r="C26" i="45"/>
  <c r="C25" i="45"/>
  <c r="D26" i="45"/>
  <c r="D25" i="45"/>
  <c r="E26" i="45"/>
  <c r="E25" i="45"/>
  <c r="F26" i="45"/>
  <c r="G25" i="45"/>
  <c r="H26" i="45"/>
  <c r="F25" i="45"/>
  <c r="G26" i="45"/>
  <c r="H25" i="45"/>
  <c r="I26" i="45"/>
  <c r="H158" i="38"/>
  <c r="J745" i="72" s="1"/>
  <c r="F135" i="38"/>
  <c r="F158" i="38"/>
  <c r="H745" i="72" s="1"/>
  <c r="D45" i="3"/>
  <c r="F52" i="72" s="1"/>
  <c r="G45" i="3"/>
  <c r="I52" i="72" s="1"/>
  <c r="E45" i="3"/>
  <c r="G52" i="72" s="1"/>
  <c r="F45" i="3"/>
  <c r="H52" i="72" s="1"/>
  <c r="E158" i="38"/>
  <c r="G745" i="72" s="1"/>
  <c r="C158" i="38"/>
  <c r="E745" i="72" s="1"/>
  <c r="C32" i="38"/>
  <c r="D158" i="38"/>
  <c r="F745" i="72" s="1"/>
  <c r="I158" i="38"/>
  <c r="K745" i="72" s="1"/>
  <c r="G158" i="38"/>
  <c r="I745" i="72" s="1"/>
  <c r="G32" i="38"/>
  <c r="D93" i="19"/>
  <c r="I66" i="19"/>
  <c r="D35" i="19"/>
  <c r="G35" i="19"/>
  <c r="C94" i="19"/>
  <c r="D94" i="19"/>
  <c r="C90" i="19"/>
  <c r="D66" i="19"/>
  <c r="C93" i="19"/>
  <c r="C120" i="38"/>
  <c r="E720" i="72" s="1"/>
  <c r="C140" i="38"/>
  <c r="G25" i="4"/>
  <c r="I79" i="72" s="1"/>
  <c r="H78" i="4"/>
  <c r="G89" i="4"/>
  <c r="I101" i="72" s="1"/>
  <c r="G97" i="4"/>
  <c r="I108" i="72" s="1"/>
  <c r="D100" i="4"/>
  <c r="F111" i="72" s="1"/>
  <c r="G103" i="4"/>
  <c r="I114" i="72" s="1"/>
  <c r="H97" i="4"/>
  <c r="J108" i="72" s="1"/>
  <c r="G100" i="4"/>
  <c r="I111" i="72" s="1"/>
  <c r="D98" i="4"/>
  <c r="F109" i="72" s="1"/>
  <c r="H100" i="4"/>
  <c r="J111" i="72" s="1"/>
  <c r="I25" i="4"/>
  <c r="K79" i="72" s="1"/>
  <c r="F78" i="4"/>
  <c r="D96" i="4"/>
  <c r="F107" i="72" s="1"/>
  <c r="G98" i="4"/>
  <c r="I109" i="72" s="1"/>
  <c r="D102" i="4"/>
  <c r="F113" i="72" s="1"/>
  <c r="G78" i="4"/>
  <c r="E96" i="4"/>
  <c r="G107" i="72" s="1"/>
  <c r="H98" i="4"/>
  <c r="J109" i="72" s="1"/>
  <c r="G102" i="4"/>
  <c r="I113" i="72" s="1"/>
  <c r="F96" i="4"/>
  <c r="H107" i="72" s="1"/>
  <c r="D99" i="4"/>
  <c r="F110" i="72" s="1"/>
  <c r="C103" i="4"/>
  <c r="E114" i="72" s="1"/>
  <c r="C89" i="4"/>
  <c r="E101" i="72" s="1"/>
  <c r="G96" i="4"/>
  <c r="I107" i="72" s="1"/>
  <c r="G99" i="4"/>
  <c r="I110" i="72" s="1"/>
  <c r="D103" i="4"/>
  <c r="F114" i="72" s="1"/>
  <c r="D89" i="4"/>
  <c r="F101" i="72" s="1"/>
  <c r="F97" i="4"/>
  <c r="H108" i="72" s="1"/>
  <c r="H99" i="4"/>
  <c r="J110" i="72" s="1"/>
  <c r="E103" i="4"/>
  <c r="G114" i="72" s="1"/>
  <c r="E140" i="38"/>
  <c r="E135" i="38"/>
  <c r="F140" i="38"/>
  <c r="H104" i="38"/>
  <c r="J714" i="72" s="1"/>
  <c r="I104" i="38"/>
  <c r="K714" i="72" s="1"/>
  <c r="D120" i="38"/>
  <c r="H120" i="38"/>
  <c r="D17" i="2"/>
  <c r="F104" i="38"/>
  <c r="H714" i="72" s="1"/>
  <c r="E17" i="2"/>
  <c r="H45" i="3"/>
  <c r="J52" i="72" s="1"/>
  <c r="D25" i="4"/>
  <c r="F79" i="72" s="1"/>
  <c r="D78" i="4"/>
  <c r="I102" i="4"/>
  <c r="K113" i="72" s="1"/>
  <c r="I89" i="4"/>
  <c r="K101" i="72" s="1"/>
  <c r="I103" i="4"/>
  <c r="K114" i="72" s="1"/>
  <c r="I96" i="4"/>
  <c r="K107" i="72" s="1"/>
  <c r="I97" i="4"/>
  <c r="K108" i="72" s="1"/>
  <c r="I99" i="4"/>
  <c r="K110" i="72" s="1"/>
  <c r="I98" i="4"/>
  <c r="K109" i="72" s="1"/>
  <c r="I100" i="4"/>
  <c r="K111" i="72" s="1"/>
  <c r="I45" i="3"/>
  <c r="K52" i="72" s="1"/>
  <c r="E78" i="4"/>
  <c r="C87" i="19"/>
  <c r="C35" i="19"/>
  <c r="D90" i="19"/>
  <c r="D91" i="19"/>
  <c r="I101" i="4"/>
  <c r="K112" i="72" s="1"/>
  <c r="H32" i="38"/>
  <c r="C102" i="4"/>
  <c r="E113" i="72" s="1"/>
  <c r="I32" i="38"/>
  <c r="H140" i="38"/>
  <c r="G104" i="38"/>
  <c r="I714" i="72" s="1"/>
  <c r="E66" i="19"/>
  <c r="E77" i="19"/>
  <c r="C90" i="4"/>
  <c r="E102" i="72" s="1"/>
  <c r="C101" i="4"/>
  <c r="E112" i="72" s="1"/>
  <c r="I140" i="38"/>
  <c r="F66" i="19"/>
  <c r="F17" i="2"/>
  <c r="H25" i="4"/>
  <c r="J79" i="72" s="1"/>
  <c r="I78" i="4"/>
  <c r="E89" i="4"/>
  <c r="G101" i="72" s="1"/>
  <c r="D90" i="4"/>
  <c r="F102" i="72" s="1"/>
  <c r="H96" i="4"/>
  <c r="J107" i="72" s="1"/>
  <c r="C100" i="4"/>
  <c r="E111" i="72" s="1"/>
  <c r="D101" i="4"/>
  <c r="F112" i="72" s="1"/>
  <c r="E102" i="4"/>
  <c r="G113" i="72" s="1"/>
  <c r="F103" i="4"/>
  <c r="H114" i="72" s="1"/>
  <c r="C73" i="38"/>
  <c r="C135" i="38"/>
  <c r="H77" i="19"/>
  <c r="H35" i="19"/>
  <c r="C91" i="19"/>
  <c r="C95" i="19"/>
  <c r="G17" i="2"/>
  <c r="F89" i="4"/>
  <c r="H101" i="72" s="1"/>
  <c r="E90" i="4"/>
  <c r="G102" i="72" s="1"/>
  <c r="C98" i="4"/>
  <c r="E109" i="72" s="1"/>
  <c r="C99" i="4"/>
  <c r="E110" i="72" s="1"/>
  <c r="E101" i="4"/>
  <c r="G112" i="72" s="1"/>
  <c r="F102" i="4"/>
  <c r="H113" i="72" s="1"/>
  <c r="D135" i="38"/>
  <c r="D73" i="38"/>
  <c r="I35" i="19"/>
  <c r="H66" i="19"/>
  <c r="D95" i="19"/>
  <c r="H17" i="2"/>
  <c r="C78" i="4"/>
  <c r="F90" i="4"/>
  <c r="H102" i="72" s="1"/>
  <c r="C97" i="4"/>
  <c r="E108" i="72" s="1"/>
  <c r="E100" i="4"/>
  <c r="G111" i="72" s="1"/>
  <c r="F101" i="4"/>
  <c r="H112" i="72" s="1"/>
  <c r="H103" i="4"/>
  <c r="J114" i="72" s="1"/>
  <c r="E32" i="38"/>
  <c r="D140" i="38"/>
  <c r="H73" i="38"/>
  <c r="C104" i="38"/>
  <c r="E714" i="72" s="1"/>
  <c r="C92" i="19"/>
  <c r="C96" i="19"/>
  <c r="I17" i="2"/>
  <c r="C45" i="3"/>
  <c r="E52" i="72" s="1"/>
  <c r="C25" i="4"/>
  <c r="E79" i="72" s="1"/>
  <c r="H89" i="4"/>
  <c r="J101" i="72" s="1"/>
  <c r="G90" i="4"/>
  <c r="I102" i="72" s="1"/>
  <c r="C96" i="4"/>
  <c r="E107" i="72" s="1"/>
  <c r="D97" i="4"/>
  <c r="F108" i="72" s="1"/>
  <c r="E98" i="4"/>
  <c r="G109" i="72" s="1"/>
  <c r="E99" i="4"/>
  <c r="G110" i="72" s="1"/>
  <c r="F100" i="4"/>
  <c r="H111" i="72" s="1"/>
  <c r="G101" i="4"/>
  <c r="I112" i="72" s="1"/>
  <c r="H102" i="4"/>
  <c r="J113" i="72" s="1"/>
  <c r="F32" i="38"/>
  <c r="F120" i="38"/>
  <c r="F73" i="38"/>
  <c r="I73" i="38"/>
  <c r="D104" i="38"/>
  <c r="F714" i="72" s="1"/>
  <c r="I120" i="38"/>
  <c r="I77" i="19"/>
  <c r="D92" i="19"/>
  <c r="D96" i="19"/>
  <c r="H90" i="4"/>
  <c r="J102" i="72" s="1"/>
  <c r="E97" i="4"/>
  <c r="G108" i="72" s="1"/>
  <c r="F98" i="4"/>
  <c r="H109" i="72" s="1"/>
  <c r="F99" i="4"/>
  <c r="H110" i="72" s="1"/>
  <c r="H101" i="4"/>
  <c r="J112" i="72" s="1"/>
  <c r="G120" i="38"/>
  <c r="G73" i="38"/>
  <c r="G135" i="38"/>
  <c r="E35" i="19"/>
  <c r="C77" i="19"/>
  <c r="D87" i="19"/>
  <c r="E90" i="19"/>
  <c r="E91" i="19"/>
  <c r="E92" i="19"/>
  <c r="E93" i="19"/>
  <c r="E94" i="19"/>
  <c r="E95" i="19"/>
  <c r="E96" i="19"/>
  <c r="F35" i="19"/>
  <c r="C66" i="19"/>
  <c r="D77" i="19"/>
  <c r="E87" i="19"/>
  <c r="F90" i="19"/>
  <c r="F91" i="19"/>
  <c r="F92" i="19"/>
  <c r="F93" i="19"/>
  <c r="F94" i="19"/>
  <c r="F95" i="19"/>
  <c r="F96" i="19"/>
  <c r="F87" i="19"/>
  <c r="G90" i="19"/>
  <c r="G91" i="19"/>
  <c r="G92" i="19"/>
  <c r="G93" i="19"/>
  <c r="G94" i="19"/>
  <c r="G95" i="19"/>
  <c r="G96" i="19"/>
  <c r="D32" i="38"/>
  <c r="E73" i="38"/>
  <c r="E104" i="38"/>
  <c r="G714" i="72" s="1"/>
  <c r="E120" i="38"/>
  <c r="G140" i="38"/>
  <c r="F77" i="19"/>
  <c r="G87" i="19"/>
  <c r="H90" i="19"/>
  <c r="H91" i="19"/>
  <c r="H92" i="19"/>
  <c r="H93" i="19"/>
  <c r="H94" i="19"/>
  <c r="H95" i="19"/>
  <c r="H96" i="19"/>
  <c r="H135" i="38"/>
  <c r="G77" i="19"/>
  <c r="H87" i="19"/>
  <c r="I90" i="19"/>
  <c r="I91" i="19"/>
  <c r="I92" i="19"/>
  <c r="I93" i="19"/>
  <c r="I94" i="19"/>
  <c r="I95" i="19"/>
  <c r="I96" i="19"/>
  <c r="I135" i="38"/>
  <c r="G66" i="19"/>
  <c r="I87" i="19"/>
  <c r="A58" i="38" l="1"/>
  <c r="A66" i="38"/>
  <c r="A62" i="38"/>
  <c r="A41" i="4"/>
  <c r="A50" i="4" s="1"/>
  <c r="A53" i="4" s="1"/>
  <c r="A51" i="4"/>
  <c r="G10" i="35"/>
  <c r="G16" i="35" s="1"/>
  <c r="I631" i="72" s="1"/>
  <c r="I9" i="46"/>
  <c r="I16" i="46" s="1"/>
  <c r="C9" i="46"/>
  <c r="C16" i="46" s="1"/>
  <c r="C10" i="35"/>
  <c r="C16" i="35" s="1"/>
  <c r="E631" i="72" s="1"/>
  <c r="K9" i="46"/>
  <c r="K16" i="46" s="1"/>
  <c r="I10" i="35"/>
  <c r="I16" i="35" s="1"/>
  <c r="K631" i="72" s="1"/>
  <c r="D10" i="35"/>
  <c r="D16" i="35" s="1"/>
  <c r="F631" i="72" s="1"/>
  <c r="D9" i="46"/>
  <c r="D16" i="46" s="1"/>
  <c r="E10" i="35"/>
  <c r="E16" i="35" s="1"/>
  <c r="G631" i="72" s="1"/>
  <c r="E9" i="46"/>
  <c r="E16" i="46" s="1"/>
  <c r="F10" i="35"/>
  <c r="F16" i="35" s="1"/>
  <c r="H631" i="72" s="1"/>
  <c r="F9" i="46"/>
  <c r="F16" i="46" s="1"/>
  <c r="H10" i="35"/>
  <c r="H16" i="35" s="1"/>
  <c r="J631" i="72" s="1"/>
  <c r="J9" i="46"/>
  <c r="J16" i="46" s="1"/>
  <c r="A35" i="3"/>
  <c r="A34" i="3"/>
  <c r="A33" i="3"/>
  <c r="I60" i="35"/>
  <c r="I65" i="35" s="1"/>
  <c r="C60" i="35"/>
  <c r="C65" i="35" s="1"/>
  <c r="D60" i="35"/>
  <c r="D65" i="35" s="1"/>
  <c r="F60" i="35"/>
  <c r="F65" i="35" s="1"/>
  <c r="G60" i="35"/>
  <c r="G65" i="35" s="1"/>
  <c r="H60" i="35"/>
  <c r="H65" i="35" s="1"/>
  <c r="E60" i="35"/>
  <c r="E65" i="35" s="1"/>
  <c r="A67" i="38"/>
  <c r="A69" i="38" s="1"/>
  <c r="A70" i="38" s="1"/>
  <c r="A71" i="38" s="1"/>
  <c r="C37" i="38"/>
  <c r="A36" i="3"/>
  <c r="A37" i="3" s="1"/>
  <c r="A39" i="3" s="1"/>
  <c r="C169" i="38"/>
  <c r="E749" i="72" s="1"/>
  <c r="I78" i="38"/>
  <c r="I109" i="38"/>
  <c r="K717" i="72" s="1"/>
  <c r="I37" i="38"/>
  <c r="F78" i="38"/>
  <c r="C109" i="38"/>
  <c r="E717" i="72" s="1"/>
  <c r="H78" i="38"/>
  <c r="G78" i="38"/>
  <c r="E78" i="38"/>
  <c r="D109" i="38"/>
  <c r="F717" i="72" s="1"/>
  <c r="F109" i="38"/>
  <c r="H717" i="72" s="1"/>
  <c r="C78" i="38"/>
  <c r="D78" i="38"/>
  <c r="H109" i="38"/>
  <c r="J717" i="72" s="1"/>
  <c r="E109" i="38"/>
  <c r="G717" i="72" s="1"/>
  <c r="G109" i="38"/>
  <c r="I717" i="72" s="1"/>
  <c r="G37" i="38"/>
  <c r="H37" i="38"/>
  <c r="F37" i="38"/>
  <c r="D37" i="38"/>
  <c r="E37" i="38"/>
  <c r="F91" i="4"/>
  <c r="H103" i="72" s="1"/>
  <c r="C91" i="4"/>
  <c r="E103" i="72" s="1"/>
  <c r="G91" i="4"/>
  <c r="I103" i="72" s="1"/>
  <c r="H91" i="4"/>
  <c r="J103" i="72" s="1"/>
  <c r="I91" i="4"/>
  <c r="K103" i="72" s="1"/>
  <c r="E91" i="4"/>
  <c r="G103" i="72" s="1"/>
  <c r="D91" i="4"/>
  <c r="F103" i="72" s="1"/>
  <c r="A63" i="21"/>
  <c r="A64" i="21" s="1"/>
  <c r="A65" i="21" s="1"/>
  <c r="A66" i="21" s="1"/>
  <c r="A69" i="21" s="1"/>
  <c r="A70" i="21" s="1"/>
  <c r="A71" i="21" s="1"/>
  <c r="A72" i="21" s="1"/>
  <c r="A73" i="21" s="1"/>
  <c r="A76" i="21" s="1"/>
  <c r="A77" i="21" s="1"/>
  <c r="A78" i="21" s="1"/>
  <c r="A79" i="21" s="1"/>
  <c r="A80" i="21" s="1"/>
  <c r="A88" i="21" s="1"/>
  <c r="D169" i="38"/>
  <c r="F749" i="72" s="1"/>
  <c r="F169" i="38"/>
  <c r="H749" i="72" s="1"/>
  <c r="H169" i="38"/>
  <c r="J749" i="72" s="1"/>
  <c r="G29" i="45"/>
  <c r="G39" i="45"/>
  <c r="F39" i="45"/>
  <c r="F29" i="45"/>
  <c r="D39" i="45"/>
  <c r="D29" i="45"/>
  <c r="F28" i="45"/>
  <c r="F38" i="45"/>
  <c r="E28" i="45"/>
  <c r="E38" i="45"/>
  <c r="C38" i="45"/>
  <c r="C28" i="45"/>
  <c r="I29" i="45"/>
  <c r="I39" i="45"/>
  <c r="H39" i="45"/>
  <c r="H29" i="45"/>
  <c r="E29" i="45"/>
  <c r="E39" i="45"/>
  <c r="C39" i="45"/>
  <c r="C29" i="45"/>
  <c r="H28" i="45"/>
  <c r="H38" i="45"/>
  <c r="G28" i="45"/>
  <c r="G38" i="45"/>
  <c r="D28" i="45"/>
  <c r="D38" i="45"/>
  <c r="I28" i="45"/>
  <c r="I38" i="45"/>
  <c r="G169" i="38"/>
  <c r="I749" i="72" s="1"/>
  <c r="E169" i="38"/>
  <c r="G749" i="72" s="1"/>
  <c r="I169" i="38"/>
  <c r="K749" i="72" s="1"/>
  <c r="G97" i="19"/>
  <c r="D97" i="19"/>
  <c r="H104" i="4"/>
  <c r="J115" i="72" s="1"/>
  <c r="G104" i="4"/>
  <c r="I115" i="72" s="1"/>
  <c r="G105" i="4"/>
  <c r="I116" i="72" s="1"/>
  <c r="H105" i="4"/>
  <c r="J116" i="72" s="1"/>
  <c r="G106" i="4"/>
  <c r="I117" i="72" s="1"/>
  <c r="D105" i="4"/>
  <c r="F116" i="72" s="1"/>
  <c r="D106" i="4"/>
  <c r="F117" i="72" s="1"/>
  <c r="E106" i="4"/>
  <c r="G117" i="72" s="1"/>
  <c r="C104" i="4"/>
  <c r="E115" i="72" s="1"/>
  <c r="F105" i="4"/>
  <c r="H116" i="72" s="1"/>
  <c r="F141" i="38"/>
  <c r="E105" i="4"/>
  <c r="G116" i="72" s="1"/>
  <c r="I19" i="2"/>
  <c r="D141" i="38"/>
  <c r="G19" i="2"/>
  <c r="H106" i="4"/>
  <c r="J117" i="72" s="1"/>
  <c r="I104" i="4"/>
  <c r="K115" i="72" s="1"/>
  <c r="E19" i="2"/>
  <c r="G141" i="38"/>
  <c r="E104" i="4"/>
  <c r="G115" i="72" s="1"/>
  <c r="D104" i="4"/>
  <c r="F115" i="72" s="1"/>
  <c r="I106" i="4"/>
  <c r="K117" i="72" s="1"/>
  <c r="I141" i="38"/>
  <c r="F97" i="19"/>
  <c r="C106" i="4"/>
  <c r="E117" i="72" s="1"/>
  <c r="C141" i="38"/>
  <c r="F104" i="4"/>
  <c r="H115" i="72" s="1"/>
  <c r="H141" i="38"/>
  <c r="H19" i="2"/>
  <c r="F106" i="4"/>
  <c r="H117" i="72" s="1"/>
  <c r="D19" i="2"/>
  <c r="E141" i="38"/>
  <c r="E97" i="19"/>
  <c r="C105" i="4"/>
  <c r="E116" i="72" s="1"/>
  <c r="H97" i="19"/>
  <c r="C97" i="19"/>
  <c r="I97" i="19"/>
  <c r="F19" i="2"/>
  <c r="C101" i="19"/>
  <c r="I105" i="4"/>
  <c r="K116" i="72" s="1"/>
  <c r="C19" i="2"/>
  <c r="A65" i="38" l="1"/>
  <c r="A64" i="38"/>
  <c r="A63" i="38"/>
  <c r="A61" i="38"/>
  <c r="A60" i="38"/>
  <c r="A59" i="38"/>
  <c r="A52" i="4"/>
  <c r="I40" i="35"/>
  <c r="K645" i="72" s="1"/>
  <c r="D40" i="35"/>
  <c r="F645" i="72" s="1"/>
  <c r="C40" i="35"/>
  <c r="E645" i="72" s="1"/>
  <c r="G40" i="35"/>
  <c r="I645" i="72" s="1"/>
  <c r="F40" i="35"/>
  <c r="H645" i="72" s="1"/>
  <c r="H40" i="35"/>
  <c r="J645" i="72" s="1"/>
  <c r="E40" i="35"/>
  <c r="G645" i="72" s="1"/>
  <c r="A67" i="4"/>
  <c r="A68" i="4" s="1"/>
  <c r="A69" i="4" s="1"/>
  <c r="A70" i="4" s="1"/>
  <c r="A78" i="4" s="1"/>
  <c r="A57" i="4"/>
  <c r="A54" i="4"/>
  <c r="A56" i="4"/>
  <c r="A55" i="4"/>
  <c r="E146" i="38"/>
  <c r="A72" i="38"/>
  <c r="A73" i="38" s="1"/>
  <c r="A75" i="38" s="1"/>
  <c r="A42" i="3"/>
  <c r="A43" i="3" s="1"/>
  <c r="A40" i="3"/>
  <c r="C146" i="38"/>
  <c r="I146" i="38"/>
  <c r="G108" i="4"/>
  <c r="I118" i="72" s="1"/>
  <c r="G146" i="38"/>
  <c r="A89" i="21"/>
  <c r="A90" i="21" s="1"/>
  <c r="A91" i="21" s="1"/>
  <c r="A92" i="21" s="1"/>
  <c r="A95" i="21" s="1"/>
  <c r="A96" i="21" s="1"/>
  <c r="A97" i="21" s="1"/>
  <c r="A98" i="21" s="1"/>
  <c r="A99" i="21" s="1"/>
  <c r="A102" i="21" s="1"/>
  <c r="A103" i="21" s="1"/>
  <c r="A104" i="21" s="1"/>
  <c r="A105" i="21" s="1"/>
  <c r="A106" i="21" s="1"/>
  <c r="A114" i="21" s="1"/>
  <c r="H109" i="4"/>
  <c r="J119" i="72" s="1"/>
  <c r="G110" i="4"/>
  <c r="I120" i="72" s="1"/>
  <c r="G109" i="4"/>
  <c r="I119" i="72" s="1"/>
  <c r="H108" i="4"/>
  <c r="J118" i="72" s="1"/>
  <c r="D109" i="4"/>
  <c r="F119" i="72" s="1"/>
  <c r="G108" i="19"/>
  <c r="D108" i="19"/>
  <c r="E108" i="4"/>
  <c r="G118" i="72" s="1"/>
  <c r="E110" i="4"/>
  <c r="G120" i="72" s="1"/>
  <c r="E109" i="4"/>
  <c r="G119" i="72" s="1"/>
  <c r="D110" i="4"/>
  <c r="F120" i="72" s="1"/>
  <c r="I108" i="4"/>
  <c r="K118" i="72" s="1"/>
  <c r="I108" i="19"/>
  <c r="I110" i="4"/>
  <c r="K120" i="72" s="1"/>
  <c r="H110" i="4"/>
  <c r="J120" i="72" s="1"/>
  <c r="F110" i="4"/>
  <c r="H120" i="72" s="1"/>
  <c r="F108" i="19"/>
  <c r="C110" i="4"/>
  <c r="E120" i="72" s="1"/>
  <c r="C108" i="4"/>
  <c r="E118" i="72" s="1"/>
  <c r="E108" i="19"/>
  <c r="H108" i="19"/>
  <c r="C109" i="4"/>
  <c r="E119" i="72" s="1"/>
  <c r="F108" i="4"/>
  <c r="H118" i="72" s="1"/>
  <c r="F109" i="4"/>
  <c r="H119" i="72" s="1"/>
  <c r="D146" i="38"/>
  <c r="H146" i="38"/>
  <c r="I109" i="4"/>
  <c r="K119" i="72" s="1"/>
  <c r="F146" i="38"/>
  <c r="D108" i="4"/>
  <c r="F118" i="72" s="1"/>
  <c r="A79" i="4" l="1"/>
  <c r="A80" i="4" s="1"/>
  <c r="A81" i="4" s="1"/>
  <c r="A89" i="4" s="1"/>
  <c r="A90" i="4" s="1"/>
  <c r="J57" i="46"/>
  <c r="I57" i="46"/>
  <c r="D57" i="46"/>
  <c r="C57" i="46"/>
  <c r="E57" i="46"/>
  <c r="F57" i="46"/>
  <c r="K57" i="46"/>
  <c r="A76" i="38"/>
  <c r="A78" i="38"/>
  <c r="A89" i="38" s="1"/>
  <c r="A90" i="38" s="1"/>
  <c r="A91" i="38" s="1"/>
  <c r="A95" i="38" s="1"/>
  <c r="A96" i="38" s="1"/>
  <c r="A97" i="38" s="1"/>
  <c r="A98" i="38" s="1"/>
  <c r="A100" i="38" s="1"/>
  <c r="A101" i="38" s="1"/>
  <c r="A102" i="38" s="1"/>
  <c r="A103" i="38" s="1"/>
  <c r="A104" i="38" s="1"/>
  <c r="A106" i="38" s="1"/>
  <c r="A45" i="3"/>
  <c r="A53" i="3" s="1"/>
  <c r="A54" i="3" s="1"/>
  <c r="A55" i="3" s="1"/>
  <c r="A56" i="3" s="1"/>
  <c r="A44" i="3"/>
  <c r="G112" i="4"/>
  <c r="I121" i="72" s="1"/>
  <c r="A115" i="21"/>
  <c r="A116" i="21" s="1"/>
  <c r="A117" i="21" s="1"/>
  <c r="A118" i="21" s="1"/>
  <c r="A121" i="21" s="1"/>
  <c r="A122" i="21" s="1"/>
  <c r="A123" i="21" s="1"/>
  <c r="A124" i="21" s="1"/>
  <c r="A125" i="21" s="1"/>
  <c r="A128" i="21" s="1"/>
  <c r="A129" i="21" s="1"/>
  <c r="A130" i="21" s="1"/>
  <c r="A131" i="21" s="1"/>
  <c r="A132" i="21" s="1"/>
  <c r="A140" i="21" s="1"/>
  <c r="A141" i="21" s="1"/>
  <c r="A142" i="21" s="1"/>
  <c r="A143" i="21" s="1"/>
  <c r="A144" i="21" s="1"/>
  <c r="A147" i="21" s="1"/>
  <c r="A148" i="21" s="1"/>
  <c r="A149" i="21" s="1"/>
  <c r="A150" i="21" s="1"/>
  <c r="A151" i="21" s="1"/>
  <c r="A154" i="21" s="1"/>
  <c r="A155" i="21" s="1"/>
  <c r="A156" i="21" s="1"/>
  <c r="A157" i="21" s="1"/>
  <c r="A158" i="21" s="1"/>
  <c r="H112" i="4"/>
  <c r="J121" i="72" s="1"/>
  <c r="E112" i="4"/>
  <c r="G121" i="72" s="1"/>
  <c r="I112" i="4"/>
  <c r="K121" i="72" s="1"/>
  <c r="F112" i="4"/>
  <c r="H121" i="72" s="1"/>
  <c r="C112" i="4"/>
  <c r="E121" i="72" s="1"/>
  <c r="D112" i="4"/>
  <c r="F121" i="72" s="1"/>
  <c r="Z30" i="48"/>
  <c r="Z31" i="48"/>
  <c r="Y30" i="48"/>
  <c r="AA31" i="48"/>
  <c r="T32" i="48"/>
  <c r="AA30" i="48"/>
  <c r="Q32" i="48"/>
  <c r="Z29" i="48"/>
  <c r="P32" i="48"/>
  <c r="J32" i="48"/>
  <c r="K32" i="48"/>
  <c r="I32" i="48"/>
  <c r="H32" i="48"/>
  <c r="Y29" i="48"/>
  <c r="S32" i="48"/>
  <c r="Y31" i="48"/>
  <c r="R32" i="48"/>
  <c r="O32" i="48"/>
  <c r="L32" i="48"/>
  <c r="AA29" i="48"/>
  <c r="U32" i="48"/>
  <c r="G32" i="48"/>
  <c r="A91" i="4" l="1"/>
  <c r="A92" i="4" s="1"/>
  <c r="A93" i="4" s="1"/>
  <c r="A94" i="4" s="1"/>
  <c r="A96" i="4" s="1"/>
  <c r="A107" i="38"/>
  <c r="A109" i="38"/>
  <c r="A118" i="38" s="1"/>
  <c r="A119" i="38" s="1"/>
  <c r="A120" i="38" s="1"/>
  <c r="A123" i="38" s="1"/>
  <c r="A124" i="38" s="1"/>
  <c r="A125" i="38" s="1"/>
  <c r="A58" i="3"/>
  <c r="A59" i="3" s="1"/>
  <c r="A57" i="3"/>
  <c r="Y112" i="48"/>
  <c r="G98" i="48"/>
  <c r="Z113" i="48"/>
  <c r="H99" i="48"/>
  <c r="Z112" i="48"/>
  <c r="H98" i="48"/>
  <c r="Z111" i="48"/>
  <c r="H97" i="48"/>
  <c r="H100" i="48" s="1"/>
  <c r="Y111" i="48"/>
  <c r="G97" i="48"/>
  <c r="Y113" i="48"/>
  <c r="G99" i="48"/>
  <c r="AA111" i="48"/>
  <c r="I97" i="48"/>
  <c r="AA113" i="48"/>
  <c r="I99" i="48"/>
  <c r="J99" i="48" s="1"/>
  <c r="AA112" i="48"/>
  <c r="I98" i="48"/>
  <c r="U38" i="48"/>
  <c r="U114" i="48"/>
  <c r="H38" i="48"/>
  <c r="H114" i="48"/>
  <c r="T38" i="48"/>
  <c r="T114" i="48"/>
  <c r="K38" i="48"/>
  <c r="K114" i="48"/>
  <c r="O38" i="48"/>
  <c r="O114" i="48"/>
  <c r="J38" i="48"/>
  <c r="J114" i="48"/>
  <c r="I38" i="48"/>
  <c r="I114" i="48"/>
  <c r="L38" i="48"/>
  <c r="L114" i="48"/>
  <c r="P38" i="48"/>
  <c r="P114" i="48"/>
  <c r="G38" i="48"/>
  <c r="G114" i="48"/>
  <c r="R38" i="48"/>
  <c r="R114" i="48"/>
  <c r="S38" i="48"/>
  <c r="S114" i="48"/>
  <c r="Q38" i="48"/>
  <c r="Q114" i="48"/>
  <c r="AB31" i="48"/>
  <c r="AB30" i="48"/>
  <c r="Z32" i="48"/>
  <c r="Y32" i="48"/>
  <c r="AB29" i="48"/>
  <c r="X32" i="48"/>
  <c r="AA32" i="48"/>
  <c r="A98" i="4" l="1"/>
  <c r="A99" i="4"/>
  <c r="A97" i="4"/>
  <c r="A135" i="38"/>
  <c r="A137" i="38" s="1"/>
  <c r="A138" i="38" s="1"/>
  <c r="A139" i="38" s="1"/>
  <c r="A140" i="38" s="1"/>
  <c r="A141" i="38" s="1"/>
  <c r="A143" i="38" s="1"/>
  <c r="Q120" i="48"/>
  <c r="AB113" i="48"/>
  <c r="I120" i="48"/>
  <c r="AB111" i="48"/>
  <c r="R120" i="48"/>
  <c r="T120" i="48"/>
  <c r="G120" i="48"/>
  <c r="J120" i="48"/>
  <c r="Y114" i="48"/>
  <c r="O120" i="48"/>
  <c r="AB112" i="48"/>
  <c r="S120" i="48"/>
  <c r="H120" i="48"/>
  <c r="P120" i="48"/>
  <c r="K120" i="48"/>
  <c r="U120" i="48"/>
  <c r="L120" i="48"/>
  <c r="J98" i="48"/>
  <c r="G100" i="48"/>
  <c r="J97" i="48"/>
  <c r="I100" i="48"/>
  <c r="J100" i="48" s="1"/>
  <c r="X38" i="48"/>
  <c r="X114" i="48"/>
  <c r="AA38" i="48"/>
  <c r="AA114" i="48"/>
  <c r="Z38" i="48"/>
  <c r="Z114" i="48"/>
  <c r="AB32" i="48"/>
  <c r="Y38" i="48"/>
  <c r="L57" i="48"/>
  <c r="Q55" i="48"/>
  <c r="Q54" i="48"/>
  <c r="R51" i="48"/>
  <c r="J57" i="48"/>
  <c r="Q51" i="48"/>
  <c r="Q49" i="48"/>
  <c r="I57" i="48"/>
  <c r="R54" i="48"/>
  <c r="R55" i="48"/>
  <c r="R50" i="48"/>
  <c r="P55" i="48"/>
  <c r="P56" i="48"/>
  <c r="G52" i="48"/>
  <c r="I52" i="48"/>
  <c r="K52" i="48"/>
  <c r="P50" i="48"/>
  <c r="Q50" i="48"/>
  <c r="J52" i="48"/>
  <c r="A101" i="4" l="1"/>
  <c r="A104" i="4"/>
  <c r="A105" i="4" s="1"/>
  <c r="A106" i="4" s="1"/>
  <c r="A108" i="4" s="1"/>
  <c r="A109" i="4" s="1"/>
  <c r="A110" i="4" s="1"/>
  <c r="A112" i="4" s="1"/>
  <c r="A102" i="4"/>
  <c r="A103" i="4"/>
  <c r="A100" i="4"/>
  <c r="A144" i="38"/>
  <c r="A146" i="38"/>
  <c r="A155" i="38" s="1"/>
  <c r="A156" i="38" s="1"/>
  <c r="A157" i="38" s="1"/>
  <c r="A158" i="38" s="1"/>
  <c r="A166" i="38" s="1"/>
  <c r="A167" i="38" s="1"/>
  <c r="A168" i="38" s="1"/>
  <c r="A169" i="38" s="1"/>
  <c r="AB114" i="48"/>
  <c r="AA120" i="48"/>
  <c r="Z120" i="48"/>
  <c r="X120" i="48"/>
  <c r="AB38" i="48"/>
  <c r="Y120" i="48"/>
  <c r="S55" i="48"/>
  <c r="G57" i="48"/>
  <c r="O57" i="48"/>
  <c r="H57" i="48"/>
  <c r="R56" i="48"/>
  <c r="G58" i="48"/>
  <c r="K57" i="48"/>
  <c r="Q52" i="48"/>
  <c r="P49" i="48"/>
  <c r="R49" i="48"/>
  <c r="O52" i="48"/>
  <c r="P51" i="48"/>
  <c r="I58" i="48"/>
  <c r="S50" i="48"/>
  <c r="J58" i="48"/>
  <c r="H52" i="48"/>
  <c r="Q56" i="48"/>
  <c r="P54" i="48"/>
  <c r="L52" i="48"/>
  <c r="R57" i="48" l="1"/>
  <c r="L58" i="48"/>
  <c r="S51" i="48"/>
  <c r="R52" i="48"/>
  <c r="AB120" i="48"/>
  <c r="K58" i="48"/>
  <c r="O58" i="48"/>
  <c r="S49" i="48"/>
  <c r="R58" i="48"/>
  <c r="S56" i="48"/>
  <c r="H58" i="48"/>
  <c r="P52" i="48"/>
  <c r="S54" i="48"/>
  <c r="P57" i="48"/>
  <c r="Q57" i="48"/>
  <c r="Q58" i="48" l="1"/>
  <c r="S57" i="48"/>
  <c r="P58" i="48"/>
  <c r="S52" i="48"/>
  <c r="S58" i="48"/>
  <c r="A23" i="22"/>
  <c r="A24" i="22" s="1"/>
  <c r="A27" i="22" s="1"/>
  <c r="A28" i="22" s="1"/>
  <c r="A29" i="22" s="1"/>
  <c r="A33" i="22" l="1"/>
  <c r="A32" i="22"/>
  <c r="A31" i="22"/>
  <c r="A30" i="22"/>
  <c r="A34" i="22"/>
  <c r="A35" i="22" s="1"/>
  <c r="A36" i="22" s="1"/>
  <c r="A39" i="22" s="1"/>
  <c r="A40" i="22" s="1"/>
  <c r="A41" i="22" s="1"/>
  <c r="A42" i="22" s="1"/>
  <c r="A43" i="22" s="1"/>
  <c r="A47" i="22" l="1"/>
  <c r="A48" i="22" s="1"/>
  <c r="A49" i="22" s="1"/>
  <c r="A52" i="22" s="1"/>
  <c r="A53" i="22" s="1"/>
  <c r="A54" i="22" s="1"/>
  <c r="A57" i="22" s="1"/>
  <c r="A44" i="22"/>
  <c r="A46" i="22"/>
  <c r="A45" i="22"/>
  <c r="A62" i="22" l="1"/>
  <c r="A59" i="22"/>
  <c r="A58" i="22"/>
  <c r="A68" i="22" l="1"/>
  <c r="A69" i="22" s="1"/>
  <c r="A65" i="22"/>
  <c r="A63" i="22"/>
  <c r="A67" i="22"/>
  <c r="A64" i="22"/>
  <c r="A66" i="22"/>
  <c r="C21" i="38" l="1"/>
  <c r="D21" i="38"/>
  <c r="E21" i="38"/>
  <c r="F21" i="38"/>
  <c r="G21" i="38"/>
  <c r="H21" i="38"/>
  <c r="I21" i="38"/>
  <c r="E25" i="38" l="1"/>
  <c r="D25" i="38"/>
  <c r="G25" i="38"/>
  <c r="I25" i="38"/>
  <c r="H25" i="38"/>
  <c r="F25" i="38"/>
  <c r="C25" i="38"/>
</calcChain>
</file>

<file path=xl/sharedStrings.xml><?xml version="1.0" encoding="utf-8"?>
<sst xmlns="http://schemas.openxmlformats.org/spreadsheetml/2006/main" count="3727" uniqueCount="2136">
  <si>
    <t>Resultatoplysninger</t>
  </si>
  <si>
    <t>Beløb</t>
  </si>
  <si>
    <t>Netto renteindtægter</t>
  </si>
  <si>
    <t>Kursreguleringer</t>
  </si>
  <si>
    <t>Resultat før skat</t>
  </si>
  <si>
    <t>Årets resultat</t>
  </si>
  <si>
    <t>Tilgodehavender hos kreditinstitutter og centralbanker</t>
  </si>
  <si>
    <t>Obligationer</t>
  </si>
  <si>
    <t>Aktier mv.</t>
  </si>
  <si>
    <t>Grunde og bygninger i alt</t>
  </si>
  <si>
    <t>Aktiver i alt</t>
  </si>
  <si>
    <t xml:space="preserve">Aktiver  </t>
  </si>
  <si>
    <t>Passiver</t>
  </si>
  <si>
    <t>Gæld til kreditinstitutter og centralbanker</t>
  </si>
  <si>
    <t>Udstedte obligationer</t>
  </si>
  <si>
    <t xml:space="preserve">Gæld  </t>
  </si>
  <si>
    <t>Gæld i alt</t>
  </si>
  <si>
    <t>Hensatte forpligtelser i alt</t>
  </si>
  <si>
    <t>Egenkapital i alt</t>
  </si>
  <si>
    <t>Passiver i alt</t>
  </si>
  <si>
    <t>Danske kunder</t>
  </si>
  <si>
    <t>Udenlandske kunder</t>
  </si>
  <si>
    <t>Estimeret beløb</t>
  </si>
  <si>
    <t>Udbytte af aktier mv.</t>
  </si>
  <si>
    <t>Netto gebyrindtægter</t>
  </si>
  <si>
    <t>Kapitalandele</t>
  </si>
  <si>
    <t>Danske kreditinstitutter</t>
  </si>
  <si>
    <t>Udlån og garantidebitorer</t>
  </si>
  <si>
    <t>Tilgodehavender hos kreditinstitutter</t>
  </si>
  <si>
    <t>Balanceoplysninger (ultimo året)</t>
  </si>
  <si>
    <t>Noteoplysninger (ultimo året)</t>
  </si>
  <si>
    <t>Supplerende kapital</t>
  </si>
  <si>
    <t>Nedskrivninger/hensættelser på udlån og garantidebitorer</t>
  </si>
  <si>
    <t>Udenlandske kreditinstitutter</t>
  </si>
  <si>
    <t>Basisscenario</t>
  </si>
  <si>
    <t>Efterstillede kapitalindskud</t>
  </si>
  <si>
    <t>Nedskrivninger på tilgodehavender hos kreditinstitutter</t>
  </si>
  <si>
    <t>Udgifter til personale og administration (-)</t>
  </si>
  <si>
    <t>Nedskrivninger på udlån og tilgodehavender mv. (-)</t>
  </si>
  <si>
    <t>Skat (-)</t>
  </si>
  <si>
    <t>Renteindtægter</t>
  </si>
  <si>
    <t>Renteudgifter (-)</t>
  </si>
  <si>
    <t>Stress-scenario</t>
  </si>
  <si>
    <t>Resultat af kapitalandele i associerede og tilknyttede virksomheder</t>
  </si>
  <si>
    <t>Udlån og andre tilgodehavender</t>
  </si>
  <si>
    <t>Faktiske tal</t>
  </si>
  <si>
    <t>Statseksponeringer</t>
  </si>
  <si>
    <t>Instituteksponeringer</t>
  </si>
  <si>
    <t>Erhvervseksponeringer</t>
  </si>
  <si>
    <t>Detaileksponeringer</t>
  </si>
  <si>
    <t>Pct.</t>
  </si>
  <si>
    <t>Bemærk:</t>
  </si>
  <si>
    <t>Noter til resultatoplysninger</t>
  </si>
  <si>
    <t>Øvrige renteindtægter</t>
  </si>
  <si>
    <t>Kreditinstitutter og centralbanker</t>
  </si>
  <si>
    <t>Indlån og anden gæld</t>
  </si>
  <si>
    <t>Øvrige renteudgifter</t>
  </si>
  <si>
    <t>Realkreditudlån</t>
  </si>
  <si>
    <t>Valuta</t>
  </si>
  <si>
    <t>Krediteksponeringer - Exposure-at-Default (EAD) (ultimo året)</t>
  </si>
  <si>
    <t>Danske krediteksponeringer (ekskl. defaultede kunder)</t>
  </si>
  <si>
    <t>Udenlandske krediteksponeringer (ekskl. defaultede kunder)</t>
  </si>
  <si>
    <t>Danske krediteksponeringer</t>
  </si>
  <si>
    <t>Udenlandske krediteksponeringer</t>
  </si>
  <si>
    <t>Renteindtægter i alt</t>
  </si>
  <si>
    <t>Renteudgifter i alt</t>
  </si>
  <si>
    <t>Kursreguleringer i alt</t>
  </si>
  <si>
    <t>Danske krediteksponeringer i alt</t>
  </si>
  <si>
    <t>Udenlandske krediteksponeringer i alt</t>
  </si>
  <si>
    <t>Samlede krediteksponeringer</t>
  </si>
  <si>
    <t>Samlede krediteksponeringer i alt</t>
  </si>
  <si>
    <t>Samlede krediteksponeringer (ekskl. defaultede kunder)</t>
  </si>
  <si>
    <t>Opdelingen på danske og udenlandske eksponeringer skal kun indberettes, såfremt EAD-andelen af</t>
  </si>
  <si>
    <t>Fanenavn</t>
  </si>
  <si>
    <t>Variabelnavn</t>
  </si>
  <si>
    <t>Variabel</t>
  </si>
  <si>
    <t>fanebladet EAD.</t>
  </si>
  <si>
    <t>Øvrige kursreguleringer</t>
  </si>
  <si>
    <t>Danske kunder i alt</t>
  </si>
  <si>
    <t>Offentlige myndigheder</t>
  </si>
  <si>
    <t>Erhverv</t>
  </si>
  <si>
    <t>Private</t>
  </si>
  <si>
    <t>Udenlandske kunder i alt</t>
  </si>
  <si>
    <t>Nedskrivninger/hensættelser på udlån og garantidebitorer i alt</t>
  </si>
  <si>
    <t>Nedskrivninger på tilgodehavender hos kreditinstitutter i alt</t>
  </si>
  <si>
    <t>Tilgodehavender hos kreditinstitutter i alt</t>
  </si>
  <si>
    <t>Udlån og garantidebitorer i alt</t>
  </si>
  <si>
    <t>Danske krediteksponeringer under standardmetoden</t>
  </si>
  <si>
    <t>Danske krediteksponeringer under standardmetoden i alt</t>
  </si>
  <si>
    <t>Danske krediteksponeringer under IRB-metoden</t>
  </si>
  <si>
    <t>Danske krediteksponeringer under IRB-metoden i alt</t>
  </si>
  <si>
    <t>Udenlandske krediteksponeringer under standardmetoden</t>
  </si>
  <si>
    <t>Udenlandske krediteksponeringer under standardmetoden i alt</t>
  </si>
  <si>
    <t>Udenlandske krediteksponeringer under IRB-metoden</t>
  </si>
  <si>
    <t>Udenlandske krediteksponeringer under IRB-metoden i alt</t>
  </si>
  <si>
    <t>Samlede krediteksponeringer under standardmetoden</t>
  </si>
  <si>
    <t>Samlede krediteksponeringer under standardmetoden i alt</t>
  </si>
  <si>
    <t>Samlede krediteksponeringer under IRB-metoden</t>
  </si>
  <si>
    <t>Samlede krediteksponeringer under IRB-metoden i alt</t>
  </si>
  <si>
    <t>Kun celler markeret med gråt skal udfyldes</t>
  </si>
  <si>
    <t xml:space="preserve">udenlandske krediteksponeringer under IRB-metoden i alt udgør mere end 15 pct. af de samlede </t>
  </si>
  <si>
    <r>
      <rPr>
        <u/>
        <sz val="8"/>
        <color theme="1"/>
        <rFont val="Calibri"/>
        <family val="2"/>
        <scheme val="minor"/>
      </rPr>
      <t>Anm.</t>
    </r>
    <r>
      <rPr>
        <sz val="8"/>
        <color theme="1"/>
        <rFont val="Calibri"/>
        <family val="2"/>
        <scheme val="minor"/>
      </rPr>
      <t>: Eksponeringsvægtet (EAD-vægtet) gennemsnitlig EL for eksponeringskategorien. Opdelingen på danske og udenlandske eksponeringer sker efter kundens residens.</t>
    </r>
  </si>
  <si>
    <t>Memo:</t>
  </si>
  <si>
    <t>EAD-andel af udenlandske krediteksponeringer under IRB-metoden</t>
  </si>
  <si>
    <t>Defaultede erhvervseksponeringer</t>
  </si>
  <si>
    <t>Defaultede detaileksponeringer</t>
  </si>
  <si>
    <t>Øvrige defaultede eksponeringer (stat og institut)</t>
  </si>
  <si>
    <t>Statseksponeringer (ekskl. defaultede)</t>
  </si>
  <si>
    <t>Instituteksponeringer (ekskl. defaultede)</t>
  </si>
  <si>
    <t>Erhvervseksponeringer (ekskl. defaultede)</t>
  </si>
  <si>
    <t>Detaileksponeringer (ekskl. defaultede)</t>
  </si>
  <si>
    <t>Såfremt nævnte EAD-andel udgør højst 15 pct., er det tilstrækkeligt kun at udfylde oplysningerne for de</t>
  </si>
  <si>
    <t>… heraf: Udskudte skatteaktiver, som afhænger af fremtidig rentabilitet (-)</t>
  </si>
  <si>
    <t xml:space="preserve">Egentlig kernekapital </t>
  </si>
  <si>
    <t>… heraf: Akkumuleret anden totalindkomst (+)</t>
  </si>
  <si>
    <t xml:space="preserve">Samlet risikoeksponering </t>
  </si>
  <si>
    <t>Risikovægtede eksponeringer for kreditrisiko mv.</t>
  </si>
  <si>
    <t>Samlet risikoeksponering for afvikling/levering</t>
  </si>
  <si>
    <t>Samlet risikoeksponering for operationelle risici</t>
  </si>
  <si>
    <t>Opgørelse af samlet risikoeksponering (ultimo året)</t>
  </si>
  <si>
    <t>Opgørelse af kapitalgrundlaget (ultimo året)</t>
  </si>
  <si>
    <t xml:space="preserve">Samlet risikoeksponering for kreditværdijustering (CVA) </t>
  </si>
  <si>
    <t xml:space="preserve">    … heraf: Risikovægtede erhvervseksponeringer </t>
  </si>
  <si>
    <t xml:space="preserve">    … heraf: Risikovægtede detaileksponeringer </t>
  </si>
  <si>
    <t>Samlet risikoeksponering</t>
  </si>
  <si>
    <t>Hybrid kernekapital</t>
  </si>
  <si>
    <t xml:space="preserve">Kernekapital </t>
  </si>
  <si>
    <t xml:space="preserve">Kapitalgrundlag </t>
  </si>
  <si>
    <t>… heraf: Overført resultat (+)</t>
  </si>
  <si>
    <t>5.1</t>
  </si>
  <si>
    <t>5.2</t>
  </si>
  <si>
    <t xml:space="preserve">  … heraf: Standardmetoden </t>
  </si>
  <si>
    <t xml:space="preserve">  … heraf: IRB-metoden</t>
  </si>
  <si>
    <t>… heraf: Kontracyklisk kapitalbuffer</t>
  </si>
  <si>
    <r>
      <t xml:space="preserve">Tilstrækkeligt kapitalgrundlag </t>
    </r>
    <r>
      <rPr>
        <vertAlign val="superscript"/>
        <sz val="10"/>
        <color theme="1"/>
        <rFont val="Calibri"/>
        <family val="2"/>
        <scheme val="minor"/>
      </rPr>
      <t>(1)</t>
    </r>
  </si>
  <si>
    <r>
      <t xml:space="preserve">Kombineret kapitalbufferkrav i alt </t>
    </r>
    <r>
      <rPr>
        <vertAlign val="superscript"/>
        <sz val="9"/>
        <color theme="1"/>
        <rFont val="Calibri"/>
        <family val="2"/>
        <scheme val="minor"/>
      </rPr>
      <t>(3)</t>
    </r>
  </si>
  <si>
    <t>… heraf: Underskud af kreditrisikojusteringer sfa. forventede tab opgjort efter IRB-metoden (-)</t>
  </si>
  <si>
    <t>samlede krediteksponeringer (de sidste 5 poster i hver tabel).</t>
  </si>
  <si>
    <t>Kapitalgrundlag</t>
  </si>
  <si>
    <t>Memo: Årets udlodning</t>
  </si>
  <si>
    <t>Opgørelse af gearingsgrad (ultimo året)</t>
  </si>
  <si>
    <r>
      <t xml:space="preserve">Samlet eksponeringsmål </t>
    </r>
    <r>
      <rPr>
        <vertAlign val="superscript"/>
        <sz val="10"/>
        <color theme="1"/>
        <rFont val="Calibri"/>
        <family val="2"/>
        <scheme val="minor"/>
      </rPr>
      <t>(1)</t>
    </r>
  </si>
  <si>
    <t>Kombineret kapitalbufferkrav i alt</t>
  </si>
  <si>
    <t>… heraf: Kapitalbevaringsbuffer</t>
  </si>
  <si>
    <t>Gearingsgrad (pct.)</t>
  </si>
  <si>
    <t>Akkumulerede nedskrivninger og hensættelser på udlån og garantidebitorer</t>
  </si>
  <si>
    <t xml:space="preserve">    … heraf: Risikovægtede instituteksponeringer </t>
  </si>
  <si>
    <t>-</t>
  </si>
  <si>
    <t>Danske krediteksponeringer (inkl. defaultede kunder)</t>
  </si>
  <si>
    <t>Udenlandske krediteksponeringer (inkl. defaultede kunder)</t>
  </si>
  <si>
    <t>Samlede krediteksponeringer (inkl. defaultede kunder)</t>
  </si>
  <si>
    <t>LTV-interval</t>
  </si>
  <si>
    <t>A: 0-60</t>
  </si>
  <si>
    <t>B: 60-70</t>
  </si>
  <si>
    <t>C: 70-80</t>
  </si>
  <si>
    <t>D: 80-90</t>
  </si>
  <si>
    <t>E: 90-100</t>
  </si>
  <si>
    <t>F: &gt;100</t>
  </si>
  <si>
    <t>I alt</t>
  </si>
  <si>
    <t>Memo: Akkumuleret vækst i samlede krediteksponeringer</t>
  </si>
  <si>
    <t>… heraf: SIFI-buffer (kapitalkravet til systemisk vigtige institutter)</t>
  </si>
  <si>
    <t>… heraf: Egentlige kernekapitalinstrumenter i enheder i den finansielle sektor (ikke-væsentlige + væsentlige) (-)</t>
  </si>
  <si>
    <t>… heraf: Supplerende kapitalinstrumenter i enheder i den finansielle sektor (ikke-væsentlige + væsentlige) (-)</t>
  </si>
  <si>
    <t>… heraf: Hybride kernekapitalinstrumenter i enheder i den finansielle sektor (ikke-væsentlige + væsentlige) (-)</t>
  </si>
  <si>
    <t>… heraf: Goodwill (-)</t>
  </si>
  <si>
    <t xml:space="preserve">   … heraf: Kapitalinstrumenter og efterstillede lån, der er kvalificeret som supplerende kapital (+)</t>
  </si>
  <si>
    <t xml:space="preserve">   … heraf: Kapitalinstrumenter, der er kvalificeret som hybrid kernekapital (+)</t>
  </si>
  <si>
    <t>Af- og nedskrivninger på immaterielle og materielle aktiver (-)</t>
  </si>
  <si>
    <t>Renteudgifter af hybrid kernekapital, der indgår under egenkapitalen</t>
  </si>
  <si>
    <t xml:space="preserve">… heraf: Hybrid kernekapital, der indgår under egenkapitalen </t>
  </si>
  <si>
    <t>Renteudgifter (anføres hér med positivt fortegn)</t>
  </si>
  <si>
    <t>TABELLEN BEREGNES AUTOMATISK</t>
  </si>
  <si>
    <t>Afledte finansielle instrumenter i alt</t>
  </si>
  <si>
    <t xml:space="preserve">… heraf: Valutakontrakter </t>
  </si>
  <si>
    <t xml:space="preserve">… heraf: Rentekontrakter </t>
  </si>
  <si>
    <t>Res_Rind_RY</t>
  </si>
  <si>
    <t>Res_TotR_RY</t>
  </si>
  <si>
    <t>Res_Kreg_RY</t>
  </si>
  <si>
    <t>Res_Rat_RY</t>
  </si>
  <si>
    <t>Res_RfS_RY</t>
  </si>
  <si>
    <t>Res_RP_RY</t>
  </si>
  <si>
    <t>NoRe_RIb_nry</t>
  </si>
  <si>
    <t>NoRe_RIo_nry</t>
  </si>
  <si>
    <t>NoRe_RUkc_nry</t>
  </si>
  <si>
    <t>NoRe_RUig_nry</t>
  </si>
  <si>
    <t>NoRe_RUuo_nry</t>
  </si>
  <si>
    <t>NoRe_RUek_nry</t>
  </si>
  <si>
    <t>NoRe_RUTot_nry</t>
  </si>
  <si>
    <t>NoRe_KUr_nry</t>
  </si>
  <si>
    <t>NoRe_KUo_nry</t>
  </si>
  <si>
    <t>NoRe_KUak_nry</t>
  </si>
  <si>
    <t>NoRe_KUv_nry</t>
  </si>
  <si>
    <t>NoRe_KUuo_nry</t>
  </si>
  <si>
    <t>NoRe_KUTot_nry</t>
  </si>
  <si>
    <t>Bal_BO_Atkc</t>
  </si>
  <si>
    <t>Bal_BO_Aak</t>
  </si>
  <si>
    <t>Bal_BO_AgbTot</t>
  </si>
  <si>
    <t>Bal_BO_ATot</t>
  </si>
  <si>
    <t>Bal_BO_PGkc</t>
  </si>
  <si>
    <t>Bal_BO_PGTot</t>
  </si>
  <si>
    <t>Bal_BO_PHTot</t>
  </si>
  <si>
    <t>Bal_BO_Pek</t>
  </si>
  <si>
    <t>Bal_BO_PEekTot</t>
  </si>
  <si>
    <r>
      <t xml:space="preserve">Garantier mv. </t>
    </r>
    <r>
      <rPr>
        <vertAlign val="superscript"/>
        <sz val="10"/>
        <color theme="1"/>
        <rFont val="Calibri"/>
        <family val="2"/>
        <scheme val="minor"/>
      </rPr>
      <t>(1)</t>
    </r>
  </si>
  <si>
    <r>
      <t xml:space="preserve">Kombineret kapitalbufferkrav i alt </t>
    </r>
    <r>
      <rPr>
        <vertAlign val="superscript"/>
        <sz val="9"/>
        <color theme="1"/>
        <rFont val="Calibri"/>
        <family val="2"/>
        <scheme val="minor"/>
      </rPr>
      <t>(2)</t>
    </r>
  </si>
  <si>
    <t>Supplerende kapitalinstrumenter, der ikke kan medregnes i kapitalgrundlaget</t>
  </si>
  <si>
    <t>Immaterielle aktiver</t>
  </si>
  <si>
    <t>Solvensbehov</t>
  </si>
  <si>
    <t>… heraf krav til egentlig kernekapital, CET1 (minimumskrav + søjle II)</t>
  </si>
  <si>
    <t>… heraf krav til kernekapital, T1 (minimumskrav + søjle II)</t>
  </si>
  <si>
    <t>Samlet kapitalgrundlagskrav</t>
  </si>
  <si>
    <t>Overdækning til det samlede kapitalgrundlagskrav</t>
  </si>
  <si>
    <t>Bindende overdækning</t>
  </si>
  <si>
    <t>Memo: Nedskrivningsprocent</t>
  </si>
  <si>
    <t>Nedskrivningsprocent</t>
  </si>
  <si>
    <t>Stadie 1</t>
  </si>
  <si>
    <t>Stadie 2</t>
  </si>
  <si>
    <t>Stadie 3</t>
  </si>
  <si>
    <t>… heraf: Domicilejendomme</t>
  </si>
  <si>
    <t>… heraf: Investeringsejendomme</t>
  </si>
  <si>
    <t xml:space="preserve">      … heraf: Defaultede erhvervseksponeringer  </t>
  </si>
  <si>
    <t xml:space="preserve">      … heraf: Defaultede detaileksponeringer  </t>
  </si>
  <si>
    <t>Overdækning til egentlig kernekapitalkrav</t>
  </si>
  <si>
    <t>Overdækning til kernekapitalkrav</t>
  </si>
  <si>
    <t>Samlet egentlig kernekapitalkrav</t>
  </si>
  <si>
    <t>Samlet kernekapitalkrav</t>
  </si>
  <si>
    <t>Beløb, mio. kr.</t>
  </si>
  <si>
    <t>Total</t>
  </si>
  <si>
    <r>
      <rPr>
        <u/>
        <sz val="8"/>
        <color theme="1"/>
        <rFont val="Calibri"/>
        <family val="2"/>
        <scheme val="minor"/>
      </rPr>
      <t>Anm.</t>
    </r>
    <r>
      <rPr>
        <sz val="8"/>
        <color theme="1"/>
        <rFont val="Calibri"/>
        <family val="2"/>
        <scheme val="minor"/>
      </rPr>
      <t>: Opdelingen på danske og udenlandske eksponeringer sker efter kundens residens. Kun de anførte eksponeringskategorier (inkl. defaultede eksponeringer i disse kategorier) skal indgå i tabellen. Øvrige krediteksponeringer (fx IRB-kategorierne Aktieeksponeringer og Aktiver uden modparter) udelades.</t>
    </r>
  </si>
  <si>
    <t>Mio. kr.</t>
  </si>
  <si>
    <t>Opgørelse af kapitalprocenter mv. (ultimo året, pct. af risikoeksponering)</t>
  </si>
  <si>
    <t>… heraf: Overgangsjusteringer af den egentlige kernekapital (i alt)</t>
  </si>
  <si>
    <t>… heraf: Overgangsjusteringer af den hybride kernekapital (i alt)</t>
  </si>
  <si>
    <t>… heraf: Overgangsjusteringer af den supplerende kapital (i alt)</t>
  </si>
  <si>
    <t>Hybrid kernekapitalinstrumenter, der ikke kan medregnes i kapitalgrundlaget</t>
  </si>
  <si>
    <t>Akkumulerede nedskrivninger/hensættelser fordelt på danske og udenlandske kunder (ultimo året)</t>
  </si>
  <si>
    <t>Akkumulerede nedskrivninger/hensættelser på udlån og garantidebitorer</t>
  </si>
  <si>
    <t>… heraf: Hensættelser til udskudt skat</t>
  </si>
  <si>
    <t xml:space="preserve">… heraf: Aktiekontrakter </t>
  </si>
  <si>
    <t>Valuta-, rente-, aktie-, råvare- og andre kontrakter samt afledte finansielle instrumenter</t>
  </si>
  <si>
    <t>Gældsforpligtelser, der kan medregnes til dækning af NEP- og gældsbufferkravet</t>
  </si>
  <si>
    <t>Res_GPi_RY - Res_GPu_RY</t>
  </si>
  <si>
    <t>NoRe_RITot_nry</t>
  </si>
  <si>
    <t>NoRe_Hvk_nry</t>
  </si>
  <si>
    <t>NoRe_Hrek_nry</t>
  </si>
  <si>
    <t>NoRe_HTot_nry</t>
  </si>
  <si>
    <t>NoRe_RUur_nry + NoRe_RUg_nry + NoRe_RUx_nry</t>
  </si>
  <si>
    <t>Bal_BO_Akac + Bal_BO_Agb</t>
  </si>
  <si>
    <t>Bal_BO_Autd + Bal_BO_Auta</t>
  </si>
  <si>
    <t>Bal_BO_Akav + Bal_BO_Aktv</t>
  </si>
  <si>
    <t>Bal_BO_Aia</t>
  </si>
  <si>
    <t>Bal_BO_Aie</t>
  </si>
  <si>
    <t>Bal_BO_Ade</t>
  </si>
  <si>
    <t>Bal_BO_Aatp + Bal_BO_Axma + Bal_BO_Aas + Bal_BO_Aus + Bal_BO_Aamb + Bal_BO_Axa + Bal_BO_Apap</t>
  </si>
  <si>
    <t>Bal_BO_PGuod + Bal_BO_PGuoa</t>
  </si>
  <si>
    <t>Bal_BO_PGxfd + Bal_BO_PGas + Bal_BO_PGmof + Bal_BO_PGxap + Bal_BO_PGpaf</t>
  </si>
  <si>
    <t>Bal_BO_PHus</t>
  </si>
  <si>
    <t>Bal_BO_PTot</t>
  </si>
  <si>
    <t>NoEf_Evf_EvTot</t>
  </si>
  <si>
    <t>Snh_NedAkU_UY + Snh_NedAkU_GY</t>
  </si>
  <si>
    <t>Tabelnavn</t>
  </si>
  <si>
    <t>Res_RenteInd</t>
  </si>
  <si>
    <t>Res_RenteUdg</t>
  </si>
  <si>
    <t>Res_NettoRente</t>
  </si>
  <si>
    <t>Res_UdbytteAktier</t>
  </si>
  <si>
    <t>Res_NettoGebyr</t>
  </si>
  <si>
    <t>Res_Kursreg</t>
  </si>
  <si>
    <t>Res_UdgPersAdm</t>
  </si>
  <si>
    <t>Res_NedImma</t>
  </si>
  <si>
    <t>Res_Ned</t>
  </si>
  <si>
    <t>Res_ResAfKapAndele</t>
  </si>
  <si>
    <t>Res_AndrePoster</t>
  </si>
  <si>
    <t>Res_ResFoerSkat</t>
  </si>
  <si>
    <t>Res_Skat</t>
  </si>
  <si>
    <t>Res_AaretsRes</t>
  </si>
  <si>
    <t>Res_ForeslUdbytte</t>
  </si>
  <si>
    <t>Res_AktieTilbage</t>
  </si>
  <si>
    <t>Res_RenteUdgHybrid</t>
  </si>
  <si>
    <t>NoRe_RenteInd_Tilg</t>
  </si>
  <si>
    <t>NoRe_RenteInd_Udl</t>
  </si>
  <si>
    <t>NoRe_RenteInd_Bidrag</t>
  </si>
  <si>
    <t>NoRe_RenteInd_Obl</t>
  </si>
  <si>
    <t>NoRe_RenteInd_AfleInstr</t>
  </si>
  <si>
    <t>NoRe_RenteInd_AfleInstr_Valuta</t>
  </si>
  <si>
    <t>NoRe_RenteInd_AfleInstr_Rente</t>
  </si>
  <si>
    <t>NoRe_RenteInd_Oevr</t>
  </si>
  <si>
    <t>NoRe_RenteInd_Ialt</t>
  </si>
  <si>
    <t>NoRe_RenteUdg_KredInst</t>
  </si>
  <si>
    <t>NoRe_RenteUdg_Indlaan</t>
  </si>
  <si>
    <t>NoRe_RenteUdg_UdsObl</t>
  </si>
  <si>
    <t>NoRe_RenteUdg_EftKap</t>
  </si>
  <si>
    <t>NoRe_RenteUdg_Oevr</t>
  </si>
  <si>
    <t>NoRe_RenteUdg_Ialt</t>
  </si>
  <si>
    <t>NoRe_Kursreg_RealUdl</t>
  </si>
  <si>
    <t>NoRe_Kursreg_Obl</t>
  </si>
  <si>
    <t>NoRe_Kursreg_Aktier</t>
  </si>
  <si>
    <t>NoRe_Kursreg_Valuta</t>
  </si>
  <si>
    <t>NoRe_Kursreg_ValRenteMv</t>
  </si>
  <si>
    <t>NoRe_Kursreg_ValRenteMv_Valuta</t>
  </si>
  <si>
    <t>NoRe_Kursreg_ValRenteMv_Rente</t>
  </si>
  <si>
    <t>NoRe_Kursreg_ValRenteMv_Aktier</t>
  </si>
  <si>
    <t>NoRe_Kursreg_UdsObl</t>
  </si>
  <si>
    <t>NoRe_Kursreg_Oevr</t>
  </si>
  <si>
    <t>NoRe_Kursreg_Ialt</t>
  </si>
  <si>
    <t>Bal_Aktiv_Kasse</t>
  </si>
  <si>
    <t>Bal_Aktiv_Tilg</t>
  </si>
  <si>
    <t>Bal_Aktiv_Udl</t>
  </si>
  <si>
    <t>Bal_Aktiv_Obl</t>
  </si>
  <si>
    <t>Bal_Aktiv_Aktier</t>
  </si>
  <si>
    <t>Bal_Aktiv_KapAndele</t>
  </si>
  <si>
    <t>Bal_Aktiv_GrundeByg</t>
  </si>
  <si>
    <t>Bal_Aktiv_Oevr</t>
  </si>
  <si>
    <t>Bal_Aktiv_Ialt</t>
  </si>
  <si>
    <t>Bal_Passiv_GaeldKreditInst</t>
  </si>
  <si>
    <t>Bal_Passiv_Indlaan</t>
  </si>
  <si>
    <t>Bal_Passiv_UdsObl</t>
  </si>
  <si>
    <t>Bal_Passiv_Oevr</t>
  </si>
  <si>
    <t>Bal_Passiv_GaeldIalt</t>
  </si>
  <si>
    <t>Bal_Passiv_HensatForp</t>
  </si>
  <si>
    <t>Bal_Passiv_EftKap</t>
  </si>
  <si>
    <t>Bal_Passiv_EgenKap</t>
  </si>
  <si>
    <t>Bal_Passiv_EgenKap_Hybrid</t>
  </si>
  <si>
    <t>Bal_Passiv_Ialt</t>
  </si>
  <si>
    <t>Bal_Gar</t>
  </si>
  <si>
    <t>Bal_AkkNedHen</t>
  </si>
  <si>
    <t>Sol_CET1</t>
  </si>
  <si>
    <t>Sol_CET1_OverfortRes</t>
  </si>
  <si>
    <t>Sol_CET1_AkkAndenTotindk</t>
  </si>
  <si>
    <t>Sol_CET1_Goodwill</t>
  </si>
  <si>
    <t>Sol_CET1_UdskudteSkatteakt</t>
  </si>
  <si>
    <t>Sol_CET1_UnderskudKred</t>
  </si>
  <si>
    <t>Sol_CET1_FinSekt</t>
  </si>
  <si>
    <t>Sol_CET1_Overgangsjust</t>
  </si>
  <si>
    <t>Sol_Hybrid</t>
  </si>
  <si>
    <t>Sol_Hybrid_KapInstr</t>
  </si>
  <si>
    <t>Sol_Hybrid_FinSekt</t>
  </si>
  <si>
    <t>Sol_Hybrid_Overgangsjust</t>
  </si>
  <si>
    <t>Sol_KK</t>
  </si>
  <si>
    <t>Sol_SuppKap</t>
  </si>
  <si>
    <t>Sol_SuppKap_KapInstr</t>
  </si>
  <si>
    <t>Sol_SuppKap_FinSekt</t>
  </si>
  <si>
    <t>Sol_SuppKap_Overgangsjust</t>
  </si>
  <si>
    <t>Sol_KapGrund</t>
  </si>
  <si>
    <t>Sol_ForskTabVaerdireg</t>
  </si>
  <si>
    <t>Sol_TilstrKapGrund</t>
  </si>
  <si>
    <t>Sol_TilstrKapGrund_CET1</t>
  </si>
  <si>
    <t>Sol_TilstrKapGrund_KK</t>
  </si>
  <si>
    <t>Sol_KapBufKrav_Ialt</t>
  </si>
  <si>
    <t>Sol_KapBufKrav_SIFI</t>
  </si>
  <si>
    <t>Sol_KapBufKrav_CCoB</t>
  </si>
  <si>
    <t>Sol_KapBufKrav_CCyB</t>
  </si>
  <si>
    <t>Sol_GearEkspo</t>
  </si>
  <si>
    <t>Sol_Gear_Pct</t>
  </si>
  <si>
    <t>Sol_GearEkspo_CRR_IF9</t>
  </si>
  <si>
    <t>Sol_CET1_Pct</t>
  </si>
  <si>
    <t>Sol_KK_Pct</t>
  </si>
  <si>
    <t>Sol_KapGrund_Pct</t>
  </si>
  <si>
    <t>Sol_TilstrKapGrund_Pct</t>
  </si>
  <si>
    <t>Sol_TilstrKapGrund_CET1_Pct</t>
  </si>
  <si>
    <t>Sol_TilstrKapGrund_KK_Pct</t>
  </si>
  <si>
    <t>Sol_KapBufKrav_Ialt_Pct</t>
  </si>
  <si>
    <t>Sol_KapBufKrav_SIFI_Pct</t>
  </si>
  <si>
    <t>Sol_KapBufKrav_CCoB_Pct</t>
  </si>
  <si>
    <t>Sol_KapBufKrav_CCyB_Pct</t>
  </si>
  <si>
    <t>Sol_KapKrav_CET1_Pct</t>
  </si>
  <si>
    <t>Sol_KapKrav_KK_Pct</t>
  </si>
  <si>
    <t>Sol_KapKrav_KapGrund_Pct</t>
  </si>
  <si>
    <t>Sol_Overdaek_CET1_Pct</t>
  </si>
  <si>
    <t>Sol_Overdaek_KK_Pct</t>
  </si>
  <si>
    <t>Sol_Overdaek_KapGrund_Pct</t>
  </si>
  <si>
    <t>Sol_Overdaek_Bindende_Pct</t>
  </si>
  <si>
    <t>Ned_Ned_Tilg_DK</t>
  </si>
  <si>
    <t>Ned_Ned_Tilg_Udenl</t>
  </si>
  <si>
    <t>Ned_Ned_Tilg_Ialt</t>
  </si>
  <si>
    <t>Ned_Ned_Udl_DK_Off</t>
  </si>
  <si>
    <t>Ned_Ned_Udl_DK_Erhv</t>
  </si>
  <si>
    <t>Ned_Ned_Udl_DK_Priv</t>
  </si>
  <si>
    <t>Ned_Ned_Udl_DK_Priv_Real</t>
  </si>
  <si>
    <t>Ned_Ned_Udl_DK_Ialt</t>
  </si>
  <si>
    <t>Ned_Ned_Udl_Udenl_Off</t>
  </si>
  <si>
    <t>Ned_Ned_Udl_Udenl_Erhv</t>
  </si>
  <si>
    <t>Ned_Ned_Udl_Udenl_Priv</t>
  </si>
  <si>
    <t>Ned_Ned_Udl_Udenl_Ialt</t>
  </si>
  <si>
    <t>Ned_Ned_Udl_Ialt</t>
  </si>
  <si>
    <t>Ned_Ned_UdlOgTilg_Ialt</t>
  </si>
  <si>
    <t>Ned_Tilg_DK</t>
  </si>
  <si>
    <t>Ned_Tilg_Udenl</t>
  </si>
  <si>
    <t>Ned_Tilg_Ialt</t>
  </si>
  <si>
    <t>Ned_Udl_DK_Off</t>
  </si>
  <si>
    <t>Ned_Udl_DK_Erhv</t>
  </si>
  <si>
    <t>Ned_Udl_DK_Priv</t>
  </si>
  <si>
    <t>Ned_Udl_DK_Priv_Real</t>
  </si>
  <si>
    <t>Ned_Udl_DK_Ialt</t>
  </si>
  <si>
    <t>Ned_Udl_Udenl_Off</t>
  </si>
  <si>
    <t>Ned_Udl_Udenl_Erhv</t>
  </si>
  <si>
    <t>Ned_Udl_Udenl_Priv</t>
  </si>
  <si>
    <t>Ned_Udl_Udenl_Ialt</t>
  </si>
  <si>
    <t>Ned_Udl_Ialt</t>
  </si>
  <si>
    <t>Ned_UdlOgTilg_Ialt</t>
  </si>
  <si>
    <t>Ned_ExRev_Tilg_DK</t>
  </si>
  <si>
    <t>Ned_ExRev_Tilg_Udenl</t>
  </si>
  <si>
    <t>Ned_ExRev_Tilg_Ialt</t>
  </si>
  <si>
    <t>Ned_ExRev_Udl_DK_Off</t>
  </si>
  <si>
    <t>Ned_ExRev_Udl_DK_Erhv</t>
  </si>
  <si>
    <t>Ned_ExRev_Udl_DK_Priv</t>
  </si>
  <si>
    <t>Ned_ExRev_Udl_DK_Ialt</t>
  </si>
  <si>
    <t>Ned_ExRev_Udl_Udenl_Off</t>
  </si>
  <si>
    <t>Ned_ExRev_Udl_Udenl_Erhv</t>
  </si>
  <si>
    <t>Ned_ExRev_Udl_Udenl_Priv</t>
  </si>
  <si>
    <t>Ned_ExRev_Udl_Udenl_Ialt</t>
  </si>
  <si>
    <t>Ned_ExRev_Udl_Ialt</t>
  </si>
  <si>
    <t>Ned_ExRev_UdlOgTilg_Ialt</t>
  </si>
  <si>
    <t>EAD_DK_STD_ExDef_Stat</t>
  </si>
  <si>
    <t>EAD_DK_STD_ExDef_Inst</t>
  </si>
  <si>
    <t>EAD_DK_STD_ExDef_Erhv</t>
  </si>
  <si>
    <t>EAD_DK_STD_ExDef_Detail</t>
  </si>
  <si>
    <t>EAD_DK_STD_Def_Erhv</t>
  </si>
  <si>
    <t>EAD_DK_STD_Def_Detail</t>
  </si>
  <si>
    <t>EAD_DK_STD_Def_Oevr</t>
  </si>
  <si>
    <t>EAD_DK_STD_Ialt</t>
  </si>
  <si>
    <t>EAD_DK_IRB_ExDef_Stat</t>
  </si>
  <si>
    <t>EAD_DK_IRB_ExDef_Inst</t>
  </si>
  <si>
    <t>EAD_DK_IRB_ExDef_Erhv</t>
  </si>
  <si>
    <t>EAD_DK_IRB_ExDef_Detail</t>
  </si>
  <si>
    <t>EAD_DK_IRB_Def_Erhv</t>
  </si>
  <si>
    <t>EAD_DK_IRB_Def_Detail</t>
  </si>
  <si>
    <t>EAD_DK_IRB_Def_Oevr</t>
  </si>
  <si>
    <t>EAD_DK_IRB_Ialt</t>
  </si>
  <si>
    <t>EAD_DK_ExDef_Stat</t>
  </si>
  <si>
    <t>EAD_DK_ExDef_Inst</t>
  </si>
  <si>
    <t>EAD_DK_ExDef_Erhv</t>
  </si>
  <si>
    <t>EAD_DK_ExDef_Detail</t>
  </si>
  <si>
    <t>EAD_DK_Def_Erhv</t>
  </si>
  <si>
    <t>EAD_DK_Def_Detail</t>
  </si>
  <si>
    <t>EAD_DK_Def_Oevr</t>
  </si>
  <si>
    <t>EAD_DK_Ialt</t>
  </si>
  <si>
    <t>EAD_Udenl_STD_ExDef_Stat</t>
  </si>
  <si>
    <t>EAD_Udenl_STD_ExDef_Inst</t>
  </si>
  <si>
    <t>EAD_Udenl_STD_ExDef_Erhv</t>
  </si>
  <si>
    <t>EAD_Udenl_STD_ExDef_Detail</t>
  </si>
  <si>
    <t>EAD_Udenl_STD_Def_Erhv</t>
  </si>
  <si>
    <t>EAD_Udenl_STD_Def_Detail</t>
  </si>
  <si>
    <t>EAD_Udenl_STD_Def_Oevr</t>
  </si>
  <si>
    <t>EAD_Udenl_STD_Ialt</t>
  </si>
  <si>
    <t>EAD_Udenl_IRB_ExDef_Stat</t>
  </si>
  <si>
    <t>EAD_Udenl_IRB_ExDef_Inst</t>
  </si>
  <si>
    <t>EAD_Udenl_IRB_ExDef_Erhv</t>
  </si>
  <si>
    <t>EAD_Udenl_IRB_ExDef_Detail</t>
  </si>
  <si>
    <t>EAD_Udenl_IRB_Def_Erhv</t>
  </si>
  <si>
    <t>EAD_Udenl_IRB_Def_Detail</t>
  </si>
  <si>
    <t>EAD_Udenl_IRB_Def_Oevr</t>
  </si>
  <si>
    <t>EAD_Udenl_IRB_Ialt</t>
  </si>
  <si>
    <t>EAD_Udenl_ExDef_Stat</t>
  </si>
  <si>
    <t>EAD_Udenl_ExDef_Inst</t>
  </si>
  <si>
    <t>EAD_Udenl_ExDef_Erhv</t>
  </si>
  <si>
    <t>EAD_Udenl_ExDef_Detail</t>
  </si>
  <si>
    <t>EAD_Udenl_Def_Erhv</t>
  </si>
  <si>
    <t>EAD_Udenl_Def_Detail</t>
  </si>
  <si>
    <t>EAD_Udenl_Def_Oevr</t>
  </si>
  <si>
    <t>EAD_Udenl_Ialt</t>
  </si>
  <si>
    <t>EAD_STD_ExDef_Stat</t>
  </si>
  <si>
    <t>EAD_STD_ExDef_Inst</t>
  </si>
  <si>
    <t>EAD_STD_ExDef_Erhv</t>
  </si>
  <si>
    <t>EAD_STD_ExDef_Detail</t>
  </si>
  <si>
    <t>EAD_STD_Def_Erhv</t>
  </si>
  <si>
    <t>EAD_STD_Def_Detail</t>
  </si>
  <si>
    <t>EAD_STD_Def_Oevr</t>
  </si>
  <si>
    <t>EAD_STD_Ialt</t>
  </si>
  <si>
    <t>EAD_IRB_ExDef_Stat</t>
  </si>
  <si>
    <t>EAD_IRB_ExDef_Inst</t>
  </si>
  <si>
    <t>EAD_IRB_ExDef_Erhv</t>
  </si>
  <si>
    <t>EAD_IRB_ExDef_Detail</t>
  </si>
  <si>
    <t>EAD_IRB_Def_Erhv</t>
  </si>
  <si>
    <t>EAD_IRB_Def_Detail</t>
  </si>
  <si>
    <t>EAD_IRB_Def_Oevr</t>
  </si>
  <si>
    <t>EAD_IRB_Ialt</t>
  </si>
  <si>
    <t>EAD_ExDef_Stat</t>
  </si>
  <si>
    <t>EAD_ExDef_Inst</t>
  </si>
  <si>
    <t>EAD_ExDef_Erhv</t>
  </si>
  <si>
    <t>EAD_ExDef_Detail</t>
  </si>
  <si>
    <t>EAD_Def_Erhv</t>
  </si>
  <si>
    <t>EAD_Def_Detail</t>
  </si>
  <si>
    <t>EAD_Def_Oevr</t>
  </si>
  <si>
    <t>EAD_Ialt</t>
  </si>
  <si>
    <t>REA_PD_DK_ExDef_Stat</t>
  </si>
  <si>
    <t>REA_PD_DK_ExDef_Inst</t>
  </si>
  <si>
    <t>REA_PD_DK_ExDef_Erhv</t>
  </si>
  <si>
    <t>REA_PD_DK_ExDef_Detail</t>
  </si>
  <si>
    <t>REA_PD_DK_ExDef_Ialt</t>
  </si>
  <si>
    <t>REA_PD_Udenl_ExDef_Stat</t>
  </si>
  <si>
    <t>REA_PD_Udenl_ExDef_Inst</t>
  </si>
  <si>
    <t>REA_PD_Udenl_ExDef_Erhv</t>
  </si>
  <si>
    <t>REA_PD_Udenl_ExDef_Detail</t>
  </si>
  <si>
    <t>REA_PD_Udenl_ExDef_Ialt</t>
  </si>
  <si>
    <t>REA_PD_ExDef_Stat</t>
  </si>
  <si>
    <t>REA_PD_ExDef_Inst</t>
  </si>
  <si>
    <t>REA_PD_ExDef_Erhv</t>
  </si>
  <si>
    <t>REA_PD_ExDef_Detail</t>
  </si>
  <si>
    <t>REA_PD_ExDef_Ialt</t>
  </si>
  <si>
    <t>REA_PD_DK_Stat</t>
  </si>
  <si>
    <t>REA_PD_DK_Inst</t>
  </si>
  <si>
    <t>REA_PD_DK_Erhv</t>
  </si>
  <si>
    <t>REA_PD_DK_Detail</t>
  </si>
  <si>
    <t>REA_PD_DK_Ialt</t>
  </si>
  <si>
    <t>REA_PD_Udenl_Stat</t>
  </si>
  <si>
    <t>REA_PD_Udenl_Inst</t>
  </si>
  <si>
    <t>REA_PD_Udenl_Erhv</t>
  </si>
  <si>
    <t>REA_PD_Udenl_Detail</t>
  </si>
  <si>
    <t>REA_PD_Udenl_Ialt</t>
  </si>
  <si>
    <t>REA_PD_Stat</t>
  </si>
  <si>
    <t>REA_PD_Inst</t>
  </si>
  <si>
    <t>REA_PD_Erhv</t>
  </si>
  <si>
    <t>REA_PD_Detail</t>
  </si>
  <si>
    <t>REA_PD_Ialt</t>
  </si>
  <si>
    <t>REA_LGD_DK_ExDef_Stat</t>
  </si>
  <si>
    <t>REA_LGD_DK_ExDef_Inst</t>
  </si>
  <si>
    <t>REA_LGD_DK_ExDef_Erhv</t>
  </si>
  <si>
    <t>REA_LGD_DK_ExDef_Detail</t>
  </si>
  <si>
    <t>REA_LGD_DK_ExDef_Ialt</t>
  </si>
  <si>
    <t>REA_LGD_Udenl_ExDef_Stat</t>
  </si>
  <si>
    <t>REA_LGD_Udenl_ExDef_Inst</t>
  </si>
  <si>
    <t>REA_LGD_Udenl_ExDef_Erhv</t>
  </si>
  <si>
    <t>REA_LGD_Udenl_ExDef_Detail</t>
  </si>
  <si>
    <t>REA_LGD_Udenl_ExDef_Ialt</t>
  </si>
  <si>
    <t>REA_LGD_ExDef_Stat</t>
  </si>
  <si>
    <t>REA_LGD_ExDef_Inst</t>
  </si>
  <si>
    <t>REA_LGD_ExDef_Erhv</t>
  </si>
  <si>
    <t>REA_LGD_ExDef_Detail</t>
  </si>
  <si>
    <t>REA_LGD_ExDef_Ialt</t>
  </si>
  <si>
    <t>REA_LGD_DK_Stat</t>
  </si>
  <si>
    <t>REA_LGD_DK_Inst</t>
  </si>
  <si>
    <t>REA_LGD_DK_Erhv</t>
  </si>
  <si>
    <t>REA_LGD_DK_Detail</t>
  </si>
  <si>
    <t>REA_LGD_DK_Ialt</t>
  </si>
  <si>
    <t>REA_LGD_Udenl_Stat</t>
  </si>
  <si>
    <t>REA_LGD_Udenl_Inst</t>
  </si>
  <si>
    <t>REA_LGD_Udenl_Erhv</t>
  </si>
  <si>
    <t>REA_LGD_Udenl_Detail</t>
  </si>
  <si>
    <t>REA_LGD_Udenl_Ialt</t>
  </si>
  <si>
    <t>REA_LGD_Stat</t>
  </si>
  <si>
    <t>REA_LGD_Inst</t>
  </si>
  <si>
    <t>REA_LGD_Erhv</t>
  </si>
  <si>
    <t>REA_LGD_Detail</t>
  </si>
  <si>
    <t>REA_LGD_Ialt</t>
  </si>
  <si>
    <t>REA_EL_DK_ExDef_Stat</t>
  </si>
  <si>
    <t>REA_EL_DK_ExDef_Inst</t>
  </si>
  <si>
    <t>REA_EL_DK_ExDef_Erhv</t>
  </si>
  <si>
    <t>REA_EL_DK_ExDef_Detail</t>
  </si>
  <si>
    <t>REA_EL_DK_ExDef_Ialt</t>
  </si>
  <si>
    <t>REA_EL_Udenl_ExDef_Stat</t>
  </si>
  <si>
    <t>REA_EL_Udenl_ExDef_Inst</t>
  </si>
  <si>
    <t>REA_EL_Udenl_ExDef_Erhv</t>
  </si>
  <si>
    <t>REA_EL_Udenl_ExDef_Detail</t>
  </si>
  <si>
    <t>REA_EL_Udenl_ExDef_Ialt</t>
  </si>
  <si>
    <t>REA_EL_ExDef_Stat</t>
  </si>
  <si>
    <t>REA_EL_ExDef_Inst</t>
  </si>
  <si>
    <t>REA_EL_ExDef_Erhv</t>
  </si>
  <si>
    <t>REA_EL_ExDef_Detail</t>
  </si>
  <si>
    <t>REA_EL_ExDef_Ialt</t>
  </si>
  <si>
    <t>REA_EL_DK_Stat</t>
  </si>
  <si>
    <t>REA_EL_DK_Inst</t>
  </si>
  <si>
    <t>REA_EL_DK_Erhv</t>
  </si>
  <si>
    <t>REA_EL_DK_Detail</t>
  </si>
  <si>
    <t>REA_EL_DK_Ialt</t>
  </si>
  <si>
    <t>REA_EL_Udenl_Stat</t>
  </si>
  <si>
    <t>REA_EL_Udenl_Inst</t>
  </si>
  <si>
    <t>REA_EL_Udenl_Erhv</t>
  </si>
  <si>
    <t>REA_EL_Udenl_Detail</t>
  </si>
  <si>
    <t>REA_EL_Udenl_Ialt</t>
  </si>
  <si>
    <t>REA_EL_Stat</t>
  </si>
  <si>
    <t>REA_EL_Inst</t>
  </si>
  <si>
    <t>REA_EL_Erhv</t>
  </si>
  <si>
    <t>REA_EL_Detail</t>
  </si>
  <si>
    <t>REA_EL_Ialt</t>
  </si>
  <si>
    <t>NEP_Hybrid_IkkeKapGrund</t>
  </si>
  <si>
    <t>NEP_SuppKap_IkkeKapGrund</t>
  </si>
  <si>
    <t>Bal_Aktiv_GrundeByg_Invest</t>
  </si>
  <si>
    <t>Bal_Aktiv_GrundeByg_Domicil</t>
  </si>
  <si>
    <t>Bal_Aktiv_Imma</t>
  </si>
  <si>
    <t>NedSt_Udl_DK_St1_Off</t>
  </si>
  <si>
    <t>NedSt_Udl_DK_St1_Erhv</t>
  </si>
  <si>
    <t>NedSt_Udl_DK_St1_Priv</t>
  </si>
  <si>
    <t>NedSt_Udl_DK_St1_Ialt</t>
  </si>
  <si>
    <t>NedSt_Udl_Udenl_St1_Off</t>
  </si>
  <si>
    <t>NedSt_Udl_Udenl_St1_Erhv</t>
  </si>
  <si>
    <t>NedSt_Udl_Udenl_St1_Priv</t>
  </si>
  <si>
    <t>NedSt_Udl_Udenl_St1_Ialt</t>
  </si>
  <si>
    <t>NedSt_Udl_St1_Ialt</t>
  </si>
  <si>
    <t>NedSt_Udl_DK_St2_Off</t>
  </si>
  <si>
    <t>NedSt_Udl_DK_St2_Erhv</t>
  </si>
  <si>
    <t>NedSt_Udl_DK_St2_Priv</t>
  </si>
  <si>
    <t>NedSt_Udl_DK_St2_Ialt</t>
  </si>
  <si>
    <t>NedSt_Udl_Udenl_St2_Off</t>
  </si>
  <si>
    <t>NedSt_Udl_Udenl_St2_Erhv</t>
  </si>
  <si>
    <t>NedSt_Udl_Udenl_St2_Priv</t>
  </si>
  <si>
    <t>NedSt_Udl_Udenl_St2_Ialt</t>
  </si>
  <si>
    <t>NedSt_Udl_St2_Ialt</t>
  </si>
  <si>
    <t>NedSt_Udl_DK_St3_Off</t>
  </si>
  <si>
    <t>NedSt_Udl_DK_St3_Erhv</t>
  </si>
  <si>
    <t>NedSt_Udl_DK_St3_Priv</t>
  </si>
  <si>
    <t>NedSt_Udl_DK_St3_Ialt</t>
  </si>
  <si>
    <t>NedSt_Udl_Udenl_St3_Off</t>
  </si>
  <si>
    <t>NedSt_Udl_Udenl_St3_Erhv</t>
  </si>
  <si>
    <t>NedSt_Udl_Udenl_St3_Priv</t>
  </si>
  <si>
    <t>NedSt_Udl_Udenl_St3_Ialt</t>
  </si>
  <si>
    <t>NedSt_Udl_St3_Ialt</t>
  </si>
  <si>
    <t>NedSt_Udl_DK_Ialt_Off</t>
  </si>
  <si>
    <t>NedSt_Udl_DK_Ialt_Erhv</t>
  </si>
  <si>
    <t>NedSt_Udl_DK_Ialt_Priv</t>
  </si>
  <si>
    <t>NedSt_Udl_DK_Ialt_Ialt</t>
  </si>
  <si>
    <t>NedSt_Udl_Udenl_Ialt_Off</t>
  </si>
  <si>
    <t>NedSt_Udl_Udenl_Ialt_Erhv</t>
  </si>
  <si>
    <t>NedSt_Udl_Udenl_Ialt_Priv</t>
  </si>
  <si>
    <t>NedSt_Udl_Udenl_Ialt_Ialt</t>
  </si>
  <si>
    <t>NedSt_Udl_Ialt_Ialt</t>
  </si>
  <si>
    <t>NedSt_Akk_DK_St1_Off</t>
  </si>
  <si>
    <t>NedSt_Akk_DK_St1_Erhv</t>
  </si>
  <si>
    <t>NedSt_Akk_DK_St1_Priv</t>
  </si>
  <si>
    <t>NedSt_Akk_DK_St1_Ialt</t>
  </si>
  <si>
    <t>NedSt_Akk_Udenl_St1_Off</t>
  </si>
  <si>
    <t>NedSt_Akk_Udenl_St1_Erhv</t>
  </si>
  <si>
    <t>NedSt_Akk_Udenl_St1_Priv</t>
  </si>
  <si>
    <t>NedSt_Akk_Udenl_St1_Ialt</t>
  </si>
  <si>
    <t>NedSt_Akk_St1_Ialt</t>
  </si>
  <si>
    <t>NedSt_Akk_DK_St2_Off</t>
  </si>
  <si>
    <t>NedSt_Akk_DK_St2_Erhv</t>
  </si>
  <si>
    <t>NedSt_Akk_DK_St2_Priv</t>
  </si>
  <si>
    <t>NedSt_Akk_DK_St2_Ialt</t>
  </si>
  <si>
    <t>NedSt_Akk_Udenl_St2_Off</t>
  </si>
  <si>
    <t>NedSt_Akk_Udenl_St2_Erhv</t>
  </si>
  <si>
    <t>NedSt_Akk_Udenl_St2_Priv</t>
  </si>
  <si>
    <t>NedSt_Akk_Udenl_St2_Ialt</t>
  </si>
  <si>
    <t>NedSt_Akk_St2_Ialt</t>
  </si>
  <si>
    <t>NedSt_Akk_DK_St3_Off</t>
  </si>
  <si>
    <t>NedSt_Akk_DK_St3_Erhv</t>
  </si>
  <si>
    <t>NedSt_Akk_DK_St3_Priv</t>
  </si>
  <si>
    <t>NedSt_Akk_DK_St3_Ialt</t>
  </si>
  <si>
    <t>NedSt_Akk_Udenl_St3_Off</t>
  </si>
  <si>
    <t>NedSt_Akk_Udenl_St3_Erhv</t>
  </si>
  <si>
    <t>NedSt_Akk_Udenl_St3_Priv</t>
  </si>
  <si>
    <t>NedSt_Akk_Udenl_St3_Ialt</t>
  </si>
  <si>
    <t>NedSt_Akk_St3_Ialt</t>
  </si>
  <si>
    <t>NedSt_Akk_DK_Ialt_Off</t>
  </si>
  <si>
    <t>NedSt_Akk_DK_Ialt_Erhv</t>
  </si>
  <si>
    <t>NedSt_Akk_DK_Ialt_Priv</t>
  </si>
  <si>
    <t>NedSt_Akk_DK_Ialt_Ialt</t>
  </si>
  <si>
    <t>NedSt_Akk_Udenl_Ialt_Off</t>
  </si>
  <si>
    <t>NedSt_Akk_Udenl_Ialt_Erhv</t>
  </si>
  <si>
    <t>NedSt_Akk_Udenl_Ialt_Priv</t>
  </si>
  <si>
    <t>NedSt_Akk_Udenl_Ialt_Ialt</t>
  </si>
  <si>
    <t>NedSt_Akk_Ialt_Ialt</t>
  </si>
  <si>
    <t>NedSt_Ned_DK_St1_Off</t>
  </si>
  <si>
    <t>NedSt_Ned_DK_St1_Erhv</t>
  </si>
  <si>
    <t>NedSt_Ned_DK_St1_Priv</t>
  </si>
  <si>
    <t>NedSt_Ned_DK_St1_Ialt</t>
  </si>
  <si>
    <t>NedSt_Ned_Udenl_St1_Off</t>
  </si>
  <si>
    <t>NedSt_Ned_Udenl_St1_Erhv</t>
  </si>
  <si>
    <t>NedSt_Ned_Udenl_St1_Priv</t>
  </si>
  <si>
    <t>NedSt_Ned_Udenl_St1_Ialt</t>
  </si>
  <si>
    <t>NedSt_Ned_St1_Ialt</t>
  </si>
  <si>
    <t>NedSt_Ned_DK_St2_Off</t>
  </si>
  <si>
    <t>NedSt_Ned_DK_St2_Erhv</t>
  </si>
  <si>
    <t>NedSt_Ned_DK_St2_Priv</t>
  </si>
  <si>
    <t>NedSt_Ned_DK_St2_Ialt</t>
  </si>
  <si>
    <t>NedSt_Ned_Udenl_St2_Off</t>
  </si>
  <si>
    <t>NedSt_Ned_Udenl_St2_Erhv</t>
  </si>
  <si>
    <t>NedSt_Ned_Udenl_St2_Priv</t>
  </si>
  <si>
    <t>NedSt_Ned_Udenl_St2_Ialt</t>
  </si>
  <si>
    <t>NedSt_Ned_St2_Ialt</t>
  </si>
  <si>
    <t>NedSt_Ned_DK_St3_Off</t>
  </si>
  <si>
    <t>NedSt_Ned_DK_St3_Erhv</t>
  </si>
  <si>
    <t>NedSt_Ned_DK_St3_Priv</t>
  </si>
  <si>
    <t>NedSt_Ned_DK_St3_Ialt</t>
  </si>
  <si>
    <t>NedSt_Ned_Udenl_St3_Off</t>
  </si>
  <si>
    <t>NedSt_Ned_Udenl_St3_Erhv</t>
  </si>
  <si>
    <t>NedSt_Ned_Udenl_St3_Priv</t>
  </si>
  <si>
    <t>NedSt_Ned_Udenl_St3_Ialt</t>
  </si>
  <si>
    <t>NedSt_Ned_St3_Ialt</t>
  </si>
  <si>
    <t>NedSt_Ned_DK_Ialt_Off</t>
  </si>
  <si>
    <t>NedSt_Ned_DK_Ialt_Erhv</t>
  </si>
  <si>
    <t>NedSt_Ned_DK_Ialt_Priv</t>
  </si>
  <si>
    <t>NedSt_Ned_DK_Ialt_Ialt</t>
  </si>
  <si>
    <t>NedSt_Ned_Udenl_Ialt_Off</t>
  </si>
  <si>
    <t>NedSt_Ned_Udenl_Ialt_Erhv</t>
  </si>
  <si>
    <t>NedSt_Ned_Udenl_Ialt_Priv</t>
  </si>
  <si>
    <t>NedSt_Ned_Udenl_Ialt_Ialt</t>
  </si>
  <si>
    <t>NedSt_Ned_Ialt_Ialt</t>
  </si>
  <si>
    <t>… heraf: Krav til egentlig kernekapital, CET1 (minimumskrav + søjle II)</t>
  </si>
  <si>
    <t>… heraf: Krav til kernekapital, T1 (minimumskrav + søjle II)</t>
  </si>
  <si>
    <t>Resultatark i stresstest</t>
  </si>
  <si>
    <t>Indberetning til Finanstilsynet
KRGS</t>
  </si>
  <si>
    <t>UnSb_Off_UG</t>
  </si>
  <si>
    <t>Ned_Ned_Udl_DK_Priv_SagsGar</t>
  </si>
  <si>
    <t>Ned_Ned_Udl_DK_Priv_TabsGar</t>
  </si>
  <si>
    <t>Ned_Udl_DK_Priv_SagsGar</t>
  </si>
  <si>
    <t>Ned_Udl_DK_Priv_TabsGar</t>
  </si>
  <si>
    <t>UnSb_ErhTot_UG</t>
  </si>
  <si>
    <t>UnSb_Prv_UG</t>
  </si>
  <si>
    <t>UnSb_Tot_UG</t>
  </si>
  <si>
    <t>UnSb_Off_Ynh</t>
  </si>
  <si>
    <t>UnSb_ErhTot_Ynh</t>
  </si>
  <si>
    <t>UnSb_Prv_Ynh</t>
  </si>
  <si>
    <t>UnSb_Tot_Ynh</t>
  </si>
  <si>
    <t>UnSb_Off_UG1</t>
  </si>
  <si>
    <t>UnSb_ErhTot_UG1</t>
  </si>
  <si>
    <t>UnSb_Prv_UG1</t>
  </si>
  <si>
    <t>UnSb_Tot_UG1</t>
  </si>
  <si>
    <t>UnSb_Off_An1</t>
  </si>
  <si>
    <t>UnSb_ErhTot_An1</t>
  </si>
  <si>
    <t>UnSb_Prv_An1</t>
  </si>
  <si>
    <t>UnSb_Tot_An1</t>
  </si>
  <si>
    <t>UnSb_Off_Ynh1</t>
  </si>
  <si>
    <t>UnSb_ErhTot_Ynh1</t>
  </si>
  <si>
    <t>UnSb_Prv_Ynh1</t>
  </si>
  <si>
    <t>UnSb_Tot_Ynh1</t>
  </si>
  <si>
    <t>UnSb_Off_UG2</t>
  </si>
  <si>
    <t>UnSb_ErhTot_UG2</t>
  </si>
  <si>
    <t>UnSb_Prv_UG2</t>
  </si>
  <si>
    <t>UnSb_Tot_UG2</t>
  </si>
  <si>
    <t>UnSb_Off_An2</t>
  </si>
  <si>
    <t>UnSb_ErhTot_An2</t>
  </si>
  <si>
    <t>UnSb_Prv_An2</t>
  </si>
  <si>
    <t>UnSb_Tot_An2</t>
  </si>
  <si>
    <t>UnSb_Off_Ynh2</t>
  </si>
  <si>
    <t>UnSb_ErhTot_Ynh2</t>
  </si>
  <si>
    <t>UnSb_Prv_Ynh2</t>
  </si>
  <si>
    <t>UnSb_Tot_Ynh2</t>
  </si>
  <si>
    <t>UnSb_Off_UG3</t>
  </si>
  <si>
    <t>UnSb_ErhTot_UG3</t>
  </si>
  <si>
    <t>UnSb_Prv_UG3</t>
  </si>
  <si>
    <t>UnSb_Tot_UG3</t>
  </si>
  <si>
    <t>UnSb_Off_An3</t>
  </si>
  <si>
    <t>UnSb_ErhTot_An3</t>
  </si>
  <si>
    <t>UnSb_Prv_An3</t>
  </si>
  <si>
    <t>UnSb_Tot_An3</t>
  </si>
  <si>
    <t>UnSb_Off_Ynh3</t>
  </si>
  <si>
    <t>UnSb_ErhTot_Ynh3</t>
  </si>
  <si>
    <t>UnSb_Prv_Ynh3</t>
  </si>
  <si>
    <t>UnSb_Tot_Ynh3</t>
  </si>
  <si>
    <t>UnSb_Off_An</t>
  </si>
  <si>
    <t>UnSb_ErhTot_An</t>
  </si>
  <si>
    <t>UnSb_Prv_An</t>
  </si>
  <si>
    <t>UnSb_Tot_An</t>
  </si>
  <si>
    <t>Indberetning til Finanstilsynet
COREP</t>
  </si>
  <si>
    <t xml:space="preserve">(*) Posterne indberettes som flerforekomst-blanketter i COREP. Se fanen "definitioner" for en præcis afgrænsning af hvilke undergrupper på hhv. standardmetoden og IRB-metoden i COREP-indberetningen, der skal indgå under kategorierne  hhv. stat, institut og erhverv i stresstest-indberetningen. </t>
  </si>
  <si>
    <t>-Res_Rudg_RY</t>
  </si>
  <si>
    <t>Res_UdAk_RY</t>
  </si>
  <si>
    <t>-Res_UPa_RY</t>
  </si>
  <si>
    <t>-Res_ImMa_RY</t>
  </si>
  <si>
    <t>-Res_UGn_RY</t>
  </si>
  <si>
    <t>Res_Xdi_RY - Res_Xdu_RY + Res_Raa_RY</t>
  </si>
  <si>
    <t>-Res_Skat_RY</t>
  </si>
  <si>
    <t>… heraf: Noterede aktier</t>
  </si>
  <si>
    <t>… heraf: Unoterede aktier</t>
  </si>
  <si>
    <t>Bal_Aktiv_Aktier_Not</t>
  </si>
  <si>
    <t>Bal_Aktiv_Aktier_Unot</t>
  </si>
  <si>
    <t>Memo: Udlån og garantier før nedskrivninger</t>
  </si>
  <si>
    <t xml:space="preserve"> </t>
  </si>
  <si>
    <t>Bal_UdlOgGarOgAkk</t>
  </si>
  <si>
    <t>Sol_SuppKap_OverskudKred</t>
  </si>
  <si>
    <r>
      <t>Indberetning til Finanstilsynet
COREP</t>
    </r>
    <r>
      <rPr>
        <vertAlign val="superscript"/>
        <sz val="10"/>
        <color theme="1"/>
        <rFont val="Calibri"/>
        <family val="2"/>
        <scheme val="minor"/>
      </rPr>
      <t>(1)</t>
    </r>
  </si>
  <si>
    <t>ISB_kredR_ISB + ISB_marR_ISB + ISB_likR_ISB + ISB_opR_ISB + ISB_Andet_ISB</t>
  </si>
  <si>
    <t>NoRe_KUfi_nry</t>
  </si>
  <si>
    <t>NoRe_KUxa_nry + NoRe_KUxp_nry + NoRe_KUatp_nry + NoRe_KUip_nry  + NoRe_KUut_nry + NoRe_KUi_nry</t>
  </si>
  <si>
    <t>… heraf: Overskud af hensættelser i forhold til kvalificerede forventede tab i henhold til IRB-metoden (IRB Excess)</t>
  </si>
  <si>
    <t>IRB-metode</t>
  </si>
  <si>
    <t>Kategori i stresstest indberetning</t>
  </si>
  <si>
    <t>Stat</t>
  </si>
  <si>
    <t>Institutioner</t>
  </si>
  <si>
    <t>Detail</t>
  </si>
  <si>
    <t>Standardmetode</t>
  </si>
  <si>
    <t>Central governments or central banks</t>
  </si>
  <si>
    <t>Regional governments or local authorities</t>
  </si>
  <si>
    <t>Public sector entities</t>
  </si>
  <si>
    <t>Institutions</t>
  </si>
  <si>
    <t>Retail</t>
  </si>
  <si>
    <t>Erhverv/detail (*)</t>
  </si>
  <si>
    <t>Secured by mortgages on immovable property</t>
  </si>
  <si>
    <t>Exposures in default</t>
  </si>
  <si>
    <t>Covered bonds</t>
  </si>
  <si>
    <t>Other items</t>
  </si>
  <si>
    <t>(*)</t>
  </si>
  <si>
    <t>(*) Eksponeringer fra udlån med sikkerhed i fast ejendom, der indgår som krediteksponeringer på standardmetoden og er placeret under kategorien ”secured by mortgages on immovable property” eller "exposures in default", skal fordeles på kategorierne ”detaileksponeringer” og ”erhvervseksponeringer” for henholdsvis defaultede og ikke-defaultede eksponeringer.</t>
  </si>
  <si>
    <r>
      <rPr>
        <vertAlign val="superscript"/>
        <sz val="8"/>
        <color theme="1"/>
        <rFont val="Calibri"/>
        <family val="2"/>
        <scheme val="minor"/>
      </rPr>
      <t>(1)</t>
    </r>
    <r>
      <rPr>
        <sz val="8"/>
        <color theme="1"/>
        <rFont val="Calibri"/>
        <family val="2"/>
        <scheme val="minor"/>
      </rPr>
      <t xml:space="preserve"> Jf. § 124, stk. 2, i lov om finansiel virksomhed.</t>
    </r>
  </si>
  <si>
    <r>
      <rPr>
        <vertAlign val="superscript"/>
        <sz val="8"/>
        <color theme="1"/>
        <rFont val="Calibri"/>
        <family val="2"/>
        <scheme val="minor"/>
      </rPr>
      <t>(2)</t>
    </r>
    <r>
      <rPr>
        <sz val="8"/>
        <color theme="1"/>
        <rFont val="Calibri"/>
        <family val="2"/>
        <scheme val="minor"/>
      </rPr>
      <t xml:space="preserve"> Jf. § 125a i lov om finansiel virksomhed.</t>
    </r>
  </si>
  <si>
    <r>
      <rPr>
        <vertAlign val="superscript"/>
        <sz val="8"/>
        <color theme="1"/>
        <rFont val="Calibri"/>
        <family val="2"/>
        <scheme val="minor"/>
      </rPr>
      <t>(2)</t>
    </r>
    <r>
      <rPr>
        <sz val="8"/>
        <color theme="1"/>
        <rFont val="Calibri"/>
        <family val="2"/>
        <scheme val="minor"/>
      </rPr>
      <t xml:space="preserve"> Skal modsvare summen af SIFI-buffer og en eventuel systemisk risikobuffer (ekskl. SIFI-buffer).</t>
    </r>
  </si>
  <si>
    <r>
      <rPr>
        <vertAlign val="superscript"/>
        <sz val="8"/>
        <color theme="1"/>
        <rFont val="Calibri"/>
        <family val="2"/>
        <scheme val="minor"/>
      </rPr>
      <t>(1)</t>
    </r>
    <r>
      <rPr>
        <sz val="8"/>
        <color theme="1"/>
        <rFont val="Calibri"/>
        <family val="2"/>
        <scheme val="minor"/>
      </rPr>
      <t xml:space="preserve"> Sol_TilstrKapGrund indberettes til skemaet KSBS.</t>
    </r>
  </si>
  <si>
    <r>
      <rPr>
        <vertAlign val="superscript"/>
        <sz val="8"/>
        <color theme="1"/>
        <rFont val="Calibri"/>
        <family val="2"/>
        <scheme val="minor"/>
      </rPr>
      <t>(1)</t>
    </r>
    <r>
      <rPr>
        <sz val="8"/>
        <color theme="1"/>
        <rFont val="Calibri"/>
        <family val="2"/>
        <scheme val="minor"/>
      </rPr>
      <t xml:space="preserve"> CRR art. 429, delegeret forordning (EU) 2015/62. </t>
    </r>
  </si>
  <si>
    <r>
      <rPr>
        <u/>
        <sz val="8"/>
        <color theme="1"/>
        <rFont val="Calibri"/>
        <family val="2"/>
        <scheme val="minor"/>
      </rPr>
      <t>Anm.</t>
    </r>
    <r>
      <rPr>
        <sz val="8"/>
        <color theme="1"/>
        <rFont val="Calibri"/>
        <family val="2"/>
        <scheme val="minor"/>
      </rPr>
      <t>: De angivne referencer til KRGS er for danske og udenlandske kunder under ét. F.eks. skal summen af nedskrivninger på danske og udenlandske erhvervskunder modsvare "UnSb_ErhTot_Ynh".</t>
    </r>
  </si>
  <si>
    <r>
      <rPr>
        <vertAlign val="superscript"/>
        <sz val="8"/>
        <color theme="1"/>
        <rFont val="Calibri"/>
        <family val="2"/>
        <scheme val="minor"/>
      </rPr>
      <t>(*)</t>
    </r>
    <r>
      <rPr>
        <sz val="8"/>
        <color theme="1"/>
        <rFont val="Calibri"/>
        <family val="2"/>
        <scheme val="minor"/>
      </rPr>
      <t xml:space="preserve"> Ralkreditlignende udlån omfatter således alene bankudlån og ikke garantidebitorer. Med sagsgarantier menes tinglysnings-/konverteringsgarantier, købesumsgarantier, forhåndslånsgarantier mv.</t>
    </r>
  </si>
  <si>
    <r>
      <rPr>
        <u/>
        <sz val="8"/>
        <color theme="1"/>
        <rFont val="Calibri"/>
        <family val="2"/>
        <scheme val="minor"/>
      </rPr>
      <t>Anm.</t>
    </r>
    <r>
      <rPr>
        <sz val="8"/>
        <color theme="1"/>
        <rFont val="Calibri"/>
        <family val="2"/>
        <scheme val="minor"/>
      </rPr>
      <t>: De angivne referencer til KRGS er for danske og udenlandske kunder under ét. F.eks. skal summen af udlån til danske og udenlandske erhvervskunder modsvare "UnSb_ErhTot_UG".</t>
    </r>
  </si>
  <si>
    <r>
      <rPr>
        <u/>
        <sz val="8"/>
        <color theme="1"/>
        <rFont val="Calibri"/>
        <family val="2"/>
        <scheme val="minor"/>
      </rPr>
      <t>Anm.</t>
    </r>
    <r>
      <rPr>
        <sz val="8"/>
        <color theme="1"/>
        <rFont val="Calibri"/>
        <family val="2"/>
        <scheme val="minor"/>
      </rPr>
      <t>: Opdelingen på danske og udenlandske kunder sker efter kundens residens. Tilsvarende fordeles mellemværender med kreditinstitutter efter kreditinstituttets residens. Opdelingen på offentlige myndigheder, erhverv og private følger Finanstilsynets generelle indberetningsforskrifter. For afgrænsning af realkreditlignende udlån: se LTV-fanen.</t>
    </r>
  </si>
  <si>
    <r>
      <rPr>
        <u/>
        <sz val="8"/>
        <color theme="1"/>
        <rFont val="Calibri"/>
        <family val="2"/>
        <scheme val="minor"/>
      </rPr>
      <t>Anm.</t>
    </r>
    <r>
      <rPr>
        <sz val="8"/>
        <color theme="1"/>
        <rFont val="Calibri"/>
        <family val="2"/>
        <scheme val="minor"/>
      </rPr>
      <t>: De angivne referencer til KRGS er for danske og udenlandske kunder under ét for et givent stadie. F.eks. skal summen af udlån til danske og udenlandske erhvervskunder i stadie 1 modsvare "UnSb_ErhTot_UG1".</t>
    </r>
  </si>
  <si>
    <r>
      <rPr>
        <u/>
        <sz val="8"/>
        <color theme="1"/>
        <rFont val="Calibri"/>
        <family val="2"/>
        <scheme val="minor"/>
      </rPr>
      <t>Anm.</t>
    </r>
    <r>
      <rPr>
        <sz val="8"/>
        <color theme="1"/>
        <rFont val="Calibri"/>
        <family val="2"/>
        <scheme val="minor"/>
      </rPr>
      <t>: De angivne referencer til KRGS er for danske og udenlandske kunder under ét for et givent stadie. F.eks. skal summen af akkumulerede nedskrivninger på danske og udenlandske erhvervskunder i stadie 1 modsvare "UnSb_ErhTot_An1".</t>
    </r>
  </si>
  <si>
    <r>
      <rPr>
        <u/>
        <sz val="8"/>
        <color theme="1"/>
        <rFont val="Calibri"/>
        <family val="2"/>
        <scheme val="minor"/>
      </rPr>
      <t>Anm.</t>
    </r>
    <r>
      <rPr>
        <sz val="8"/>
        <color theme="1"/>
        <rFont val="Calibri"/>
        <family val="2"/>
        <scheme val="minor"/>
      </rPr>
      <t>: De angivne referencer til KRGS er for danske og udenlandske kunder under ét for et givent stadie. F.eks. skal summen af nedskrivninger på danske og udenlandske erhvervskunder i stadie 1 modsvare "UnSb_ErhTot_Ynh1".</t>
    </r>
  </si>
  <si>
    <r>
      <rPr>
        <vertAlign val="superscript"/>
        <sz val="8"/>
        <color theme="1"/>
        <rFont val="Calibri"/>
        <family val="2"/>
        <scheme val="minor"/>
      </rPr>
      <t>(**)</t>
    </r>
    <r>
      <rPr>
        <sz val="8"/>
        <color theme="1"/>
        <rFont val="Calibri"/>
        <family val="2"/>
        <scheme val="minor"/>
      </rPr>
      <t xml:space="preserve"> Posterne indberettes som flerforekomst-blanketter i COREP. Se fanen "definitioner" for en præcis afgrænsning af hvilke undergrupper på IRB-metoden i COREP-indberetningen, der skal indgå under kategorierne  hhv. stat, institut, detail og erhverv i stresstest-indberetningen. Parametrene for hver undergruppe skal vægtes med EAD-værdierne, som indberettet på fanen "EAD".</t>
    </r>
  </si>
  <si>
    <t>Indlån i puljeordninger</t>
  </si>
  <si>
    <t>Bal_Passiv_IndlaanPulje</t>
  </si>
  <si>
    <t>Bal_BO_Pgiag</t>
  </si>
  <si>
    <t>Bal_BO_PGip</t>
  </si>
  <si>
    <t>NoRe_UPATot_nry + NoRe_UPATotd_nry</t>
  </si>
  <si>
    <t>NoRe_UPAX_nry</t>
  </si>
  <si>
    <t>Udgifter til personale</t>
  </si>
  <si>
    <t>Administrationsudgifter</t>
  </si>
  <si>
    <t>Udgifter til personale og administration i alt</t>
  </si>
  <si>
    <t>NoRe_UdgPersAdm_Udg</t>
  </si>
  <si>
    <t>NoRe_UdgPersAdm_Adm</t>
  </si>
  <si>
    <t>NoRe_UdgPersAdm_Ialt</t>
  </si>
  <si>
    <t>NoRe_UPATotpa_nry</t>
  </si>
  <si>
    <t>NoRe_NedImma_Goodwill</t>
  </si>
  <si>
    <t>NoGb_GBN_Dejd - NoGb_GBS_Dejd</t>
  </si>
  <si>
    <t>… heraf: Sagsgarantier*</t>
  </si>
  <si>
    <t>... heraf: Realkreditlignende bankudlån*</t>
  </si>
  <si>
    <t>Ned_Udl_DK_Priv_IkkeFast</t>
  </si>
  <si>
    <t>Ned_Ned_Udl_DK_Priv_IkkeFast</t>
  </si>
  <si>
    <t>Gebyrer og provisionsindtægter</t>
  </si>
  <si>
    <t>Af- og nedskrivninger på immaterielle og materielle aktiver i alt</t>
  </si>
  <si>
    <t>NoRe_NettoGebyr</t>
  </si>
  <si>
    <t>NoRe_GebyrIndt</t>
  </si>
  <si>
    <t>NoRe_GebyrUdg</t>
  </si>
  <si>
    <t>Res_GPi_nry</t>
  </si>
  <si>
    <t>Res_GPu_nry</t>
  </si>
  <si>
    <r>
      <t xml:space="preserve">Årets udgiftsførte nedskrivninger/hensættelser fordelt på segmenter </t>
    </r>
    <r>
      <rPr>
        <b/>
        <i/>
        <sz val="10"/>
        <rFont val="Calibri"/>
        <family val="2"/>
        <scheme val="minor"/>
      </rPr>
      <t>før tabsmodregning, efter tabsgarantier</t>
    </r>
  </si>
  <si>
    <t>Krediteksponeringer (EAD)</t>
  </si>
  <si>
    <t>Risikovægte på defaultede erhvervs- og detaileksponeringer under IRB-metoden</t>
  </si>
  <si>
    <t>Expected Loss Best Estimate (ELBE)</t>
  </si>
  <si>
    <t>LGD-REA</t>
  </si>
  <si>
    <t>Implicit risikovægt (pct.)</t>
  </si>
  <si>
    <t>… heraf: Årets nedskrivninger på domicilejendomme</t>
  </si>
  <si>
    <t>… heraf: Årets nedskrivninger på goodwill</t>
  </si>
  <si>
    <t>Snh_NedAku_UBY</t>
  </si>
  <si>
    <t>NoEf_Evf_XFAuk</t>
  </si>
  <si>
    <t>(1) Summen af posterne "Finansgarantier", "Tabsgarantier for realkreditudlån", "Tinglysnings- og konverteringsgarantier" og "Øvrige eventualforpligtelser".</t>
  </si>
  <si>
    <r>
      <t xml:space="preserve">Øvrige aktiver </t>
    </r>
    <r>
      <rPr>
        <vertAlign val="superscript"/>
        <sz val="10"/>
        <color theme="1"/>
        <rFont val="Calibri"/>
        <family val="2"/>
        <scheme val="minor"/>
      </rPr>
      <t>(1)</t>
    </r>
  </si>
  <si>
    <t>… heraf: Realkreditobligationer</t>
  </si>
  <si>
    <t>Bal_Passiv_UdsObl_Real</t>
  </si>
  <si>
    <t>NoBr_UOTot_RO</t>
  </si>
  <si>
    <t>NoBa_ANN_Go - NoBa_ANTN_Go</t>
  </si>
  <si>
    <t>NoRe_NedImma_Domicil</t>
  </si>
  <si>
    <t>Expected Loss Best Estimate (ELBE) på defaultede erhvervs- og detaileksponeringer under IRB-metoden (i Mio.kr.)</t>
  </si>
  <si>
    <t>Anm.: Eksponeringsvægtet (EAD-vægtet) gennemsnitlig ELBE og LGD-REA for eksponeringskategorien.
Skal kun udfyldes for eksponeringer under Advanced IRB-metoden.</t>
  </si>
  <si>
    <t>UnSb_Off_Ynh (kun DK)</t>
  </si>
  <si>
    <t>UnSb_ErhTot_Ynh (kun DK)</t>
  </si>
  <si>
    <t>UnSb_Prv_Ynh (kun DK)</t>
  </si>
  <si>
    <t>UnSb_Off_Ynh (kun Udland)</t>
  </si>
  <si>
    <t>UnSb_ErhTot_Ynh (kun Udland)</t>
  </si>
  <si>
    <t>UnSb_Prv_Ynh (kun Udland)</t>
  </si>
  <si>
    <t xml:space="preserve">Eksponeringsvægtet gennemsnitlig Expected Loss Best Estimate (ELBE) og LGD-REA på defaultede erhvervs- og detaileksponeringer under Advanced IRB-metoden </t>
  </si>
  <si>
    <t>NoRe_RenteUdg_UdsObl_Real</t>
  </si>
  <si>
    <r>
      <rPr>
        <u/>
        <sz val="8"/>
        <rFont val="Calibri"/>
        <family val="2"/>
        <scheme val="minor"/>
      </rPr>
      <t>Anm.</t>
    </r>
    <r>
      <rPr>
        <sz val="8"/>
        <rFont val="Calibri"/>
        <family val="2"/>
        <scheme val="minor"/>
      </rPr>
      <t>: Eksponeringsvægtet (EAD-vægtet) gennemsnitlig PD for eksponeringskategorien. Opdelingen på danske og udenlandske eksponeringer sker efter kundens residens.</t>
    </r>
  </si>
  <si>
    <r>
      <rPr>
        <u/>
        <sz val="8"/>
        <rFont val="Calibri"/>
        <family val="2"/>
        <scheme val="minor"/>
      </rPr>
      <t>Anm.</t>
    </r>
    <r>
      <rPr>
        <sz val="8"/>
        <rFont val="Calibri"/>
        <family val="2"/>
        <scheme val="minor"/>
      </rPr>
      <t>: Eksponeringsvægtet (EAD-vægtet) gennemsnitlig LGD for eksponeringskategorien. Opdelingen på danske og udenlandske eksponeringer sker efter kundens residens.</t>
    </r>
  </si>
  <si>
    <r>
      <rPr>
        <u/>
        <sz val="8"/>
        <rFont val="Calibri"/>
        <family val="2"/>
        <scheme val="minor"/>
      </rPr>
      <t>Anm.</t>
    </r>
    <r>
      <rPr>
        <sz val="8"/>
        <rFont val="Calibri"/>
        <family val="2"/>
        <scheme val="minor"/>
      </rPr>
      <t>: Eksponeringsvægtet (EAD-vægtet) gennemsnitlig EL for eksponeringskategorien. Opdelingen på danske og udenlandske eksponeringer sker efter kundens residens.</t>
    </r>
  </si>
  <si>
    <t>Eksponeringsvægtet gennemsnitlig PD (ultimo året) for eksponeringer under 
IRB-metoden - REA</t>
  </si>
  <si>
    <t>Eksponeringsvægtet gennemsnitlig LGD (ultimo året) for eksponeringer under 
IRB-metoden - REA</t>
  </si>
  <si>
    <t>Eksponeringsvægtet gennemsnitlig EL (ultimo året) for eksponeringer under 
IRB-metoden - REA</t>
  </si>
  <si>
    <t>Årets driftsførte nedskrivninger/hensættelser fordelt på danske og udenlandske kunder samt sektorer</t>
  </si>
  <si>
    <t>Årets driftsførte nedskrivninger/hensættelser</t>
  </si>
  <si>
    <t xml:space="preserve">Årets driftsførte nedskrivninger/hensættelser fordelt på danske og udenlandske kunder </t>
  </si>
  <si>
    <r>
      <rPr>
        <u/>
        <sz val="8"/>
        <color theme="1"/>
        <rFont val="Calibri"/>
        <family val="2"/>
        <scheme val="minor"/>
      </rPr>
      <t>Anm.</t>
    </r>
    <r>
      <rPr>
        <sz val="8"/>
        <color theme="1"/>
        <rFont val="Calibri"/>
        <family val="2"/>
        <scheme val="minor"/>
      </rPr>
      <t xml:space="preserve">: Opdelingen på danske og udenlandske kunder sker efter kundens residens. Tilsvarende fordeles mellemværender med kreditinstitutter efter kreditinstituttets residens. Opdelingen på offentlige myndigheder, erhverv og private følger Finanstilsynets generelle indberetningsforskrifter. For afgrænsning af realkreditlignende udlån: se LTV-fanen.
</t>
    </r>
  </si>
  <si>
    <r>
      <t>Opgørelse af kapitalgrundlag og samlet risikoeksponering (ultimo året)</t>
    </r>
    <r>
      <rPr>
        <i/>
        <vertAlign val="superscript"/>
        <sz val="10"/>
        <color theme="1"/>
        <rFont val="Calibri"/>
        <family val="2"/>
        <scheme val="minor"/>
      </rPr>
      <t>(2)</t>
    </r>
  </si>
  <si>
    <t>Ned_Udl_Off</t>
  </si>
  <si>
    <t>Ned_Udl_Erhv</t>
  </si>
  <si>
    <t>Ned_Udl_Priv</t>
  </si>
  <si>
    <t>Ned_Ned_Udl_Off</t>
  </si>
  <si>
    <t>Ned_Ned_Udl_Erhv</t>
  </si>
  <si>
    <t>Ned_Ned_Udl_Priv</t>
  </si>
  <si>
    <t>RWDef_ELBE_Erhv</t>
  </si>
  <si>
    <t>RWDef_ELBE_Detail</t>
  </si>
  <si>
    <t>RWDef_LGD_Erhv</t>
  </si>
  <si>
    <t>RWDef_LGD_Detail</t>
  </si>
  <si>
    <t>RWDef_ELBE_MioKr_Erhv</t>
  </si>
  <si>
    <t>RWDef_ELBE_MioKr_Detail</t>
  </si>
  <si>
    <t>Bal_Passiv_HensatForp_UdskSkat</t>
  </si>
  <si>
    <r>
      <rPr>
        <vertAlign val="superscript"/>
        <sz val="8"/>
        <color theme="1"/>
        <rFont val="Calibri"/>
        <family val="2"/>
        <scheme val="minor"/>
      </rPr>
      <t>(*)</t>
    </r>
    <r>
      <rPr>
        <sz val="8"/>
        <color theme="1"/>
        <rFont val="Calibri"/>
        <family val="2"/>
        <scheme val="minor"/>
      </rPr>
      <t xml:space="preserve"> Posterne indberettes som flerforekomst-blanketter i COREP. Se fanen "definitioner" for en præcis afgrænsning af hvilke undergrupper på IRB-metoden i COREP-indberetningen, der skal indgå under kategorierne  hhv. stat, institut, detail og erhverv i stresstest-indberetningen. Parametrene for hver undergruppe skal vægtes med EAD-værdierne, som indberettet på fanen "EAD".
Defaultede kunder ekskluderes i indberetningen. Defaultede kunder skal forstås som eksponeringer, der er tildelt en gennemsnitlig PD på 1, under COREP-skemaet C_08.02. Se evt. indberetningsvejledningen på fanen ”Risikovægte på defaults” for en nærmere beskrivelse.</t>
    </r>
  </si>
  <si>
    <t>Stadie 1 til 
Stadie 1</t>
  </si>
  <si>
    <t>Stadie 1 til 
Stadie 2</t>
  </si>
  <si>
    <t>Stadie 1 til 
Stadie 3</t>
  </si>
  <si>
    <t>Stadie 2 til 
Stadie 1</t>
  </si>
  <si>
    <t>Stadie 2 til
 Stadie 2</t>
  </si>
  <si>
    <t>Stadie 2 til 
Stadie 3</t>
  </si>
  <si>
    <t>Stadie 3 til 
Stadie 1</t>
  </si>
  <si>
    <t>Stadie 3 til 
Stadie 2</t>
  </si>
  <si>
    <t>Stadie 3 til 
Stadie 3</t>
  </si>
  <si>
    <t>… heraf: Utilstrækkelig dækning af misligholdte eksponeringer ("NPE bagstopper") (-)</t>
  </si>
  <si>
    <t>Sol_CET1_NPE</t>
  </si>
  <si>
    <t>… heraf: Tabsgarantier for realkreditudlån</t>
  </si>
  <si>
    <r>
      <rPr>
        <vertAlign val="superscript"/>
        <sz val="8"/>
        <color theme="1"/>
        <rFont val="Calibri"/>
        <family val="2"/>
        <scheme val="minor"/>
      </rPr>
      <t>(*)</t>
    </r>
    <r>
      <rPr>
        <sz val="8"/>
        <color theme="1"/>
        <rFont val="Calibri"/>
        <family val="2"/>
        <scheme val="minor"/>
      </rPr>
      <t xml:space="preserve"> Realkreditlignende udlån omfatter alene bankudlån og ikke garantidebitorer. Med sagsgarantier menes tinglysnings-/konverteringsgarantier, købesumsgarantier, forhåndslånsgarantier mv.</t>
    </r>
  </si>
  <si>
    <t>(1) Jf. § 124, stk. 2, i lov om finansiel virksomhed.</t>
  </si>
  <si>
    <t>(3) Jf. § 125a i lov om finansiel virksomhed.</t>
  </si>
  <si>
    <t xml:space="preserve">(1) Negativt (positivt) beløb i tilfælde af fradrag (tillæg) i kapitalen. Det samlede fradrag eller tillæg indberettes uanset kapitalmæssig placering. </t>
  </si>
  <si>
    <t>Anm: Fordelingen af udlån og garantidebitorer på LTV intervaller skal foretages fra bunden op, dvs. at et udlån med en LTV på 90 pct. og udlån mv. på 90 hvor lånet er givet hele vejen op indberettes på følgende måde: A: 60 B: 10 C: 10 D: 10. Finansierer lånet derimod kun de yderste 10 pct. (udlån mv.=10) af LTV'en på 90 pct. vil hele udlånet skulle rapporteres under D: 10.</t>
  </si>
  <si>
    <r>
      <t xml:space="preserve">Udlån mv. opgjort </t>
    </r>
    <r>
      <rPr>
        <i/>
        <u/>
        <sz val="10"/>
        <color theme="1"/>
        <rFont val="Calibri"/>
        <family val="2"/>
        <scheme val="minor"/>
      </rPr>
      <t>før nedskrivninger/hensættelser</t>
    </r>
    <r>
      <rPr>
        <i/>
        <sz val="10"/>
        <color theme="1"/>
        <rFont val="Calibri"/>
        <family val="2"/>
        <scheme val="minor"/>
      </rPr>
      <t xml:space="preserve"> fordelt på danske og udenlandske kunder samt sektorer (ultimo året)</t>
    </r>
  </si>
  <si>
    <r>
      <t xml:space="preserve">Udlån mv. opgjort </t>
    </r>
    <r>
      <rPr>
        <i/>
        <u/>
        <sz val="10"/>
        <color theme="1"/>
        <rFont val="Calibri"/>
        <family val="2"/>
        <scheme val="minor"/>
      </rPr>
      <t>før nedskrivninger/hensættelser</t>
    </r>
    <r>
      <rPr>
        <i/>
        <sz val="10"/>
        <color theme="1"/>
        <rFont val="Calibri"/>
        <family val="2"/>
        <scheme val="minor"/>
      </rPr>
      <t xml:space="preserve"> fordelt på danske og udenlandske kunder samt sektorer (ultimo året) - </t>
    </r>
    <r>
      <rPr>
        <b/>
        <i/>
        <sz val="10"/>
        <color theme="1"/>
        <rFont val="Calibri"/>
        <family val="2"/>
        <scheme val="minor"/>
      </rPr>
      <t>ekskl. reverse forretninger</t>
    </r>
  </si>
  <si>
    <t>Udlån mv. opgjort før nedskrivninger/hensættelser fordelt på sektorer (ultimo året)</t>
  </si>
  <si>
    <t>Solvensbehov - med indfasning af ny regulering</t>
  </si>
  <si>
    <t>Samlet egentlig kernekapitalkrav - med indfasning af ny regulering</t>
  </si>
  <si>
    <t>Samlet kernekapitalkrav - med indfasning af ny regulering</t>
  </si>
  <si>
    <t>Samlet kapitalgrundlagskrav - med indfasning af ny regulering</t>
  </si>
  <si>
    <t>Overdækning til egentlig kernekapitalkrav - med indfasning af ny regulering</t>
  </si>
  <si>
    <t>Overdækning til kernekapitalkrav - med indfasning af ny regulering</t>
  </si>
  <si>
    <t>Overdækning til det samlede kapitalgrundlagskrav - med indfasning af ny regulering</t>
  </si>
  <si>
    <t>Bindende overdækning - med indfasning af ny regulering</t>
  </si>
  <si>
    <r>
      <t>Tilstrækkeligt kapitalgrundlag - med indfasning af ny regulering</t>
    </r>
    <r>
      <rPr>
        <i/>
        <vertAlign val="superscript"/>
        <sz val="10"/>
        <color theme="1"/>
        <rFont val="Calibri"/>
        <family val="2"/>
        <scheme val="minor"/>
      </rPr>
      <t>(2)</t>
    </r>
  </si>
  <si>
    <t>Udlån og garantidebitorer opgjort før nedskrivninger/hensættelser fordelt på danske og udenlandske kunder (ultimo året)</t>
  </si>
  <si>
    <t>TABELLERNE NEDENFOR BEREGNES AUTOMATISK</t>
  </si>
  <si>
    <t>Udlån og garantidebitorer opgjort før nedskrivninger (ultimo året)</t>
  </si>
  <si>
    <t>Akkumulerede nedskrivninger/hensættelser (ultimo året)</t>
  </si>
  <si>
    <t>NedSt_Udl_St1_Off</t>
  </si>
  <si>
    <t>NedSt_Udl_St2_Off</t>
  </si>
  <si>
    <t>NedSt_Udl_St3_Off</t>
  </si>
  <si>
    <t>NedSt_Udl_Ialt_Off</t>
  </si>
  <si>
    <t>NedSt_Udl_St1_Erhv</t>
  </si>
  <si>
    <t>NedSt_Udl_St2_Erhv</t>
  </si>
  <si>
    <t>NedSt_Udl_St3_Erhv</t>
  </si>
  <si>
    <t>NedSt_Udl_Ialt_Erhv</t>
  </si>
  <si>
    <t>NedSt_Udl_St1_Priv</t>
  </si>
  <si>
    <t>NedSt_Udl_St2_Priv</t>
  </si>
  <si>
    <t>NedSt_Udl_St3_Priv</t>
  </si>
  <si>
    <t>NedSt_Udl_Ialt_Priv</t>
  </si>
  <si>
    <t>Akk. nedskrivninger/hensættelser på udlån og garantidebitorer i alt</t>
  </si>
  <si>
    <t>Akkumulerede nedskrivningsprocenter fordelt på danske og udenlandske kunder (ultimo året)</t>
  </si>
  <si>
    <t>NedSt_Akk_St1_Off</t>
  </si>
  <si>
    <t>NedSt_Akk_St2_Off</t>
  </si>
  <si>
    <t>NedSt_Akk_St3_Off</t>
  </si>
  <si>
    <t>NedSt_Akk_Ialt_Off</t>
  </si>
  <si>
    <t>NedSt_Akk_St1_Erhv</t>
  </si>
  <si>
    <t>NedSt_Akk_St2_Erhv</t>
  </si>
  <si>
    <t>NedSt_Akk_St3_Erhv</t>
  </si>
  <si>
    <t>NedSt_Akk_Ialt_Erhv</t>
  </si>
  <si>
    <t>NedSt_Akk_St1_Priv</t>
  </si>
  <si>
    <t>NedSt_Akk_St2_Priv</t>
  </si>
  <si>
    <t>NedSt_Akk_St3_Priv</t>
  </si>
  <si>
    <t>NedSt_Akk_Ialt_Priv</t>
  </si>
  <si>
    <t>- c_01.00_0010_00170</t>
  </si>
  <si>
    <t>… heraf: Domicilejendomme (leasing)</t>
  </si>
  <si>
    <t>Bal_Aktiv_GrundeByg_LeasDom</t>
  </si>
  <si>
    <t>Bal_BO_AdeL</t>
  </si>
  <si>
    <t>c_01.00_0010_0020</t>
  </si>
  <si>
    <t>c_01.00_0010_0130</t>
  </si>
  <si>
    <t>c_01.00_0010_0180</t>
  </si>
  <si>
    <t>c_01.00_0010_0300</t>
  </si>
  <si>
    <t>c_01.00_0010_0370</t>
  </si>
  <si>
    <t>c_01.00_0010_0380</t>
  </si>
  <si>
    <t>c_01.00_0010_0480 + c_01.00_0010_0500</t>
  </si>
  <si>
    <t>c_01.00_0010_0220 + c_01.00_0010_0240 + c_01.00_0010_0520</t>
  </si>
  <si>
    <t>c_01.00_0010_0513</t>
  </si>
  <si>
    <t>c_01.00_0010_0530</t>
  </si>
  <si>
    <t>c_01.00_0010_0540</t>
  </si>
  <si>
    <t>c_01.00_0010_0700 + c_01.00_0010_0710</t>
  </si>
  <si>
    <t>c_01.00_0010_0660 + c_01.00_0010_0680 + c_01.00_0010_0730</t>
  </si>
  <si>
    <t>c_01.00_0010_0015</t>
  </si>
  <si>
    <t>c_01.00_0010_0750</t>
  </si>
  <si>
    <t>c_01.00_0010_0760</t>
  </si>
  <si>
    <t>c_01.00_0010_0940 + c_01.00_0010_0950</t>
  </si>
  <si>
    <t>c_01.00_0010_0880 + c_01.00_0010_0900 + c_01.00_0010_0960</t>
  </si>
  <si>
    <t>c_01.00_0010_0910</t>
  </si>
  <si>
    <t>c_01.00_0010_0010</t>
  </si>
  <si>
    <r>
      <t xml:space="preserve">Memo: Forskellen mellem forventede tab og regnskabsmæssige værdireguleringer og hensættelser (-/+) </t>
    </r>
    <r>
      <rPr>
        <i/>
        <vertAlign val="superscript"/>
        <sz val="10"/>
        <rFont val="Calibri"/>
        <family val="2"/>
        <scheme val="minor"/>
      </rPr>
      <t>(1)</t>
    </r>
  </si>
  <si>
    <t>c_04.00_0010_0740</t>
  </si>
  <si>
    <t>c_04.00_0010_0810</t>
  </si>
  <si>
    <t>c_04.00_0010_0780</t>
  </si>
  <si>
    <t>c_04.00_0010_0750</t>
  </si>
  <si>
    <t>c_04.00_0010_0770</t>
  </si>
  <si>
    <t>… heraf: Systemisk risikobuffer</t>
  </si>
  <si>
    <t>c_47.00_0010_0300</t>
  </si>
  <si>
    <t>c_47.00_0010_0340</t>
  </si>
  <si>
    <t>c_47.00_0010_0290</t>
  </si>
  <si>
    <t>Memo: Samlet eksponeringsmål - fuldt indfaset</t>
  </si>
  <si>
    <t>c_03.00_0010_0170</t>
  </si>
  <si>
    <t>c_03.00_0010_0180</t>
  </si>
  <si>
    <t>c_03.00_0010_0160</t>
  </si>
  <si>
    <t>Udgifter til personale og administration (anføres hér med positivt fortegn)</t>
  </si>
  <si>
    <t>Af- og nedskrivninger på immaterielle og materielle aktiver (anføres hér med positivt fortegn)</t>
  </si>
  <si>
    <t>Afgivne gebyrer og provisionsudgifter (anføres hér med positivt fortegn)</t>
  </si>
  <si>
    <t>C_08.02_0230_9999 (*)</t>
  </si>
  <si>
    <t xml:space="preserve">(*) Posterne indberettes som flerforekomst-blanketter i COREP. Defaultede eksponeringer afgrænses til ratingklasser (Obligor grade), der er tildelt en gennemsnitlig PD på 1 (dvs. C_08.02_0010_9999 = 1).
Se fanen "definitioner" for en præcis afgrænsning af hvilke undergrupper på IRB-metoden i COREP-indberetningen, der skal indgå under kategorierne  hhv. detail og erhverv i stresstest-indberetningen. Parametrene for erhverv og detail skal vægtes med EAD-værdierne, som indberettet på fanen "EAD". </t>
  </si>
  <si>
    <r>
      <t xml:space="preserve">C_08.01.a_0010_0010 </t>
    </r>
    <r>
      <rPr>
        <vertAlign val="superscript"/>
        <sz val="10"/>
        <color theme="1"/>
        <rFont val="Calibri"/>
        <family val="2"/>
        <scheme val="minor"/>
      </rPr>
      <t>(**)</t>
    </r>
  </si>
  <si>
    <r>
      <t xml:space="preserve">C_08.01.a_0230_0010 </t>
    </r>
    <r>
      <rPr>
        <vertAlign val="superscript"/>
        <sz val="10"/>
        <color theme="1"/>
        <rFont val="Calibri"/>
        <family val="2"/>
        <scheme val="minor"/>
      </rPr>
      <t>(*)</t>
    </r>
  </si>
  <si>
    <r>
      <t xml:space="preserve">C_08.01.a_0230_0010 </t>
    </r>
    <r>
      <rPr>
        <vertAlign val="superscript"/>
        <sz val="10"/>
        <color theme="1"/>
        <rFont val="Calibri"/>
        <family val="2"/>
        <scheme val="minor"/>
      </rPr>
      <t>(**)</t>
    </r>
  </si>
  <si>
    <r>
      <t xml:space="preserve">C_08.01.a_0010_0010 </t>
    </r>
    <r>
      <rPr>
        <vertAlign val="superscript"/>
        <sz val="10"/>
        <color theme="1"/>
        <rFont val="Calibri"/>
        <family val="2"/>
        <scheme val="minor"/>
      </rPr>
      <t>(*)</t>
    </r>
  </si>
  <si>
    <r>
      <t xml:space="preserve">C_07.00.a_0200_0010 </t>
    </r>
    <r>
      <rPr>
        <vertAlign val="superscript"/>
        <sz val="11"/>
        <color theme="1"/>
        <rFont val="Calibri"/>
        <family val="2"/>
        <scheme val="minor"/>
      </rPr>
      <t>(*)</t>
    </r>
  </si>
  <si>
    <r>
      <t xml:space="preserve">C_08.01.a_0110_0010 </t>
    </r>
    <r>
      <rPr>
        <vertAlign val="superscript"/>
        <sz val="11"/>
        <color theme="1"/>
        <rFont val="Calibri"/>
        <family val="2"/>
        <scheme val="minor"/>
      </rPr>
      <t>(*)</t>
    </r>
  </si>
  <si>
    <r>
      <t>Memo: Samlet risikoeksponering - med indfasning af ny regulering</t>
    </r>
    <r>
      <rPr>
        <i/>
        <vertAlign val="superscript"/>
        <sz val="10"/>
        <rFont val="Calibri"/>
        <family val="2"/>
        <scheme val="minor"/>
      </rPr>
      <t>(1)</t>
    </r>
  </si>
  <si>
    <t>Sol_CET1_NyReg_Pct</t>
  </si>
  <si>
    <t>Sol_KK_NyReg_Pct</t>
  </si>
  <si>
    <t>Sol_KapGrund_NyReg_Pct</t>
  </si>
  <si>
    <t>Sol_TilstrKapG_NyReg_Pct</t>
  </si>
  <si>
    <t>Sol_TilstrKapG_CET1_NyReg_Pct</t>
  </si>
  <si>
    <t>Sol_TilstrKapG_KK_NyReg_Pct</t>
  </si>
  <si>
    <t>Sol_KapKrav_CET1_NyReg_Pct</t>
  </si>
  <si>
    <t>Sol_KapKrav_KK_NyReg_Pct</t>
  </si>
  <si>
    <t>Sol_KapKrav_KapG_NyReg_Pct</t>
  </si>
  <si>
    <t>Sol_Over_CET1_NyReg_Pct</t>
  </si>
  <si>
    <t>Sol_Over_KK_NyReg_Pct</t>
  </si>
  <si>
    <t>Sol_Over_KapGrund_NyReg_Pct</t>
  </si>
  <si>
    <t>Sol_Over_Bindende_NyReg_Pct</t>
  </si>
  <si>
    <t>Variabel2</t>
  </si>
  <si>
    <t>Off</t>
  </si>
  <si>
    <t>Erhv</t>
  </si>
  <si>
    <t>Priv</t>
  </si>
  <si>
    <t>Ialt</t>
  </si>
  <si>
    <t>NedSt_Udl_DK</t>
  </si>
  <si>
    <t>NedSt_Udl_Udenl</t>
  </si>
  <si>
    <t>NedSt_Udl</t>
  </si>
  <si>
    <t>Faktiske tal, fordelt efter stadievandringer i stress-scenariet</t>
  </si>
  <si>
    <t>Danske erhvervskunder</t>
  </si>
  <si>
    <t>Danske privatkunder</t>
  </si>
  <si>
    <t>Stadievandringsmatrice
Udlån og garantidebitorer opgjort før nedskrivninger/hensættelser fordelt efter stadievandringer i stress-scenariet</t>
  </si>
  <si>
    <t>Sol_TilstrKapG_NyReg</t>
  </si>
  <si>
    <t>Sol_TilstrKapG_CET1_NyReg</t>
  </si>
  <si>
    <t>Sol_TilstrKapG_KK_NyReg</t>
  </si>
  <si>
    <t>Sol_CET1_NyReg</t>
  </si>
  <si>
    <t>Sol_KK_NyReg</t>
  </si>
  <si>
    <t>Sol_KapGrund_NyReg</t>
  </si>
  <si>
    <t>Sol_REA_Ialt_NyReg</t>
  </si>
  <si>
    <t xml:space="preserve">stresstest-indberetningen. Indberetning for moderselskabet </t>
  </si>
  <si>
    <t>kan dog udelades for denne fane (er dækket af koncern-</t>
  </si>
  <si>
    <t>indberetningen).</t>
  </si>
  <si>
    <t xml:space="preserve">Denne fane skal udfyldes på både koncern- og institutniveau, </t>
  </si>
  <si>
    <t xml:space="preserve">svarende til den afgrænsning som i øvrigt skal anvendes i </t>
  </si>
  <si>
    <t>Opgørelse af instrumenter til dækning af NEP- og gældsbufferkrav samt det kombinerede kapitalbufferkrav 
(ultimo året)</t>
  </si>
  <si>
    <t>Opgørelse af NEP- og gældsbufferkrav samt det kombinerede kapitalbufferkrav
(ultimo året)</t>
  </si>
  <si>
    <t>Samlet krav bestående af NEP- og gældsbufferkrav samt det kombinerede kapitalbufferkrav</t>
  </si>
  <si>
    <t>… heraf: Refinansiering af gældsforpligtelser der udløber (regulatorisk) i løbet af året</t>
  </si>
  <si>
    <t>… heraf: Ikke-foranstillet seniorgæld (SNP)</t>
  </si>
  <si>
    <t>… heraf afløb (brutto) af gældsforpligelser som var medregnet ultimo udgangsåret</t>
  </si>
  <si>
    <t>(5) Samlet NEP- og/eller gældsbufferkrav bestående af NEP-krav for bankaktiviteter samt kapital- og gældsbufferkrav til realkreditaktiviteterne.</t>
  </si>
  <si>
    <t>Overdækning til det samlede krav inkl. det kombinerede kapitalbufferkrav</t>
  </si>
  <si>
    <t>… heraf: Almindelig seniorgæld</t>
  </si>
  <si>
    <t>(1) Instrumenter til dækning af NEP- og/eller gældsbufferkrav bestående af NEP-krav til bankaktiviteter samt kapital- og gældsbufferkrav til realkreditaktiviteter. Endvidere medtages egentlig kernekapital til dækning af det kombinerede kapitalbufferkrav (både for bank- og realkreditaktiviteter).</t>
  </si>
  <si>
    <t>Overdækning til det samlede subordinationskrav</t>
  </si>
  <si>
    <t>NEP- og gældsbufferkrav</t>
  </si>
  <si>
    <t>(4) Instrumenter til dækning af samlet subordinationskrav bestående af subordinationskrav for bank- og realkreditaktiviteter (dvs. det krav der skal dækkes af subordinerede fordringer).</t>
  </si>
  <si>
    <t>Variabel1</t>
  </si>
  <si>
    <t>Scen</t>
  </si>
  <si>
    <t>St1_1</t>
  </si>
  <si>
    <t>St1_2</t>
  </si>
  <si>
    <t>St1_3</t>
  </si>
  <si>
    <t>St2_1</t>
  </si>
  <si>
    <t>St2_2</t>
  </si>
  <si>
    <t>St2_3</t>
  </si>
  <si>
    <t>St3_1</t>
  </si>
  <si>
    <t>St3_2</t>
  </si>
  <si>
    <t>St3_3</t>
  </si>
  <si>
    <t>St1</t>
  </si>
  <si>
    <t>St2</t>
  </si>
  <si>
    <t>St3</t>
  </si>
  <si>
    <t>Variabeltest</t>
  </si>
  <si>
    <t>NedSt_Akk_DK</t>
  </si>
  <si>
    <t>NedSt_Akk_Udenl</t>
  </si>
  <si>
    <t>NedSt_Akk</t>
  </si>
  <si>
    <t>NedSt_Ned_DK</t>
  </si>
  <si>
    <t>NedSt_Ned_Udenl</t>
  </si>
  <si>
    <t>NedSt_Ned</t>
  </si>
  <si>
    <t>NEP-krav for bankaktiviteter (pct. af REA for bankaktiviteter)</t>
  </si>
  <si>
    <t>Kapitalkrav til realkreditinstitutter (pct. af REA for realkreditaktiviteter)</t>
  </si>
  <si>
    <t>Samlede passiver</t>
  </si>
  <si>
    <t>(6) Jf. § 268, stk. 1, i lov om finansiel virksomhed.</t>
  </si>
  <si>
    <t>NEP-krav for bankaktiviteter</t>
  </si>
  <si>
    <t>Gældsbufferkrav til realkreditaktiviteter</t>
  </si>
  <si>
    <t>2 procents gældsbufferkrav for realkreditaktiviteter (pct. af udlån)</t>
  </si>
  <si>
    <t>(8) Samlet subordinationskrav bestående af subordinationskrav for bank- og realkreditaktiviteter (dvs. det krav der skal dækkes af subordinerede fordringer).</t>
  </si>
  <si>
    <t>Samlet eksponeringsmål</t>
  </si>
  <si>
    <t>Krav om nedskrivningsegnede passiver baseret på eksponeringsmål (pct. af samlet eksponeringsmål)</t>
  </si>
  <si>
    <t>8 procent balancekrav for koncerner med realkreditvirksomhed (pct. af samlede passiver)</t>
  </si>
  <si>
    <t>Kapitalkrav til realkreditinstitutter (solvensbehov + kombineret kapitalbufferkrav)</t>
  </si>
  <si>
    <t>Kombineret kapitalbufferkrav for bankaktiviteter</t>
  </si>
  <si>
    <t>Instrumenter til dækning af NEP- og gældsbufferkrav samt det kombinerede kapitalbufferkrav i alt</t>
  </si>
  <si>
    <t>Med indfasning af ny regulering</t>
  </si>
  <si>
    <t>Instrumenter til dækning af det samlede subordinationskrav</t>
  </si>
  <si>
    <t>Samlet subordinationskrav</t>
  </si>
  <si>
    <t>NEP_Instr_Ialt</t>
  </si>
  <si>
    <t>NEP_Instr_Subord</t>
  </si>
  <si>
    <t>NEP_Instr_Ialt_NyReg</t>
  </si>
  <si>
    <t>NEP_Instr_Subord_NyReg</t>
  </si>
  <si>
    <r>
      <t xml:space="preserve">NEP- og gældsbufferkrav </t>
    </r>
    <r>
      <rPr>
        <b/>
        <vertAlign val="superscript"/>
        <sz val="10"/>
        <color theme="1"/>
        <rFont val="Calibri"/>
        <family val="2"/>
        <scheme val="minor"/>
      </rPr>
      <t>(5)</t>
    </r>
  </si>
  <si>
    <t>NEP_BufKravBank</t>
  </si>
  <si>
    <t>NEP_SubordKrav</t>
  </si>
  <si>
    <t>NEP_Over_SubordKrav</t>
  </si>
  <si>
    <t>NEP_NEPGearing</t>
  </si>
  <si>
    <t>NEP_REA_NEPBank</t>
  </si>
  <si>
    <t>NEP_BufKravBank_NyReg</t>
  </si>
  <si>
    <t>NEP_NEPGBKrav_Ialt_NyReg</t>
  </si>
  <si>
    <t>NEP_NEPGBKrav_NEPBank_NyReg</t>
  </si>
  <si>
    <t>NEP_NEPGBKravPlusBuf_NyReg</t>
  </si>
  <si>
    <t>NEP_NEPGBKrav_Ialt</t>
  </si>
  <si>
    <t>NEP_NEPGBKrav_NEPBank</t>
  </si>
  <si>
    <t>NEP_NEPGBKravPlusBuf</t>
  </si>
  <si>
    <t>NEP_Over_NEPGBKravPlusBuf</t>
  </si>
  <si>
    <t>NEP_NEPGBKrav_8pct</t>
  </si>
  <si>
    <t>NEP_NEPGBKrav_KravReal_NyReg</t>
  </si>
  <si>
    <t>NEP_NEPGBKrav_KravReal</t>
  </si>
  <si>
    <t>NEP_REA_KravReal</t>
  </si>
  <si>
    <t>NEP_NEPGBKrav_GB_NyReg</t>
  </si>
  <si>
    <t>NEP_NEPGBKrav_GB</t>
  </si>
  <si>
    <t>NEP_NEPGBKrav_GB_2pct</t>
  </si>
  <si>
    <t>NEP_NEPGBKrav_GB_8pct</t>
  </si>
  <si>
    <t>NEP_SubordKrav_NyReg</t>
  </si>
  <si>
    <t>NEP_Over_SubordKrav_NyReg</t>
  </si>
  <si>
    <r>
      <t>Instrumenter til dækning af det samlede subordinationskrav</t>
    </r>
    <r>
      <rPr>
        <b/>
        <vertAlign val="superscript"/>
        <sz val="10"/>
        <color theme="1"/>
        <rFont val="Calibri"/>
        <family val="2"/>
        <scheme val="minor"/>
      </rPr>
      <t>(4)</t>
    </r>
  </si>
  <si>
    <r>
      <rPr>
        <i/>
        <u/>
        <sz val="10"/>
        <color theme="1"/>
        <rFont val="Calibri"/>
        <family val="2"/>
        <scheme val="minor"/>
      </rPr>
      <t>Memo</t>
    </r>
    <r>
      <rPr>
        <i/>
        <sz val="10"/>
        <color theme="1"/>
        <rFont val="Calibri"/>
        <family val="2"/>
        <scheme val="minor"/>
      </rPr>
      <t>: Samlede udstedelser af gældsforpligtelser (brutto) til dækning af NEP- og gældsbufferkrav i løbet af året</t>
    </r>
    <r>
      <rPr>
        <i/>
        <vertAlign val="superscript"/>
        <sz val="10"/>
        <color theme="1"/>
        <rFont val="Calibri"/>
        <family val="2"/>
        <scheme val="minor"/>
      </rPr>
      <t>(3)</t>
    </r>
  </si>
  <si>
    <r>
      <rPr>
        <i/>
        <u/>
        <sz val="10"/>
        <color theme="1"/>
        <rFont val="Calibri"/>
        <family val="2"/>
        <scheme val="minor"/>
      </rPr>
      <t>Memo</t>
    </r>
    <r>
      <rPr>
        <i/>
        <sz val="10"/>
        <color theme="1"/>
        <rFont val="Calibri"/>
        <family val="2"/>
        <scheme val="minor"/>
      </rPr>
      <t>: Afløb (brutto) af gældsforpligtelser til dækning af NEP- og gældsbufferkrav i løbet af året</t>
    </r>
    <r>
      <rPr>
        <i/>
        <vertAlign val="superscript"/>
        <sz val="10"/>
        <color theme="1"/>
        <rFont val="Calibri"/>
        <family val="2"/>
        <scheme val="minor"/>
      </rPr>
      <t>(2)</t>
    </r>
  </si>
  <si>
    <r>
      <t>Instrumenter til dækning af NEP- og gældsbufferkrav samt det kombinerede kapitalbufferkrav i alt</t>
    </r>
    <r>
      <rPr>
        <b/>
        <vertAlign val="superscript"/>
        <sz val="10"/>
        <color theme="1"/>
        <rFont val="Calibri"/>
        <family val="2"/>
        <scheme val="minor"/>
      </rPr>
      <t>(1)</t>
    </r>
  </si>
  <si>
    <t>Exposure-at-Default (EAD)</t>
  </si>
  <si>
    <t>Risikoeksponering</t>
  </si>
  <si>
    <t>Systemisk risikobufferkrav</t>
  </si>
  <si>
    <t>Sol_EAD_DKErhv</t>
  </si>
  <si>
    <t>Sol_REA_DKErhv</t>
  </si>
  <si>
    <t>Systemisk risikobufferkrav (pct. af risikoeksponering)</t>
  </si>
  <si>
    <t>… heraf: Værdipapirhandel og depoter</t>
  </si>
  <si>
    <t>… heraf: Betalingsformidling</t>
  </si>
  <si>
    <t>… heraf: Lånesagsgebyrer</t>
  </si>
  <si>
    <t>… heraf: Garantiprovision</t>
  </si>
  <si>
    <t>… heraf: Øvrige gebyrer og provisioner</t>
  </si>
  <si>
    <t>Landbrug, jagt og skovbrug og fiskeri</t>
  </si>
  <si>
    <t>Industri og råstofindvinding</t>
  </si>
  <si>
    <t>Bygge og anlæg</t>
  </si>
  <si>
    <t>Handel</t>
  </si>
  <si>
    <t>Fast ejendom</t>
  </si>
  <si>
    <t>Danske erhvervskunder i alt</t>
  </si>
  <si>
    <t>Udlån og garantidebitorer - ekskl. reverse forretninger</t>
  </si>
  <si>
    <t>Eksponeringer mod ejendomsselskaber i Danmark</t>
  </si>
  <si>
    <t>UnSb_Indu_Ynh (kun DK)</t>
  </si>
  <si>
    <t>UnSb_BATot_Ynh (kun DK)</t>
  </si>
  <si>
    <t>UnSb_Hnd_Ynh (kun DK)</t>
  </si>
  <si>
    <t>UnSb_FETot_Ynh (kun DK)</t>
  </si>
  <si>
    <t>UnSb_Land_Ynh (kun DK)</t>
  </si>
  <si>
    <t>UnSb_Land_UG (kun DK)</t>
  </si>
  <si>
    <t>UnSb_Indu_UG (kun DK)</t>
  </si>
  <si>
    <t>UnSb_BATot_UG (kun DK)</t>
  </si>
  <si>
    <t>UnSb_Hnd_UG (kun DK)</t>
  </si>
  <si>
    <t>UnSb_FETot_UG (kun DK)</t>
  </si>
  <si>
    <t>UnSb_ErhTot_UG (kun DK)</t>
  </si>
  <si>
    <t>(7) Jf. § 268, stk. 2-4, i lov om finansiel virksomhed. Kun den del af gældsbufferkravet, der ligger ud over 2 pct. kravet, indberettes under post 13.3.1. Post 13.3.1 og 13.3.2 skal summe til det samlede gældsbufferkrav.</t>
  </si>
  <si>
    <t>Memo-oplysninger:</t>
  </si>
  <si>
    <t>8 procent balancekrav for koncerner med realkreditvirksomhed</t>
  </si>
  <si>
    <t>Krav om nedskrivningsegnede passiver baseret på eksponeringsmål (gearingsgrad)</t>
  </si>
  <si>
    <t>Risikoeksponering anvendt til beregning af NEP-krav for bankaktiviteter</t>
  </si>
  <si>
    <t>Risikoeksponering anvendt til beregning af kapitalkrav til realkreditinstitutter</t>
  </si>
  <si>
    <t>Uvægtet udlån anvendt til beregning af 2 procents gældsbufferkrav for realkreditaktiviteter</t>
  </si>
  <si>
    <t>Instrumenter til dækning af NEP- og gældsbufferkrav mv.</t>
  </si>
  <si>
    <t>(1) "Andre poster netto" er summen (netto) af posterne "Andre driftsindtægter", "Andre driftsudgifter" og "Resultat af aktiviteter under afvikling"</t>
  </si>
  <si>
    <t>Supplerende oplysninger om opgørelsen af NEP- og gældsbufferkrav (ultimo året)
(ultimo året)</t>
  </si>
  <si>
    <r>
      <t>Egentlig kernekapital - med indfasning af ny regulering</t>
    </r>
    <r>
      <rPr>
        <i/>
        <vertAlign val="superscript"/>
        <sz val="10"/>
        <rFont val="Calibri"/>
        <family val="2"/>
        <scheme val="minor"/>
      </rPr>
      <t>(1)</t>
    </r>
  </si>
  <si>
    <r>
      <t>Kernekapital - med indfasning af ny regulering</t>
    </r>
    <r>
      <rPr>
        <i/>
        <vertAlign val="superscript"/>
        <sz val="10"/>
        <rFont val="Calibri"/>
        <family val="2"/>
        <scheme val="minor"/>
      </rPr>
      <t>(1)</t>
    </r>
  </si>
  <si>
    <r>
      <t>Kapitalgrundlag - med indfasning af ny regulering</t>
    </r>
    <r>
      <rPr>
        <i/>
        <vertAlign val="superscript"/>
        <sz val="10"/>
        <rFont val="Calibri"/>
        <family val="2"/>
        <scheme val="minor"/>
      </rPr>
      <t>(1)</t>
    </r>
  </si>
  <si>
    <t>Energiforsyning</t>
  </si>
  <si>
    <t>Transport, hoteller og restauranter</t>
  </si>
  <si>
    <t>Information og kommunikation</t>
  </si>
  <si>
    <t>Finansiering og forsikring</t>
  </si>
  <si>
    <t>Øvrige erhverv</t>
  </si>
  <si>
    <t>UnSb_Nrg_Ynh (kun DK)</t>
  </si>
  <si>
    <t>UnSb_TransTot_Ynh (kun DK)</t>
  </si>
  <si>
    <t>UnSb_Info_Ynh (kun DK)</t>
  </si>
  <si>
    <t>UnSb_Fin_Ynh (kun DK)</t>
  </si>
  <si>
    <t>UnSb_ErhOvr_Ynh (kun DK)</t>
  </si>
  <si>
    <t>UnSb_Nrg_UG (kun DK)</t>
  </si>
  <si>
    <t>UnSb_TransTot_UG (kun DK)</t>
  </si>
  <si>
    <t>UnSb_Info_UG (kun DK)</t>
  </si>
  <si>
    <t>UnSb_Fin_UG (kun DK)</t>
  </si>
  <si>
    <t>UnSb_ErhOvr_UG (kun DK)</t>
  </si>
  <si>
    <r>
      <rPr>
        <u/>
        <sz val="8"/>
        <color theme="1"/>
        <rFont val="Calibri"/>
        <family val="2"/>
        <scheme val="minor"/>
      </rPr>
      <t>Anm.</t>
    </r>
    <r>
      <rPr>
        <sz val="8"/>
        <color theme="1"/>
        <rFont val="Calibri"/>
        <family val="2"/>
        <scheme val="minor"/>
      </rPr>
      <t>: De angivne referencer til KRGS er for danske og udenlandske kunder under ét. I skemaet indberettes kun for danske kunder</t>
    </r>
  </si>
  <si>
    <t>Anm.: De angivne referencer til KRGS er for danske og udenlandske kunder under ét. I skemaet indberettes kun for danske kunder</t>
  </si>
  <si>
    <t>Egentlig kernekapital - med indfasning af ny regulering</t>
  </si>
  <si>
    <t>Kernekapital - med indfasning af ny regulering</t>
  </si>
  <si>
    <t>Kapitalgrundlag - med indfasning af ny regulering</t>
  </si>
  <si>
    <t>Kombineret kapitalbufferkrav i alt - med indfasning af ny regulering</t>
  </si>
  <si>
    <t>… heraf: Anfordringstilgodehavender hos centralbanker</t>
  </si>
  <si>
    <t xml:space="preserve"> … heraf: Anfordringstilgodehavender hos centralbanker</t>
  </si>
  <si>
    <r>
      <t>Kassebeholdning mv.</t>
    </r>
    <r>
      <rPr>
        <vertAlign val="superscript"/>
        <sz val="10"/>
        <color theme="1"/>
        <rFont val="Calibri"/>
        <family val="2"/>
        <scheme val="minor"/>
      </rPr>
      <t>(3)</t>
    </r>
  </si>
  <si>
    <r>
      <t>Øvrige passiver</t>
    </r>
    <r>
      <rPr>
        <vertAlign val="superscript"/>
        <sz val="10"/>
        <color theme="1"/>
        <rFont val="Calibri"/>
        <family val="2"/>
        <scheme val="minor"/>
      </rPr>
      <t>(2)</t>
    </r>
  </si>
  <si>
    <r>
      <t>Andre poster netto</t>
    </r>
    <r>
      <rPr>
        <vertAlign val="superscript"/>
        <sz val="10"/>
        <color theme="1"/>
        <rFont val="Calibri"/>
        <family val="2"/>
        <scheme val="minor"/>
      </rPr>
      <t>(1)</t>
    </r>
  </si>
  <si>
    <t xml:space="preserve">(3) Inklusiv hybrid kernekapital og supplerende kapital, der ikke kan medregnes i kapitagrundlaget. </t>
  </si>
  <si>
    <t>NoRe_GebyrIndt_Bet</t>
  </si>
  <si>
    <t>NoRe_GebyrIndt_Gar</t>
  </si>
  <si>
    <t>Nedb_Ned_DK_Erhv_Indu</t>
  </si>
  <si>
    <t>Nedb_Ned_DK_Erhv_Info</t>
  </si>
  <si>
    <t>Nedb_Ned_DK_Erhv_Fin</t>
  </si>
  <si>
    <t>Nedb_Ned_DK_Erhv_Bygge</t>
  </si>
  <si>
    <t>Nedb_Ned_DK_Erhv_Handel</t>
  </si>
  <si>
    <t>Nedb_Ned_DK_Erhv_Fast</t>
  </si>
  <si>
    <t>Nedb_Ned_DK_Erhv_Energi</t>
  </si>
  <si>
    <t>Nedb_Ned_DK_Erhv_Trans</t>
  </si>
  <si>
    <t>Nedb_Ned_DK_Erhv_Landb</t>
  </si>
  <si>
    <t>Nedb_Ned_DK_Erhv_Ialt</t>
  </si>
  <si>
    <t>Nedb_Udl_DK_Erhv_Landb</t>
  </si>
  <si>
    <t>Nedb_Udl_DK_Erhv_Indu</t>
  </si>
  <si>
    <t>Nedb_Udl_DK_Erhv_Bygge</t>
  </si>
  <si>
    <t>Nedb_Udl_DK_Erhv_Handel</t>
  </si>
  <si>
    <t>Nedb_Udl_DK_Erhv_Fast</t>
  </si>
  <si>
    <t>Nedb_Udl_DK_Erhv_Energi</t>
  </si>
  <si>
    <t>Nedb_Udl_DK_Erhv_Trans</t>
  </si>
  <si>
    <t>Nedb_Udl_DK_Erhv_Info</t>
  </si>
  <si>
    <t>Nedb_Udl_DK_Erhv_Fin</t>
  </si>
  <si>
    <t>Nedb_Udl_DK_Erhv_Ialt</t>
  </si>
  <si>
    <t>Nedb_ExRev_Udl_DK_Erhv_Landb</t>
  </si>
  <si>
    <t>Nedb_ExRev_Udl_DK_Erhv_Indu</t>
  </si>
  <si>
    <t>Nedb_ExRev_Udl_DK_Erhv_Bygge</t>
  </si>
  <si>
    <t>Nedb_ExRev_Udl_DK_Erhv_Handel</t>
  </si>
  <si>
    <t>Nedb_ExRev_Udl_DK_Erhv_Fast</t>
  </si>
  <si>
    <t>Nedb_ExRev_Udl_DK_Erhv_Energi</t>
  </si>
  <si>
    <t>Nedb_ExRev_Udl_DK_Erhv_Trans</t>
  </si>
  <si>
    <t>Nedb_ExRev_Udl_DK_Erhv_Info</t>
  </si>
  <si>
    <t>Nedb_ExRev_Udl_DK_Erhv_Fin</t>
  </si>
  <si>
    <t>Nedb_ExRev_Udl_DK_Erhv_Ialt</t>
  </si>
  <si>
    <t>Årets driftsførte nedskrivninger/hensættelser på udlån og garantidebitorer for danske erhvervskunder fordelt på brancher</t>
  </si>
  <si>
    <r>
      <t xml:space="preserve">Udlån og garantidebitorer opgjort </t>
    </r>
    <r>
      <rPr>
        <i/>
        <u/>
        <sz val="10"/>
        <color theme="1"/>
        <rFont val="Calibri"/>
        <family val="2"/>
        <scheme val="minor"/>
      </rPr>
      <t>før nedskrivninger/hensættelser</t>
    </r>
    <r>
      <rPr>
        <i/>
        <sz val="10"/>
        <color theme="1"/>
        <rFont val="Calibri"/>
        <family val="2"/>
        <scheme val="minor"/>
      </rPr>
      <t xml:space="preserve"> for danske erhvervskunder fordelt på brancher</t>
    </r>
  </si>
  <si>
    <r>
      <t>Udlån og garantidebitorer opgjort før nedskrivninger/hensættelser for danske erhvervskunder fordelt på brancher -</t>
    </r>
    <r>
      <rPr>
        <b/>
        <i/>
        <sz val="10"/>
        <color theme="1"/>
        <rFont val="Calibri"/>
        <family val="2"/>
        <scheme val="minor"/>
      </rPr>
      <t xml:space="preserve"> </t>
    </r>
    <r>
      <rPr>
        <b/>
        <i/>
        <sz val="10"/>
        <rFont val="Calibri"/>
        <family val="2"/>
        <scheme val="minor"/>
      </rPr>
      <t>ekskl. reverse forretninger</t>
    </r>
  </si>
  <si>
    <t>… heraf: Garantidebitorer</t>
  </si>
  <si>
    <t>… heraf: Uigenkaldelige kredittilsagn</t>
  </si>
  <si>
    <t>Kredittilsagn og uudnyttede kreditfaciliteter</t>
  </si>
  <si>
    <t>Akkumulerede nedskrivninger og hensættelser på kredittilsagn og uudnyttede kreditfaciliteter</t>
  </si>
  <si>
    <t>… heraf: Obligationer til dagsværdi</t>
  </si>
  <si>
    <t>… heraf: Obligationer til amortiseret kostpris</t>
  </si>
  <si>
    <t>Bal_BO_Aod</t>
  </si>
  <si>
    <t>Bal_Aktiv_Obl_DV</t>
  </si>
  <si>
    <t>Bal_Aktiv_Obl_AK</t>
  </si>
  <si>
    <t>Bal_BO_Aoa</t>
  </si>
  <si>
    <t>NoRe_RenteInd_Obl_DV</t>
  </si>
  <si>
    <t>NoRe_RenteInd_Obl_AK</t>
  </si>
  <si>
    <t>NoRe_RenteInd_Kasse</t>
  </si>
  <si>
    <t>NoRe_RenteInd_Kasse_Anf</t>
  </si>
  <si>
    <t>Bal_Aktiv_Kasse_Anf</t>
  </si>
  <si>
    <t>Nedskrivninger/hensættelser i alt</t>
  </si>
  <si>
    <t>Hensættelser på kredittilsagn og uudnyttede kreditfaciliteter</t>
  </si>
  <si>
    <t>Udlån og garantidebitorer mv. i alt</t>
  </si>
  <si>
    <t>… heraf: Hensættelser på uigenkaldelige kredittilsagn</t>
  </si>
  <si>
    <t>Bal_KT</t>
  </si>
  <si>
    <t>Bal_KT_U</t>
  </si>
  <si>
    <t>Ned_Ned_KT</t>
  </si>
  <si>
    <t>Ned_Ned_KT_U</t>
  </si>
  <si>
    <t>Ned_Udl_KT</t>
  </si>
  <si>
    <t>Ned_Udl_KT_U</t>
  </si>
  <si>
    <t>Ned_ExRev_Udl_KT</t>
  </si>
  <si>
    <t>Ned_ExRev_Udl_KT_U</t>
  </si>
  <si>
    <t>Bal_AkkNedKT</t>
  </si>
  <si>
    <t>Bal_AkkNedKT_U</t>
  </si>
  <si>
    <t>Nedb_Ned_DK_Erhv_Andre</t>
  </si>
  <si>
    <t>Nedb_Udl_DK_Erhv_Andre</t>
  </si>
  <si>
    <t>Nedb_ExRev_Udl_DK_Erhv_Andre</t>
  </si>
  <si>
    <r>
      <t>Gældsforpligtelser mv. til dækning af NEP- og gældsbufferkrav</t>
    </r>
    <r>
      <rPr>
        <vertAlign val="superscript"/>
        <sz val="10"/>
        <rFont val="Calibri"/>
        <family val="2"/>
        <scheme val="minor"/>
      </rPr>
      <t>(3)</t>
    </r>
  </si>
  <si>
    <r>
      <t>Gældsforpligtelser mv. til dækning af NEP- og gældsbufferkrav - med indfasning af ny regulering</t>
    </r>
    <r>
      <rPr>
        <i/>
        <vertAlign val="superscript"/>
        <sz val="10"/>
        <rFont val="Calibri"/>
        <family val="2"/>
        <scheme val="minor"/>
      </rPr>
      <t xml:space="preserve">(1) </t>
    </r>
  </si>
  <si>
    <r>
      <t>Instrumenter til dækning af NEP- og gældsbufferkrav samt det kombinerede kapitalbufferkrav i alt - med indfasning af ny regulering</t>
    </r>
    <r>
      <rPr>
        <i/>
        <vertAlign val="superscript"/>
        <sz val="10"/>
        <rFont val="Calibri"/>
        <family val="2"/>
        <scheme val="minor"/>
      </rPr>
      <t xml:space="preserve">(1) </t>
    </r>
  </si>
  <si>
    <r>
      <t xml:space="preserve">Instrumenter til dækning af det samlede subordinationskrav - med indfasning af ny regulering </t>
    </r>
    <r>
      <rPr>
        <i/>
        <vertAlign val="superscript"/>
        <sz val="10"/>
        <rFont val="Calibri"/>
        <family val="2"/>
        <scheme val="minor"/>
      </rPr>
      <t>(1)</t>
    </r>
  </si>
  <si>
    <r>
      <t>Kombineret kapitalbufferkrav i alt - med indfasning af ny regulering</t>
    </r>
    <r>
      <rPr>
        <i/>
        <vertAlign val="superscript"/>
        <sz val="9"/>
        <rFont val="Calibri"/>
        <family val="2"/>
        <scheme val="minor"/>
      </rPr>
      <t>(3)</t>
    </r>
  </si>
  <si>
    <t>Foreslået udbytte</t>
  </si>
  <si>
    <t>Aktietilbagekøb</t>
  </si>
  <si>
    <r>
      <rPr>
        <u/>
        <sz val="8"/>
        <rFont val="Calibri"/>
        <family val="2"/>
        <scheme val="minor"/>
      </rPr>
      <t>Anm.</t>
    </r>
    <r>
      <rPr>
        <sz val="8"/>
        <rFont val="Calibri"/>
        <family val="2"/>
        <scheme val="minor"/>
      </rPr>
      <t>: Alle poster vedrørende udlodning indberettes med positivt fortegn. Udlodning indberettes i det år, hvor udlodningen har effekt på den regulatoriske kapital.</t>
    </r>
  </si>
  <si>
    <t>(1) Øvrige aktiver er summen af posterne "Aktiver tilknyttet puljeordninger", "Øvrige materielle aktiver", "Aktuelle skatteaktiver", "Udskudte skatteaktiver", "Aktiver i midlertidig besiddelse", "Andre aktiver" og "Periodeafgrænsningsposter".
(2) Øvrige passiver er summen af posterne "Øvrige ikke-afledte finansielle forpligtelser til dagsværdi", "Aktuelle skatteforpligtelser", "Midlertidigt overtagne forpligtelser", "Andre passiver" og "Periodeafgrænsningsposter".
(3) "Kassebeholdning mv." omfatter balanceposterne "Kassebeholdning og anfordringstilgodehavender hos centralbanker" og "Gældsbeviser, der kan refinansieres i centralbanker".</t>
  </si>
  <si>
    <r>
      <rPr>
        <i/>
        <u/>
        <sz val="10"/>
        <rFont val="Calibri"/>
        <family val="2"/>
        <scheme val="minor"/>
      </rPr>
      <t>Memo</t>
    </r>
    <r>
      <rPr>
        <i/>
        <sz val="10"/>
        <rFont val="Calibri"/>
        <family val="2"/>
        <scheme val="minor"/>
      </rPr>
      <t>: Systemisk risikobuffer for eksponeringer mod ejendomsselskaber i Danmark (ultimo året)</t>
    </r>
  </si>
  <si>
    <r>
      <t xml:space="preserve">Kassebeholdning mv. </t>
    </r>
    <r>
      <rPr>
        <vertAlign val="superscript"/>
        <sz val="10"/>
        <rFont val="Calibri"/>
        <family val="2"/>
        <scheme val="minor"/>
      </rPr>
      <t>(1)</t>
    </r>
  </si>
  <si>
    <t>NoRe_GebyrIndt_Vaerd</t>
  </si>
  <si>
    <t>NoRe_GebyrIndt_Laan</t>
  </si>
  <si>
    <t>NoRe_GebyrIndt_Oevr</t>
  </si>
  <si>
    <r>
      <rPr>
        <u/>
        <sz val="8"/>
        <rFont val="Calibri"/>
        <family val="2"/>
        <scheme val="minor"/>
      </rPr>
      <t>Anm.</t>
    </r>
    <r>
      <rPr>
        <sz val="8"/>
        <rFont val="Calibri"/>
        <family val="2"/>
        <scheme val="minor"/>
      </rPr>
      <t xml:space="preserve">: Indberetning af </t>
    </r>
    <r>
      <rPr>
        <i/>
        <sz val="8"/>
        <rFont val="Calibri"/>
        <family val="2"/>
        <scheme val="minor"/>
      </rPr>
      <t>Bidrag</t>
    </r>
    <r>
      <rPr>
        <sz val="8"/>
        <rFont val="Calibri"/>
        <family val="2"/>
        <scheme val="minor"/>
      </rPr>
      <t xml:space="preserve"> (under </t>
    </r>
    <r>
      <rPr>
        <i/>
        <sz val="8"/>
        <rFont val="Calibri"/>
        <family val="2"/>
        <scheme val="minor"/>
      </rPr>
      <t xml:space="preserve">Renteindtægter) og Realkreditudlån </t>
    </r>
    <r>
      <rPr>
        <sz val="8"/>
        <rFont val="Calibri"/>
        <family val="2"/>
        <scheme val="minor"/>
      </rPr>
      <t xml:space="preserve">(under </t>
    </r>
    <r>
      <rPr>
        <i/>
        <sz val="8"/>
        <rFont val="Calibri"/>
        <family val="2"/>
        <scheme val="minor"/>
      </rPr>
      <t>Kursreguleringer</t>
    </r>
    <r>
      <rPr>
        <sz val="8"/>
        <rFont val="Calibri"/>
        <family val="2"/>
        <scheme val="minor"/>
      </rPr>
      <t>) finder kun anvendelse for realkreditinstitutter.</t>
    </r>
  </si>
  <si>
    <r>
      <t xml:space="preserve">(1) Renteindtægter fra posten </t>
    </r>
    <r>
      <rPr>
        <i/>
        <sz val="8"/>
        <rFont val="Calibri"/>
        <family val="2"/>
        <scheme val="minor"/>
      </rPr>
      <t>Kassebeholdning mv</t>
    </r>
    <r>
      <rPr>
        <sz val="8"/>
        <rFont val="Calibri"/>
        <family val="2"/>
        <scheme val="minor"/>
      </rPr>
      <t>. kan henføres til modtagne renter fra aktivposterne i KRGS/C "</t>
    </r>
    <r>
      <rPr>
        <i/>
        <sz val="8"/>
        <rFont val="Calibri"/>
        <family val="2"/>
        <scheme val="minor"/>
      </rPr>
      <t>Kassebeholdning og anfordringstilgodehavender hos centralbanker"</t>
    </r>
    <r>
      <rPr>
        <sz val="8"/>
        <rFont val="Calibri"/>
        <family val="2"/>
        <scheme val="minor"/>
      </rPr>
      <t xml:space="preserve"> (Bal_BO_Akac) og "</t>
    </r>
    <r>
      <rPr>
        <i/>
        <sz val="8"/>
        <rFont val="Calibri"/>
        <family val="2"/>
        <scheme val="minor"/>
      </rPr>
      <t xml:space="preserve">Gældsbeviser, der kan refinansieres i centralbanker" </t>
    </r>
    <r>
      <rPr>
        <sz val="8"/>
        <rFont val="Calibri"/>
        <family val="2"/>
        <scheme val="minor"/>
      </rPr>
      <t>(Bal_BO_Agb)</t>
    </r>
    <r>
      <rPr>
        <i/>
        <sz val="8"/>
        <rFont val="Calibri"/>
        <family val="2"/>
        <scheme val="minor"/>
      </rPr>
      <t>.</t>
    </r>
  </si>
  <si>
    <r>
      <t>… heraf: 2 procents gældsbufferkrav</t>
    </r>
    <r>
      <rPr>
        <vertAlign val="superscript"/>
        <sz val="10"/>
        <rFont val="Calibri"/>
        <family val="2"/>
        <scheme val="minor"/>
      </rPr>
      <t>(6)</t>
    </r>
  </si>
  <si>
    <r>
      <t>… heraf: Yderligere gældsbufferkrav, som følge af 8 procents balancekrav for koncerner med realkreditvirksomhed</t>
    </r>
    <r>
      <rPr>
        <vertAlign val="superscript"/>
        <sz val="10"/>
        <rFont val="Calibri"/>
        <family val="2"/>
        <scheme val="minor"/>
      </rPr>
      <t>(7)</t>
    </r>
  </si>
  <si>
    <r>
      <t>Samlet subordinationskrav</t>
    </r>
    <r>
      <rPr>
        <b/>
        <vertAlign val="superscript"/>
        <sz val="10"/>
        <rFont val="Calibri"/>
        <family val="2"/>
        <scheme val="minor"/>
      </rPr>
      <t>(8)</t>
    </r>
  </si>
  <si>
    <r>
      <t xml:space="preserve">(2) Afløb </t>
    </r>
    <r>
      <rPr>
        <u/>
        <sz val="8"/>
        <rFont val="Calibri"/>
        <family val="2"/>
        <scheme val="minor"/>
      </rPr>
      <t>før</t>
    </r>
    <r>
      <rPr>
        <sz val="8"/>
        <rFont val="Calibri"/>
        <family val="2"/>
        <scheme val="minor"/>
      </rPr>
      <t xml:space="preserve"> modregning af en evt. refinansiering. Det er det </t>
    </r>
    <r>
      <rPr>
        <u/>
        <sz val="8"/>
        <rFont val="Calibri"/>
        <family val="2"/>
        <scheme val="minor"/>
      </rPr>
      <t>regulatoriske</t>
    </r>
    <r>
      <rPr>
        <sz val="8"/>
        <rFont val="Calibri"/>
        <family val="2"/>
        <scheme val="minor"/>
      </rPr>
      <t xml:space="preserve"> afløb, der skal angives, dvs. hvornår gældsforpligtelsen ikke længere kan medregnes til dækning af NEP- og gældsbufferkravet (1 år før kontraktuelt afløb). Posten indeholder al afløb i løbet af fremskrivningsperioden, dvs. også et efterfølgende afløb af gældsforpligtelser, der udstedes i løbet af fremskrivningsperioden. Heraf-posten 10.1 skal alene angive afløb af de gældsforpligtelser, der var udstedt og medregnet ultimo udgangsåret. Se boks til højre for eksempler på hvordan posterne skal indberettes.</t>
    </r>
  </si>
  <si>
    <r>
      <t xml:space="preserve">(3) Udstedelser af gældsforpligtelser </t>
    </r>
    <r>
      <rPr>
        <u/>
        <sz val="8"/>
        <rFont val="Calibri"/>
        <family val="2"/>
        <scheme val="minor"/>
      </rPr>
      <t>før</t>
    </r>
    <r>
      <rPr>
        <sz val="8"/>
        <rFont val="Calibri"/>
        <family val="2"/>
        <scheme val="minor"/>
      </rPr>
      <t xml:space="preserve"> et evt. afløb fratrækkes. Det er de samlede udstedelser der skal indberettes, dvs. også en eventuel rullende refinansiering af udstedelser, der afløber i fremskrivningsperioden. Se boks til højre for eksempler på hvordan posterne skal indberettes.</t>
    </r>
  </si>
  <si>
    <t>Ned_Ned_Udl_Ialt_2</t>
  </si>
  <si>
    <t>Ned_Udl_Ialt_2</t>
  </si>
  <si>
    <t>NEP_NEPGBKravPlusBuf_NyReg_2</t>
  </si>
  <si>
    <t>Ned_NedPct_Tilg_DK</t>
  </si>
  <si>
    <t>Ned_NedPct_Tilg_Udenl</t>
  </si>
  <si>
    <t>Ned_NedPct_Tilg_Ialt</t>
  </si>
  <si>
    <t>Ned_NedPct_Udl_DK_Off</t>
  </si>
  <si>
    <t>Ned_NedPct_Udl_DK_Erhv</t>
  </si>
  <si>
    <t>Ned_NedPct_Udl_DK_Priv</t>
  </si>
  <si>
    <t>Ned_NedPct_Udl_DK_Priv_Real</t>
  </si>
  <si>
    <t>Ned_NedPct_Udl_DK_Priv_SagsGar</t>
  </si>
  <si>
    <t>Ned_NedPct_Udl_DK_Priv_TabsGar</t>
  </si>
  <si>
    <t>Ned_NedPct_Udl_DK_Priv_EJFast</t>
  </si>
  <si>
    <t>Ned_NedPct_Udl_DK_Ialt</t>
  </si>
  <si>
    <t>Ned_NedPct_Udl_Udenl_Off</t>
  </si>
  <si>
    <t>Ned_NedPct_Udl_Udenl_Erhv</t>
  </si>
  <si>
    <t>Ned_NedPct_Udl_Udenl_Priv</t>
  </si>
  <si>
    <t>Ned_NedPct_Udl_Udenl_Ialt</t>
  </si>
  <si>
    <t>Ned_NedPct_Udl_Ialt</t>
  </si>
  <si>
    <t>Ned_NedPct_Uud_Kref</t>
  </si>
  <si>
    <t>Ned_NedPct_Uud_Kref_Uig</t>
  </si>
  <si>
    <t>Ned_NedPct_UdlOgTilg_Ialt</t>
  </si>
  <si>
    <t>Ned_Ned_Udl_DK_Erhv_Gar</t>
  </si>
  <si>
    <t>Ned_Udl_DK_Erhv_Gar</t>
  </si>
  <si>
    <t>… heraf: Gennemførsel af byggeprojekter</t>
  </si>
  <si>
    <t>… heraf: Almennyttige boligselskaber</t>
  </si>
  <si>
    <t>… heraf: Private andelsboligforeninger</t>
  </si>
  <si>
    <t>… heraf: Øvrige udstedte obligationer</t>
  </si>
  <si>
    <t>DST kode 682010</t>
  </si>
  <si>
    <t>DST kode 682020</t>
  </si>
  <si>
    <t xml:space="preserve">   … heraf: Realkreditobligationer brutto</t>
  </si>
  <si>
    <t>… heraf: Udlån med pant i andelsbolig</t>
  </si>
  <si>
    <t xml:space="preserve">Obligationer opgjort til dagsværdi </t>
  </si>
  <si>
    <t>Faktisk tal</t>
  </si>
  <si>
    <t>Følsomhedsanalyse</t>
  </si>
  <si>
    <t>Opgjort til dagsværdi</t>
  </si>
  <si>
    <t xml:space="preserve">Opgjort til dagsværdi </t>
  </si>
  <si>
    <t>Værdiregulering sker via P&amp;L</t>
  </si>
  <si>
    <t>Værdiregulering sker via anden
totalindkomst</t>
  </si>
  <si>
    <t>Statsobligationer</t>
  </si>
  <si>
    <t xml:space="preserve">Realkreditobligationer </t>
  </si>
  <si>
    <t>2.1</t>
  </si>
  <si>
    <t xml:space="preserve">   heraf: variabelt forrentede</t>
  </si>
  <si>
    <t>2.2</t>
  </si>
  <si>
    <t xml:space="preserve">   heraf: fastforrentede</t>
  </si>
  <si>
    <t>Virksomhedsobligationer mv.</t>
  </si>
  <si>
    <t xml:space="preserve">Udvalgte oplysninger vedr. solvens mv. </t>
  </si>
  <si>
    <t>Følsomheds-
analyse</t>
  </si>
  <si>
    <t>1.1</t>
  </si>
  <si>
    <t xml:space="preserve">   heraf: Samlet risikoeksponering for positions-, valuta- og råvarerisici</t>
  </si>
  <si>
    <t>Tilstrækkeligt kapitalgrundlag</t>
  </si>
  <si>
    <t xml:space="preserve">   heraf: Søjle II tillæg for kreditspændsrisiko</t>
  </si>
  <si>
    <t>Solvensbehov (pct.)</t>
  </si>
  <si>
    <t>3.1</t>
  </si>
  <si>
    <t xml:space="preserve">   heraf: Søjle II tillæg for kreditspændsrisiko (pct.)</t>
  </si>
  <si>
    <t>Memo: Obligationer opgjort til
 amortiseret kostpris</t>
  </si>
  <si>
    <t>Regnskabsmæssig
 værdi</t>
  </si>
  <si>
    <t>NEP_Gaeld</t>
  </si>
  <si>
    <t>NEP_Gaeld_IkkeSNP</t>
  </si>
  <si>
    <t>NEP_Gaeld_SNP</t>
  </si>
  <si>
    <t>NEP_AfloebGaeld_Ialt</t>
  </si>
  <si>
    <t>NEP_AfloebGaeld_MedrUdg</t>
  </si>
  <si>
    <t>NEP_UdstedtGaeld</t>
  </si>
  <si>
    <t>NEP_UdstedtGaeld_Refinans</t>
  </si>
  <si>
    <t>NEP_Udlaan_GB2pct</t>
  </si>
  <si>
    <t>NEP_GaeldMv_NyReg</t>
  </si>
  <si>
    <t xml:space="preserve">   … heraf: Beholdning af egne realkreditobligationer til modregning</t>
  </si>
  <si>
    <t>Værdiregulering af positioner til dagsværdi</t>
  </si>
  <si>
    <t>Positioner til dagsværdi</t>
  </si>
  <si>
    <t>Tab/gevinster på positioner fra dagsværdiregulering</t>
  </si>
  <si>
    <t>Via P&amp;L</t>
  </si>
  <si>
    <t>Via anden totalindkomst</t>
  </si>
  <si>
    <t>Øvrige</t>
  </si>
  <si>
    <t>Værdireguleringer i alt</t>
  </si>
  <si>
    <r>
      <rPr>
        <u/>
        <sz val="8"/>
        <rFont val="Calibri"/>
        <family val="2"/>
        <scheme val="minor"/>
      </rPr>
      <t>Anm.</t>
    </r>
    <r>
      <rPr>
        <sz val="8"/>
        <rFont val="Calibri"/>
        <family val="2"/>
        <scheme val="minor"/>
      </rPr>
      <t>: "Via  P&amp;L" refererer til de positioner, der dagsværdireguleres via resultatopgørelsen</t>
    </r>
  </si>
  <si>
    <t>Reserver fra justeringer til markedsværdien af derivatpositioner (xVA)</t>
  </si>
  <si>
    <t>Reserver, ultimo året</t>
  </si>
  <si>
    <t>Ændring i reserver</t>
  </si>
  <si>
    <t>Mio .kr.</t>
  </si>
  <si>
    <t>Valuation Adjustments (xVA) i alt</t>
  </si>
  <si>
    <t>… heraf: Credit Valuation Adjustment (CVA)</t>
  </si>
  <si>
    <r>
      <rPr>
        <u/>
        <sz val="8"/>
        <rFont val="Calibri"/>
        <family val="2"/>
        <scheme val="minor"/>
      </rPr>
      <t>Anm.</t>
    </r>
    <r>
      <rPr>
        <sz val="8"/>
        <rFont val="Calibri"/>
        <family val="2"/>
        <scheme val="minor"/>
      </rPr>
      <t>: Tabellen omfatter positioner, der bogføres via resultatopgørelsen (kursreguleringer). Hvis instituttet har væsentlige reserverer bogført via anden totalindkomst beskrives og kvantificeres dette i dokumentationen.</t>
    </r>
  </si>
  <si>
    <t>Klientindtægter</t>
  </si>
  <si>
    <t>Anm.: Tabellen omfatter indtægter, der bogføres via resultatopgørelsen (kursreguleringer). Hvis instituttet har væsentlige indtægter bogført via anden totalindkomst beskrives og kvantificeres dette i dokumentationen.</t>
  </si>
  <si>
    <t>Dekomponering af kursreguleringer via resultatopgørelsen</t>
  </si>
  <si>
    <t>Andre kursreguleringer</t>
  </si>
  <si>
    <t>Noter til rentebærende poster</t>
  </si>
  <si>
    <t>Renteindtægter/
renteudgifter</t>
  </si>
  <si>
    <t>Gns. volumen</t>
  </si>
  <si>
    <t>Ultimo 
volumen</t>
  </si>
  <si>
    <t>Effektiv rente, 
gns.</t>
  </si>
  <si>
    <t>Effektiv rente, ultimo</t>
  </si>
  <si>
    <t>Overnight</t>
  </si>
  <si>
    <t>(Overnight - ½] år</t>
  </si>
  <si>
    <t>(½-1] år</t>
  </si>
  <si>
    <t>(1-1,5] år</t>
  </si>
  <si>
    <t>(1,5-2] år</t>
  </si>
  <si>
    <t>(2-2,5] år</t>
  </si>
  <si>
    <t>(2,5-3] år</t>
  </si>
  <si>
    <t>&gt; 3 år</t>
  </si>
  <si>
    <t>Rentebærende aktiver</t>
  </si>
  <si>
    <t>Kassebeholdning mv.</t>
  </si>
  <si>
    <t>… heraf: Bankudlån</t>
  </si>
  <si>
    <t>… heraf: Realkreditudlån</t>
  </si>
  <si>
    <t>… heraf: Bidrag</t>
  </si>
  <si>
    <t>… heraf: Øvrige udlån og tilgodehavender</t>
  </si>
  <si>
    <r>
      <t>… heraf: Finansielle instrumenter som udgør et aktiv</t>
    </r>
    <r>
      <rPr>
        <i/>
        <sz val="10"/>
        <rFont val="Calibri"/>
        <family val="2"/>
        <scheme val="minor"/>
      </rPr>
      <t xml:space="preserve"> </t>
    </r>
    <r>
      <rPr>
        <sz val="10"/>
        <rFont val="Calibri"/>
        <family val="2"/>
        <scheme val="minor"/>
      </rPr>
      <t>(modtagerben)</t>
    </r>
  </si>
  <si>
    <t>… heraf: Finansielle instrumenter som udgør et passiv (betalerben)</t>
  </si>
  <si>
    <t>Rentebærende aktiver i alt</t>
  </si>
  <si>
    <t>Rentebærende passiver</t>
  </si>
  <si>
    <t>Rentebærende passiver i alt</t>
  </si>
  <si>
    <t>Nettorenteindtægter i alt</t>
  </si>
  <si>
    <t>Memo: Renteindtægter på defaultede eksponeringer</t>
  </si>
  <si>
    <r>
      <rPr>
        <u/>
        <sz val="8"/>
        <color theme="1"/>
        <rFont val="Calibri"/>
        <family val="2"/>
        <scheme val="minor"/>
      </rPr>
      <t>Anm.</t>
    </r>
    <r>
      <rPr>
        <sz val="8"/>
        <color theme="1"/>
        <rFont val="Calibri"/>
        <family val="2"/>
        <scheme val="minor"/>
      </rPr>
      <t xml:space="preserve">: </t>
    </r>
    <r>
      <rPr>
        <i/>
        <sz val="8"/>
        <color theme="1"/>
        <rFont val="Calibri"/>
        <family val="2"/>
        <scheme val="minor"/>
      </rPr>
      <t>Bidrag</t>
    </r>
    <r>
      <rPr>
        <sz val="8"/>
        <color theme="1"/>
        <rFont val="Calibri"/>
        <family val="2"/>
        <scheme val="minor"/>
      </rPr>
      <t xml:space="preserve"> sættes ift. realkreditudlån ved beregning af effektiv rente. Indlån i puljeordninger og aktiver tilknyttet puljeordninger indgår ikke i opgørelsen.</t>
    </r>
  </si>
  <si>
    <t>Bal_Passiv_UdsObl_RealBrutto</t>
  </si>
  <si>
    <t>Bal_Passiv_UdsObl_RealModr</t>
  </si>
  <si>
    <t>NoRe_RenteUdg_UdsObl_RealModr</t>
  </si>
  <si>
    <t>Bal_Passiv_UdsObl_Oevr</t>
  </si>
  <si>
    <t>NoRe_RenteUdg_UdsObl_Oevr</t>
  </si>
  <si>
    <t>c_02.00.a_0010_0040</t>
  </si>
  <si>
    <t>c_02.00.a_0010_0050</t>
  </si>
  <si>
    <t>c_02.00.a_0010_0120</t>
  </si>
  <si>
    <t>c_02.00.a_0010_0140 (*)</t>
  </si>
  <si>
    <t>c_02.00.a_0010_0240</t>
  </si>
  <si>
    <t>c_02.00.a_0010_0490</t>
  </si>
  <si>
    <t>c_02.00.a_0010_0520</t>
  </si>
  <si>
    <t>c_02.00.a_0010_0590</t>
  </si>
  <si>
    <t>c_02.00.a_0010_0640</t>
  </si>
  <si>
    <t>c_02.00.a_0010_0630 + c_02.00.a_0010_0680 + c_02.00.a_0010_0690</t>
  </si>
  <si>
    <t>c_02.00.a_0010_0010</t>
  </si>
  <si>
    <t>c_02.00.a_0010_0125 + c_02.00.a_0010_0131 (*)</t>
  </si>
  <si>
    <t>c_02.00.a_0010_0290 + c_02.00.a_0010_0295 + c_02.00.a_0010_0300  + 
c_02.00.a_0010_0350 + c_02.00.a_0010_0355 + c_02.00.a_0010_0360</t>
  </si>
  <si>
    <t>c_02.00.a_0010_0371 + c_02.00.a_0010_0390 + c_02.00.a_0010_0395  + 
c_02.00.a_0010_0401</t>
  </si>
  <si>
    <t>Samlet risikoeksponering - fuldt indfaset CRR3</t>
  </si>
  <si>
    <t>Samlet risikoeksponering på STA-metoden (S-TREA)</t>
  </si>
  <si>
    <t>Samlet risikoeksponering på STA-metoden (S-TREA) - fuldt indfaset CRR3</t>
  </si>
  <si>
    <t>Opgørelse af samlet risikoeksponering efter outputgulvet (ultimo året)</t>
  </si>
  <si>
    <t>Output floor - fuldt indfaset CRR3</t>
  </si>
  <si>
    <t>Samlet risikoeksponering før outputgulvet (U-TREA)</t>
  </si>
  <si>
    <t>Samlet risikoeksponering, før outputgulvet (U-TREA) - fuldt indfaset CRR3</t>
  </si>
  <si>
    <t>… heraf: Overgangsordninger anvendt i beregning af U-TREA</t>
  </si>
  <si>
    <t>c_02.00.a_0020_0040</t>
  </si>
  <si>
    <t>c_02.00.a_0020_0050</t>
  </si>
  <si>
    <t>c_02.00.a_0020_0240</t>
  </si>
  <si>
    <t>c_02.00.a_0020_0290 + c_02.00.a_0020_0295 + c_02.00.a_0020_0300  + 
c_02.00.a_0020_0350 + c_02.00.a_0020_0355 + c_02.00.a_0020_0360</t>
  </si>
  <si>
    <t>c_02.00.a_0020_0371 + c_02.00.a_0020_0390 + c_02.00.a_0020_0395  + 
c_02.00.a_0020_0401</t>
  </si>
  <si>
    <t>c_02.00.a_0020_0490</t>
  </si>
  <si>
    <t>c_02.00.a_0020_0520</t>
  </si>
  <si>
    <t>c_02.00.a_0020_0590</t>
  </si>
  <si>
    <t>c_02.00.a_0020_0640</t>
  </si>
  <si>
    <t>c_02.00.a_0020_0630 + c_02.00.a_0020_0680 + c_02.00.a_0020_0690</t>
  </si>
  <si>
    <t>c_02.00.a_0020_0020</t>
  </si>
  <si>
    <r>
      <t xml:space="preserve">Output floor multiplikationsfaktor (x) </t>
    </r>
    <r>
      <rPr>
        <vertAlign val="superscript"/>
        <sz val="10"/>
        <color theme="1"/>
        <rFont val="Calibri"/>
        <family val="2"/>
        <scheme val="minor"/>
      </rPr>
      <t>(1)</t>
    </r>
  </si>
  <si>
    <r>
      <rPr>
        <vertAlign val="superscript"/>
        <sz val="8"/>
        <color theme="1"/>
        <rFont val="Calibri"/>
        <family val="2"/>
        <scheme val="minor"/>
      </rPr>
      <t>(1)</t>
    </r>
    <r>
      <rPr>
        <sz val="8"/>
        <color theme="1"/>
        <rFont val="Calibri"/>
        <family val="2"/>
        <scheme val="minor"/>
      </rPr>
      <t xml:space="preserve"> Baseret på overgangsordningerne for outputgulvet i overensstemmelse med artikel 465(1) i CRR3.</t>
    </r>
  </si>
  <si>
    <t>Corporates - Specialised Lending</t>
  </si>
  <si>
    <t>Corporates - Purchased receivables</t>
  </si>
  <si>
    <t>Corporates - Other</t>
  </si>
  <si>
    <t>Central governments and central banks</t>
  </si>
  <si>
    <t>Retail - Secured by residential real estate</t>
  </si>
  <si>
    <t>Retail - Qualifying revolving</t>
  </si>
  <si>
    <t>Retail - Purchased receivables</t>
  </si>
  <si>
    <t>Retail - Other</t>
  </si>
  <si>
    <t>Kategori i COREP</t>
  </si>
  <si>
    <t>Note: Kategorier i COREP omfatter både med og uden brug af egne estimater for LGD og CF, hvor relevant.</t>
  </si>
  <si>
    <t>Subordinated debt exposures</t>
  </si>
  <si>
    <t>Claims on institutions and corporates with a short-term credit assessment</t>
  </si>
  <si>
    <t>Collective investments undertakings (CIU)</t>
  </si>
  <si>
    <t>Equity</t>
  </si>
  <si>
    <t>Multilateral Development Banks</t>
  </si>
  <si>
    <t>International Organisations</t>
  </si>
  <si>
    <t>REA_UT_Kred</t>
  </si>
  <si>
    <t>REA_UT_Kred_STD</t>
  </si>
  <si>
    <t>REA_UT_Kred_STD_Inst</t>
  </si>
  <si>
    <t>REA_UT_Kred_STD_Erhv</t>
  </si>
  <si>
    <t>REA_UT_Kred_STD_Erhv_Def</t>
  </si>
  <si>
    <t>REA_UT_Kred_STD_Detail</t>
  </si>
  <si>
    <t>REA_UT_Kred_STD_Detail_Def</t>
  </si>
  <si>
    <t>REA_UT_Kred_IRB</t>
  </si>
  <si>
    <t>REA_UT_Kred_IRB_Erhv</t>
  </si>
  <si>
    <t>REA_UT_Kred_IRB_Erhv_Def</t>
  </si>
  <si>
    <t>REA_UT_Kred_IRB_Detail</t>
  </si>
  <si>
    <t>REA_UT_Kred_IRB_Detail_Def</t>
  </si>
  <si>
    <t>REA_UT_Afvikling</t>
  </si>
  <si>
    <t>REA_UT_Marked</t>
  </si>
  <si>
    <t>REA_UT_Opera</t>
  </si>
  <si>
    <t>REA_UT_CVA</t>
  </si>
  <si>
    <t>REA_UT_Andet</t>
  </si>
  <si>
    <t>REA_UT_Ialt</t>
  </si>
  <si>
    <t>REA_ST_Kred</t>
  </si>
  <si>
    <t>REA_ST_Kred_STD</t>
  </si>
  <si>
    <t>REA_ST_Kred_IRB</t>
  </si>
  <si>
    <t>REA_ST_Kred_IRB_Erhv</t>
  </si>
  <si>
    <t>REA_ST_Kred_IRB_Detail</t>
  </si>
  <si>
    <t>REA_ST_Afvikling</t>
  </si>
  <si>
    <t>REA_ST_PosiValutaRaav</t>
  </si>
  <si>
    <t>REA_ST_Opera</t>
  </si>
  <si>
    <t>REA_ST_CVA</t>
  </si>
  <si>
    <t>REA_ST_Andet</t>
  </si>
  <si>
    <t>REA_ST_Ialt</t>
  </si>
  <si>
    <t>REA_OF_Mult</t>
  </si>
  <si>
    <r>
      <t xml:space="preserve">Opgørelse af samlet risikoeksponering før outputgulvet (U-TREA) (ultimo året) </t>
    </r>
    <r>
      <rPr>
        <i/>
        <vertAlign val="superscript"/>
        <sz val="10"/>
        <rFont val="Calibri"/>
        <family val="2"/>
        <scheme val="minor"/>
      </rPr>
      <t>(1)</t>
    </r>
  </si>
  <si>
    <r>
      <rPr>
        <vertAlign val="superscript"/>
        <sz val="8"/>
        <color theme="1"/>
        <rFont val="Calibri"/>
        <family val="2"/>
        <scheme val="minor"/>
      </rPr>
      <t>(2)</t>
    </r>
    <r>
      <rPr>
        <sz val="8"/>
        <color theme="1"/>
        <rFont val="Calibri"/>
        <family val="2"/>
        <scheme val="minor"/>
      </rPr>
      <t xml:space="preserve"> Summen af "Yderligere risikoeksponering sfa. faste omkostninger", "Samlet risikoeksponering ifm. store eksponeringer i handelsbeholdningen" og "Andre risikoeksponeringer".</t>
    </r>
  </si>
  <si>
    <r>
      <t xml:space="preserve">Andet </t>
    </r>
    <r>
      <rPr>
        <vertAlign val="superscript"/>
        <sz val="10"/>
        <color theme="1"/>
        <rFont val="Calibri"/>
        <family val="2"/>
        <scheme val="minor"/>
      </rPr>
      <t>(2)</t>
    </r>
    <r>
      <rPr>
        <sz val="10"/>
        <color theme="1"/>
        <rFont val="Calibri"/>
        <family val="2"/>
        <scheme val="minor"/>
      </rPr>
      <t xml:space="preserve"> </t>
    </r>
  </si>
  <si>
    <r>
      <t xml:space="preserve">Opgørelse af samlet risikoeksponering på standardmetoden (S-TREA) til beregning af outputgulvet (ultimo året) </t>
    </r>
    <r>
      <rPr>
        <i/>
        <vertAlign val="superscript"/>
        <sz val="10"/>
        <color theme="1"/>
        <rFont val="Calibri"/>
        <family val="2"/>
        <scheme val="minor"/>
      </rPr>
      <t>(1)</t>
    </r>
  </si>
  <si>
    <t xml:space="preserve">Andet </t>
  </si>
  <si>
    <r>
      <rPr>
        <vertAlign val="superscript"/>
        <sz val="8"/>
        <color theme="1"/>
        <rFont val="Calibri"/>
        <family val="2"/>
        <scheme val="minor"/>
      </rPr>
      <t>(2)</t>
    </r>
    <r>
      <rPr>
        <sz val="8"/>
        <color theme="1"/>
        <rFont val="Calibri"/>
        <family val="2"/>
        <scheme val="minor"/>
      </rPr>
      <t xml:space="preserve"> Herunder overgangsordninger beskrevet i artikel 465(3)-(13) i CRR3.</t>
    </r>
  </si>
  <si>
    <r>
      <rPr>
        <vertAlign val="superscript"/>
        <sz val="8"/>
        <color theme="1"/>
        <rFont val="Calibri"/>
        <family val="2"/>
        <scheme val="minor"/>
      </rPr>
      <t>(1)</t>
    </r>
    <r>
      <rPr>
        <sz val="8"/>
        <color theme="1"/>
        <rFont val="Calibri"/>
        <family val="2"/>
        <scheme val="minor"/>
      </rPr>
      <t xml:space="preserve"> Artikel 92(4) i CRR3.</t>
    </r>
  </si>
  <si>
    <r>
      <rPr>
        <vertAlign val="superscript"/>
        <sz val="8"/>
        <color theme="1"/>
        <rFont val="Calibri"/>
        <family val="2"/>
        <scheme val="minor"/>
      </rPr>
      <t>(1)</t>
    </r>
    <r>
      <rPr>
        <sz val="8"/>
        <color theme="1"/>
        <rFont val="Calibri"/>
        <family val="2"/>
        <scheme val="minor"/>
      </rPr>
      <t xml:space="preserve"> U-TREA (Un-floored Total Risk Exposure Amount) som defineret i artikel 92(3) i CRR3. </t>
    </r>
  </si>
  <si>
    <t>REA_Ialt</t>
  </si>
  <si>
    <t>Sol_REA_Ialt</t>
  </si>
  <si>
    <t>Sol_REA_FL_Ialt</t>
  </si>
  <si>
    <t>REA_FL_Ialt</t>
  </si>
  <si>
    <t>REA_OF</t>
  </si>
  <si>
    <t>REA_OF_FL</t>
  </si>
  <si>
    <t>Output floor (x * S-TREA)</t>
  </si>
  <si>
    <r>
      <t xml:space="preserve">Samlet risikoeksponering </t>
    </r>
    <r>
      <rPr>
        <b/>
        <vertAlign val="superscript"/>
        <sz val="10"/>
        <color theme="1"/>
        <rFont val="Calibri"/>
        <family val="2"/>
        <scheme val="minor"/>
      </rPr>
      <t>(2)</t>
    </r>
  </si>
  <si>
    <r>
      <t xml:space="preserve">Samlet risikoeksponering - fuldt indfaset CRR3 </t>
    </r>
    <r>
      <rPr>
        <b/>
        <vertAlign val="superscript"/>
        <sz val="10"/>
        <color theme="1"/>
        <rFont val="Calibri"/>
        <family val="2"/>
        <scheme val="minor"/>
      </rPr>
      <t>(3)</t>
    </r>
  </si>
  <si>
    <r>
      <rPr>
        <vertAlign val="superscript"/>
        <sz val="8"/>
        <color theme="1"/>
        <rFont val="Calibri"/>
        <family val="2"/>
        <scheme val="minor"/>
      </rPr>
      <t>(2)</t>
    </r>
    <r>
      <rPr>
        <sz val="8"/>
        <color theme="1"/>
        <rFont val="Calibri"/>
        <family val="2"/>
        <scheme val="minor"/>
      </rPr>
      <t xml:space="preserve"> Artikel 465(2) i CRR3.</t>
    </r>
  </si>
  <si>
    <r>
      <rPr>
        <vertAlign val="superscript"/>
        <sz val="8"/>
        <color theme="1"/>
        <rFont val="Calibri"/>
        <family val="2"/>
        <scheme val="minor"/>
      </rPr>
      <t>(3)</t>
    </r>
    <r>
      <rPr>
        <sz val="8"/>
        <color theme="1"/>
        <rFont val="Calibri"/>
        <family val="2"/>
        <scheme val="minor"/>
      </rPr>
      <t xml:space="preserve"> Artikel 92(3) i CRR3.</t>
    </r>
  </si>
  <si>
    <r>
      <t xml:space="preserve">… heraf: Overgangsordninger anvendt i beregning af S-TREA </t>
    </r>
    <r>
      <rPr>
        <vertAlign val="superscript"/>
        <sz val="10"/>
        <color theme="1"/>
        <rFont val="Calibri"/>
        <family val="2"/>
        <scheme val="minor"/>
      </rPr>
      <t>(2)</t>
    </r>
  </si>
  <si>
    <t>Sol_KK_FL_Pct</t>
  </si>
  <si>
    <t>Sol_KapGrund_FL_Pct</t>
  </si>
  <si>
    <t>Sol_CET1_FL_Pct</t>
  </si>
  <si>
    <t>Sol_CET1_FL</t>
  </si>
  <si>
    <t>Sol_KK_FL</t>
  </si>
  <si>
    <t>Sol_KapGrund_FL</t>
  </si>
  <si>
    <t>Opslagstabeller</t>
  </si>
  <si>
    <t>Udfyldes af instituttet</t>
  </si>
  <si>
    <t>Input der skal udfyldes af instituttet</t>
  </si>
  <si>
    <t>Beregningsformel</t>
  </si>
  <si>
    <t>Præudfyldt parameter</t>
  </si>
  <si>
    <t>Skal ikke udfyldes</t>
  </si>
  <si>
    <t>c_02.00.b_0010_0036</t>
  </si>
  <si>
    <t>Forklaring af cellekategorier</t>
  </si>
  <si>
    <t>NoRe_RenteUdg_UdsObl_RealBrut</t>
  </si>
  <si>
    <t>Ned_Udl_DK_Priv_Andel</t>
  </si>
  <si>
    <t>Ned_Ned_Udl_DK_Priv_Andel</t>
  </si>
  <si>
    <t>Nedb_Ned_DK_Erhv_Fast_A</t>
  </si>
  <si>
    <t>Nedb_Ned_DK_Erhv_Fast_P</t>
  </si>
  <si>
    <t>Nedb_Udl_DK_Erhv_Fast_A</t>
  </si>
  <si>
    <t>Nedb_ExRev_Udl_DK_Erhv_Fast_A</t>
  </si>
  <si>
    <t>Nedb_ExRev_Udl_DK_Erhv_Fast_P</t>
  </si>
  <si>
    <t>Nedb_Udl_DK_Erhv_Fast_P</t>
  </si>
  <si>
    <t>Ned_NedPct_Udl_DK_Priv_Andel</t>
  </si>
  <si>
    <t>... heraf: variabelt forrentede</t>
  </si>
  <si>
    <t>... heraf: fastforrentede</t>
  </si>
  <si>
    <r>
      <t xml:space="preserve">Memo: Egentlig kernekapital - fuldt indfaset CRR3 </t>
    </r>
    <r>
      <rPr>
        <b/>
        <i/>
        <vertAlign val="superscript"/>
        <sz val="10"/>
        <rFont val="Calibri"/>
        <family val="2"/>
        <scheme val="minor"/>
      </rPr>
      <t>(2)</t>
    </r>
  </si>
  <si>
    <r>
      <t xml:space="preserve">Memo: Kernekapital - fuldt indfaset CRR3 </t>
    </r>
    <r>
      <rPr>
        <b/>
        <i/>
        <vertAlign val="superscript"/>
        <sz val="10"/>
        <rFont val="Calibri"/>
        <family val="2"/>
        <scheme val="minor"/>
      </rPr>
      <t>(2)</t>
    </r>
  </si>
  <si>
    <r>
      <t xml:space="preserve">Memo: Kapitalgrundlag - fuldt indfaset CRR3 </t>
    </r>
    <r>
      <rPr>
        <b/>
        <i/>
        <vertAlign val="superscript"/>
        <sz val="10"/>
        <rFont val="Calibri"/>
        <family val="2"/>
        <scheme val="minor"/>
      </rPr>
      <t>(2)</t>
    </r>
  </si>
  <si>
    <t>(2) Kapitalen opgjort under antagelse om fuld indfasning af CRR3.</t>
  </si>
  <si>
    <t xml:space="preserve">Memo: Egentlig kernekapital - fuldt indfaset CRR3 </t>
  </si>
  <si>
    <t xml:space="preserve">Memo: Kernekapital - fuldt indfaset CRR3 </t>
  </si>
  <si>
    <t>Memo: Kapitalgrundlag - fuldt indfaset CRR3</t>
  </si>
  <si>
    <t>Risikoeksponering (U-TREA)</t>
  </si>
  <si>
    <t>Samlet risikoeksponering for markedsrisiko</t>
  </si>
  <si>
    <t>Sol_KapBufKrav_SyRB</t>
  </si>
  <si>
    <t>Sol_KapBufKrav_SyRBPct_DKErhv</t>
  </si>
  <si>
    <t>Sol_KapBufKrav_SyRB_DKErhv</t>
  </si>
  <si>
    <t>Sol_KapBufKrav_SyRB_Pct</t>
  </si>
  <si>
    <t>NoRe_RenteInd_Udl_Bank</t>
  </si>
  <si>
    <t>NoRe_RenteInd_Udl_Real</t>
  </si>
  <si>
    <t>NoRe_RenteInd_Udl_Oevr</t>
  </si>
  <si>
    <t>3.2</t>
  </si>
  <si>
    <t>3.3</t>
  </si>
  <si>
    <t>3.1.1</t>
  </si>
  <si>
    <t>NoRe_RenteInd_Udl_Bank_Rev</t>
  </si>
  <si>
    <t xml:space="preserve">   … heraf: Reverse udlån</t>
  </si>
  <si>
    <t xml:space="preserve">5.3 </t>
  </si>
  <si>
    <t>Nedb_Ned_DK_Erhv_Fast_B</t>
  </si>
  <si>
    <t>Nedb_Udl_DK_Erhv_Fast_B</t>
  </si>
  <si>
    <t>Nedb_ExRev_Udl_DK_Erhv_Fast_B</t>
  </si>
  <si>
    <t>22.3</t>
  </si>
  <si>
    <t>33.3</t>
  </si>
  <si>
    <t>16.3</t>
  </si>
  <si>
    <t>Privat</t>
  </si>
  <si>
    <t>Ledelsesmæssige skøn på korrektivkonto i kategori 1</t>
  </si>
  <si>
    <t>1.2</t>
  </si>
  <si>
    <t>1.3</t>
  </si>
  <si>
    <t>2.3</t>
  </si>
  <si>
    <t xml:space="preserve">   … heraf: Øvrige bankudlån</t>
  </si>
  <si>
    <t>3.1.2</t>
  </si>
  <si>
    <t xml:space="preserve"> … heraf: Makroøkonomiske risici</t>
  </si>
  <si>
    <t xml:space="preserve"> … heraf: Andet</t>
  </si>
  <si>
    <t>UnLP_Erhv_ANk1</t>
  </si>
  <si>
    <t>UnLP_Priv_ANk1</t>
  </si>
  <si>
    <t>Erhvervskunder i alt</t>
  </si>
  <si>
    <t>heraf: Tilbageføres i 
stress-scenariet</t>
  </si>
  <si>
    <t>LS_Erhv_TSS_LMSk1</t>
  </si>
  <si>
    <t>LS_Priv_TSS_LMSk1</t>
  </si>
  <si>
    <t>LS_Erhv_TSS_LMSk1_Makro</t>
  </si>
  <si>
    <t>LS_Priv_TSS_LMSk1_Makro</t>
  </si>
  <si>
    <t>LS_Erhv_TSS_LMSk1_Land</t>
  </si>
  <si>
    <t>LS_Priv_TSS_LMSk1_Land</t>
  </si>
  <si>
    <t>LS_Erhv_TSS_LMSk1_Andet</t>
  </si>
  <si>
    <t>LS_Priv_TSS_LMSk1_Andet</t>
  </si>
  <si>
    <t>LS_Erhv_TSS_IMA</t>
  </si>
  <si>
    <t>LS_Priv_TSS_IMA</t>
  </si>
  <si>
    <t>LS_Erhv_TSS_IMA_Makro</t>
  </si>
  <si>
    <t>LS_Priv_TSS_IMA_Makro</t>
  </si>
  <si>
    <t>LS_Erhv_TSS_IMA_Land</t>
  </si>
  <si>
    <t>LS_Priv_TSS_IMA_Land</t>
  </si>
  <si>
    <t>LS_Erhv_TSS_IMA_Andet</t>
  </si>
  <si>
    <t>LS_Priv_TSS_IMA_Andet</t>
  </si>
  <si>
    <t>LS_Erhv_TSS_Ialt</t>
  </si>
  <si>
    <t>LS_Priv_TSS_Ialt</t>
  </si>
  <si>
    <t>LS_Erhv_TSS_Makro</t>
  </si>
  <si>
    <t>LS_Priv_TSS_Makro</t>
  </si>
  <si>
    <t>LS_Erhv_TSS_Land</t>
  </si>
  <si>
    <t>LS_Priv_TSS_Land</t>
  </si>
  <si>
    <t>LS_Erhv_TSS_Andet</t>
  </si>
  <si>
    <t>LS_Priv_TSS_Andet</t>
  </si>
  <si>
    <t>LS_Erhv_Land</t>
  </si>
  <si>
    <t>LS_Erhv_LMSk1</t>
  </si>
  <si>
    <t>LS_Erhv_LMSk1_Makro</t>
  </si>
  <si>
    <t>LS_Erhv_LMSk1_Land</t>
  </si>
  <si>
    <t>LS_Erhv_LMSk1_Andet</t>
  </si>
  <si>
    <t>LS_Erhv_IMA</t>
  </si>
  <si>
    <t>LS_Erhv_IMA_Makro</t>
  </si>
  <si>
    <t>LS_Erhv_IMA_Land</t>
  </si>
  <si>
    <t>LS_Erhv_IMA_Andet</t>
  </si>
  <si>
    <t>LS_Erhv_Ialt</t>
  </si>
  <si>
    <t>LS_Erhv_Makro</t>
  </si>
  <si>
    <t>LS_Erhv_Andet</t>
  </si>
  <si>
    <t>LS_Priv_LMSk1</t>
  </si>
  <si>
    <t>LS_Priv_LMSk1_Makro</t>
  </si>
  <si>
    <t>LS_Priv_LMSk1_Land</t>
  </si>
  <si>
    <t>LS_Priv_LMSk1_Andet</t>
  </si>
  <si>
    <t>LS_Priv_IMA</t>
  </si>
  <si>
    <t>LS_Priv_IMA_Makro</t>
  </si>
  <si>
    <t>LS_Priv_IMA_Land</t>
  </si>
  <si>
    <t>LS_Priv_IMA_Andet</t>
  </si>
  <si>
    <t>LS_Priv_Ialt</t>
  </si>
  <si>
    <t>LS_Priv_Makro</t>
  </si>
  <si>
    <t>LS_Priv_Land</t>
  </si>
  <si>
    <t>LS_Priv_Andet</t>
  </si>
  <si>
    <t>LS_Erhv_B_Land</t>
  </si>
  <si>
    <t>LS_Erhv_B_Indu</t>
  </si>
  <si>
    <t>LS_Erhv_B_Bygge</t>
  </si>
  <si>
    <t>LS_Erhv_B_Handel</t>
  </si>
  <si>
    <t>LS_Erhv_B_Fast</t>
  </si>
  <si>
    <t>LS_Erhv_B_Energi</t>
  </si>
  <si>
    <t>LS_Erhv_B_Trans</t>
  </si>
  <si>
    <t>LS_Erhv_B_Info</t>
  </si>
  <si>
    <t>LS_Erhv_B_Fin</t>
  </si>
  <si>
    <t>LS_Erhv_B_Oevr</t>
  </si>
  <si>
    <t>… heraf: Udlån med sikkerhed i fast ejendom</t>
  </si>
  <si>
    <t>… heraf: Realkreditlignende bankudlån*</t>
  </si>
  <si>
    <t>… heraf: Andre udlån med sikkerhed i fast ejendom</t>
  </si>
  <si>
    <t>… heraf: Garantidebitorer med sikkerhed i fast ejendom</t>
  </si>
  <si>
    <t>… heraf: Andre garantidebitorer med sikkerhed i fast ejendom</t>
  </si>
  <si>
    <t xml:space="preserve">… heraf: Udlån og garantidebitorer uden sikkerhed i fast ejendom </t>
  </si>
  <si>
    <t>Ned_Ned_Udl_DK_Priv_FastUdl</t>
  </si>
  <si>
    <t>Ned_Ned_Udl_DK_Priv_AndreUdl</t>
  </si>
  <si>
    <t>Ned_Ned_Udl_DK_Priv_FastGar</t>
  </si>
  <si>
    <t>Ned_Ned_Udl_DK_Priv_AndreGar</t>
  </si>
  <si>
    <t>Ned_Udl_DK_Priv_FastUdl</t>
  </si>
  <si>
    <t>Ned_Udl_DK_Priv_FastGar</t>
  </si>
  <si>
    <t>Ned_NedPct_Udl_DK_Priv_FastUdl</t>
  </si>
  <si>
    <t>Ned_NedPct_Udl_DK_Priv_FastGar</t>
  </si>
  <si>
    <t xml:space="preserve">Udlån med sikkerhed i fast ejendom </t>
  </si>
  <si>
    <t xml:space="preserve">Heraf:
</t>
  </si>
  <si>
    <t xml:space="preserve">Realkreditlignende bankudlån
</t>
  </si>
  <si>
    <t xml:space="preserve">Andre udlån med sikkerhed i fast ejendom </t>
  </si>
  <si>
    <t>Andre udlån med sikkerhed i fast ejendom</t>
  </si>
  <si>
    <t xml:space="preserve">Anm: Fordeling af andele af udlån på LTV intervaller. </t>
  </si>
  <si>
    <t>Anm: Brancheklassifikationen skal følge Danmarks Statistiks Dansk Branchekode DB25 for både udgangsåret og i fremskrivningsårene.</t>
  </si>
  <si>
    <t>Opgørelse af tilstrækkeligt kapitalgrundlag og kapitalbufferkrav (ultimo året)</t>
  </si>
  <si>
    <t>Ledelsesmæssige skøn (kategori 1) og In-Model Adjustments (IMA) i de akkumulerede 
nedskrivninger/hensættelser på udlån og garantidebitorer (mio. kr.),  ultimo året</t>
  </si>
  <si>
    <t xml:space="preserve"> … heraf: Landbrugsrelaterede risici</t>
  </si>
  <si>
    <t>In-Model-Adjustments</t>
  </si>
  <si>
    <r>
      <t xml:space="preserve">Ledelsesmæssige skøn og In-Model Adjustments afsat til makroøkonomiske risici for </t>
    </r>
    <r>
      <rPr>
        <i/>
        <u/>
        <sz val="10"/>
        <color theme="1"/>
        <rFont val="Calibri"/>
        <family val="2"/>
        <scheme val="minor"/>
      </rPr>
      <t>erhvervskunder</t>
    </r>
    <r>
      <rPr>
        <i/>
        <sz val="10"/>
        <color theme="1"/>
        <rFont val="Calibri"/>
        <family val="2"/>
        <scheme val="minor"/>
      </rPr>
      <t>, der tilbageføres i stress-scenariet, fordelt på brancher, ultimo året</t>
    </r>
  </si>
  <si>
    <t>Udlån med pant i andelsbolig</t>
  </si>
  <si>
    <r>
      <rPr>
        <i/>
        <u/>
        <sz val="11"/>
        <color theme="1"/>
        <rFont val="Calibri"/>
        <family val="2"/>
        <scheme val="minor"/>
      </rPr>
      <t>Memo:</t>
    </r>
    <r>
      <rPr>
        <i/>
        <sz val="11"/>
        <color theme="1"/>
        <rFont val="Calibri"/>
        <family val="2"/>
        <scheme val="minor"/>
      </rPr>
      <t xml:space="preserve"> Indberettet på fanen Nedskrivninger</t>
    </r>
  </si>
  <si>
    <r>
      <rPr>
        <i/>
        <u/>
        <sz val="11"/>
        <color theme="1"/>
        <rFont val="Calibri"/>
        <family val="2"/>
        <scheme val="minor"/>
      </rPr>
      <t>Memo:</t>
    </r>
    <r>
      <rPr>
        <i/>
        <sz val="11"/>
        <color theme="1"/>
        <rFont val="Calibri"/>
        <family val="2"/>
        <scheme val="minor"/>
      </rPr>
      <t xml:space="preserve"> Afvigelse</t>
    </r>
  </si>
  <si>
    <t>Er outputgulvet gældende i opgørelsen af REA?</t>
  </si>
  <si>
    <t>Ja</t>
  </si>
  <si>
    <t>Nej</t>
  </si>
  <si>
    <t xml:space="preserve">   … heraf: Udlån med sikkerhed i fast ejendom</t>
  </si>
  <si>
    <t>NoRe_RIut_nry + NoRe_RIb_nry</t>
  </si>
  <si>
    <t>NoRe_RenteInd_Udl_Bank_ExRev</t>
  </si>
  <si>
    <t>NRP_Rente_Aktiv_Kasse</t>
  </si>
  <si>
    <t>NRP_GnsBal_Aktiv_Kasse</t>
  </si>
  <si>
    <t>NRP_UltVol_Aktiv_Kasse</t>
  </si>
  <si>
    <t>NRP_RenGns_Aktiv_Kasse</t>
  </si>
  <si>
    <t>NRP_RenUlt_Aktiv_Kasse</t>
  </si>
  <si>
    <t>NRP_Rp_K_Aktiv_Kasse</t>
  </si>
  <si>
    <t>NRP_Rp_0,5_Aktiv_Kasse</t>
  </si>
  <si>
    <t>NRP_Rp_1_Aktiv_Kasse</t>
  </si>
  <si>
    <t>NRP_Rp_1,5_Aktiv_Kasse</t>
  </si>
  <si>
    <t>NRP_Rp_2_Aktiv_Kasse</t>
  </si>
  <si>
    <t>NRP_Rp_2,5_Aktiv_Kasse</t>
  </si>
  <si>
    <t>NRP_Rp_3_Aktiv_Kasse</t>
  </si>
  <si>
    <t>NRP_Rp_3p_Aktiv_Kasse</t>
  </si>
  <si>
    <t>NRP_Rente_Aktiv_Kasse_Anf</t>
  </si>
  <si>
    <t>NRP_GnsBal_Aktiv_Kasse_Anf</t>
  </si>
  <si>
    <t>NRP_UltVol_Aktiv_Kasse_Anf</t>
  </si>
  <si>
    <t>NRP_RenGns_Aktiv_Kasse_Anf</t>
  </si>
  <si>
    <t>NRP_RenUlt_Aktiv_Kasse_Anf</t>
  </si>
  <si>
    <t>NRP_Rp_K_Aktiv_Kasse_Anf</t>
  </si>
  <si>
    <t>NRP_Rp_0,5_Aktiv_Kasse_Anf</t>
  </si>
  <si>
    <t>NRP_Rp_1_Aktiv_Kasse_Anf</t>
  </si>
  <si>
    <t>NRP_Rp_1,5_Aktiv_Kasse_Anf</t>
  </si>
  <si>
    <t>NRP_Rp_2_Aktiv_Kasse_Anf</t>
  </si>
  <si>
    <t>NRP_Rp_2,5_Aktiv_Kasse_Anf</t>
  </si>
  <si>
    <t>NRP_Rp_3_Aktiv_Kasse_Anf</t>
  </si>
  <si>
    <t>NRP_Rp_3p_Aktiv_Kasse_Anf</t>
  </si>
  <si>
    <t>NRP_Rente_Aktiv_Tilg</t>
  </si>
  <si>
    <t>NRP_GnsBal_Aktiv_Tilg</t>
  </si>
  <si>
    <t>NRP_UltVol_Aktiv_Tilg</t>
  </si>
  <si>
    <t>NRP_RenGns_Aktiv_Tilg</t>
  </si>
  <si>
    <t>NRP_RenUlt_Aktiv_Tilg</t>
  </si>
  <si>
    <t>NRP_Rp_K_Aktiv_Tilg</t>
  </si>
  <si>
    <t>NRP_Rp_0,5_Aktiv_Tilg</t>
  </si>
  <si>
    <t>NRP_Rp_1_Aktiv_Tilg</t>
  </si>
  <si>
    <t>NRP_Rp_1,5_Aktiv_Tilg</t>
  </si>
  <si>
    <t>NRP_Rp_2_Aktiv_Tilg</t>
  </si>
  <si>
    <t>NRP_Rp_2,5_Aktiv_Tilg</t>
  </si>
  <si>
    <t>NRP_Rp_3_Aktiv_Tilg</t>
  </si>
  <si>
    <t>NRP_Rp_3p_Aktiv_Tilg</t>
  </si>
  <si>
    <t>NRP_Rente_Aktiv_Udl</t>
  </si>
  <si>
    <t>NRP_GnsBal_Aktiv_Udl</t>
  </si>
  <si>
    <t>NRP_UltVol_Aktiv_Udl</t>
  </si>
  <si>
    <t>NRP_RenGns_Aktiv_Udl</t>
  </si>
  <si>
    <t>NRP_RenUlt_Aktiv_Udl</t>
  </si>
  <si>
    <t>NRP_Rp_K_Aktiv_Udl</t>
  </si>
  <si>
    <t>NRP_Rp_0,5_Aktiv_Udl</t>
  </si>
  <si>
    <t>NRP_Rp_1_Aktiv_Udl</t>
  </si>
  <si>
    <t>NRP_Rp_1,5_Aktiv_Udl</t>
  </si>
  <si>
    <t>NRP_Rp_2_Aktiv_Udl</t>
  </si>
  <si>
    <t>NRP_Rp_2,5_Aktiv_Udl</t>
  </si>
  <si>
    <t>NRP_Rp_3_Aktiv_Udl</t>
  </si>
  <si>
    <t>NRP_Rp_3p_Aktiv_Udl</t>
  </si>
  <si>
    <t>NRP_Rente_Aktiv_Udl_Bank</t>
  </si>
  <si>
    <t>NRP_GnsBal_Aktiv_Udl_Bank</t>
  </si>
  <si>
    <t>NRP_UltVol_Aktiv_Udl_Bank</t>
  </si>
  <si>
    <t>NRP_RenGns_Aktiv_Udl_Bank</t>
  </si>
  <si>
    <t>NRP_RenUlt_Aktiv_Udl_Bank</t>
  </si>
  <si>
    <t>NRP_Rp_K_Aktiv_Udl_Bank</t>
  </si>
  <si>
    <t>NRP_Rp_0,5_Aktiv_Udl_Bank</t>
  </si>
  <si>
    <t>NRP_Rp_1_Aktiv_Udl_Bank</t>
  </si>
  <si>
    <t>NRP_Rp_1,5_Aktiv_Udl_Bank</t>
  </si>
  <si>
    <t>NRP_Rp_2_Aktiv_Udl_Bank</t>
  </si>
  <si>
    <t>NRP_Rp_2,5_Aktiv_Udl_Bank</t>
  </si>
  <si>
    <t>NRP_Rp_3_Aktiv_Udl_Bank</t>
  </si>
  <si>
    <t>NRP_Rp_3p_Aktiv_Udl_Bank</t>
  </si>
  <si>
    <t>NRP_Rente_Aktiv_Udl_Bank_Rev</t>
  </si>
  <si>
    <t>NRP_GnsBal_Aktiv_Udl_Bank_Rev</t>
  </si>
  <si>
    <t>NRP_UltVol_Aktiv_Udl_Bank_Rev</t>
  </si>
  <si>
    <t>NRP_RenGns_Aktiv_Udl_Bank_Rev</t>
  </si>
  <si>
    <t>NRP_RenUlt_Aktiv_Udl_Bank_Rev</t>
  </si>
  <si>
    <t>NRP_Rp_K_Aktiv_Udl_Bank_Rev</t>
  </si>
  <si>
    <t>NRP_Rp_0,5_Aktiv_Udl_Bank_Rev</t>
  </si>
  <si>
    <t>NRP_Rp_1_Aktiv_Udl_Bank_Rev</t>
  </si>
  <si>
    <t>NRP_Rp_1,5_Aktiv_Udl_Bank_Rev</t>
  </si>
  <si>
    <t>NRP_Rp_2_Aktiv_Udl_Bank_Rev</t>
  </si>
  <si>
    <t>NRP_Rp_2,5_Aktiv_Udl_Bank_Rev</t>
  </si>
  <si>
    <t>NRP_Rp_3_Aktiv_Udl_Bank_Rev</t>
  </si>
  <si>
    <t>NRP_Rp_3p_Aktiv_Udl_Bank_Rev</t>
  </si>
  <si>
    <t>NRP_Rente_Aktiv_Udl_Real</t>
  </si>
  <si>
    <t>NRP_GnsBal_Aktiv_Udl_Real</t>
  </si>
  <si>
    <t>NRP_UltVol_Aktiv_Udl_Real</t>
  </si>
  <si>
    <t>NRP_RenGns_Aktiv_Udl_Real</t>
  </si>
  <si>
    <t>NRP_RenUlt_Aktiv_Udl_Real</t>
  </si>
  <si>
    <t>NRP_Rp_K_Aktiv_Udl_Real</t>
  </si>
  <si>
    <t>NRP_Rp_0,5_Aktiv_Udl_Real</t>
  </si>
  <si>
    <t>NRP_Rp_1_Aktiv_Udl_Real</t>
  </si>
  <si>
    <t>NRP_Rp_1,5_Aktiv_Udl_Real</t>
  </si>
  <si>
    <t>NRP_Rp_2_Aktiv_Udl_Real</t>
  </si>
  <si>
    <t>NRP_Rp_2,5_Aktiv_Udl_Real</t>
  </si>
  <si>
    <t>NRP_Rp_3_Aktiv_Udl_Real</t>
  </si>
  <si>
    <t>NRP_Rp_3p_Aktiv_Udl_Real</t>
  </si>
  <si>
    <t>NRP_Rente_Aktiv_Bidrag</t>
  </si>
  <si>
    <t>NRP_GnsBal_Aktiv_Udl_Bidrag</t>
  </si>
  <si>
    <t>NRP_UltVol_Aktiv_Udl_Bidrag</t>
  </si>
  <si>
    <t>NRP_RenGns_Aktiv_Bidrag</t>
  </si>
  <si>
    <t>NRP_RenUlt_Aktiv_Bidrag</t>
  </si>
  <si>
    <t>NRP_Rp_K_Aktiv_Bidrag</t>
  </si>
  <si>
    <t>NRP_Rp_0,5_Aktiv_Bidrag</t>
  </si>
  <si>
    <t>NRP_Rp_1_Aktiv_Bidrag</t>
  </si>
  <si>
    <t>NRP_Rp_1,5_Aktiv_Bidrag</t>
  </si>
  <si>
    <t>NRP_Rp_2_Aktiv_Bidrag</t>
  </si>
  <si>
    <t>NRP_Rp_2,5_Aktiv_Bidrag</t>
  </si>
  <si>
    <t>NRP_Rp_3_Aktiv_Bidrag</t>
  </si>
  <si>
    <t>NRP_Rp_3p_Aktiv_Bidrag</t>
  </si>
  <si>
    <t>NRP_Rente_Aktiv_Udl_Oevr</t>
  </si>
  <si>
    <t>NRP_GnsBal_Aktiv_Udl_Oevr</t>
  </si>
  <si>
    <t>NRP_UltVol_Aktiv_Udl_Oevr</t>
  </si>
  <si>
    <t>NRP_RenGns_Aktiv_Udl_Oevr</t>
  </si>
  <si>
    <t>NRP_RenUlt_Aktiv_Udl_Oevr</t>
  </si>
  <si>
    <t>NRP_Rp_K_Aktiv_Udl_Oevr</t>
  </si>
  <si>
    <t>NRP_Rp_0,5_Aktiv_Udl_Oevr</t>
  </si>
  <si>
    <t>NRP_Rp_1_Aktiv_Udl_Oevr</t>
  </si>
  <si>
    <t>NRP_Rp_1,5_Aktiv_Udl_Oevr</t>
  </si>
  <si>
    <t>NRP_Rp_2_Aktiv_Udl_Oevr</t>
  </si>
  <si>
    <t>NRP_Rp_2,5_Aktiv_Udl_Oevr</t>
  </si>
  <si>
    <t>NRP_Rp_3_Aktiv_Udl_Oevr</t>
  </si>
  <si>
    <t>NRP_Rp_3p_Aktiv_Udl_Oevr</t>
  </si>
  <si>
    <t>NRP_Rente_Aktiv_Obl</t>
  </si>
  <si>
    <t>NRP_GnsBal_Aktiv_Obl</t>
  </si>
  <si>
    <t>NRP_UltVol_Aktiv_Obl</t>
  </si>
  <si>
    <t>NRP_RenGns_Aktiv_Obl</t>
  </si>
  <si>
    <t>NRP_RenUlt_Aktiv_Obl</t>
  </si>
  <si>
    <t>NRP_Rp_K_Aktiv_Obl</t>
  </si>
  <si>
    <t>NRP_Rp_0,5_Aktiv_Obl</t>
  </si>
  <si>
    <t>NRP_Rp_1_Aktiv_Obl</t>
  </si>
  <si>
    <t>NRP_Rp_1,5_Aktiv_Obl</t>
  </si>
  <si>
    <t>NRP_Rp_2_Aktiv_Obl</t>
  </si>
  <si>
    <t>NRP_Rp_2,5_Aktiv_Obl</t>
  </si>
  <si>
    <t>NRP_Rp_3_Aktiv_Obl</t>
  </si>
  <si>
    <t>NRP_Rp_3p_Aktiv_Obl</t>
  </si>
  <si>
    <t>NRP_Rente_Aktiv_Obl_DV</t>
  </si>
  <si>
    <t>NRP_GnsBal_Aktiv_Obl_DV</t>
  </si>
  <si>
    <t>NRP_UltVol_Aktiv_Obl_DV</t>
  </si>
  <si>
    <t>NRP_RenGns_Aktiv_Obl_DV</t>
  </si>
  <si>
    <t>NRP_RenUlt_Aktiv_Obl_DV</t>
  </si>
  <si>
    <t>NRP_Rp_K_Aktiv_Obl_DV</t>
  </si>
  <si>
    <t>NRP_Rp_0,5_Aktiv_Obl_DV</t>
  </si>
  <si>
    <t>NRP_Rp_1_Aktiv_Obl_DV</t>
  </si>
  <si>
    <t>NRP_Rp_1,5_Aktiv_Obl_DV</t>
  </si>
  <si>
    <t>NRP_Rp_2_Aktiv_Obl_DV</t>
  </si>
  <si>
    <t>NRP_Rp_2,5_Aktiv_Obl_DV</t>
  </si>
  <si>
    <t>NRP_Rp_3_Aktiv_Obl_DV</t>
  </si>
  <si>
    <t>NRP_Rp_3p_Aktiv_Obl_DV</t>
  </si>
  <si>
    <t>NRP_Rente_Aktiv_Obl_AK</t>
  </si>
  <si>
    <t>NRP_GnsBal_Aktiv_Obl_AK</t>
  </si>
  <si>
    <t>NRP_UltVol_Aktiv_Obl_AK</t>
  </si>
  <si>
    <t>NRP_RenGns_Aktiv_Obl_AK</t>
  </si>
  <si>
    <t>NRP_RenUlt_Aktiv_Obl_AK</t>
  </si>
  <si>
    <t>NRP_Rp_K_Aktiv_Obl_AK</t>
  </si>
  <si>
    <t>NRP_Rp_0,5_Aktiv_Obl_AK</t>
  </si>
  <si>
    <t>NRP_Rp_1_Aktiv_Obl_AK</t>
  </si>
  <si>
    <t>NRP_Rp_1,5_Aktiv_Obl_AK</t>
  </si>
  <si>
    <t>NRP_Rp_2_Aktiv_Obl_AK</t>
  </si>
  <si>
    <t>NRP_Rp_2,5_Aktiv_Obl_AK</t>
  </si>
  <si>
    <t>NRP_Rp_3_Aktiv_Obl_AK</t>
  </si>
  <si>
    <t>NRP_Rp_3p_Aktiv_Obl_AK</t>
  </si>
  <si>
    <t>NRP_Rente_Aktiv_Afl</t>
  </si>
  <si>
    <t>NRP_GnsBal_Aktiv_Afl</t>
  </si>
  <si>
    <t>NRP_UltVol_Aktiv_Afl</t>
  </si>
  <si>
    <t>NRP_RenGns_Aktiv_Afl</t>
  </si>
  <si>
    <t>NRP_RenUlt_Aktiv_Afl</t>
  </si>
  <si>
    <t>NRP_Rp_K_Aktiv_Afl</t>
  </si>
  <si>
    <t>NRP_Rp_0,5_Aktiv_Afl</t>
  </si>
  <si>
    <t>NRP_Rp_1_Aktiv_Afl</t>
  </si>
  <si>
    <t>NRP_Rp_1,5_Aktiv_Afl</t>
  </si>
  <si>
    <t>NRP_Rp_2_Aktiv_Afl</t>
  </si>
  <si>
    <t>NRP_Rp_2,5_Aktiv_Afl</t>
  </si>
  <si>
    <t>NRP_Rp_3_Aktiv_Afl</t>
  </si>
  <si>
    <t>NRP_Rp_3p_Aktiv_Afl</t>
  </si>
  <si>
    <t>NRP_Rente_Aktiv_Afl_Aktiv</t>
  </si>
  <si>
    <t>NRP_GnsBal_Aktiv_Afl_Aktiv</t>
  </si>
  <si>
    <t>NRP_UltVol_Aktiv_Afl_Aktiv</t>
  </si>
  <si>
    <t>NRP_RenGns_Aktiv_Afl_Aktiv</t>
  </si>
  <si>
    <t>NRP_RenUlt_Aktiv_Afl_Aktiv</t>
  </si>
  <si>
    <t>NRP_Rp_K_Aktiv_Afl_Aktiv</t>
  </si>
  <si>
    <t>NRP_Rp_0,5_Aktiv_Afl_Aktiv</t>
  </si>
  <si>
    <t>NRP_Rp_1_Aktiv_Afl_Aktiv</t>
  </si>
  <si>
    <t>NRP_Rp_1,5_Aktiv_Afl_Aktiv</t>
  </si>
  <si>
    <t>NRP_Rp_2_Aktiv_Afl_Aktiv</t>
  </si>
  <si>
    <t>NRP_Rp_2,5_Aktiv_Afl_Aktiv</t>
  </si>
  <si>
    <t>NRP_Rp_3_Aktiv_Afl_Aktiv</t>
  </si>
  <si>
    <t>NRP_Rp_3p_Aktiv_Afl_Aktiv</t>
  </si>
  <si>
    <t>NRP_Rente_Aktiv_Afl_Passiv</t>
  </si>
  <si>
    <t>NRP_GnsBal_Aktiv_Afl_Passiv</t>
  </si>
  <si>
    <t>NRP_UltVol_Aktiv_Afl_Passiv</t>
  </si>
  <si>
    <t>NRP_RenGns_Aktiv_Afl_Passiv</t>
  </si>
  <si>
    <t>NRP_RenUlt_Aktiv_Afl_Passiv</t>
  </si>
  <si>
    <t>NRP_Rp_K_Aktiv_Afl_Passiv</t>
  </si>
  <si>
    <t>NRP_Rp_0,5_Aktiv_Afl_Passiv</t>
  </si>
  <si>
    <t>NRP_Rp_1_Aktiv_Afl_Passiv</t>
  </si>
  <si>
    <t>NRP_Rp_1,5_Aktiv_Afl_Passiv</t>
  </si>
  <si>
    <t>NRP_Rp_2_Aktiv_Afl_Passiv</t>
  </si>
  <si>
    <t>NRP_Rp_2,5_Aktiv_Afl_Passiv</t>
  </si>
  <si>
    <t>NRP_Rp_3_Aktiv_Afl_Passiv</t>
  </si>
  <si>
    <t>NRP_Rp_3p_Aktiv_Afl_Passiv</t>
  </si>
  <si>
    <t>NRP_Rente_Aktiv_Oevr</t>
  </si>
  <si>
    <t>NRP_GnsBal_Aktiv_Oevr</t>
  </si>
  <si>
    <t>NRP_UltVol_Aktiv_Oevr</t>
  </si>
  <si>
    <t>NRP_RenGns_Aktiv_Oevr</t>
  </si>
  <si>
    <t>NRP_RenUlt_Aktiv_Oevr</t>
  </si>
  <si>
    <t>NRP_Rp_K_Aktiv_Oevr</t>
  </si>
  <si>
    <t>NRP_Rp_0,5_Aktiv_Oevr</t>
  </si>
  <si>
    <t>NRP_Rp_1_Aktiv_Oevr</t>
  </si>
  <si>
    <t>NRP_Rp_1,5_Aktiv_Oevr</t>
  </si>
  <si>
    <t>NRP_Rp_2_Aktiv_Oevr</t>
  </si>
  <si>
    <t>NRP_Rp_2,5_Aktiv_Oevr</t>
  </si>
  <si>
    <t>NRP_Rp_3_Aktiv_Oevr</t>
  </si>
  <si>
    <t>NRP_Rp_3p_Aktiv_Oevr</t>
  </si>
  <si>
    <t>NRP_Rente_Aktiv_Ialt</t>
  </si>
  <si>
    <t>NRP_GnsBal_Aktiv_Ialt</t>
  </si>
  <si>
    <t>NRP_UltVol_Aktiv_Ialt</t>
  </si>
  <si>
    <t>NRP_RenGns_Aktiv_Ialt</t>
  </si>
  <si>
    <t>NRP_RenUlt_Aktiv_Ialt</t>
  </si>
  <si>
    <t>NRP_Rp_K_Aktiv_Ialt</t>
  </si>
  <si>
    <t>NRP_Rp_0,5_Aktiv_Ialt</t>
  </si>
  <si>
    <t>NRP_Rp_1_Aktiv_Ialt</t>
  </si>
  <si>
    <t>NRP_Rp_1,5_Aktiv_Ialt</t>
  </si>
  <si>
    <t>NRP_Rp_2_Aktiv_Ialt</t>
  </si>
  <si>
    <t>NRP_Rp_2,5_Aktiv_Ialt</t>
  </si>
  <si>
    <t>NRP_Rp_3_Aktiv_Ialt</t>
  </si>
  <si>
    <t>NRP_Rp_3p_Aktiv_Ialt</t>
  </si>
  <si>
    <t>NRP_Rente_Passiv_Kredinst</t>
  </si>
  <si>
    <t>NRP_GnsBal_Passiv_Kredinst</t>
  </si>
  <si>
    <t>NRP_UltVol_Passiv_Kredinst</t>
  </si>
  <si>
    <t>NRP_RenGns_Passiv_Kredinst</t>
  </si>
  <si>
    <t>NRP_RenUlt_Passiv_Kredinst</t>
  </si>
  <si>
    <t>NRP_Rp_K_Passiv_Kredinst</t>
  </si>
  <si>
    <t>NRP_Rp_0,5_Passiv_Kredinst</t>
  </si>
  <si>
    <t>NRP_Rp_1_Passiv_Kredinst</t>
  </si>
  <si>
    <t>NRP_Rp_1,5_Passiv_Kredinst</t>
  </si>
  <si>
    <t>NRP_Rp_2_Passiv_Kredinst</t>
  </si>
  <si>
    <t>NRP_Rp_2,5_Passiv_Kredinst</t>
  </si>
  <si>
    <t>NRP_Rp_3_Passiv_Kredinst</t>
  </si>
  <si>
    <t>NRP_Rp_3p_Passiv_Kredinst</t>
  </si>
  <si>
    <t>NRP_Rente_Passiv_Indlaan</t>
  </si>
  <si>
    <t>NRP_GnsBal_Passiv_Indlaan</t>
  </si>
  <si>
    <t>NRP_UltVol_Passiv_Indlaan</t>
  </si>
  <si>
    <t>NRP_RenGns_Passiv_Indlaan</t>
  </si>
  <si>
    <t>NRP_RenUlt_Passiv_Indlaan</t>
  </si>
  <si>
    <t>NRP_Rp_K_Passiv_Indlaan</t>
  </si>
  <si>
    <t>NRP_Rp_0,5_Passiv_Indlaan</t>
  </si>
  <si>
    <t>NRP_Rp_1_Passiv_Indlaan</t>
  </si>
  <si>
    <t>NRP_Rp_1,5_Passiv_Indlaan</t>
  </si>
  <si>
    <t>NRP_Rp_2_Passiv_Indlaan</t>
  </si>
  <si>
    <t>NRP_Rp_2,5_Passiv_Indlaan</t>
  </si>
  <si>
    <t>NRP_Rp_3_Passiv_Indlaan</t>
  </si>
  <si>
    <t>NRP_Rp_3p_Passiv_Indlaan</t>
  </si>
  <si>
    <t>NRP_Rente_Passiv_UdsObl</t>
  </si>
  <si>
    <t>NRP_GnsBal_Passiv_UdsObl</t>
  </si>
  <si>
    <t>NRP_UltVol_Passiv_UdsObl</t>
  </si>
  <si>
    <t>NRP_RenGns_Passiv_UdsObl</t>
  </si>
  <si>
    <t>NRP_RenUlt_Passiv_UdsObl</t>
  </si>
  <si>
    <t>NRP_Rp_K_Passiv_UdsObl</t>
  </si>
  <si>
    <t>NRP_Rp_0,5_Passiv_UdsObl</t>
  </si>
  <si>
    <t>NRP_Rp_1_Passiv_UdsObl</t>
  </si>
  <si>
    <t>NRP_Rp_1,5_Passiv_UdsObl</t>
  </si>
  <si>
    <t>NRP_Rp_2_Passiv_UdsObl</t>
  </si>
  <si>
    <t>NRP_Rp_2,5_Passiv_UdsObl</t>
  </si>
  <si>
    <t>NRP_Rp_3_Passiv_UdsObl</t>
  </si>
  <si>
    <t>NRP_Rp_3p_Passiv_UdsObl</t>
  </si>
  <si>
    <t>NRP_Rente_Pas_Uds_Obl_Real</t>
  </si>
  <si>
    <t>NRP_GnsBal_Pas_UdsObl_Real</t>
  </si>
  <si>
    <t>NRP_UltVol_Pas_UdsObl_Real</t>
  </si>
  <si>
    <t>NRP_RenGns_Pas_UdsObl_Real</t>
  </si>
  <si>
    <t>NRP_RenUlt_Pas_UdsObl_Real</t>
  </si>
  <si>
    <t>NRP_Rp_K_Pas_UdsObl_Real</t>
  </si>
  <si>
    <t>NRP_Rp_0,5_Pas_UdsObl_Real</t>
  </si>
  <si>
    <t>NRP_Rp_1_Pas_UdsObl_Real</t>
  </si>
  <si>
    <t>NRP_Rp_1,5_Pas_UdsObl_Real</t>
  </si>
  <si>
    <t>NRP_Rp_2_Pas_UdsObl_Real</t>
  </si>
  <si>
    <t>NRP_Rp_2,5_Pas_UdsObl_Real</t>
  </si>
  <si>
    <t>NRP_Rp_3_Pas_UdsObl_Real</t>
  </si>
  <si>
    <t>NRP_Rp_3p_Pas_UdsObl_Real</t>
  </si>
  <si>
    <t>NRP_Rente_Pas_Uds_Obl_Oevr</t>
  </si>
  <si>
    <t>NRP_GnsBal_Pas_UdsObl_Oevr</t>
  </si>
  <si>
    <t>NRP_UltVol_Pas_UdsObl_Oevr</t>
  </si>
  <si>
    <t>NRP_RenGns_Pas_UdsObl_Oevr</t>
  </si>
  <si>
    <t>NRP_RenUlt_Pas_UdsObl_Oevr</t>
  </si>
  <si>
    <t>NRP_Rp_K_Pas_UdsObl_Oevr</t>
  </si>
  <si>
    <t>NRP_Rp_0,5_Pas_UdsObl_Oevr</t>
  </si>
  <si>
    <t>NRP_Rp_1_Pas_UdsObl_Oevr</t>
  </si>
  <si>
    <t>NRP_Rp_1,5_Pas_UdsObl_Oevr</t>
  </si>
  <si>
    <t>NRP_Rp_2_Pas_UdsObl_Oevr</t>
  </si>
  <si>
    <t>NRP_Rp_2,5_Pas_UdsObl_Oevr</t>
  </si>
  <si>
    <t>NRP_Rp_3_Pas_UdsObl_Oevr</t>
  </si>
  <si>
    <t>NRP_Rp_3p_Pas_UdsObl_Oevr</t>
  </si>
  <si>
    <t>NRP_Rente_Passiv_EftKap</t>
  </si>
  <si>
    <t>NRP_GnsBal_Passiv_EftKap</t>
  </si>
  <si>
    <t>NRP_UltVol_Passiv_EftKap</t>
  </si>
  <si>
    <t>NRP_RenGns_Passiv_EftKap</t>
  </si>
  <si>
    <t>NRP_RenUlt_Passiv_EftKap</t>
  </si>
  <si>
    <t>NRP_Rp_K_Passiv_EftKap</t>
  </si>
  <si>
    <t>NRP_Rp_0,5_Passiv_EftKap</t>
  </si>
  <si>
    <t>NRP_Rp_1_Passiv_EftKap</t>
  </si>
  <si>
    <t>NRP_Rp_1,5_Passiv_EftKap</t>
  </si>
  <si>
    <t>NRP_Rp_2_Passiv_EftKap</t>
  </si>
  <si>
    <t>NRP_Rp_2,5_Passiv_EftKap</t>
  </si>
  <si>
    <t>NRP_Rp_3_Passiv_EftKap</t>
  </si>
  <si>
    <t>NRP_Rp_3p_Passiv_EftKap</t>
  </si>
  <si>
    <t>NRP_Rente_Passiv_Oevr</t>
  </si>
  <si>
    <t>NRP_GnsBal_Passiv_Oevr</t>
  </si>
  <si>
    <t>NRP_UltVol_Passiv_Oevr</t>
  </si>
  <si>
    <t>NRP_RenGns_Passiv_Oevr</t>
  </si>
  <si>
    <t>NRP_RenUlt_Passiv_Oevr</t>
  </si>
  <si>
    <t>NRP_Rp_K_Passiv_Oevr</t>
  </si>
  <si>
    <t>NRP_Rp_0,5_Passiv_Oevr</t>
  </si>
  <si>
    <t>NRP_Rp_1_Passiv_Oevr</t>
  </si>
  <si>
    <t>NRP_Rp_1,5_Passiv_Oevr</t>
  </si>
  <si>
    <t>NRP_Rp_2_Passiv_Oevr</t>
  </si>
  <si>
    <t>NRP_Rp_2,5_Passiv_Oevr</t>
  </si>
  <si>
    <t>NRP_Rp_3_Passiv_Oevr</t>
  </si>
  <si>
    <t>NRP_Rp_3p_Passiv_Oevr</t>
  </si>
  <si>
    <t>NRP_Rente_Passiv_Ialt</t>
  </si>
  <si>
    <t>NRP_GnsBal_Passiv_Ialt</t>
  </si>
  <si>
    <t>NRP_UltVol_Passiv_Ialt</t>
  </si>
  <si>
    <t>NRP_RenGns_Passiv_Ialt</t>
  </si>
  <si>
    <t>NRP_RenUlt_Passiv_Ialt</t>
  </si>
  <si>
    <t>NRP_Rp_K_Passiv_Ialt</t>
  </si>
  <si>
    <t>NRP_Rp_0,5_Passiv_Ialt</t>
  </si>
  <si>
    <t>NRP_Rp_1_Passiv_Ialt</t>
  </si>
  <si>
    <t>NRP_Rp_1,5_Passiv_Ialt</t>
  </si>
  <si>
    <t>NRP_Rp_2_Passiv_Ialt</t>
  </si>
  <si>
    <t>NRP_Rp_2,5_Passiv_Ialt</t>
  </si>
  <si>
    <t>NRP_Rp_3_Passiv_Ialt</t>
  </si>
  <si>
    <t>NRP_Rp_3p_Passiv_Ialt</t>
  </si>
  <si>
    <t>NRP_Rente_Aktiv_Udl_Bank_xRev</t>
  </si>
  <si>
    <t>NRP_GnsBal_Aktiv_Udl_Bank_xRev</t>
  </si>
  <si>
    <t>NRP_UltVol_Aktiv_Udl_Bank_xRev</t>
  </si>
  <si>
    <t>NRP_RenGns_Aktiv_Udl_Bank_xRev</t>
  </si>
  <si>
    <t>NRP_RenUlt_Aktiv_Udl_Bank_xRev</t>
  </si>
  <si>
    <t>NRP_Rp_K_Aktiv_Udl_Bank_xRev</t>
  </si>
  <si>
    <t>NRP_Rp_0,5_Aktiv_Udl_Bank_xRev</t>
  </si>
  <si>
    <t>NRP_Rp_1_Aktiv_Udl_Bank_xRev</t>
  </si>
  <si>
    <t>NRP_Rp_1,5_Aktiv_Udl_Bank_xRev</t>
  </si>
  <si>
    <t>NRP_Rp_2_Aktiv_Udl_Bank_xRev</t>
  </si>
  <si>
    <t>NRP_Rp_2,5_Aktiv_Udl_Bank_xRev</t>
  </si>
  <si>
    <t>NRP_Rp_3_Aktiv_Udl_Bank_xRev</t>
  </si>
  <si>
    <t>NRP_Rp_3p_Aktiv_Udl_Bank_xRev</t>
  </si>
  <si>
    <t>REA_UT_Overgang</t>
  </si>
  <si>
    <t>REA_UT_FuldtIndfaset</t>
  </si>
  <si>
    <t>REA_ST_Overgang</t>
  </si>
  <si>
    <t>REA_ST_FuldtIndfaset</t>
  </si>
  <si>
    <t>NRP_Rente_Default</t>
  </si>
  <si>
    <t>REA_ST_Memo_UT</t>
  </si>
  <si>
    <t>Ned_Udl_DK_Priv_AndUdl</t>
  </si>
  <si>
    <t>Ned_Udl_DK_Priv_AndGar</t>
  </si>
  <si>
    <t>Ned_NedPct_Udl_DK_Priv_AndUdl</t>
  </si>
  <si>
    <t>Ned_NedPct_Udl_DK_Priv_AndGar</t>
  </si>
  <si>
    <t>LTV_Udl_Ialt_0til60</t>
  </si>
  <si>
    <t>LTV_Udl_Ialt_60til70</t>
  </si>
  <si>
    <t>LTV_Udl_Ialt_70til80</t>
  </si>
  <si>
    <t>LTV_Udl_Ialt_80til90</t>
  </si>
  <si>
    <t>LTV_Udl_Ialt_90til100</t>
  </si>
  <si>
    <t>LTV_Udl_Ialt_Over100</t>
  </si>
  <si>
    <t>LTV_Udl_Ialt_MemoN</t>
  </si>
  <si>
    <t>LTV_Udl_Ialt_MemoA</t>
  </si>
  <si>
    <t>LTV_Pct_Udl_Ialt_60til70</t>
  </si>
  <si>
    <t>LTV_Pct_Udl_Ialt_70til80</t>
  </si>
  <si>
    <t>LTV_Pct_Udl_Ialt_80til90</t>
  </si>
  <si>
    <t>LTV_Pct_Udl_Ialt_90til100</t>
  </si>
  <si>
    <t>LTV_Pct_Udl_Ialt_Over100</t>
  </si>
  <si>
    <t>LTV_Pct_Udl_Real_60til70</t>
  </si>
  <si>
    <t>LTV_Pct_Udl_Andel_60til70</t>
  </si>
  <si>
    <t>LTV_Pct_Udl_Andre_60til70</t>
  </si>
  <si>
    <t>LTV_Pct_Udl_Real_70til80</t>
  </si>
  <si>
    <t>LTV_Pct_Udl_Andel_70til80</t>
  </si>
  <si>
    <t>LTV_Pct_Udl_Andre_70til80</t>
  </si>
  <si>
    <t>LTV_Pct_Udl_Real_80til90</t>
  </si>
  <si>
    <t>LTV_Pct_Udl_Andel_80til90</t>
  </si>
  <si>
    <t>LTV_Pct_Udl_Andre_80til90</t>
  </si>
  <si>
    <t>LTV_Pct_Udl_Real_90til100</t>
  </si>
  <si>
    <t>LTV_Pct_Udl_Andel_90til100</t>
  </si>
  <si>
    <t>LTV_Pct_Udl_Andre_90til100</t>
  </si>
  <si>
    <t>LTV_Pct_Udl_Real_Over100</t>
  </si>
  <si>
    <t>LTV_Pct_Udl_Andel_Over100</t>
  </si>
  <si>
    <t>LTV_Pct_Udl_Andre_Over100</t>
  </si>
  <si>
    <t>LTV_Udl_Real_0til60</t>
  </si>
  <si>
    <t>LTV_Udl_Andel_0til60</t>
  </si>
  <si>
    <t>LTV_Udl_Andre_0til60</t>
  </si>
  <si>
    <t>LTV_Udl_Real_60til70</t>
  </si>
  <si>
    <t>LTV_Udl_Andel_60til70</t>
  </si>
  <si>
    <t>LTV_Udl_Andre_60til70</t>
  </si>
  <si>
    <t>LTV_Udl_Real_70til80</t>
  </si>
  <si>
    <t>LTV_Udl_Andel_70til80</t>
  </si>
  <si>
    <t>LTV_Udl_Andre_70til80</t>
  </si>
  <si>
    <t>LTV_Udl_Real_80til90</t>
  </si>
  <si>
    <t>LTV_Udl_Andel_80til90</t>
  </si>
  <si>
    <t>LTV_Udl_Andre_80til90</t>
  </si>
  <si>
    <t>LTV_Udl_Real_90til100</t>
  </si>
  <si>
    <t>LTV_Udl_Andel_90til100</t>
  </si>
  <si>
    <t>LTV_Udl_Andre_90til100</t>
  </si>
  <si>
    <t>LTV_Udl_Real_Over100</t>
  </si>
  <si>
    <t>LTV_Udl_Andel_Over100</t>
  </si>
  <si>
    <t>LTV_Udl_Andre_Over100</t>
  </si>
  <si>
    <t>LTV_Udl_Real_MemoN</t>
  </si>
  <si>
    <t>LTV_Udl_Andel_MemoN</t>
  </si>
  <si>
    <t>LTV_Udl_Andre_MemoN</t>
  </si>
  <si>
    <t>LTV_Udl_Real_MemoA</t>
  </si>
  <si>
    <t>LTV_Udl_Andel_MemoA</t>
  </si>
  <si>
    <t>LTV_Udl_Andre_MemoA</t>
  </si>
  <si>
    <t>LTV_Udl_Ialt_Ialt</t>
  </si>
  <si>
    <t>LTV_Udl_Real_Ialt</t>
  </si>
  <si>
    <t>LTV_Udl_Andel_Ialt</t>
  </si>
  <si>
    <t>LTV_Udl_Andre_Ialt</t>
  </si>
  <si>
    <t>LTV_Pct_Udl_Ialt_Ialt</t>
  </si>
  <si>
    <t>LTV_Pct_Udl_Real_Ialt</t>
  </si>
  <si>
    <t>LTV_Pct_Udl_Andel_Ialt</t>
  </si>
  <si>
    <t>LTV_Pct_Udl_Andre_Ialt</t>
  </si>
  <si>
    <t>LTV_Pct_Udl_Ialt_0til60</t>
  </si>
  <si>
    <t>LTV_Pct_Udl_Real_0til60</t>
  </si>
  <si>
    <t>LTV_Pct_Udl_Andel_0til60</t>
  </si>
  <si>
    <t>LTV_Pct_Udl_Andre_0til60</t>
  </si>
  <si>
    <t>KursReg_Klient_STAarMinus2</t>
  </si>
  <si>
    <t>KursReg_Klient_STAarMinus1</t>
  </si>
  <si>
    <t>KursReg_Klient</t>
  </si>
  <si>
    <t>KursReg_Pos_Real_PogL</t>
  </si>
  <si>
    <t>KursReg_Pos_Real_TotInd</t>
  </si>
  <si>
    <t>KursReg_Pos_Real_Ialt</t>
  </si>
  <si>
    <t>KursReg_Pos_Obli_PogL</t>
  </si>
  <si>
    <t>KursReg_Pos_Obli_TotInd</t>
  </si>
  <si>
    <t>KursReg_Pos_Obli_Ialt</t>
  </si>
  <si>
    <t>KursReg_Pos_Akt_PogL</t>
  </si>
  <si>
    <t>KursReg_Pos_Akt_TotInd</t>
  </si>
  <si>
    <t>KursReg_Pos_Akt_Ialt</t>
  </si>
  <si>
    <t>KursReg_Pos_Val_PogL</t>
  </si>
  <si>
    <t>KursReg_Pos_Val_TotInd</t>
  </si>
  <si>
    <t>KursReg_Pos_Val_Ialt</t>
  </si>
  <si>
    <t>KursReg_Pos_Kon_PogL</t>
  </si>
  <si>
    <t>KursReg_Pos_Kon_TotInd</t>
  </si>
  <si>
    <t>KursReg_Pos_Kon_Ialt</t>
  </si>
  <si>
    <t>KursReg_Pos_Kon_Val_PogL</t>
  </si>
  <si>
    <t>KursReg_Pos_Kon_Val_TotInd</t>
  </si>
  <si>
    <t>KursReg_Pos_Kon_Val_Ialt</t>
  </si>
  <si>
    <t>KursReg_Pos_Kon_Rente_PogL</t>
  </si>
  <si>
    <t>KursReg_Pos_Kon_Rente_TotInd</t>
  </si>
  <si>
    <t>KursReg_Pos_Kon_Rente_Ialt</t>
  </si>
  <si>
    <t>KursReg_Pos_Kon_Akt_PogL</t>
  </si>
  <si>
    <t>KursReg_Pos_Kon_Akt_TotInd</t>
  </si>
  <si>
    <t>KursReg_Pos_Kon_Akt_Ialt</t>
  </si>
  <si>
    <t>KursReg_Pos_UdsObli_PogL</t>
  </si>
  <si>
    <t>KursReg_Pos_UdsObli_TotInd</t>
  </si>
  <si>
    <t>KursReg_Pos_UdsObli_Ialt</t>
  </si>
  <si>
    <t>KursReg_Pos_Oevr_PogL</t>
  </si>
  <si>
    <t>KursReg_Pos_Oevr_TotInd</t>
  </si>
  <si>
    <t>KursReg_Pos_Oevr_Ialt</t>
  </si>
  <si>
    <t>KursReg_Pos_Ialt_PogL</t>
  </si>
  <si>
    <t>KursReg_Pos_Ialt_TotInd</t>
  </si>
  <si>
    <t>KursReg_Pos_Ialt_Ialt</t>
  </si>
  <si>
    <t>KursReg_TabGe_Real_PogL</t>
  </si>
  <si>
    <t>KursReg_TabGe_Real_TotInd</t>
  </si>
  <si>
    <t>KursReg_TabGe_Real_Ialt</t>
  </si>
  <si>
    <t>KursReg_TabGe_Obli_PogL</t>
  </si>
  <si>
    <t>KursReg_TabGe_Obli_TotInd</t>
  </si>
  <si>
    <t>KursReg_TabGe_Obli_Ialt</t>
  </si>
  <si>
    <t>KursReg_TabGe_Akt_PogL</t>
  </si>
  <si>
    <t>KursReg_TabGe_Akt_TotInd</t>
  </si>
  <si>
    <t>KursReg_TabGe_Akt_Ialt</t>
  </si>
  <si>
    <t>KursReg_TabGe_Val_PogL</t>
  </si>
  <si>
    <t>KursReg_TabGe_Val_TotInd</t>
  </si>
  <si>
    <t>KursReg_TabGe_Val_Ialt</t>
  </si>
  <si>
    <t>KursReg_TabGe_Kon_PogL</t>
  </si>
  <si>
    <t>KursReg_TabGe_Kon_TotInd</t>
  </si>
  <si>
    <t>KursReg_TabGe_Kon_Ialt</t>
  </si>
  <si>
    <t>KursReg_TabGe_Kon_Val_PogL</t>
  </si>
  <si>
    <t>KursReg_TabGe_Kon_Val_TotInd</t>
  </si>
  <si>
    <t>KursReg_TabGe_Kon_Val_Ialt</t>
  </si>
  <si>
    <t>KursReg_TabGe_Kon_Rente_PogL</t>
  </si>
  <si>
    <t>KursReg_TabGe_Kon_Rente_TotInd</t>
  </si>
  <si>
    <t>KursReg_TabGe_Kon_Rente_Ialt</t>
  </si>
  <si>
    <t>KursReg_TabGe_Kon_Akt_PogL</t>
  </si>
  <si>
    <t>KursReg_TabGe_Kon_Akt_TotInd</t>
  </si>
  <si>
    <t>KursReg_TabGe_Kon_Akt_Ialt</t>
  </si>
  <si>
    <t>KursReg_TabGe_UdsObli_PogL</t>
  </si>
  <si>
    <t>KursReg_TabGe_UdsObli_TotInd</t>
  </si>
  <si>
    <t>KursReg_TabGe_UdsObli_Ialt</t>
  </si>
  <si>
    <t>KursReg_TabGe_Oevr_PogL</t>
  </si>
  <si>
    <t>KursReg_TabGe_Oevr_TotInd</t>
  </si>
  <si>
    <t>KursReg_TabGe_Oevr_Ialt</t>
  </si>
  <si>
    <t>KursReg_TabGe_Ialt_PogL</t>
  </si>
  <si>
    <t>KursReg_TabGe_Ialt_TotInd</t>
  </si>
  <si>
    <t>KursReg_TabGe_Ialt_Ialt</t>
  </si>
  <si>
    <t>KursReg_Res_xVA_Ialt</t>
  </si>
  <si>
    <t>KursReg_Res_xVA_CVA</t>
  </si>
  <si>
    <t>KursReg_AendrRes_xVA_Ialt</t>
  </si>
  <si>
    <t>KursReg_AendrRes_xVA_CVA</t>
  </si>
  <si>
    <t>KursReg_DV</t>
  </si>
  <si>
    <t>KursReg_AendrRes_xVA</t>
  </si>
  <si>
    <t>KursReg_Andre</t>
  </si>
  <si>
    <t>KursReg_Ialt</t>
  </si>
  <si>
    <r>
      <t>Memo: Justering af REA med kreditrisiko på standardmetoden under U-TREA til beregning af S-TREA</t>
    </r>
    <r>
      <rPr>
        <i/>
        <vertAlign val="superscript"/>
        <sz val="10"/>
        <color theme="1"/>
        <rFont val="Calibri"/>
        <family val="2"/>
        <scheme val="minor"/>
      </rPr>
      <t>(3)</t>
    </r>
  </si>
  <si>
    <t>DST kode 681200</t>
  </si>
  <si>
    <t>Ændring i reserver for Valuation Adjustments (xVA)</t>
  </si>
  <si>
    <t>(1) Posten opgøres under antagelse om gradvis indfasning (med undtagelse af kolonne H og M, hvor posten opgøres under antagelse om fuld indfasning, dvs. opgjort uden en eventuel overgangsordning) af følgende reguleringstiltag samlet set (hvor relevante for posten): 
      (i) Effekter af CRR3, herunder Fundamental Review of the Trading Book (FRTB), som ikke allerede er indregnet i stresstesten.
      (ii) EBA's retningslinjer vedrørende IRB-modeller og ny definition af misligholdelse (hvor relevant). 
Effekterne indregnes i de år, hvor de træder i kraft baseret på den tilgængelige tidsplan på tidspunktet for opgørelsen, jf. gældende lovgivning. I de tilfælde hvor der er usikkerhed omkring den endelige implementering vælges den mest konservative mulighed.
Opgørelsen fuldt indfaset er inkl. fuld indfasning af output gulvet mv. i CRR3.</t>
  </si>
  <si>
    <r>
      <rPr>
        <vertAlign val="superscript"/>
        <sz val="8"/>
        <color theme="1"/>
        <rFont val="Calibri"/>
        <family val="2"/>
        <scheme val="minor"/>
      </rPr>
      <t>(*)</t>
    </r>
    <r>
      <rPr>
        <sz val="8"/>
        <color theme="1"/>
        <rFont val="Calibri"/>
        <family val="2"/>
        <scheme val="minor"/>
      </rPr>
      <t xml:space="preserve"> Eksponeringer fra udlån med sikkerhed i fast ejendom på standardmetoden under kategorien ”secured by mortgages on immovable property” (c_02.00.a_0010_0150) eller "exposures in default" (c_02.00_0010_0160) skal fordeles på kategorierne ”detaileksponeringer” og ”erhvervseksponeringer” for henholdsvis samlede og defaultede eksponeringer.</t>
    </r>
  </si>
  <si>
    <r>
      <rPr>
        <vertAlign val="superscript"/>
        <sz val="8"/>
        <color theme="1"/>
        <rFont val="Calibri"/>
        <family val="2"/>
        <scheme val="minor"/>
      </rPr>
      <t>(3)</t>
    </r>
    <r>
      <rPr>
        <sz val="8"/>
        <color theme="1"/>
        <rFont val="Calibri"/>
        <family val="2"/>
        <scheme val="minor"/>
      </rPr>
      <t xml:space="preserve"> Posten kan blandt andet være relevant for institutter, der gør brug af interne metoder til opgørelse af modpartsrisiko, jf. artikel 92(5) i CRR3. Såfremt der gøres brug af post 19, skal dette beskrives særskilt i dokumentationen.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</si>
</sst>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2">
    <numFmt numFmtId="41" formatCode="_-* #,##0_-;\-* #,##0_-;_-* &quot;-&quot;_-;_-@_-"/>
    <numFmt numFmtId="43" formatCode="_-* #,##0.00_-;\-* #,##0.00_-;_-* &quot;-&quot;??_-;_-@_-"/>
    <numFmt numFmtId="164" formatCode="_ * #,##0.00_ ;_ * \-#,##0.00_ ;_ * &quot;-&quot;??_ ;_ @_ "/>
    <numFmt numFmtId="165" formatCode="_ @"/>
    <numFmt numFmtId="166" formatCode="@_ "/>
    <numFmt numFmtId="167" formatCode="#,##0_ ;[Red]\-#,##0_ ;#,##0_ "/>
    <numFmt numFmtId="168" formatCode="#,##0.00_ ;[Red]\-#,##0.00;\-"/>
    <numFmt numFmtId="169" formatCode="#,##0.000,,"/>
    <numFmt numFmtId="170" formatCode="#,##0.0_ ;[Red]\-#,##0.0_ ;#,##0.0_ "/>
    <numFmt numFmtId="171" formatCode="_(* #,##0.00_);_(* \(#,##0.00\);_(* &quot;-&quot;??_);_(@_)"/>
    <numFmt numFmtId="172" formatCode="#,###,,"/>
    <numFmt numFmtId="173" formatCode="_-&quot;£&quot;* #,##0_-;\-&quot;£&quot;* #,##0_-;_-&quot;£&quot;* &quot;-&quot;_-;_-@_-"/>
    <numFmt numFmtId="174" formatCode="####"/>
    <numFmt numFmtId="175" formatCode="_(&quot;£&quot;\ * #,##0_);_(&quot;£&quot;\ * \(#,##0\);_(&quot;£&quot;\ * &quot;-&quot;_);_(@_)"/>
    <numFmt numFmtId="176" formatCode="_(&quot;kr&quot;* #,##0.00_);_(&quot;kr&quot;* \(#,##0.00\);_(&quot;kr&quot;* &quot;-&quot;??_);_(@_)"/>
    <numFmt numFmtId="177" formatCode="&quot;$&quot;#,##0\ ;\(&quot;$&quot;#,##0\)"/>
    <numFmt numFmtId="178" formatCode="d\.\ mmmm\ yy"/>
    <numFmt numFmtId="179" formatCode="mmm&quot;/&quot;yy"/>
    <numFmt numFmtId="180" formatCode="_-* #,##0\ _D_M_-;\-* #,##0\ _D_M_-;_-* &quot;-&quot;\ _D_M_-;_-@_-"/>
    <numFmt numFmtId="181" formatCode="#,##0;[Red]&quot;(&quot;#,##0&quot;)&quot;"/>
    <numFmt numFmtId="182" formatCode="#,##0.00;[Red]&quot;(&quot;#,##0.00&quot;)&quot;"/>
    <numFmt numFmtId="183" formatCode="_(&quot;€&quot;\ * #,##0.00_);_(&quot;€&quot;\ * \(#,##0.00\);_(&quot;€&quot;\ * &quot;-&quot;??_);_(@_)"/>
    <numFmt numFmtId="184" formatCode="_-[$€-2]* #,##0.00_-;\-[$€-2]* #,##0.00_-;_-[$€-2]* &quot;-&quot;??_-"/>
    <numFmt numFmtId="185" formatCode="[Magenta]&quot;Err&quot;;[Magenta]&quot;Err&quot;;[Blue]&quot;OK&quot;"/>
    <numFmt numFmtId="186" formatCode="General\ &quot;.&quot;"/>
    <numFmt numFmtId="187" formatCode="#,##0_);[Red]\(#,##0\);\-_)"/>
    <numFmt numFmtId="188" formatCode="0.0_)%;[Red]\(0.0%\);0.0_)%"/>
    <numFmt numFmtId="189" formatCode="[Red][&gt;1]&quot;&gt;100 %&quot;;[Red]\(0.0%\);0.0_)%"/>
    <numFmt numFmtId="190" formatCode="0.000"/>
    <numFmt numFmtId="191" formatCode="_(* #,##0_);_(* \(#,##0\);_(* &quot;-&quot;_);_(@_)"/>
    <numFmt numFmtId="192" formatCode="_-* #,##0\ _P_t_a_-;\-* #,##0\ _P_t_a_-;_-* &quot;-&quot;\ _P_t_a_-;_-@_-"/>
    <numFmt numFmtId="193" formatCode="_-* #,##0\ _F_-;\-* #,##0\ _F_-;_-* &quot;-&quot;\ _F_-;_-@_-"/>
    <numFmt numFmtId="194" formatCode="_-* #,##0.00\ _F_-;\-* #,##0.00\ _F_-;_-* &quot;-&quot;??\ _F_-;_-@_-"/>
    <numFmt numFmtId="195" formatCode="_(&quot;$&quot;* #,##0_);_(&quot;$&quot;* \(#,##0\);_(&quot;$&quot;* &quot;-&quot;_);_(@_)"/>
    <numFmt numFmtId="196" formatCode="_(&quot;$&quot;* #,##0.00_);_(&quot;$&quot;* \(#,##0.00\);_(&quot;$&quot;* &quot;-&quot;??_);_(@_)"/>
    <numFmt numFmtId="197" formatCode="_-* #,##0\ &quot;F&quot;_-;\-* #,##0\ &quot;F&quot;_-;_-* &quot;-&quot;\ &quot;F&quot;_-;_-@_-"/>
    <numFmt numFmtId="198" formatCode="_-* #,##0.00\ &quot;F&quot;_-;\-* #,##0.00\ &quot;F&quot;_-;_-* &quot;-&quot;??\ &quot;F&quot;_-;_-@_-"/>
    <numFmt numFmtId="199" formatCode="0.00_)"/>
    <numFmt numFmtId="200" formatCode="General_)"/>
    <numFmt numFmtId="201" formatCode="0%_);\(0%\)"/>
    <numFmt numFmtId="202" formatCode="dd/mm/yy;@"/>
    <numFmt numFmtId="203" formatCode="h:mm;@"/>
    <numFmt numFmtId="204" formatCode="_-* #,##0\ &quot;DM&quot;_-;\-* #,##0\ &quot;DM&quot;_-;_-* &quot;-&quot;\ &quot;DM&quot;_-;_-@_-"/>
    <numFmt numFmtId="205" formatCode="_-* #,##0.00\ &quot;DM&quot;_-;\-* #,##0.00\ &quot;DM&quot;_-;_-* &quot;-&quot;??\ &quot;DM&quot;_-;_-@_-"/>
    <numFmt numFmtId="206" formatCode="\$#,##0\ ;\(\$#,##0\)"/>
    <numFmt numFmtId="207" formatCode="#,##0&quot; DM&quot;;[Red]&quot;(&quot;#,##0&quot;) DM&quot;"/>
    <numFmt numFmtId="208" formatCode="#,##0.00&quot; DM&quot;;[Red]&quot;(&quot;#,##0.00&quot;) DM&quot;"/>
    <numFmt numFmtId="209" formatCode="0.0"/>
    <numFmt numFmtId="210" formatCode="#,##0.0"/>
    <numFmt numFmtId="211" formatCode="#,##0.000"/>
    <numFmt numFmtId="212" formatCode="0.0000"/>
    <numFmt numFmtId="213" formatCode="0.00000"/>
  </numFmts>
  <fonts count="168">
    <font>
      <sz val="11"/>
      <color theme="1"/>
      <name val="Calibri"/>
      <family val="2"/>
      <scheme val="minor"/>
    </font>
    <font>
      <sz val="10"/>
      <color theme="1"/>
      <name val="Calibri"/>
      <family val="2"/>
      <scheme val="minor"/>
    </font>
    <font>
      <sz val="10"/>
      <color theme="5"/>
      <name val="Calibri"/>
      <family val="2"/>
      <scheme val="minor"/>
    </font>
    <font>
      <b/>
      <sz val="10"/>
      <color theme="1"/>
      <name val="Calibri"/>
      <family val="2"/>
      <scheme val="minor"/>
    </font>
    <font>
      <b/>
      <i/>
      <sz val="10"/>
      <color theme="1"/>
      <name val="Calibri"/>
      <family val="2"/>
      <scheme val="minor"/>
    </font>
    <font>
      <i/>
      <sz val="10"/>
      <color theme="1"/>
      <name val="Calibri"/>
      <family val="2"/>
      <scheme val="minor"/>
    </font>
    <font>
      <sz val="10"/>
      <name val="Calibri"/>
      <family val="2"/>
      <scheme val="minor"/>
    </font>
    <font>
      <sz val="10"/>
      <color rgb="FFFF0000"/>
      <name val="Calibri"/>
      <family val="2"/>
      <scheme val="minor"/>
    </font>
    <font>
      <sz val="8"/>
      <color theme="1"/>
      <name val="Calibri"/>
      <family val="2"/>
      <scheme val="minor"/>
    </font>
    <font>
      <u/>
      <sz val="8"/>
      <color theme="1"/>
      <name val="Calibri"/>
      <family val="2"/>
      <scheme val="minor"/>
    </font>
    <font>
      <i/>
      <u/>
      <sz val="10"/>
      <color theme="1"/>
      <name val="Calibri"/>
      <family val="2"/>
      <scheme val="minor"/>
    </font>
    <font>
      <i/>
      <vertAlign val="superscript"/>
      <sz val="10"/>
      <color theme="1"/>
      <name val="Calibri"/>
      <family val="2"/>
      <scheme val="minor"/>
    </font>
    <font>
      <vertAlign val="superscript"/>
      <sz val="10"/>
      <color theme="1"/>
      <name val="Calibri"/>
      <family val="2"/>
      <scheme val="minor"/>
    </font>
    <font>
      <vertAlign val="superscript"/>
      <sz val="9"/>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8"/>
      <name val="Arial"/>
      <family val="2"/>
    </font>
    <font>
      <sz val="8"/>
      <color indexed="9"/>
      <name val="Tahoma"/>
      <family val="2"/>
    </font>
    <font>
      <sz val="10"/>
      <name val="Arial"/>
      <family val="2"/>
    </font>
    <font>
      <sz val="8"/>
      <name val="Arial"/>
      <family val="2"/>
    </font>
    <font>
      <b/>
      <sz val="10"/>
      <name val="Arial"/>
      <family val="2"/>
    </font>
    <font>
      <i/>
      <sz val="10"/>
      <name val="Arial"/>
      <family val="2"/>
    </font>
    <font>
      <b/>
      <i/>
      <sz val="10"/>
      <name val="Arial"/>
      <family val="2"/>
    </font>
    <font>
      <b/>
      <i/>
      <sz val="9"/>
      <name val="Arial"/>
      <family val="2"/>
    </font>
    <font>
      <b/>
      <sz val="9"/>
      <name val="Arial"/>
      <family val="2"/>
    </font>
    <font>
      <sz val="9"/>
      <color indexed="60"/>
      <name val="Arial"/>
      <family val="2"/>
    </font>
    <font>
      <u/>
      <sz val="8"/>
      <name val="Tahoma"/>
      <family val="2"/>
    </font>
    <font>
      <u/>
      <sz val="8"/>
      <color indexed="48"/>
      <name val="Tahoma"/>
      <family val="2"/>
    </font>
    <font>
      <sz val="9"/>
      <name val="Arial"/>
      <family val="2"/>
    </font>
    <font>
      <sz val="11"/>
      <color theme="1"/>
      <name val="Danske Text"/>
      <family val="2"/>
    </font>
    <font>
      <sz val="10"/>
      <color indexed="8"/>
      <name val="Arial"/>
      <family val="2"/>
    </font>
    <font>
      <sz val="11"/>
      <color indexed="8"/>
      <name val="Calibri"/>
      <family val="2"/>
    </font>
    <font>
      <sz val="11"/>
      <color indexed="9"/>
      <name val="Calibri"/>
      <family val="2"/>
    </font>
    <font>
      <sz val="11"/>
      <color indexed="41"/>
      <name val="Calibri"/>
      <family val="2"/>
    </font>
    <font>
      <sz val="10"/>
      <color indexed="9"/>
      <name val="Arial"/>
      <family val="2"/>
    </font>
    <font>
      <sz val="11"/>
      <color theme="0"/>
      <name val="Danske Text"/>
      <family val="2"/>
    </font>
    <font>
      <sz val="11"/>
      <color indexed="27"/>
      <name val="Calibri"/>
      <family val="2"/>
    </font>
    <font>
      <sz val="11"/>
      <color indexed="20"/>
      <name val="Calibri"/>
      <family val="2"/>
    </font>
    <font>
      <sz val="10"/>
      <color indexed="20"/>
      <name val="Arial"/>
      <family val="2"/>
    </font>
    <font>
      <sz val="11"/>
      <color rgb="FF9C0006"/>
      <name val="Danske Text"/>
      <family val="2"/>
    </font>
    <font>
      <sz val="12"/>
      <color indexed="8"/>
      <name val="Arial"/>
      <family val="2"/>
    </font>
    <font>
      <b/>
      <sz val="11"/>
      <color indexed="52"/>
      <name val="Calibri"/>
      <family val="2"/>
    </font>
    <font>
      <b/>
      <sz val="10"/>
      <color indexed="52"/>
      <name val="Arial"/>
      <family val="2"/>
    </font>
    <font>
      <b/>
      <sz val="11"/>
      <color rgb="FFFA7D00"/>
      <name val="Danske Text"/>
      <family val="2"/>
    </font>
    <font>
      <b/>
      <sz val="11"/>
      <color indexed="41"/>
      <name val="Calibri"/>
      <family val="2"/>
    </font>
    <font>
      <b/>
      <sz val="11"/>
      <color indexed="9"/>
      <name val="Calibri"/>
      <family val="2"/>
    </font>
    <font>
      <b/>
      <sz val="10"/>
      <color indexed="9"/>
      <name val="Arial"/>
      <family val="2"/>
    </font>
    <font>
      <b/>
      <sz val="11"/>
      <color theme="0"/>
      <name val="Danske Text"/>
      <family val="2"/>
    </font>
    <font>
      <sz val="10"/>
      <name val="Tahoma"/>
      <family val="2"/>
    </font>
    <font>
      <sz val="10"/>
      <name val="MS Sans Serif"/>
      <family val="2"/>
    </font>
    <font>
      <sz val="9"/>
      <color theme="1"/>
      <name val="Calibri"/>
      <family val="2"/>
    </font>
    <font>
      <sz val="10"/>
      <color theme="1"/>
      <name val="Book Antiqua"/>
      <family val="2"/>
    </font>
    <font>
      <sz val="10"/>
      <color theme="1"/>
      <name val="Arial"/>
      <family val="2"/>
    </font>
    <font>
      <sz val="10"/>
      <color indexed="24"/>
      <name val="Courier New"/>
      <family val="3"/>
    </font>
    <font>
      <sz val="10"/>
      <color indexed="24"/>
      <name val="Arial"/>
      <family val="2"/>
    </font>
    <font>
      <sz val="8"/>
      <name val="Helv"/>
    </font>
    <font>
      <i/>
      <sz val="11"/>
      <color indexed="23"/>
      <name val="Calibri"/>
      <family val="2"/>
    </font>
    <font>
      <i/>
      <sz val="10"/>
      <color indexed="23"/>
      <name val="Arial"/>
      <family val="2"/>
    </font>
    <font>
      <i/>
      <sz val="11"/>
      <color rgb="FF7F7F7F"/>
      <name val="Danske Text"/>
      <family val="2"/>
    </font>
    <font>
      <sz val="12"/>
      <name val="Times New Roman"/>
      <family val="1"/>
    </font>
    <font>
      <sz val="9"/>
      <color indexed="12"/>
      <name val="Arial"/>
      <family val="2"/>
    </font>
    <font>
      <b/>
      <sz val="8"/>
      <color indexed="12"/>
      <name val="Arial"/>
      <family val="2"/>
    </font>
    <font>
      <b/>
      <sz val="12"/>
      <color indexed="8"/>
      <name val="Arial"/>
      <family val="2"/>
    </font>
    <font>
      <b/>
      <sz val="10.5"/>
      <color indexed="8"/>
      <name val="Arial"/>
      <family val="2"/>
    </font>
    <font>
      <i/>
      <sz val="10"/>
      <color indexed="8"/>
      <name val="Arial"/>
      <family val="2"/>
    </font>
    <font>
      <sz val="10"/>
      <color indexed="12"/>
      <name val="Arial"/>
      <family val="2"/>
    </font>
    <font>
      <sz val="8"/>
      <color indexed="8"/>
      <name val="Arial"/>
      <family val="2"/>
    </font>
    <font>
      <sz val="11"/>
      <color indexed="28"/>
      <name val="Calibri"/>
      <family val="2"/>
    </font>
    <font>
      <sz val="11"/>
      <color indexed="17"/>
      <name val="Calibri"/>
      <family val="2"/>
    </font>
    <font>
      <sz val="10"/>
      <color indexed="17"/>
      <name val="Arial"/>
      <family val="2"/>
    </font>
    <font>
      <sz val="11"/>
      <color rgb="FF006100"/>
      <name val="Danske Text"/>
      <family val="2"/>
    </font>
    <font>
      <b/>
      <sz val="16"/>
      <name val="Times New Roman"/>
      <family val="1"/>
    </font>
    <font>
      <b/>
      <sz val="12"/>
      <name val="Arial"/>
      <family val="2"/>
    </font>
    <font>
      <b/>
      <sz val="15"/>
      <color indexed="16"/>
      <name val="Calibri"/>
      <family val="2"/>
    </font>
    <font>
      <b/>
      <sz val="15"/>
      <color indexed="56"/>
      <name val="Calibri"/>
      <family val="2"/>
    </font>
    <font>
      <b/>
      <sz val="15"/>
      <color indexed="56"/>
      <name val="Arial"/>
      <family val="2"/>
    </font>
    <font>
      <b/>
      <sz val="15"/>
      <color theme="3"/>
      <name val="Danske Text"/>
      <family val="2"/>
    </font>
    <font>
      <b/>
      <sz val="13"/>
      <color indexed="16"/>
      <name val="Calibri"/>
      <family val="2"/>
    </font>
    <font>
      <b/>
      <sz val="13"/>
      <color indexed="56"/>
      <name val="Calibri"/>
      <family val="2"/>
    </font>
    <font>
      <b/>
      <sz val="13"/>
      <color indexed="56"/>
      <name val="Arial"/>
      <family val="2"/>
    </font>
    <font>
      <b/>
      <sz val="13"/>
      <color theme="3"/>
      <name val="Danske Text"/>
      <family val="2"/>
    </font>
    <font>
      <b/>
      <sz val="11"/>
      <color indexed="16"/>
      <name val="Calibri"/>
      <family val="2"/>
    </font>
    <font>
      <b/>
      <sz val="11"/>
      <color indexed="56"/>
      <name val="Calibri"/>
      <family val="2"/>
    </font>
    <font>
      <b/>
      <sz val="11"/>
      <color indexed="56"/>
      <name val="Arial"/>
      <family val="2"/>
    </font>
    <font>
      <b/>
      <sz val="11"/>
      <color theme="3"/>
      <name val="Danske Text"/>
      <family val="2"/>
    </font>
    <font>
      <u/>
      <sz val="11"/>
      <color theme="10"/>
      <name val="Calibri"/>
      <family val="2"/>
    </font>
    <font>
      <u/>
      <sz val="9.35"/>
      <color theme="10"/>
      <name val="Calibri"/>
      <family val="2"/>
    </font>
    <font>
      <sz val="11"/>
      <color indexed="16"/>
      <name val="Calibri"/>
      <family val="2"/>
    </font>
    <font>
      <sz val="11"/>
      <color indexed="62"/>
      <name val="Calibri"/>
      <family val="2"/>
    </font>
    <font>
      <sz val="10"/>
      <color indexed="62"/>
      <name val="Arial"/>
      <family val="2"/>
    </font>
    <font>
      <sz val="11"/>
      <color rgb="FF3F3F76"/>
      <name val="Danske Text"/>
      <family val="2"/>
    </font>
    <font>
      <b/>
      <sz val="10"/>
      <color indexed="8"/>
      <name val="Arial"/>
      <family val="2"/>
    </font>
    <font>
      <sz val="11"/>
      <color indexed="52"/>
      <name val="Calibri"/>
      <family val="2"/>
    </font>
    <font>
      <sz val="10"/>
      <color indexed="52"/>
      <name val="Arial"/>
      <family val="2"/>
    </font>
    <font>
      <sz val="11"/>
      <color rgb="FFFA7D00"/>
      <name val="Danske Text"/>
      <family val="2"/>
    </font>
    <font>
      <sz val="11"/>
      <color indexed="60"/>
      <name val="Calibri"/>
      <family val="2"/>
    </font>
    <font>
      <sz val="10"/>
      <color indexed="60"/>
      <name val="Arial"/>
      <family val="2"/>
    </font>
    <font>
      <sz val="11"/>
      <color rgb="FF9C6500"/>
      <name val="Danske Text"/>
      <family val="2"/>
    </font>
    <font>
      <b/>
      <i/>
      <sz val="16"/>
      <name val="Helv"/>
    </font>
    <font>
      <sz val="10"/>
      <name val="Courier"/>
      <family val="3"/>
    </font>
    <font>
      <sz val="12"/>
      <color theme="1"/>
      <name val="Danske Text"/>
      <family val="2"/>
    </font>
    <font>
      <sz val="10"/>
      <name val="danske tekst"/>
    </font>
    <font>
      <sz val="11"/>
      <color theme="1"/>
      <name val="Calibri"/>
      <family val="2"/>
      <charset val="186"/>
      <scheme val="minor"/>
    </font>
    <font>
      <sz val="12"/>
      <name val="Arial MT"/>
    </font>
    <font>
      <sz val="10"/>
      <name val="Helv"/>
    </font>
    <font>
      <b/>
      <sz val="11"/>
      <color indexed="63"/>
      <name val="Calibri"/>
      <family val="2"/>
    </font>
    <font>
      <b/>
      <sz val="10"/>
      <color indexed="63"/>
      <name val="Arial"/>
      <family val="2"/>
    </font>
    <font>
      <b/>
      <sz val="11"/>
      <color rgb="FF3F3F3F"/>
      <name val="Danske Text"/>
      <family val="2"/>
    </font>
    <font>
      <b/>
      <sz val="16"/>
      <color indexed="9"/>
      <name val="Arial"/>
      <family val="2"/>
    </font>
    <font>
      <sz val="10"/>
      <color indexed="8"/>
      <name val="Book Antiqua"/>
      <family val="2"/>
    </font>
    <font>
      <sz val="10"/>
      <color indexed="10"/>
      <name val="Arial"/>
      <family val="2"/>
    </font>
    <font>
      <sz val="12"/>
      <name val="Helv"/>
    </font>
    <font>
      <b/>
      <sz val="10"/>
      <color indexed="10"/>
      <name val="Arial"/>
      <family val="2"/>
    </font>
    <font>
      <b/>
      <sz val="18"/>
      <color indexed="56"/>
      <name val="Cambria"/>
      <family val="2"/>
    </font>
    <font>
      <b/>
      <sz val="11"/>
      <color indexed="8"/>
      <name val="Calibri"/>
      <family val="2"/>
    </font>
    <font>
      <b/>
      <sz val="11"/>
      <color theme="1"/>
      <name val="Danske Text"/>
      <family val="2"/>
    </font>
    <font>
      <sz val="11"/>
      <color indexed="10"/>
      <name val="Calibri"/>
      <family val="2"/>
    </font>
    <font>
      <sz val="11"/>
      <color rgb="FFFF0000"/>
      <name val="Danske Text"/>
      <family val="2"/>
    </font>
    <font>
      <b/>
      <sz val="18"/>
      <color indexed="24"/>
      <name val="Arial"/>
      <family val="2"/>
    </font>
    <font>
      <b/>
      <sz val="12"/>
      <color indexed="24"/>
      <name val="Arial"/>
      <family val="2"/>
    </font>
    <font>
      <sz val="12"/>
      <name val="新細明體"/>
      <charset val="136"/>
    </font>
    <font>
      <u/>
      <sz val="10"/>
      <color theme="1"/>
      <name val="Calibri"/>
      <family val="2"/>
      <scheme val="minor"/>
    </font>
    <font>
      <b/>
      <sz val="10"/>
      <name val="Calibri"/>
      <family val="2"/>
      <scheme val="minor"/>
    </font>
    <font>
      <vertAlign val="superscript"/>
      <sz val="11"/>
      <color theme="1"/>
      <name val="Calibri"/>
      <family val="2"/>
      <scheme val="minor"/>
    </font>
    <font>
      <i/>
      <sz val="10"/>
      <name val="Calibri"/>
      <family val="2"/>
      <scheme val="minor"/>
    </font>
    <font>
      <b/>
      <sz val="18"/>
      <color theme="1"/>
      <name val="Calibri"/>
      <family val="2"/>
      <scheme val="minor"/>
    </font>
    <font>
      <sz val="8"/>
      <name val="Calibri"/>
      <family val="2"/>
      <scheme val="minor"/>
    </font>
    <font>
      <u/>
      <sz val="8"/>
      <name val="Calibri"/>
      <family val="2"/>
      <scheme val="minor"/>
    </font>
    <font>
      <vertAlign val="superscript"/>
      <sz val="8"/>
      <color theme="1"/>
      <name val="Calibri"/>
      <family val="2"/>
      <scheme val="minor"/>
    </font>
    <font>
      <b/>
      <i/>
      <sz val="10"/>
      <name val="Calibri"/>
      <family val="2"/>
      <scheme val="minor"/>
    </font>
    <font>
      <b/>
      <sz val="16"/>
      <color theme="1"/>
      <name val="Calibri"/>
      <family val="2"/>
      <scheme val="minor"/>
    </font>
    <font>
      <sz val="11"/>
      <name val="Calibri"/>
      <family val="2"/>
      <scheme val="minor"/>
    </font>
    <font>
      <i/>
      <vertAlign val="superscript"/>
      <sz val="10"/>
      <name val="Calibri"/>
      <family val="2"/>
      <scheme val="minor"/>
    </font>
    <font>
      <b/>
      <i/>
      <vertAlign val="superscript"/>
      <sz val="10"/>
      <name val="Calibri"/>
      <family val="2"/>
      <scheme val="minor"/>
    </font>
    <font>
      <i/>
      <sz val="10"/>
      <color rgb="FFFF0000"/>
      <name val="Calibri"/>
      <family val="2"/>
      <scheme val="minor"/>
    </font>
    <font>
      <b/>
      <vertAlign val="superscript"/>
      <sz val="10"/>
      <color theme="1"/>
      <name val="Calibri"/>
      <family val="2"/>
      <scheme val="minor"/>
    </font>
    <font>
      <vertAlign val="superscript"/>
      <sz val="10"/>
      <name val="Calibri"/>
      <family val="2"/>
      <scheme val="minor"/>
    </font>
    <font>
      <i/>
      <vertAlign val="superscript"/>
      <sz val="9"/>
      <name val="Calibri"/>
      <family val="2"/>
      <scheme val="minor"/>
    </font>
    <font>
      <i/>
      <u/>
      <sz val="10"/>
      <name val="Calibri"/>
      <family val="2"/>
      <scheme val="minor"/>
    </font>
    <font>
      <i/>
      <sz val="8"/>
      <name val="Calibri"/>
      <family val="2"/>
      <scheme val="minor"/>
    </font>
    <font>
      <b/>
      <vertAlign val="superscript"/>
      <sz val="10"/>
      <name val="Calibri"/>
      <family val="2"/>
      <scheme val="minor"/>
    </font>
    <font>
      <sz val="11"/>
      <color theme="1"/>
      <name val="Calibri"/>
      <family val="2"/>
    </font>
    <font>
      <i/>
      <sz val="10"/>
      <color theme="1"/>
      <name val="Calibri"/>
      <family val="2"/>
    </font>
    <font>
      <sz val="10"/>
      <color theme="1"/>
      <name val="Calibri"/>
      <family val="2"/>
    </font>
    <font>
      <sz val="10"/>
      <color theme="5"/>
      <name val="Calibri"/>
      <family val="2"/>
    </font>
    <font>
      <sz val="10"/>
      <name val="Calibri"/>
      <family val="2"/>
    </font>
    <font>
      <sz val="9"/>
      <color theme="1"/>
      <name val="Calibri"/>
      <family val="2"/>
      <scheme val="minor"/>
    </font>
    <font>
      <i/>
      <sz val="8"/>
      <color theme="1"/>
      <name val="Calibri"/>
      <family val="2"/>
      <scheme val="minor"/>
    </font>
    <font>
      <strike/>
      <sz val="10"/>
      <color rgb="FFFF0000"/>
      <name val="Calibri"/>
      <family val="2"/>
      <scheme val="minor"/>
    </font>
    <font>
      <sz val="11"/>
      <color rgb="FF000000"/>
      <name val="Calibri"/>
      <family val="2"/>
      <scheme val="minor"/>
    </font>
    <font>
      <b/>
      <sz val="11"/>
      <color rgb="FFFF0000"/>
      <name val="Calibri"/>
      <family val="2"/>
      <scheme val="minor"/>
    </font>
    <font>
      <i/>
      <sz val="11"/>
      <color theme="1"/>
      <name val="Calibri"/>
      <family val="2"/>
      <scheme val="minor"/>
    </font>
    <font>
      <i/>
      <u/>
      <sz val="11"/>
      <color theme="1"/>
      <name val="Calibri"/>
      <family val="2"/>
      <scheme val="minor"/>
    </font>
  </fonts>
  <fills count="105">
    <fill>
      <patternFill patternType="none"/>
    </fill>
    <fill>
      <patternFill patternType="gray125"/>
    </fill>
    <fill>
      <patternFill patternType="solid">
        <fgColor theme="4"/>
        <bgColor indexed="64"/>
      </patternFill>
    </fill>
    <fill>
      <patternFill patternType="solid">
        <fgColor theme="8"/>
        <bgColor indexed="64"/>
      </patternFill>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55"/>
        <bgColor indexed="64"/>
      </patternFill>
    </fill>
    <fill>
      <patternFill patternType="solid">
        <fgColor indexed="22"/>
        <bgColor indexed="64"/>
      </patternFill>
    </fill>
    <fill>
      <patternFill patternType="solid">
        <fgColor indexed="44"/>
        <bgColor indexed="23"/>
      </patternFill>
    </fill>
    <fill>
      <patternFill patternType="solid">
        <fgColor indexed="44"/>
        <bgColor indexed="64"/>
      </patternFill>
    </fill>
    <fill>
      <patternFill patternType="solid">
        <fgColor indexed="9"/>
        <bgColor indexed="64"/>
      </patternFill>
    </fill>
    <fill>
      <patternFill patternType="solid">
        <fgColor indexed="26"/>
        <bgColor indexed="64"/>
      </patternFill>
    </fill>
    <fill>
      <patternFill patternType="solid">
        <fgColor rgb="FFFFCC99"/>
        <bgColor rgb="FF000000"/>
      </patternFill>
    </fill>
    <fill>
      <patternFill patternType="solid">
        <fgColor rgb="FFFFFF99"/>
        <bgColor rgb="FF000000"/>
      </patternFill>
    </fill>
    <fill>
      <patternFill patternType="gray0625">
        <fgColor rgb="FF000000"/>
        <bgColor rgb="FFFFFFCC"/>
      </patternFill>
    </fill>
    <fill>
      <patternFill patternType="solid">
        <fgColor indexed="31"/>
      </patternFill>
    </fill>
    <fill>
      <patternFill patternType="solid">
        <fgColor indexed="14"/>
      </patternFill>
    </fill>
    <fill>
      <patternFill patternType="solid">
        <fgColor indexed="45"/>
      </patternFill>
    </fill>
    <fill>
      <patternFill patternType="solid">
        <fgColor indexed="15"/>
      </patternFill>
    </fill>
    <fill>
      <patternFill patternType="solid">
        <fgColor indexed="42"/>
      </patternFill>
    </fill>
    <fill>
      <patternFill patternType="solid">
        <fgColor indexed="13"/>
      </patternFill>
    </fill>
    <fill>
      <patternFill patternType="solid">
        <fgColor indexed="46"/>
      </patternFill>
    </fill>
    <fill>
      <patternFill patternType="solid">
        <fgColor indexed="41"/>
      </patternFill>
    </fill>
    <fill>
      <patternFill patternType="solid">
        <fgColor indexed="27"/>
      </patternFill>
    </fill>
    <fill>
      <patternFill patternType="solid">
        <fgColor indexed="47"/>
      </patternFill>
    </fill>
    <fill>
      <patternFill patternType="solid">
        <fgColor indexed="11"/>
      </patternFill>
    </fill>
    <fill>
      <patternFill patternType="solid">
        <fgColor indexed="44"/>
      </patternFill>
    </fill>
    <fill>
      <patternFill patternType="solid">
        <fgColor indexed="29"/>
      </patternFill>
    </fill>
    <fill>
      <patternFill patternType="solid">
        <fgColor indexed="22"/>
      </patternFill>
    </fill>
    <fill>
      <patternFill patternType="solid">
        <fgColor indexed="51"/>
      </patternFill>
    </fill>
    <fill>
      <patternFill patternType="solid">
        <fgColor indexed="10"/>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16"/>
      </patternFill>
    </fill>
    <fill>
      <patternFill patternType="solid">
        <fgColor indexed="62"/>
      </patternFill>
    </fill>
    <fill>
      <patternFill patternType="solid">
        <fgColor indexed="17"/>
      </patternFill>
    </fill>
    <fill>
      <patternFill patternType="solid">
        <fgColor indexed="57"/>
      </patternFill>
    </fill>
    <fill>
      <patternFill patternType="solid">
        <fgColor indexed="23"/>
      </patternFill>
    </fill>
    <fill>
      <patternFill patternType="solid">
        <fgColor indexed="53"/>
      </patternFill>
    </fill>
    <fill>
      <patternFill patternType="solid">
        <fgColor indexed="63"/>
        <bgColor indexed="8"/>
      </patternFill>
    </fill>
    <fill>
      <patternFill patternType="solid">
        <fgColor indexed="55"/>
      </patternFill>
    </fill>
    <fill>
      <patternFill patternType="solid">
        <fgColor indexed="16"/>
        <bgColor indexed="64"/>
      </patternFill>
    </fill>
    <fill>
      <patternFill patternType="solid">
        <fgColor rgb="FFFFFFCC"/>
        <bgColor rgb="FF000000"/>
      </patternFill>
    </fill>
    <fill>
      <patternFill patternType="solid">
        <fgColor indexed="43"/>
      </patternFill>
    </fill>
    <fill>
      <patternFill patternType="solid">
        <fgColor indexed="63"/>
        <bgColor indexed="64"/>
      </patternFill>
    </fill>
    <fill>
      <patternFill patternType="solid">
        <fgColor indexed="23"/>
        <bgColor indexed="64"/>
      </patternFill>
    </fill>
    <fill>
      <patternFill patternType="solid">
        <fgColor indexed="27"/>
        <bgColor indexed="64"/>
      </patternFill>
    </fill>
    <fill>
      <patternFill patternType="solid">
        <fgColor indexed="47"/>
        <bgColor indexed="64"/>
      </patternFill>
    </fill>
    <fill>
      <patternFill patternType="solid">
        <fgColor indexed="26"/>
      </patternFill>
    </fill>
    <fill>
      <patternFill patternType="solid">
        <fgColor indexed="9"/>
      </patternFill>
    </fill>
    <fill>
      <patternFill patternType="solid">
        <fgColor indexed="8"/>
      </patternFill>
    </fill>
    <fill>
      <patternFill patternType="solid">
        <fgColor indexed="8"/>
        <bgColor indexed="64"/>
      </patternFill>
    </fill>
    <fill>
      <patternFill patternType="solid">
        <fgColor indexed="55"/>
        <bgColor indexed="9"/>
      </patternFill>
    </fill>
    <fill>
      <gradientFill degree="225">
        <stop position="0">
          <color theme="0"/>
        </stop>
        <stop position="1">
          <color theme="3" tint="0.59999389629810485"/>
        </stop>
      </gradientFill>
    </fill>
    <fill>
      <patternFill patternType="solid">
        <fgColor indexed="14"/>
        <bgColor indexed="64"/>
      </patternFill>
    </fill>
    <fill>
      <patternFill patternType="solid">
        <fgColor indexed="18"/>
        <bgColor indexed="64"/>
      </patternFill>
    </fill>
    <fill>
      <patternFill patternType="solid">
        <fgColor indexed="43"/>
        <bgColor indexed="64"/>
      </patternFill>
    </fill>
    <fill>
      <patternFill patternType="solid">
        <fgColor indexed="12"/>
        <bgColor indexed="64"/>
      </patternFill>
    </fill>
    <fill>
      <patternFill patternType="solid">
        <fgColor indexed="11"/>
        <bgColor indexed="64"/>
      </patternFill>
    </fill>
    <fill>
      <patternFill patternType="solid">
        <fgColor indexed="52"/>
        <bgColor indexed="64"/>
      </patternFill>
    </fill>
    <fill>
      <patternFill patternType="solid">
        <fgColor indexed="10"/>
        <bgColor indexed="64"/>
      </patternFill>
    </fill>
    <fill>
      <patternFill patternType="solid">
        <fgColor indexed="13"/>
        <bgColor indexed="64"/>
      </patternFill>
    </fill>
    <fill>
      <patternFill patternType="solid">
        <fgColor theme="1"/>
        <bgColor indexed="64"/>
      </patternFill>
    </fill>
    <fill>
      <patternFill patternType="solid">
        <fgColor theme="7"/>
        <bgColor indexed="64"/>
      </patternFill>
    </fill>
    <fill>
      <patternFill patternType="solid">
        <fgColor theme="9"/>
        <bgColor indexed="64"/>
      </patternFill>
    </fill>
    <fill>
      <patternFill patternType="solid">
        <fgColor theme="2" tint="-9.9978637043366805E-2"/>
        <bgColor indexed="64"/>
      </patternFill>
    </fill>
    <fill>
      <patternFill patternType="solid">
        <fgColor theme="2"/>
        <bgColor indexed="64"/>
      </patternFill>
    </fill>
    <fill>
      <patternFill patternType="solid">
        <fgColor rgb="FFC6F0DD"/>
        <bgColor indexed="64"/>
      </patternFill>
    </fill>
    <fill>
      <patternFill patternType="solid">
        <fgColor theme="1"/>
        <bgColor rgb="FF000000"/>
      </patternFill>
    </fill>
    <fill>
      <patternFill patternType="solid">
        <fgColor rgb="FF00B050"/>
        <bgColor indexed="64"/>
      </patternFill>
    </fill>
    <fill>
      <patternFill patternType="solid">
        <fgColor theme="0" tint="-0.249977111117893"/>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45"/>
      </left>
      <right style="thin">
        <color indexed="64"/>
      </right>
      <top style="thin">
        <color indexed="45"/>
      </top>
      <bottom style="thin">
        <color indexed="64"/>
      </bottom>
      <diagonal/>
    </border>
    <border>
      <left/>
      <right style="thin">
        <color indexed="8"/>
      </right>
      <top/>
      <bottom style="medium">
        <color indexed="8"/>
      </bottom>
      <diagonal/>
    </border>
    <border>
      <left/>
      <right/>
      <top/>
      <bottom style="thin">
        <color indexed="18"/>
      </bottom>
      <diagonal/>
    </border>
    <border>
      <left/>
      <right/>
      <top/>
      <bottom style="thin">
        <color indexed="8"/>
      </bottom>
      <diagonal/>
    </border>
    <border>
      <left/>
      <right/>
      <top/>
      <bottom style="hair">
        <color indexed="22"/>
      </bottom>
      <diagonal/>
    </border>
    <border>
      <left/>
      <right/>
      <top/>
      <bottom style="hair">
        <color indexed="64"/>
      </bottom>
      <diagonal/>
    </border>
    <border>
      <left/>
      <right/>
      <top/>
      <bottom style="hair">
        <color indexed="8"/>
      </bottom>
      <diagonal/>
    </border>
    <border>
      <left/>
      <right/>
      <top style="thin">
        <color indexed="18"/>
      </top>
      <bottom style="thin">
        <color indexed="1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n">
        <color indexed="20"/>
      </bottom>
      <diagonal/>
    </border>
    <border>
      <left style="hair">
        <color indexed="64"/>
      </left>
      <right style="hair">
        <color indexed="64"/>
      </right>
      <top style="hair">
        <color indexed="64"/>
      </top>
      <bottom style="hair">
        <color indexed="64"/>
      </bottom>
      <diagonal/>
    </border>
    <border>
      <left/>
      <right/>
      <top style="thin">
        <color indexed="8"/>
      </top>
      <bottom style="thin">
        <color indexed="8"/>
      </bottom>
      <diagonal/>
    </border>
    <border>
      <left/>
      <right/>
      <top style="thin">
        <color indexed="8"/>
      </top>
      <bottom style="double">
        <color indexed="8"/>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top style="double">
        <color indexed="64"/>
      </top>
      <bottom/>
      <diagonal/>
    </border>
    <border>
      <left/>
      <right/>
      <top style="medium">
        <color indexed="64"/>
      </top>
      <bottom style="medium">
        <color indexed="64"/>
      </bottom>
      <diagonal/>
    </border>
    <border>
      <left/>
      <right/>
      <top/>
      <bottom style="medium">
        <color indexed="64"/>
      </bottom>
      <diagonal/>
    </border>
    <border>
      <left/>
      <right/>
      <top/>
      <bottom style="thick">
        <color indexed="16"/>
      </bottom>
      <diagonal/>
    </border>
    <border>
      <left/>
      <right/>
      <top/>
      <bottom style="thick">
        <color indexed="62"/>
      </bottom>
      <diagonal/>
    </border>
    <border>
      <left/>
      <right/>
      <top/>
      <bottom style="thick">
        <color indexed="14"/>
      </bottom>
      <diagonal/>
    </border>
    <border>
      <left/>
      <right/>
      <top/>
      <bottom style="thick">
        <color indexed="22"/>
      </bottom>
      <diagonal/>
    </border>
    <border>
      <left/>
      <right/>
      <top/>
      <bottom style="medium">
        <color indexed="10"/>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16"/>
      </top>
      <bottom style="double">
        <color indexed="16"/>
      </bottom>
      <diagonal/>
    </border>
    <border>
      <left/>
      <right/>
      <top style="thin">
        <color indexed="62"/>
      </top>
      <bottom style="double">
        <color indexed="62"/>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37297">
    <xf numFmtId="0" fontId="0" fillId="0" borderId="0"/>
    <xf numFmtId="0" fontId="31" fillId="0" borderId="24">
      <alignment vertical="top"/>
    </xf>
    <xf numFmtId="0" fontId="31" fillId="0" borderId="24">
      <alignment vertical="top"/>
    </xf>
    <xf numFmtId="165" fontId="31" fillId="0" borderId="25"/>
    <xf numFmtId="166" fontId="32" fillId="38" borderId="26">
      <alignment horizontal="right"/>
    </xf>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4" fillId="40" borderId="27">
      <alignment horizontal="right" wrapText="1"/>
    </xf>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166" fontId="32" fillId="38" borderId="26">
      <alignment horizontal="right"/>
    </xf>
    <xf numFmtId="0" fontId="35" fillId="39" borderId="0"/>
    <xf numFmtId="0" fontId="35" fillId="39" borderId="0"/>
    <xf numFmtId="0" fontId="34" fillId="41" borderId="27">
      <alignment horizontal="right" wrapText="1"/>
    </xf>
    <xf numFmtId="0" fontId="35" fillId="39" borderId="0"/>
    <xf numFmtId="0" fontId="35" fillId="39" borderId="0"/>
    <xf numFmtId="0" fontId="35" fillId="39" borderId="0"/>
    <xf numFmtId="0" fontId="35" fillId="39" borderId="0"/>
    <xf numFmtId="166" fontId="32" fillId="38" borderId="26">
      <alignment horizontal="right"/>
    </xf>
    <xf numFmtId="0" fontId="36" fillId="39" borderId="0"/>
    <xf numFmtId="0" fontId="36" fillId="39" borderId="0"/>
    <xf numFmtId="0" fontId="34" fillId="41" borderId="27">
      <alignment horizontal="right" wrapText="1"/>
    </xf>
    <xf numFmtId="0" fontId="36" fillId="39" borderId="0"/>
    <xf numFmtId="0" fontId="36" fillId="39" borderId="0"/>
    <xf numFmtId="0" fontId="36" fillId="39" borderId="0"/>
    <xf numFmtId="0" fontId="36" fillId="39" borderId="0"/>
    <xf numFmtId="166" fontId="32" fillId="38" borderId="26">
      <alignment horizontal="right"/>
    </xf>
    <xf numFmtId="0" fontId="37" fillId="39" borderId="0"/>
    <xf numFmtId="0" fontId="37" fillId="39" borderId="0"/>
    <xf numFmtId="0" fontId="37" fillId="39" borderId="0"/>
    <xf numFmtId="0" fontId="37" fillId="39" borderId="0"/>
    <xf numFmtId="0" fontId="37" fillId="39" borderId="0"/>
    <xf numFmtId="0" fontId="34" fillId="41" borderId="27">
      <alignment horizontal="right" wrapText="1"/>
    </xf>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166" fontId="32" fillId="38" borderId="26">
      <alignment horizontal="right"/>
    </xf>
    <xf numFmtId="0" fontId="38" fillId="39" borderId="0"/>
    <xf numFmtId="0" fontId="38" fillId="39" borderId="0"/>
    <xf numFmtId="0" fontId="31" fillId="41" borderId="27">
      <alignment horizontal="right"/>
    </xf>
    <xf numFmtId="0" fontId="38" fillId="39" borderId="0"/>
    <xf numFmtId="0" fontId="38" fillId="39" borderId="0"/>
    <xf numFmtId="0" fontId="38" fillId="39" borderId="0"/>
    <xf numFmtId="0" fontId="38" fillId="39" borderId="0"/>
    <xf numFmtId="166" fontId="32" fillId="38" borderId="26">
      <alignment horizontal="right"/>
    </xf>
    <xf numFmtId="0" fontId="39" fillId="39" borderId="0"/>
    <xf numFmtId="0" fontId="39" fillId="39" borderId="0"/>
    <xf numFmtId="0" fontId="34" fillId="41" borderId="27">
      <alignment horizontal="right" wrapText="1"/>
    </xf>
    <xf numFmtId="0" fontId="39" fillId="39" borderId="0"/>
    <xf numFmtId="0" fontId="39" fillId="39" borderId="0"/>
    <xf numFmtId="0" fontId="39" fillId="39" borderId="0"/>
    <xf numFmtId="0" fontId="39" fillId="39" borderId="0"/>
    <xf numFmtId="166" fontId="32" fillId="38" borderId="26">
      <alignment horizontal="right"/>
    </xf>
    <xf numFmtId="0" fontId="34" fillId="39" borderId="0"/>
    <xf numFmtId="0" fontId="34" fillId="39" borderId="0"/>
    <xf numFmtId="0" fontId="34" fillId="41" borderId="27">
      <alignment horizontal="right" wrapText="1"/>
    </xf>
    <xf numFmtId="0" fontId="34" fillId="39" borderId="0"/>
    <xf numFmtId="0" fontId="34" fillId="39" borderId="0"/>
    <xf numFmtId="0" fontId="34" fillId="39" borderId="0"/>
    <xf numFmtId="0" fontId="34" fillId="39" borderId="0"/>
    <xf numFmtId="167" fontId="40" fillId="42" borderId="26"/>
    <xf numFmtId="168" fontId="33" fillId="43" borderId="28"/>
    <xf numFmtId="168" fontId="33" fillId="43" borderId="28"/>
    <xf numFmtId="167" fontId="33" fillId="0" borderId="29" applyFill="0"/>
    <xf numFmtId="168" fontId="33" fillId="43" borderId="28"/>
    <xf numFmtId="168" fontId="33" fillId="43" borderId="28"/>
    <xf numFmtId="168" fontId="33" fillId="43" borderId="28"/>
    <xf numFmtId="168" fontId="33" fillId="43" borderId="28"/>
    <xf numFmtId="168" fontId="33" fillId="43" borderId="28"/>
    <xf numFmtId="168" fontId="33" fillId="43" borderId="28"/>
    <xf numFmtId="168" fontId="33" fillId="43" borderId="28"/>
    <xf numFmtId="168" fontId="33" fillId="43" borderId="28"/>
    <xf numFmtId="168" fontId="33" fillId="43" borderId="28"/>
    <xf numFmtId="168" fontId="33" fillId="43" borderId="28"/>
    <xf numFmtId="168" fontId="33" fillId="43" borderId="28"/>
    <xf numFmtId="168" fontId="33" fillId="43" borderId="28"/>
    <xf numFmtId="168" fontId="33" fillId="43" borderId="28"/>
    <xf numFmtId="168" fontId="33" fillId="43" borderId="28"/>
    <xf numFmtId="0" fontId="41" fillId="0" borderId="0"/>
    <xf numFmtId="0" fontId="36" fillId="43" borderId="0"/>
    <xf numFmtId="0" fontId="36" fillId="43" borderId="0"/>
    <xf numFmtId="0" fontId="42" fillId="0" borderId="0"/>
    <xf numFmtId="0" fontId="36" fillId="43" borderId="0"/>
    <xf numFmtId="0" fontId="36" fillId="43" borderId="0"/>
    <xf numFmtId="0" fontId="36" fillId="43" borderId="0"/>
    <xf numFmtId="0" fontId="36" fillId="43" borderId="0"/>
    <xf numFmtId="4" fontId="40" fillId="0" borderId="26"/>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0" borderId="3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4" fontId="40" fillId="0" borderId="26"/>
    <xf numFmtId="0" fontId="35" fillId="39" borderId="0"/>
    <xf numFmtId="0" fontId="35" fillId="39" borderId="0"/>
    <xf numFmtId="0" fontId="33" fillId="0" borderId="30"/>
    <xf numFmtId="0" fontId="35" fillId="39" borderId="0"/>
    <xf numFmtId="0" fontId="35" fillId="39" borderId="0"/>
    <xf numFmtId="0" fontId="35" fillId="39" borderId="0"/>
    <xf numFmtId="0" fontId="35" fillId="39" borderId="0"/>
    <xf numFmtId="0" fontId="40" fillId="0" borderId="26"/>
    <xf numFmtId="0" fontId="36" fillId="39" borderId="0"/>
    <xf numFmtId="0" fontId="36" fillId="39" borderId="0"/>
    <xf numFmtId="0" fontId="33" fillId="0" borderId="30"/>
    <xf numFmtId="0" fontId="36" fillId="39" borderId="0"/>
    <xf numFmtId="0" fontId="36" fillId="39" borderId="0"/>
    <xf numFmtId="0" fontId="36" fillId="39" borderId="0"/>
    <xf numFmtId="0" fontId="36" fillId="39" borderId="0"/>
    <xf numFmtId="0" fontId="40" fillId="0" borderId="31"/>
    <xf numFmtId="0" fontId="40" fillId="0" borderId="31"/>
    <xf numFmtId="0" fontId="40" fillId="0" borderId="31"/>
    <xf numFmtId="0" fontId="33" fillId="39" borderId="0"/>
    <xf numFmtId="0" fontId="33" fillId="39" borderId="0"/>
    <xf numFmtId="0" fontId="33" fillId="0" borderId="30" applyFill="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40" fillId="0" borderId="31"/>
    <xf numFmtId="0" fontId="40" fillId="0" borderId="31"/>
    <xf numFmtId="0" fontId="40" fillId="0" borderId="31"/>
    <xf numFmtId="0" fontId="38" fillId="39" borderId="0"/>
    <xf numFmtId="0" fontId="38" fillId="39" borderId="0"/>
    <xf numFmtId="0" fontId="33" fillId="0" borderId="30"/>
    <xf numFmtId="0" fontId="38" fillId="39" borderId="0"/>
    <xf numFmtId="0" fontId="38" fillId="39" borderId="0"/>
    <xf numFmtId="0" fontId="38" fillId="39" borderId="0"/>
    <xf numFmtId="0" fontId="38" fillId="39" borderId="0"/>
    <xf numFmtId="0" fontId="40" fillId="0" borderId="31"/>
    <xf numFmtId="0" fontId="40" fillId="0" borderId="31"/>
    <xf numFmtId="0" fontId="40" fillId="0" borderId="31"/>
    <xf numFmtId="0" fontId="39" fillId="39" borderId="0"/>
    <xf numFmtId="0" fontId="39" fillId="39" borderId="0"/>
    <xf numFmtId="0" fontId="43" fillId="0" borderId="30"/>
    <xf numFmtId="0" fontId="39" fillId="39" borderId="0"/>
    <xf numFmtId="0" fontId="39" fillId="39" borderId="0"/>
    <xf numFmtId="0" fontId="39" fillId="39" borderId="0"/>
    <xf numFmtId="0" fontId="39" fillId="39" borderId="0"/>
    <xf numFmtId="0" fontId="40" fillId="0" borderId="31"/>
    <xf numFmtId="0" fontId="40" fillId="0" borderId="31"/>
    <xf numFmtId="0" fontId="40" fillId="0" borderId="31"/>
    <xf numFmtId="0" fontId="34" fillId="39" borderId="0"/>
    <xf numFmtId="0" fontId="34" fillId="39" borderId="0"/>
    <xf numFmtId="0" fontId="33" fillId="0" borderId="30"/>
    <xf numFmtId="0" fontId="34" fillId="39" borderId="0"/>
    <xf numFmtId="0" fontId="34" fillId="39" borderId="0"/>
    <xf numFmtId="0" fontId="34" fillId="39" borderId="0"/>
    <xf numFmtId="0" fontId="34" fillId="39" borderId="0"/>
    <xf numFmtId="0" fontId="14" fillId="44" borderId="0" applyNumberFormat="0" applyFont="0" applyBorder="0" applyAlignment="0" applyProtection="0"/>
    <xf numFmtId="0" fontId="14" fillId="0" borderId="0" applyNumberFormat="0" applyFont="0" applyFill="0" applyBorder="0" applyAlignment="0" applyProtection="0"/>
    <xf numFmtId="0" fontId="14" fillId="45" borderId="0" applyNumberFormat="0" applyFont="0" applyBorder="0" applyAlignment="0" applyProtection="0"/>
    <xf numFmtId="0" fontId="14" fillId="46" borderId="0" applyNumberFormat="0" applyFont="0" applyBorder="0" applyAlignment="0" applyProtection="0"/>
    <xf numFmtId="169" fontId="33" fillId="0" borderId="0" applyFont="0" applyFill="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45" fillId="47" borderId="0" applyNumberFormat="0" applyBorder="0" applyAlignment="0" applyProtection="0"/>
    <xf numFmtId="0" fontId="1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44" fillId="15" borderId="0" applyNumberFormat="0" applyBorder="0" applyAlignment="0" applyProtection="0"/>
    <xf numFmtId="0" fontId="46" fillId="47"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7" fillId="48" borderId="0" applyNumberFormat="0" applyBorder="0" applyAlignment="0" applyProtection="0"/>
    <xf numFmtId="0" fontId="14" fillId="15" borderId="0" applyNumberFormat="0" applyBorder="0" applyAlignment="0" applyProtection="0"/>
    <xf numFmtId="0" fontId="47" fillId="48"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45" fillId="47" borderId="0" applyNumberFormat="0" applyBorder="0" applyAlignment="0" applyProtection="0"/>
    <xf numFmtId="0" fontId="14" fillId="15" borderId="0" applyNumberFormat="0" applyBorder="0" applyAlignment="0" applyProtection="0"/>
    <xf numFmtId="0" fontId="45" fillId="47" borderId="0" applyNumberFormat="0" applyBorder="0" applyAlignment="0" applyProtection="0"/>
    <xf numFmtId="0" fontId="14" fillId="15"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14" fillId="15" borderId="0" applyNumberFormat="0" applyBorder="0" applyAlignment="0" applyProtection="0"/>
    <xf numFmtId="0" fontId="45" fillId="47"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45" fillId="47"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45" fillId="47"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45" fillId="47"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45" fillId="47"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45" fillId="47"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45" fillId="47"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45" fillId="47"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44" fillId="15" borderId="0" applyNumberFormat="0" applyBorder="0" applyAlignment="0" applyProtection="0"/>
    <xf numFmtId="0" fontId="47" fillId="48" borderId="0" applyNumberFormat="0" applyBorder="0" applyAlignment="0" applyProtection="0"/>
    <xf numFmtId="0" fontId="47" fillId="48"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45" fillId="47"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45" fillId="47"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45" fillId="47"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45" fillId="47"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45" fillId="47"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45" fillId="47"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45" fillId="47"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45" fillId="47"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45" fillId="47"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14" fillId="19" borderId="0" applyNumberFormat="0" applyBorder="0" applyAlignment="0" applyProtection="0"/>
    <xf numFmtId="0" fontId="45" fillId="4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7" fillId="50" borderId="0" applyNumberFormat="0" applyBorder="0" applyAlignment="0" applyProtection="0"/>
    <xf numFmtId="0" fontId="14" fillId="19" borderId="0" applyNumberFormat="0" applyBorder="0" applyAlignment="0" applyProtection="0"/>
    <xf numFmtId="0" fontId="47" fillId="50"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45" fillId="49" borderId="0" applyNumberFormat="0" applyBorder="0" applyAlignment="0" applyProtection="0"/>
    <xf numFmtId="0" fontId="46"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44" fillId="19" borderId="0" applyNumberFormat="0" applyBorder="0" applyAlignment="0" applyProtection="0"/>
    <xf numFmtId="0" fontId="47" fillId="50" borderId="0" applyNumberFormat="0" applyBorder="0" applyAlignment="0" applyProtection="0"/>
    <xf numFmtId="0" fontId="47" fillId="50" borderId="0" applyNumberFormat="0" applyBorder="0" applyAlignment="0" applyProtection="0"/>
    <xf numFmtId="0" fontId="14" fillId="19" borderId="0" applyNumberFormat="0" applyBorder="0" applyAlignment="0" applyProtection="0"/>
    <xf numFmtId="0" fontId="45" fillId="4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45" fillId="4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14" fillId="19" borderId="0" applyNumberFormat="0" applyBorder="0" applyAlignment="0" applyProtection="0"/>
    <xf numFmtId="0" fontId="45" fillId="4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14" fillId="19" borderId="0" applyNumberFormat="0" applyBorder="0" applyAlignment="0" applyProtection="0"/>
    <xf numFmtId="0" fontId="45" fillId="4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14" fillId="19" borderId="0" applyNumberFormat="0" applyBorder="0" applyAlignment="0" applyProtection="0"/>
    <xf numFmtId="0" fontId="45" fillId="4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14" fillId="19" borderId="0" applyNumberFormat="0" applyBorder="0" applyAlignment="0" applyProtection="0"/>
    <xf numFmtId="0" fontId="45" fillId="4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14" fillId="19" borderId="0" applyNumberFormat="0" applyBorder="0" applyAlignment="0" applyProtection="0"/>
    <xf numFmtId="0" fontId="45" fillId="4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14" fillId="19" borderId="0" applyNumberFormat="0" applyBorder="0" applyAlignment="0" applyProtection="0"/>
    <xf numFmtId="0" fontId="45" fillId="4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14" fillId="23" borderId="0" applyNumberFormat="0" applyBorder="0" applyAlignment="0" applyProtection="0"/>
    <xf numFmtId="0" fontId="45" fillId="51"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7" fillId="52" borderId="0" applyNumberFormat="0" applyBorder="0" applyAlignment="0" applyProtection="0"/>
    <xf numFmtId="0" fontId="14" fillId="23" borderId="0" applyNumberFormat="0" applyBorder="0" applyAlignment="0" applyProtection="0"/>
    <xf numFmtId="0" fontId="47" fillId="52"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45" fillId="51" borderId="0" applyNumberFormat="0" applyBorder="0" applyAlignment="0" applyProtection="0"/>
    <xf numFmtId="0" fontId="46"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44" fillId="23" borderId="0" applyNumberFormat="0" applyBorder="0" applyAlignment="0" applyProtection="0"/>
    <xf numFmtId="0" fontId="47" fillId="52" borderId="0" applyNumberFormat="0" applyBorder="0" applyAlignment="0" applyProtection="0"/>
    <xf numFmtId="0" fontId="47" fillId="52" borderId="0" applyNumberFormat="0" applyBorder="0" applyAlignment="0" applyProtection="0"/>
    <xf numFmtId="0" fontId="14" fillId="23" borderId="0" applyNumberFormat="0" applyBorder="0" applyAlignment="0" applyProtection="0"/>
    <xf numFmtId="0" fontId="45" fillId="51"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45" fillId="51"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14" fillId="23" borderId="0" applyNumberFormat="0" applyBorder="0" applyAlignment="0" applyProtection="0"/>
    <xf numFmtId="0" fontId="45" fillId="51"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14" fillId="23" borderId="0" applyNumberFormat="0" applyBorder="0" applyAlignment="0" applyProtection="0"/>
    <xf numFmtId="0" fontId="45" fillId="51"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14" fillId="23" borderId="0" applyNumberFormat="0" applyBorder="0" applyAlignment="0" applyProtection="0"/>
    <xf numFmtId="0" fontId="45" fillId="51"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14" fillId="23" borderId="0" applyNumberFormat="0" applyBorder="0" applyAlignment="0" applyProtection="0"/>
    <xf numFmtId="0" fontId="45" fillId="51"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14" fillId="23" borderId="0" applyNumberFormat="0" applyBorder="0" applyAlignment="0" applyProtection="0"/>
    <xf numFmtId="0" fontId="45" fillId="51"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14" fillId="23" borderId="0" applyNumberFormat="0" applyBorder="0" applyAlignment="0" applyProtection="0"/>
    <xf numFmtId="0" fontId="45" fillId="51"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14" fillId="27" borderId="0" applyNumberFormat="0" applyBorder="0" applyAlignment="0" applyProtection="0"/>
    <xf numFmtId="0" fontId="45" fillId="53"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7" fillId="54" borderId="0" applyNumberFormat="0" applyBorder="0" applyAlignment="0" applyProtection="0"/>
    <xf numFmtId="0" fontId="14" fillId="27" borderId="0" applyNumberFormat="0" applyBorder="0" applyAlignment="0" applyProtection="0"/>
    <xf numFmtId="0" fontId="47" fillId="54"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45" fillId="53" borderId="0" applyNumberFormat="0" applyBorder="0" applyAlignment="0" applyProtection="0"/>
    <xf numFmtId="0" fontId="46"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44" fillId="27"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14" fillId="27" borderId="0" applyNumberFormat="0" applyBorder="0" applyAlignment="0" applyProtection="0"/>
    <xf numFmtId="0" fontId="45" fillId="53"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45" fillId="53"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14" fillId="27" borderId="0" applyNumberFormat="0" applyBorder="0" applyAlignment="0" applyProtection="0"/>
    <xf numFmtId="0" fontId="45" fillId="53"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14" fillId="27" borderId="0" applyNumberFormat="0" applyBorder="0" applyAlignment="0" applyProtection="0"/>
    <xf numFmtId="0" fontId="45" fillId="53"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14" fillId="27" borderId="0" applyNumberFormat="0" applyBorder="0" applyAlignment="0" applyProtection="0"/>
    <xf numFmtId="0" fontId="45" fillId="53"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14" fillId="27" borderId="0" applyNumberFormat="0" applyBorder="0" applyAlignment="0" applyProtection="0"/>
    <xf numFmtId="0" fontId="45" fillId="53"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14" fillId="27" borderId="0" applyNumberFormat="0" applyBorder="0" applyAlignment="0" applyProtection="0"/>
    <xf numFmtId="0" fontId="45" fillId="53"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14" fillId="27" borderId="0" applyNumberFormat="0" applyBorder="0" applyAlignment="0" applyProtection="0"/>
    <xf numFmtId="0" fontId="45" fillId="53"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14" fillId="31" borderId="0" applyNumberFormat="0" applyBorder="0" applyAlignment="0" applyProtection="0"/>
    <xf numFmtId="0" fontId="45" fillId="55"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7" fillId="48" borderId="0" applyNumberFormat="0" applyBorder="0" applyAlignment="0" applyProtection="0"/>
    <xf numFmtId="0" fontId="14" fillId="31" borderId="0" applyNumberFormat="0" applyBorder="0" applyAlignment="0" applyProtection="0"/>
    <xf numFmtId="0" fontId="47" fillId="48"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45" fillId="55" borderId="0" applyNumberFormat="0" applyBorder="0" applyAlignment="0" applyProtection="0"/>
    <xf numFmtId="0" fontId="46"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44" fillId="31" borderId="0" applyNumberFormat="0" applyBorder="0" applyAlignment="0" applyProtection="0"/>
    <xf numFmtId="0" fontId="47" fillId="48" borderId="0" applyNumberFormat="0" applyBorder="0" applyAlignment="0" applyProtection="0"/>
    <xf numFmtId="0" fontId="47" fillId="48" borderId="0" applyNumberFormat="0" applyBorder="0" applyAlignment="0" applyProtection="0"/>
    <xf numFmtId="0" fontId="14" fillId="31" borderId="0" applyNumberFormat="0" applyBorder="0" applyAlignment="0" applyProtection="0"/>
    <xf numFmtId="0" fontId="45" fillId="55"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45" fillId="55"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14" fillId="31" borderId="0" applyNumberFormat="0" applyBorder="0" applyAlignment="0" applyProtection="0"/>
    <xf numFmtId="0" fontId="45" fillId="55"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14" fillId="31" borderId="0" applyNumberFormat="0" applyBorder="0" applyAlignment="0" applyProtection="0"/>
    <xf numFmtId="0" fontId="45" fillId="55"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14" fillId="31" borderId="0" applyNumberFormat="0" applyBorder="0" applyAlignment="0" applyProtection="0"/>
    <xf numFmtId="0" fontId="45" fillId="55"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14" fillId="31" borderId="0" applyNumberFormat="0" applyBorder="0" applyAlignment="0" applyProtection="0"/>
    <xf numFmtId="0" fontId="45" fillId="55"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14" fillId="31" borderId="0" applyNumberFormat="0" applyBorder="0" applyAlignment="0" applyProtection="0"/>
    <xf numFmtId="0" fontId="45" fillId="55"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14" fillId="31" borderId="0" applyNumberFormat="0" applyBorder="0" applyAlignment="0" applyProtection="0"/>
    <xf numFmtId="0" fontId="45" fillId="55"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14" fillId="35" borderId="0" applyNumberFormat="0" applyBorder="0" applyAlignment="0" applyProtection="0"/>
    <xf numFmtId="0" fontId="45" fillId="56"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7" fillId="57" borderId="0" applyNumberFormat="0" applyBorder="0" applyAlignment="0" applyProtection="0"/>
    <xf numFmtId="0" fontId="14" fillId="35" borderId="0" applyNumberFormat="0" applyBorder="0" applyAlignment="0" applyProtection="0"/>
    <xf numFmtId="0" fontId="47" fillId="57"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45" fillId="56" borderId="0" applyNumberFormat="0" applyBorder="0" applyAlignment="0" applyProtection="0"/>
    <xf numFmtId="0" fontId="46"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44" fillId="35" borderId="0" applyNumberFormat="0" applyBorder="0" applyAlignment="0" applyProtection="0"/>
    <xf numFmtId="0" fontId="47" fillId="57" borderId="0" applyNumberFormat="0" applyBorder="0" applyAlignment="0" applyProtection="0"/>
    <xf numFmtId="0" fontId="47" fillId="57" borderId="0" applyNumberFormat="0" applyBorder="0" applyAlignment="0" applyProtection="0"/>
    <xf numFmtId="0" fontId="14" fillId="35" borderId="0" applyNumberFormat="0" applyBorder="0" applyAlignment="0" applyProtection="0"/>
    <xf numFmtId="0" fontId="45" fillId="56"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45" fillId="56"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14" fillId="35" borderId="0" applyNumberFormat="0" applyBorder="0" applyAlignment="0" applyProtection="0"/>
    <xf numFmtId="0" fontId="45" fillId="56"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14" fillId="35" borderId="0" applyNumberFormat="0" applyBorder="0" applyAlignment="0" applyProtection="0"/>
    <xf numFmtId="0" fontId="45" fillId="56"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14" fillId="35" borderId="0" applyNumberFormat="0" applyBorder="0" applyAlignment="0" applyProtection="0"/>
    <xf numFmtId="0" fontId="45" fillId="56"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14" fillId="35" borderId="0" applyNumberFormat="0" applyBorder="0" applyAlignment="0" applyProtection="0"/>
    <xf numFmtId="0" fontId="45" fillId="56"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14" fillId="35" borderId="0" applyNumberFormat="0" applyBorder="0" applyAlignment="0" applyProtection="0"/>
    <xf numFmtId="0" fontId="45" fillId="56"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14" fillId="35" borderId="0" applyNumberFormat="0" applyBorder="0" applyAlignment="0" applyProtection="0"/>
    <xf numFmtId="0" fontId="45" fillId="56"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14" fillId="16" borderId="0" applyNumberFormat="0" applyBorder="0" applyAlignment="0" applyProtection="0"/>
    <xf numFmtId="0" fontId="45" fillId="58"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7" fillId="48" borderId="0" applyNumberFormat="0" applyBorder="0" applyAlignment="0" applyProtection="0"/>
    <xf numFmtId="0" fontId="14" fillId="16" borderId="0" applyNumberFormat="0" applyBorder="0" applyAlignment="0" applyProtection="0"/>
    <xf numFmtId="0" fontId="47" fillId="48"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45" fillId="58" borderId="0" applyNumberFormat="0" applyBorder="0" applyAlignment="0" applyProtection="0"/>
    <xf numFmtId="0" fontId="46"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44" fillId="16" borderId="0" applyNumberFormat="0" applyBorder="0" applyAlignment="0" applyProtection="0"/>
    <xf numFmtId="0" fontId="47" fillId="48" borderId="0" applyNumberFormat="0" applyBorder="0" applyAlignment="0" applyProtection="0"/>
    <xf numFmtId="0" fontId="47" fillId="48" borderId="0" applyNumberFormat="0" applyBorder="0" applyAlignment="0" applyProtection="0"/>
    <xf numFmtId="0" fontId="14" fillId="16" borderId="0" applyNumberFormat="0" applyBorder="0" applyAlignment="0" applyProtection="0"/>
    <xf numFmtId="0" fontId="45" fillId="58"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45" fillId="58"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14" fillId="16" borderId="0" applyNumberFormat="0" applyBorder="0" applyAlignment="0" applyProtection="0"/>
    <xf numFmtId="0" fontId="45" fillId="58"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14" fillId="16" borderId="0" applyNumberFormat="0" applyBorder="0" applyAlignment="0" applyProtection="0"/>
    <xf numFmtId="0" fontId="45" fillId="58"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14" fillId="16" borderId="0" applyNumberFormat="0" applyBorder="0" applyAlignment="0" applyProtection="0"/>
    <xf numFmtId="0" fontId="45" fillId="58"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14" fillId="16" borderId="0" applyNumberFormat="0" applyBorder="0" applyAlignment="0" applyProtection="0"/>
    <xf numFmtId="0" fontId="45" fillId="58"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14" fillId="16" borderId="0" applyNumberFormat="0" applyBorder="0" applyAlignment="0" applyProtection="0"/>
    <xf numFmtId="0" fontId="45" fillId="58"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14" fillId="16" borderId="0" applyNumberFormat="0" applyBorder="0" applyAlignment="0" applyProtection="0"/>
    <xf numFmtId="0" fontId="45" fillId="58"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14" fillId="20" borderId="0" applyNumberFormat="0" applyBorder="0" applyAlignment="0" applyProtection="0"/>
    <xf numFmtId="0" fontId="45" fillId="59"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7" fillId="50" borderId="0" applyNumberFormat="0" applyBorder="0" applyAlignment="0" applyProtection="0"/>
    <xf numFmtId="0" fontId="14" fillId="20" borderId="0" applyNumberFormat="0" applyBorder="0" applyAlignment="0" applyProtection="0"/>
    <xf numFmtId="0" fontId="47" fillId="5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45" fillId="59" borderId="0" applyNumberFormat="0" applyBorder="0" applyAlignment="0" applyProtection="0"/>
    <xf numFmtId="0" fontId="46"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44" fillId="20" borderId="0" applyNumberFormat="0" applyBorder="0" applyAlignment="0" applyProtection="0"/>
    <xf numFmtId="0" fontId="47" fillId="50" borderId="0" applyNumberFormat="0" applyBorder="0" applyAlignment="0" applyProtection="0"/>
    <xf numFmtId="0" fontId="47" fillId="50" borderId="0" applyNumberFormat="0" applyBorder="0" applyAlignment="0" applyProtection="0"/>
    <xf numFmtId="0" fontId="14" fillId="20" borderId="0" applyNumberFormat="0" applyBorder="0" applyAlignment="0" applyProtection="0"/>
    <xf numFmtId="0" fontId="45" fillId="59"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45" fillId="59"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14" fillId="20" borderId="0" applyNumberFormat="0" applyBorder="0" applyAlignment="0" applyProtection="0"/>
    <xf numFmtId="0" fontId="45" fillId="59"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14" fillId="20" borderId="0" applyNumberFormat="0" applyBorder="0" applyAlignment="0" applyProtection="0"/>
    <xf numFmtId="0" fontId="45" fillId="59"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14" fillId="20" borderId="0" applyNumberFormat="0" applyBorder="0" applyAlignment="0" applyProtection="0"/>
    <xf numFmtId="0" fontId="45" fillId="59"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14" fillId="20" borderId="0" applyNumberFormat="0" applyBorder="0" applyAlignment="0" applyProtection="0"/>
    <xf numFmtId="0" fontId="45" fillId="59"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14" fillId="20" borderId="0" applyNumberFormat="0" applyBorder="0" applyAlignment="0" applyProtection="0"/>
    <xf numFmtId="0" fontId="45" fillId="59"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14" fillId="20" borderId="0" applyNumberFormat="0" applyBorder="0" applyAlignment="0" applyProtection="0"/>
    <xf numFmtId="0" fontId="45" fillId="59"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14" fillId="24" borderId="0" applyNumberFormat="0" applyBorder="0" applyAlignment="0" applyProtection="0"/>
    <xf numFmtId="0" fontId="45" fillId="57"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7" fillId="52" borderId="0" applyNumberFormat="0" applyBorder="0" applyAlignment="0" applyProtection="0"/>
    <xf numFmtId="0" fontId="14" fillId="24" borderId="0" applyNumberFormat="0" applyBorder="0" applyAlignment="0" applyProtection="0"/>
    <xf numFmtId="0" fontId="47" fillId="52"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45" fillId="57" borderId="0" applyNumberFormat="0" applyBorder="0" applyAlignment="0" applyProtection="0"/>
    <xf numFmtId="0" fontId="46"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44" fillId="24" borderId="0" applyNumberFormat="0" applyBorder="0" applyAlignment="0" applyProtection="0"/>
    <xf numFmtId="0" fontId="47" fillId="52" borderId="0" applyNumberFormat="0" applyBorder="0" applyAlignment="0" applyProtection="0"/>
    <xf numFmtId="0" fontId="47" fillId="52" borderId="0" applyNumberFormat="0" applyBorder="0" applyAlignment="0" applyProtection="0"/>
    <xf numFmtId="0" fontId="14" fillId="24" borderId="0" applyNumberFormat="0" applyBorder="0" applyAlignment="0" applyProtection="0"/>
    <xf numFmtId="0" fontId="45" fillId="57"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45" fillId="57"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14" fillId="24" borderId="0" applyNumberFormat="0" applyBorder="0" applyAlignment="0" applyProtection="0"/>
    <xf numFmtId="0" fontId="45" fillId="57"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14" fillId="24" borderId="0" applyNumberFormat="0" applyBorder="0" applyAlignment="0" applyProtection="0"/>
    <xf numFmtId="0" fontId="45" fillId="57"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14" fillId="24" borderId="0" applyNumberFormat="0" applyBorder="0" applyAlignment="0" applyProtection="0"/>
    <xf numFmtId="0" fontId="45" fillId="57"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14" fillId="24" borderId="0" applyNumberFormat="0" applyBorder="0" applyAlignment="0" applyProtection="0"/>
    <xf numFmtId="0" fontId="45" fillId="57"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14" fillId="24" borderId="0" applyNumberFormat="0" applyBorder="0" applyAlignment="0" applyProtection="0"/>
    <xf numFmtId="0" fontId="45" fillId="57"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14" fillId="24" borderId="0" applyNumberFormat="0" applyBorder="0" applyAlignment="0" applyProtection="0"/>
    <xf numFmtId="0" fontId="45" fillId="57"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14" fillId="28" borderId="0" applyNumberFormat="0" applyBorder="0" applyAlignment="0" applyProtection="0"/>
    <xf numFmtId="0" fontId="45" fillId="53"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7" fillId="60" borderId="0" applyNumberFormat="0" applyBorder="0" applyAlignment="0" applyProtection="0"/>
    <xf numFmtId="0" fontId="14" fillId="28" borderId="0" applyNumberFormat="0" applyBorder="0" applyAlignment="0" applyProtection="0"/>
    <xf numFmtId="0" fontId="47" fillId="60"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45" fillId="53" borderId="0" applyNumberFormat="0" applyBorder="0" applyAlignment="0" applyProtection="0"/>
    <xf numFmtId="0" fontId="46"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44" fillId="28" borderId="0" applyNumberFormat="0" applyBorder="0" applyAlignment="0" applyProtection="0"/>
    <xf numFmtId="0" fontId="47" fillId="60" borderId="0" applyNumberFormat="0" applyBorder="0" applyAlignment="0" applyProtection="0"/>
    <xf numFmtId="0" fontId="47" fillId="60" borderId="0" applyNumberFormat="0" applyBorder="0" applyAlignment="0" applyProtection="0"/>
    <xf numFmtId="0" fontId="14" fillId="28" borderId="0" applyNumberFormat="0" applyBorder="0" applyAlignment="0" applyProtection="0"/>
    <xf numFmtId="0" fontId="45" fillId="53"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45" fillId="53"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14" fillId="28" borderId="0" applyNumberFormat="0" applyBorder="0" applyAlignment="0" applyProtection="0"/>
    <xf numFmtId="0" fontId="45" fillId="53"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14" fillId="28" borderId="0" applyNumberFormat="0" applyBorder="0" applyAlignment="0" applyProtection="0"/>
    <xf numFmtId="0" fontId="45" fillId="53"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14" fillId="28" borderId="0" applyNumberFormat="0" applyBorder="0" applyAlignment="0" applyProtection="0"/>
    <xf numFmtId="0" fontId="45" fillId="53"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14" fillId="28" borderId="0" applyNumberFormat="0" applyBorder="0" applyAlignment="0" applyProtection="0"/>
    <xf numFmtId="0" fontId="45" fillId="53"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14" fillId="28" borderId="0" applyNumberFormat="0" applyBorder="0" applyAlignment="0" applyProtection="0"/>
    <xf numFmtId="0" fontId="45" fillId="53"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14" fillId="28" borderId="0" applyNumberFormat="0" applyBorder="0" applyAlignment="0" applyProtection="0"/>
    <xf numFmtId="0" fontId="45" fillId="53"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14" fillId="32" borderId="0" applyNumberFormat="0" applyBorder="0" applyAlignment="0" applyProtection="0"/>
    <xf numFmtId="0" fontId="45" fillId="58"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7" fillId="48" borderId="0" applyNumberFormat="0" applyBorder="0" applyAlignment="0" applyProtection="0"/>
    <xf numFmtId="0" fontId="14" fillId="32" borderId="0" applyNumberFormat="0" applyBorder="0" applyAlignment="0" applyProtection="0"/>
    <xf numFmtId="0" fontId="47" fillId="48"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45" fillId="58" borderId="0" applyNumberFormat="0" applyBorder="0" applyAlignment="0" applyProtection="0"/>
    <xf numFmtId="0" fontId="46"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44" fillId="32" borderId="0" applyNumberFormat="0" applyBorder="0" applyAlignment="0" applyProtection="0"/>
    <xf numFmtId="0" fontId="47" fillId="48" borderId="0" applyNumberFormat="0" applyBorder="0" applyAlignment="0" applyProtection="0"/>
    <xf numFmtId="0" fontId="47" fillId="48" borderId="0" applyNumberFormat="0" applyBorder="0" applyAlignment="0" applyProtection="0"/>
    <xf numFmtId="0" fontId="14" fillId="32" borderId="0" applyNumberFormat="0" applyBorder="0" applyAlignment="0" applyProtection="0"/>
    <xf numFmtId="0" fontId="45" fillId="58"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45" fillId="58"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14" fillId="32" borderId="0" applyNumberFormat="0" applyBorder="0" applyAlignment="0" applyProtection="0"/>
    <xf numFmtId="0" fontId="45" fillId="58"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14" fillId="32" borderId="0" applyNumberFormat="0" applyBorder="0" applyAlignment="0" applyProtection="0"/>
    <xf numFmtId="0" fontId="45" fillId="58"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14" fillId="32" borderId="0" applyNumberFormat="0" applyBorder="0" applyAlignment="0" applyProtection="0"/>
    <xf numFmtId="0" fontId="45" fillId="58"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14" fillId="32" borderId="0" applyNumberFormat="0" applyBorder="0" applyAlignment="0" applyProtection="0"/>
    <xf numFmtId="0" fontId="45" fillId="58"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14" fillId="32" borderId="0" applyNumberFormat="0" applyBorder="0" applyAlignment="0" applyProtection="0"/>
    <xf numFmtId="0" fontId="45" fillId="58"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14" fillId="32" borderId="0" applyNumberFormat="0" applyBorder="0" applyAlignment="0" applyProtection="0"/>
    <xf numFmtId="0" fontId="45" fillId="58"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14" fillId="36" borderId="0" applyNumberFormat="0" applyBorder="0" applyAlignment="0" applyProtection="0"/>
    <xf numFmtId="0" fontId="45" fillId="61"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7" fillId="57" borderId="0" applyNumberFormat="0" applyBorder="0" applyAlignment="0" applyProtection="0"/>
    <xf numFmtId="0" fontId="14" fillId="36" borderId="0" applyNumberFormat="0" applyBorder="0" applyAlignment="0" applyProtection="0"/>
    <xf numFmtId="0" fontId="47" fillId="57"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45" fillId="61" borderId="0" applyNumberFormat="0" applyBorder="0" applyAlignment="0" applyProtection="0"/>
    <xf numFmtId="0" fontId="46"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44" fillId="36" borderId="0" applyNumberFormat="0" applyBorder="0" applyAlignment="0" applyProtection="0"/>
    <xf numFmtId="0" fontId="47" fillId="57" borderId="0" applyNumberFormat="0" applyBorder="0" applyAlignment="0" applyProtection="0"/>
    <xf numFmtId="0" fontId="47" fillId="57" borderId="0" applyNumberFormat="0" applyBorder="0" applyAlignment="0" applyProtection="0"/>
    <xf numFmtId="0" fontId="14" fillId="36" borderId="0" applyNumberFormat="0" applyBorder="0" applyAlignment="0" applyProtection="0"/>
    <xf numFmtId="0" fontId="45" fillId="61"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45" fillId="61"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14" fillId="36" borderId="0" applyNumberFormat="0" applyBorder="0" applyAlignment="0" applyProtection="0"/>
    <xf numFmtId="0" fontId="45" fillId="61"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14" fillId="36" borderId="0" applyNumberFormat="0" applyBorder="0" applyAlignment="0" applyProtection="0"/>
    <xf numFmtId="0" fontId="45" fillId="61"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14" fillId="36" borderId="0" applyNumberFormat="0" applyBorder="0" applyAlignment="0" applyProtection="0"/>
    <xf numFmtId="0" fontId="45" fillId="61"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14" fillId="36" borderId="0" applyNumberFormat="0" applyBorder="0" applyAlignment="0" applyProtection="0"/>
    <xf numFmtId="0" fontId="45" fillId="61"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14" fillId="36" borderId="0" applyNumberFormat="0" applyBorder="0" applyAlignment="0" applyProtection="0"/>
    <xf numFmtId="0" fontId="45" fillId="61"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14" fillId="36" borderId="0" applyNumberFormat="0" applyBorder="0" applyAlignment="0" applyProtection="0"/>
    <xf numFmtId="0" fontId="45" fillId="61"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7" fillId="63" borderId="0" applyNumberFormat="0" applyBorder="0" applyAlignment="0" applyProtection="0"/>
    <xf numFmtId="0" fontId="49" fillId="63"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30" fillId="17"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30" fillId="21" borderId="0" applyNumberFormat="0" applyBorder="0" applyAlignment="0" applyProtection="0"/>
    <xf numFmtId="0" fontId="30" fillId="21" borderId="0" applyNumberFormat="0" applyBorder="0" applyAlignment="0" applyProtection="0"/>
    <xf numFmtId="0" fontId="30" fillId="21" borderId="0" applyNumberFormat="0" applyBorder="0" applyAlignment="0" applyProtection="0"/>
    <xf numFmtId="0" fontId="30" fillId="21" borderId="0" applyNumberFormat="0" applyBorder="0" applyAlignment="0" applyProtection="0"/>
    <xf numFmtId="0" fontId="30" fillId="21" borderId="0" applyNumberFormat="0" applyBorder="0" applyAlignment="0" applyProtection="0"/>
    <xf numFmtId="0" fontId="30" fillId="21" borderId="0" applyNumberFormat="0" applyBorder="0" applyAlignment="0" applyProtection="0"/>
    <xf numFmtId="0" fontId="48" fillId="50" borderId="0" applyNumberFormat="0" applyBorder="0" applyAlignment="0" applyProtection="0"/>
    <xf numFmtId="0" fontId="48" fillId="50" borderId="0" applyNumberFormat="0" applyBorder="0" applyAlignment="0" applyProtection="0"/>
    <xf numFmtId="0" fontId="47" fillId="59" borderId="0" applyNumberFormat="0" applyBorder="0" applyAlignment="0" applyProtection="0"/>
    <xf numFmtId="0" fontId="49" fillId="59"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48" fillId="50" borderId="0" applyNumberFormat="0" applyBorder="0" applyAlignment="0" applyProtection="0"/>
    <xf numFmtId="0" fontId="48" fillId="50"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30" fillId="21"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30" fillId="25" borderId="0" applyNumberFormat="0" applyBorder="0" applyAlignment="0" applyProtection="0"/>
    <xf numFmtId="0" fontId="30" fillId="25" borderId="0" applyNumberFormat="0" applyBorder="0" applyAlignment="0" applyProtection="0"/>
    <xf numFmtId="0" fontId="30" fillId="25" borderId="0" applyNumberFormat="0" applyBorder="0" applyAlignment="0" applyProtection="0"/>
    <xf numFmtId="0" fontId="30" fillId="25" borderId="0" applyNumberFormat="0" applyBorder="0" applyAlignment="0" applyProtection="0"/>
    <xf numFmtId="0" fontId="30" fillId="25" borderId="0" applyNumberFormat="0" applyBorder="0" applyAlignment="0" applyProtection="0"/>
    <xf numFmtId="0" fontId="30" fillId="25" borderId="0" applyNumberFormat="0" applyBorder="0" applyAlignment="0" applyProtection="0"/>
    <xf numFmtId="0" fontId="48" fillId="52" borderId="0" applyNumberFormat="0" applyBorder="0" applyAlignment="0" applyProtection="0"/>
    <xf numFmtId="0" fontId="48" fillId="52" borderId="0" applyNumberFormat="0" applyBorder="0" applyAlignment="0" applyProtection="0"/>
    <xf numFmtId="0" fontId="47" fillId="57" borderId="0" applyNumberFormat="0" applyBorder="0" applyAlignment="0" applyProtection="0"/>
    <xf numFmtId="0" fontId="49" fillId="57" borderId="0" applyNumberFormat="0" applyBorder="0" applyAlignment="0" applyProtection="0"/>
    <xf numFmtId="0" fontId="50" fillId="25" borderId="0" applyNumberFormat="0" applyBorder="0" applyAlignment="0" applyProtection="0"/>
    <xf numFmtId="0" fontId="50" fillId="25" borderId="0" applyNumberFormat="0" applyBorder="0" applyAlignment="0" applyProtection="0"/>
    <xf numFmtId="0" fontId="48" fillId="52" borderId="0" applyNumberFormat="0" applyBorder="0" applyAlignment="0" applyProtection="0"/>
    <xf numFmtId="0" fontId="48" fillId="52"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30" fillId="25"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30" fillId="29" borderId="0" applyNumberFormat="0" applyBorder="0" applyAlignment="0" applyProtection="0"/>
    <xf numFmtId="0" fontId="30" fillId="29" borderId="0" applyNumberFormat="0" applyBorder="0" applyAlignment="0" applyProtection="0"/>
    <xf numFmtId="0" fontId="30" fillId="29" borderId="0" applyNumberFormat="0" applyBorder="0" applyAlignment="0" applyProtection="0"/>
    <xf numFmtId="0" fontId="30" fillId="29" borderId="0" applyNumberFormat="0" applyBorder="0" applyAlignment="0" applyProtection="0"/>
    <xf numFmtId="0" fontId="30" fillId="29" borderId="0" applyNumberFormat="0" applyBorder="0" applyAlignment="0" applyProtection="0"/>
    <xf numFmtId="0" fontId="30" fillId="29" borderId="0" applyNumberFormat="0" applyBorder="0" applyAlignment="0" applyProtection="0"/>
    <xf numFmtId="0" fontId="48" fillId="60" borderId="0" applyNumberFormat="0" applyBorder="0" applyAlignment="0" applyProtection="0"/>
    <xf numFmtId="0" fontId="48" fillId="60" borderId="0" applyNumberFormat="0" applyBorder="0" applyAlignment="0" applyProtection="0"/>
    <xf numFmtId="0" fontId="47" fillId="64" borderId="0" applyNumberFormat="0" applyBorder="0" applyAlignment="0" applyProtection="0"/>
    <xf numFmtId="0" fontId="49" fillId="64" borderId="0" applyNumberFormat="0" applyBorder="0" applyAlignment="0" applyProtection="0"/>
    <xf numFmtId="0" fontId="50" fillId="29" borderId="0" applyNumberFormat="0" applyBorder="0" applyAlignment="0" applyProtection="0"/>
    <xf numFmtId="0" fontId="50" fillId="29" borderId="0" applyNumberFormat="0" applyBorder="0" applyAlignment="0" applyProtection="0"/>
    <xf numFmtId="0" fontId="48" fillId="60" borderId="0" applyNumberFormat="0" applyBorder="0" applyAlignment="0" applyProtection="0"/>
    <xf numFmtId="0" fontId="48" fillId="60"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30" fillId="29"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7" fillId="65" borderId="0" applyNumberFormat="0" applyBorder="0" applyAlignment="0" applyProtection="0"/>
    <xf numFmtId="0" fontId="49" fillId="65" borderId="0" applyNumberFormat="0" applyBorder="0" applyAlignment="0" applyProtection="0"/>
    <xf numFmtId="0" fontId="50" fillId="33" borderId="0" applyNumberFormat="0" applyBorder="0" applyAlignment="0" applyProtection="0"/>
    <xf numFmtId="0" fontId="50" fillId="33"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30" fillId="33"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7" fillId="66" borderId="0" applyNumberFormat="0" applyBorder="0" applyAlignment="0" applyProtection="0"/>
    <xf numFmtId="0" fontId="49" fillId="66" borderId="0" applyNumberFormat="0" applyBorder="0" applyAlignment="0" applyProtection="0"/>
    <xf numFmtId="0" fontId="50" fillId="37" borderId="0" applyNumberFormat="0" applyBorder="0" applyAlignment="0" applyProtection="0"/>
    <xf numFmtId="0" fontId="50" fillId="3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30" fillId="37"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7" fillId="68" borderId="0" applyNumberFormat="0" applyBorder="0" applyAlignment="0" applyProtection="0"/>
    <xf numFmtId="0" fontId="49" fillId="68"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30" fillId="14"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48" fillId="69" borderId="0" applyNumberFormat="0" applyBorder="0" applyAlignment="0" applyProtection="0"/>
    <xf numFmtId="0" fontId="48" fillId="69" borderId="0" applyNumberFormat="0" applyBorder="0" applyAlignment="0" applyProtection="0"/>
    <xf numFmtId="0" fontId="47" fillId="62" borderId="0" applyNumberFormat="0" applyBorder="0" applyAlignment="0" applyProtection="0"/>
    <xf numFmtId="0" fontId="49" fillId="62"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48" fillId="69" borderId="0" applyNumberFormat="0" applyBorder="0" applyAlignment="0" applyProtection="0"/>
    <xf numFmtId="0" fontId="48" fillId="69"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30" fillId="18"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48" fillId="59" borderId="0" applyNumberFormat="0" applyBorder="0" applyAlignment="0" applyProtection="0"/>
    <xf numFmtId="0" fontId="48" fillId="59" borderId="0" applyNumberFormat="0" applyBorder="0" applyAlignment="0" applyProtection="0"/>
    <xf numFmtId="0" fontId="47" fillId="70" borderId="0" applyNumberFormat="0" applyBorder="0" applyAlignment="0" applyProtection="0"/>
    <xf numFmtId="0" fontId="49" fillId="70"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48" fillId="59" borderId="0" applyNumberFormat="0" applyBorder="0" applyAlignment="0" applyProtection="0"/>
    <xf numFmtId="0" fontId="48" fillId="59"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30" fillId="22"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48" fillId="71" borderId="0" applyNumberFormat="0" applyBorder="0" applyAlignment="0" applyProtection="0"/>
    <xf numFmtId="0" fontId="48" fillId="71" borderId="0" applyNumberFormat="0" applyBorder="0" applyAlignment="0" applyProtection="0"/>
    <xf numFmtId="0" fontId="47" fillId="64" borderId="0" applyNumberFormat="0" applyBorder="0" applyAlignment="0" applyProtection="0"/>
    <xf numFmtId="0" fontId="49" fillId="64"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48" fillId="71" borderId="0" applyNumberFormat="0" applyBorder="0" applyAlignment="0" applyProtection="0"/>
    <xf numFmtId="0" fontId="48" fillId="71"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30" fillId="26"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7" fillId="65" borderId="0" applyNumberFormat="0" applyBorder="0" applyAlignment="0" applyProtection="0"/>
    <xf numFmtId="0" fontId="49" fillId="65"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30" fillId="30"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48" fillId="63" borderId="0" applyNumberFormat="0" applyBorder="0" applyAlignment="0" applyProtection="0"/>
    <xf numFmtId="0" fontId="48" fillId="63" borderId="0" applyNumberFormat="0" applyBorder="0" applyAlignment="0" applyProtection="0"/>
    <xf numFmtId="0" fontId="47" fillId="72" borderId="0" applyNumberFormat="0" applyBorder="0" applyAlignment="0" applyProtection="0"/>
    <xf numFmtId="0" fontId="49" fillId="72"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48" fillId="63" borderId="0" applyNumberFormat="0" applyBorder="0" applyAlignment="0" applyProtection="0"/>
    <xf numFmtId="0" fontId="48" fillId="63"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30" fillId="34"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14" fillId="44" borderId="0" applyNumberFormat="0" applyFont="0" applyBorder="0" applyAlignment="0" applyProtection="0"/>
    <xf numFmtId="0" fontId="14" fillId="44" borderId="0" applyNumberFormat="0" applyFont="0" applyBorder="0" applyAlignment="0" applyProtection="0"/>
    <xf numFmtId="0" fontId="14" fillId="44" borderId="0" applyNumberFormat="0" applyFont="0" applyBorder="0" applyAlignment="0" applyProtection="0"/>
    <xf numFmtId="0" fontId="14" fillId="44" borderId="0" applyNumberFormat="0" applyFont="0" applyBorder="0" applyAlignment="0" applyProtection="0"/>
    <xf numFmtId="0" fontId="14" fillId="44" borderId="0" applyNumberFormat="0" applyFont="0" applyBorder="0" applyAlignment="0" applyProtection="0"/>
    <xf numFmtId="0" fontId="33" fillId="44" borderId="0" applyNumberFormat="0" applyFont="0" applyBorder="0" applyAlignment="0" applyProtection="0"/>
    <xf numFmtId="0" fontId="14" fillId="0" borderId="0" applyNumberFormat="0" applyFont="0" applyBorder="0" applyAlignment="0" applyProtection="0"/>
    <xf numFmtId="0" fontId="14" fillId="44" borderId="0" applyNumberFormat="0" applyFon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51" fillId="55" borderId="0" applyNumberFormat="0" applyBorder="0" applyAlignment="0" applyProtection="0"/>
    <xf numFmtId="0" fontId="51" fillId="55" borderId="0" applyNumberFormat="0" applyBorder="0" applyAlignment="0" applyProtection="0"/>
    <xf numFmtId="0" fontId="52" fillId="49" borderId="0" applyNumberFormat="0" applyBorder="0" applyAlignment="0" applyProtection="0"/>
    <xf numFmtId="0" fontId="53" fillId="49" borderId="0" applyNumberFormat="0" applyBorder="0" applyAlignment="0" applyProtection="0"/>
    <xf numFmtId="0" fontId="54" fillId="8" borderId="0" applyNumberFormat="0" applyBorder="0" applyAlignment="0" applyProtection="0"/>
    <xf numFmtId="0" fontId="54" fillId="8" borderId="0" applyNumberFormat="0" applyBorder="0" applyAlignment="0" applyProtection="0"/>
    <xf numFmtId="0" fontId="51" fillId="55" borderId="0" applyNumberFormat="0" applyBorder="0" applyAlignment="0" applyProtection="0"/>
    <xf numFmtId="0" fontId="51" fillId="55"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20" fillId="8"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5" fillId="73" borderId="0" applyNumberFormat="0" applyBorder="0"/>
    <xf numFmtId="0" fontId="24" fillId="11" borderId="18" applyNumberFormat="0" applyAlignment="0" applyProtection="0"/>
    <xf numFmtId="0" fontId="24" fillId="11" borderId="18" applyNumberFormat="0" applyAlignment="0" applyProtection="0"/>
    <xf numFmtId="0" fontId="24" fillId="11" borderId="18" applyNumberFormat="0" applyAlignment="0" applyProtection="0"/>
    <xf numFmtId="0" fontId="24" fillId="11" borderId="18" applyNumberFormat="0" applyAlignment="0" applyProtection="0"/>
    <xf numFmtId="0" fontId="24" fillId="11" borderId="18" applyNumberFormat="0" applyAlignment="0" applyProtection="0"/>
    <xf numFmtId="0" fontId="24" fillId="11" borderId="18" applyNumberFormat="0" applyAlignment="0" applyProtection="0"/>
    <xf numFmtId="0" fontId="56" fillId="61" borderId="32" applyNumberFormat="0" applyAlignment="0" applyProtection="0"/>
    <xf numFmtId="0" fontId="56" fillId="61" borderId="32" applyNumberFormat="0" applyAlignment="0" applyProtection="0"/>
    <xf numFmtId="0" fontId="56" fillId="60" borderId="32" applyNumberFormat="0" applyAlignment="0" applyProtection="0"/>
    <xf numFmtId="0" fontId="57" fillId="60" borderId="32" applyNumberFormat="0" applyAlignment="0" applyProtection="0"/>
    <xf numFmtId="0" fontId="58" fillId="11" borderId="18" applyNumberFormat="0" applyAlignment="0" applyProtection="0"/>
    <xf numFmtId="0" fontId="58" fillId="11" borderId="18" applyNumberFormat="0" applyAlignment="0" applyProtection="0"/>
    <xf numFmtId="0" fontId="56" fillId="61" borderId="32" applyNumberFormat="0" applyAlignment="0" applyProtection="0"/>
    <xf numFmtId="0" fontId="56" fillId="61"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24" fillId="11" borderId="18"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26" fillId="12" borderId="21" applyNumberFormat="0" applyAlignment="0" applyProtection="0"/>
    <xf numFmtId="0" fontId="26" fillId="12" borderId="21" applyNumberFormat="0" applyAlignment="0" applyProtection="0"/>
    <xf numFmtId="0" fontId="26" fillId="12" borderId="21" applyNumberFormat="0" applyAlignment="0" applyProtection="0"/>
    <xf numFmtId="0" fontId="26" fillId="12" borderId="21" applyNumberFormat="0" applyAlignment="0" applyProtection="0"/>
    <xf numFmtId="0" fontId="26" fillId="12" borderId="21" applyNumberFormat="0" applyAlignment="0" applyProtection="0"/>
    <xf numFmtId="0" fontId="26" fillId="12" borderId="21" applyNumberFormat="0" applyAlignment="0" applyProtection="0"/>
    <xf numFmtId="0" fontId="59" fillId="74" borderId="33" applyNumberFormat="0" applyAlignment="0" applyProtection="0"/>
    <xf numFmtId="0" fontId="59" fillId="74" borderId="33" applyNumberFormat="0" applyAlignment="0" applyProtection="0"/>
    <xf numFmtId="0" fontId="60" fillId="74" borderId="33" applyNumberFormat="0" applyAlignment="0" applyProtection="0"/>
    <xf numFmtId="0" fontId="61" fillId="74" borderId="33" applyNumberFormat="0" applyAlignment="0" applyProtection="0"/>
    <xf numFmtId="0" fontId="62" fillId="12" borderId="21" applyNumberFormat="0" applyAlignment="0" applyProtection="0"/>
    <xf numFmtId="0" fontId="62" fillId="12" borderId="21" applyNumberFormat="0" applyAlignment="0" applyProtection="0"/>
    <xf numFmtId="0" fontId="59" fillId="74" borderId="33" applyNumberFormat="0" applyAlignment="0" applyProtection="0"/>
    <xf numFmtId="0" fontId="59"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26" fillId="12" borderId="21"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170" fontId="63" fillId="75" borderId="34" applyFont="0" applyFill="0" applyBorder="0" applyProtection="0">
      <alignment horizontal="right"/>
    </xf>
    <xf numFmtId="43" fontId="14"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64" fillId="0" borderId="0" applyFont="0" applyFill="0" applyBorder="0" applyAlignment="0" applyProtection="0"/>
    <xf numFmtId="43" fontId="14" fillId="0" borderId="0" applyFont="0" applyFill="0" applyBorder="0" applyAlignment="0" applyProtection="0"/>
    <xf numFmtId="171" fontId="33"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64"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64"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3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33" fillId="0" borderId="0" applyFont="0" applyFill="0" applyBorder="0" applyAlignment="0" applyProtection="0"/>
    <xf numFmtId="43" fontId="66"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33" fillId="0" borderId="0" applyFont="0" applyFill="0" applyBorder="0" applyAlignment="0" applyProtection="0"/>
    <xf numFmtId="171" fontId="64" fillId="0" borderId="0" applyFont="0" applyFill="0" applyBorder="0" applyAlignment="0" applyProtection="0"/>
    <xf numFmtId="43" fontId="1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14" fillId="0" borderId="0" applyFont="0" applyFill="0" applyBorder="0" applyAlignment="0" applyProtection="0"/>
    <xf numFmtId="171" fontId="14" fillId="0" borderId="0" applyFont="0" applyFill="0" applyBorder="0" applyAlignment="0" applyProtection="0"/>
    <xf numFmtId="171"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14" fillId="0" borderId="0" applyFont="0" applyFill="0" applyBorder="0" applyAlignment="0" applyProtection="0"/>
    <xf numFmtId="43" fontId="14" fillId="0" borderId="0" applyFont="0" applyFill="0" applyBorder="0" applyAlignment="0" applyProtection="0"/>
    <xf numFmtId="171" fontId="14" fillId="0" borderId="0" applyFont="0" applyFill="0" applyBorder="0" applyAlignment="0" applyProtection="0"/>
    <xf numFmtId="171" fontId="14" fillId="0" borderId="0" applyFont="0" applyFill="0" applyBorder="0" applyAlignment="0" applyProtection="0"/>
    <xf numFmtId="171" fontId="14" fillId="0" borderId="0" applyFont="0" applyFill="0" applyBorder="0" applyAlignment="0" applyProtection="0"/>
    <xf numFmtId="171" fontId="14" fillId="0" borderId="0" applyFont="0" applyFill="0" applyBorder="0" applyAlignment="0" applyProtection="0"/>
    <xf numFmtId="171"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43" fontId="1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171" fontId="33" fillId="0" borderId="0" applyFont="0" applyFill="0" applyBorder="0" applyAlignment="0" applyProtection="0"/>
    <xf numFmtId="171"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171"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33" fillId="0" borderId="0" applyFont="0" applyFill="0" applyBorder="0" applyAlignment="0" applyProtection="0"/>
    <xf numFmtId="43" fontId="14" fillId="0" borderId="0" applyFont="0" applyFill="0" applyBorder="0" applyAlignment="0" applyProtection="0"/>
    <xf numFmtId="43" fontId="64" fillId="0" borderId="0" applyFont="0" applyFill="0" applyBorder="0" applyAlignment="0" applyProtection="0"/>
    <xf numFmtId="43" fontId="33"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33" fillId="0" borderId="0" applyFont="0" applyFill="0" applyBorder="0" applyAlignment="0" applyProtection="0"/>
    <xf numFmtId="43" fontId="64" fillId="0" borderId="0" applyFont="0" applyFill="0" applyBorder="0" applyAlignment="0" applyProtection="0"/>
    <xf numFmtId="43" fontId="33"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4"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64" fillId="0" borderId="0" applyFont="0" applyFill="0" applyBorder="0" applyAlignment="0" applyProtection="0"/>
    <xf numFmtId="43" fontId="33"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171" fontId="64" fillId="0" borderId="0" applyFont="0" applyFill="0" applyBorder="0" applyAlignment="0" applyProtection="0"/>
    <xf numFmtId="171" fontId="33"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171" fontId="33"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171"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171" fontId="64" fillId="0" borderId="0" applyFont="0" applyFill="0" applyBorder="0" applyAlignment="0" applyProtection="0"/>
    <xf numFmtId="43" fontId="64" fillId="0" borderId="0" applyFont="0" applyFill="0" applyBorder="0" applyAlignment="0" applyProtection="0"/>
    <xf numFmtId="171" fontId="33" fillId="0" borderId="0" applyFont="0" applyFill="0" applyBorder="0" applyAlignment="0" applyProtection="0"/>
    <xf numFmtId="171"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171"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171" fontId="64" fillId="0" borderId="0" applyFont="0" applyFill="0" applyBorder="0" applyAlignment="0" applyProtection="0"/>
    <xf numFmtId="43" fontId="64" fillId="0" borderId="0" applyFont="0" applyFill="0" applyBorder="0" applyAlignment="0" applyProtection="0"/>
    <xf numFmtId="171" fontId="33" fillId="0" borderId="0" applyFont="0" applyFill="0" applyBorder="0" applyAlignment="0" applyProtection="0"/>
    <xf numFmtId="171"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171"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171" fontId="64" fillId="0" borderId="0" applyFont="0" applyFill="0" applyBorder="0" applyAlignment="0" applyProtection="0"/>
    <xf numFmtId="43" fontId="64" fillId="0" borderId="0" applyFont="0" applyFill="0" applyBorder="0" applyAlignment="0" applyProtection="0"/>
    <xf numFmtId="171" fontId="33" fillId="0" borderId="0" applyFont="0" applyFill="0" applyBorder="0" applyAlignment="0" applyProtection="0"/>
    <xf numFmtId="171"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43" fontId="33" fillId="0" borderId="0" applyFont="0" applyFill="0" applyBorder="0" applyAlignment="0" applyProtection="0"/>
    <xf numFmtId="171" fontId="33"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171"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171" fontId="64" fillId="0" borderId="0" applyFont="0" applyFill="0" applyBorder="0" applyAlignment="0" applyProtection="0"/>
    <xf numFmtId="43" fontId="64" fillId="0" borderId="0" applyFont="0" applyFill="0" applyBorder="0" applyAlignment="0" applyProtection="0"/>
    <xf numFmtId="171" fontId="33" fillId="0" borderId="0" applyFont="0" applyFill="0" applyBorder="0" applyAlignment="0" applyProtection="0"/>
    <xf numFmtId="171"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171" fontId="33" fillId="0" borderId="0" applyFont="0" applyFill="0" applyBorder="0" applyAlignment="0" applyProtection="0"/>
    <xf numFmtId="171" fontId="14" fillId="0" borderId="0" applyFont="0" applyFill="0" applyBorder="0" applyAlignment="0" applyProtection="0"/>
    <xf numFmtId="171" fontId="14" fillId="0" borderId="0" applyFont="0" applyFill="0" applyBorder="0" applyAlignment="0" applyProtection="0"/>
    <xf numFmtId="171" fontId="14" fillId="0" borderId="0" applyFont="0" applyFill="0" applyBorder="0" applyAlignment="0" applyProtection="0"/>
    <xf numFmtId="171" fontId="14"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3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3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64"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64"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43" fontId="64" fillId="0" borderId="0" applyFont="0" applyFill="0" applyBorder="0" applyAlignment="0" applyProtection="0"/>
    <xf numFmtId="171"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171" fontId="64"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43"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14" fillId="0" borderId="0" applyFont="0" applyFill="0" applyBorder="0" applyAlignment="0" applyProtection="0"/>
    <xf numFmtId="43" fontId="33" fillId="0" borderId="0" applyFont="0" applyFill="0" applyBorder="0" applyAlignment="0" applyProtection="0"/>
    <xf numFmtId="171" fontId="33" fillId="0" borderId="0" applyFont="0" applyFill="0" applyBorder="0" applyAlignment="0" applyProtection="0"/>
    <xf numFmtId="171" fontId="64" fillId="0" borderId="0" applyFont="0" applyFill="0" applyBorder="0" applyAlignment="0" applyProtection="0"/>
    <xf numFmtId="171" fontId="33" fillId="0" borderId="0" applyFont="0" applyFill="0" applyBorder="0" applyAlignment="0" applyProtection="0"/>
    <xf numFmtId="171" fontId="64" fillId="0" borderId="0" applyFont="0" applyFill="0" applyBorder="0" applyAlignment="0" applyProtection="0"/>
    <xf numFmtId="171" fontId="33" fillId="0" borderId="0" applyFont="0" applyFill="0" applyBorder="0" applyAlignment="0" applyProtection="0"/>
    <xf numFmtId="171" fontId="64" fillId="0" borderId="0" applyFont="0" applyFill="0" applyBorder="0" applyAlignment="0" applyProtection="0"/>
    <xf numFmtId="171" fontId="33" fillId="0" borderId="0" applyFont="0" applyFill="0" applyBorder="0" applyAlignment="0" applyProtection="0"/>
    <xf numFmtId="171" fontId="64" fillId="0" borderId="0" applyFont="0" applyFill="0" applyBorder="0" applyAlignment="0" applyProtection="0"/>
    <xf numFmtId="171" fontId="33" fillId="0" borderId="0" applyFont="0" applyFill="0" applyBorder="0" applyAlignment="0" applyProtection="0"/>
    <xf numFmtId="171" fontId="14" fillId="0" borderId="0" applyFont="0" applyFill="0" applyBorder="0" applyAlignment="0" applyProtection="0"/>
    <xf numFmtId="171" fontId="14" fillId="0" borderId="0" applyFont="0" applyFill="0" applyBorder="0" applyAlignment="0" applyProtection="0"/>
    <xf numFmtId="171" fontId="33" fillId="0" borderId="0" applyFont="0" applyFill="0" applyBorder="0" applyAlignment="0" applyProtection="0"/>
    <xf numFmtId="171" fontId="14" fillId="0" borderId="0" applyFont="0" applyFill="0" applyBorder="0" applyAlignment="0" applyProtection="0"/>
    <xf numFmtId="171" fontId="64"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64"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66"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14" fillId="0" borderId="0" applyFont="0" applyFill="0" applyBorder="0" applyAlignment="0" applyProtection="0"/>
    <xf numFmtId="171" fontId="14" fillId="0" borderId="0" applyFont="0" applyFill="0" applyBorder="0" applyAlignment="0" applyProtection="0"/>
    <xf numFmtId="171" fontId="14" fillId="0" borderId="0" applyFont="0" applyFill="0" applyBorder="0" applyAlignment="0" applyProtection="0"/>
    <xf numFmtId="171" fontId="14" fillId="0" borderId="0" applyFont="0" applyFill="0" applyBorder="0" applyAlignment="0" applyProtection="0"/>
    <xf numFmtId="43" fontId="14" fillId="0" borderId="0" applyFont="0" applyFill="0" applyBorder="0" applyAlignment="0" applyProtection="0"/>
    <xf numFmtId="171" fontId="66"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14" fillId="0" borderId="0" applyFont="0" applyFill="0" applyBorder="0" applyAlignment="0" applyProtection="0"/>
    <xf numFmtId="171" fontId="64" fillId="0" borderId="0" applyFont="0" applyFill="0" applyBorder="0" applyAlignment="0" applyProtection="0"/>
    <xf numFmtId="171" fontId="67"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43" fontId="6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2" fontId="3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43" fontId="14"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43" fontId="14"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43" fontId="14" fillId="0" borderId="0" applyFont="0" applyFill="0" applyBorder="0" applyAlignment="0" applyProtection="0"/>
    <xf numFmtId="171" fontId="14" fillId="0" borderId="0" applyFont="0" applyFill="0" applyBorder="0" applyAlignment="0" applyProtection="0"/>
    <xf numFmtId="171" fontId="14" fillId="0" borderId="0" applyFont="0" applyFill="0" applyBorder="0" applyAlignment="0" applyProtection="0"/>
    <xf numFmtId="171" fontId="14" fillId="0" borderId="0" applyFont="0" applyFill="0" applyBorder="0" applyAlignment="0" applyProtection="0"/>
    <xf numFmtId="171" fontId="64" fillId="0" borderId="0" applyFont="0" applyFill="0" applyBorder="0" applyAlignment="0" applyProtection="0"/>
    <xf numFmtId="171" fontId="1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43" fontId="64" fillId="0" borderId="0" applyFont="0" applyFill="0" applyBorder="0" applyAlignment="0" applyProtection="0"/>
    <xf numFmtId="171" fontId="64" fillId="0" borderId="0" applyFont="0" applyFill="0" applyBorder="0" applyAlignment="0" applyProtection="0"/>
    <xf numFmtId="171" fontId="66" fillId="0" borderId="0" applyFont="0" applyFill="0" applyBorder="0" applyAlignment="0" applyProtection="0"/>
    <xf numFmtId="43" fontId="64" fillId="0" borderId="0" applyFont="0" applyFill="0" applyBorder="0" applyAlignment="0" applyProtection="0"/>
    <xf numFmtId="43" fontId="33"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14" fillId="0" borderId="0" applyFont="0" applyFill="0" applyBorder="0" applyAlignment="0" applyProtection="0"/>
    <xf numFmtId="171" fontId="33" fillId="0" borderId="0" applyFont="0" applyFill="0" applyBorder="0" applyAlignment="0" applyProtection="0"/>
    <xf numFmtId="171" fontId="1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4" fillId="0" borderId="0" applyFont="0" applyFill="0" applyBorder="0" applyAlignment="0" applyProtection="0"/>
    <xf numFmtId="171" fontId="66" fillId="0" borderId="0" applyFont="0" applyFill="0" applyBorder="0" applyAlignment="0" applyProtection="0"/>
    <xf numFmtId="171" fontId="66" fillId="0" borderId="0" applyFont="0" applyFill="0" applyBorder="0" applyAlignment="0" applyProtection="0"/>
    <xf numFmtId="171" fontId="66" fillId="0" borderId="0" applyFont="0" applyFill="0" applyBorder="0" applyAlignment="0" applyProtection="0"/>
    <xf numFmtId="171" fontId="66" fillId="0" borderId="0" applyFont="0" applyFill="0" applyBorder="0" applyAlignment="0" applyProtection="0"/>
    <xf numFmtId="171" fontId="66" fillId="0" borderId="0" applyFont="0" applyFill="0" applyBorder="0" applyAlignment="0" applyProtection="0"/>
    <xf numFmtId="171" fontId="66" fillId="0" borderId="0" applyFont="0" applyFill="0" applyBorder="0" applyAlignment="0" applyProtection="0"/>
    <xf numFmtId="171" fontId="66" fillId="0" borderId="0" applyFont="0" applyFill="0" applyBorder="0" applyAlignment="0" applyProtection="0"/>
    <xf numFmtId="171" fontId="66" fillId="0" borderId="0" applyFont="0" applyFill="0" applyBorder="0" applyAlignment="0" applyProtection="0"/>
    <xf numFmtId="171" fontId="66" fillId="0" borderId="0" applyFont="0" applyFill="0" applyBorder="0" applyAlignment="0" applyProtection="0"/>
    <xf numFmtId="171" fontId="66" fillId="0" borderId="0" applyFont="0" applyFill="0" applyBorder="0" applyAlignment="0" applyProtection="0"/>
    <xf numFmtId="171" fontId="66" fillId="0" borderId="0" applyFont="0" applyFill="0" applyBorder="0" applyAlignment="0" applyProtection="0"/>
    <xf numFmtId="171" fontId="66" fillId="0" borderId="0" applyFont="0" applyFill="0" applyBorder="0" applyAlignment="0" applyProtection="0"/>
    <xf numFmtId="171" fontId="66" fillId="0" borderId="0" applyFont="0" applyFill="0" applyBorder="0" applyAlignment="0" applyProtection="0"/>
    <xf numFmtId="171" fontId="66" fillId="0" borderId="0" applyFont="0" applyFill="0" applyBorder="0" applyAlignment="0" applyProtection="0"/>
    <xf numFmtId="171" fontId="66" fillId="0" borderId="0" applyFont="0" applyFill="0" applyBorder="0" applyAlignment="0" applyProtection="0"/>
    <xf numFmtId="171" fontId="66" fillId="0" borderId="0" applyFont="0" applyFill="0" applyBorder="0" applyAlignment="0" applyProtection="0"/>
    <xf numFmtId="171" fontId="66" fillId="0" borderId="0" applyFont="0" applyFill="0" applyBorder="0" applyAlignment="0" applyProtection="0"/>
    <xf numFmtId="171" fontId="66"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6" fillId="0" borderId="0" applyFont="0" applyFill="0" applyBorder="0" applyAlignment="0" applyProtection="0"/>
    <xf numFmtId="171" fontId="66" fillId="0" borderId="0" applyFont="0" applyFill="0" applyBorder="0" applyAlignment="0" applyProtection="0"/>
    <xf numFmtId="171" fontId="66" fillId="0" borderId="0" applyFont="0" applyFill="0" applyBorder="0" applyAlignment="0" applyProtection="0"/>
    <xf numFmtId="171" fontId="66" fillId="0" borderId="0" applyFont="0" applyFill="0" applyBorder="0" applyAlignment="0" applyProtection="0"/>
    <xf numFmtId="171" fontId="1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171" fontId="14" fillId="0" borderId="0" applyFont="0" applyFill="0" applyBorder="0" applyAlignment="0" applyProtection="0"/>
    <xf numFmtId="43" fontId="44" fillId="0" borderId="0" applyFont="0" applyFill="0" applyBorder="0" applyAlignment="0" applyProtection="0"/>
    <xf numFmtId="171" fontId="14" fillId="0" borderId="0" applyFont="0" applyFill="0" applyBorder="0" applyAlignment="0" applyProtection="0"/>
    <xf numFmtId="43" fontId="44" fillId="0" borderId="0" applyFont="0" applyFill="0" applyBorder="0" applyAlignment="0" applyProtection="0"/>
    <xf numFmtId="171" fontId="14" fillId="0" borderId="0" applyFont="0" applyFill="0" applyBorder="0" applyAlignment="0" applyProtection="0"/>
    <xf numFmtId="43" fontId="44" fillId="0" borderId="0" applyFont="0" applyFill="0" applyBorder="0" applyAlignment="0" applyProtection="0"/>
    <xf numFmtId="171" fontId="1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3" fontId="68"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4"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66"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5" fontId="33" fillId="0" borderId="0" applyFont="0" applyFill="0" applyBorder="0" applyAlignment="0" applyProtection="0"/>
    <xf numFmtId="175"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66"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6" fontId="67" fillId="0" borderId="0" applyFont="0" applyFill="0" applyBorder="0" applyAlignment="0" applyProtection="0"/>
    <xf numFmtId="176" fontId="14" fillId="0" borderId="0" applyFont="0" applyFill="0" applyBorder="0" applyAlignment="0" applyProtection="0"/>
    <xf numFmtId="177" fontId="6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33"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44" fillId="0" borderId="0" applyNumberFormat="0" applyFont="0" applyFill="0" applyBorder="0" applyAlignment="0" applyProtection="0"/>
    <xf numFmtId="0" fontId="14" fillId="45" borderId="0" applyNumberFormat="0" applyFont="0" applyBorder="0" applyAlignment="0" applyProtection="0"/>
    <xf numFmtId="0" fontId="14" fillId="45" borderId="0" applyNumberFormat="0" applyFont="0" applyBorder="0" applyAlignment="0" applyProtection="0"/>
    <xf numFmtId="0" fontId="14" fillId="76" borderId="0" applyNumberFormat="0" applyFont="0" applyBorder="0" applyAlignment="0" applyProtection="0"/>
    <xf numFmtId="0" fontId="14" fillId="76" borderId="0" applyNumberFormat="0" applyFont="0" applyBorder="0" applyAlignment="0" applyProtection="0"/>
    <xf numFmtId="0" fontId="14" fillId="45" borderId="0" applyNumberFormat="0" applyFont="0" applyBorder="0" applyAlignment="0" applyProtection="0"/>
    <xf numFmtId="0" fontId="14" fillId="45" borderId="0" applyNumberFormat="0" applyFont="0" applyBorder="0" applyAlignment="0" applyProtection="0"/>
    <xf numFmtId="0" fontId="14" fillId="45" borderId="0" applyNumberFormat="0" applyFont="0" applyBorder="0" applyAlignment="0" applyProtection="0"/>
    <xf numFmtId="0" fontId="33" fillId="45" borderId="0" applyNumberFormat="0" applyFont="0" applyBorder="0" applyAlignment="0" applyProtection="0"/>
    <xf numFmtId="0" fontId="33" fillId="45" borderId="0" applyNumberFormat="0" applyFont="0" applyBorder="0" applyAlignment="0" applyProtection="0"/>
    <xf numFmtId="0" fontId="14" fillId="0" borderId="0" applyNumberFormat="0" applyFont="0" applyBorder="0" applyAlignment="0" applyProtection="0"/>
    <xf numFmtId="0" fontId="14" fillId="45" borderId="0" applyNumberFormat="0" applyFont="0" applyBorder="0" applyAlignment="0" applyProtection="0"/>
    <xf numFmtId="0" fontId="68" fillId="0" borderId="0" applyFont="0" applyFill="0" applyBorder="0" applyAlignment="0" applyProtection="0"/>
    <xf numFmtId="0" fontId="69" fillId="0" borderId="0" applyFont="0" applyFill="0" applyBorder="0" applyAlignment="0" applyProtection="0"/>
    <xf numFmtId="178" fontId="70" fillId="0" borderId="0" applyFont="0" applyFill="0" applyBorder="0" applyAlignment="0" applyProtection="0"/>
    <xf numFmtId="179" fontId="70" fillId="0" borderId="0" applyFont="0" applyFill="0" applyBorder="0" applyAlignment="0" applyProtection="0"/>
    <xf numFmtId="180" fontId="33" fillId="0" borderId="0" applyFont="0" applyFill="0" applyBorder="0" applyAlignment="0" applyProtection="0"/>
    <xf numFmtId="40" fontId="64" fillId="0" borderId="0" applyFont="0" applyFill="0" applyBorder="0" applyAlignment="0" applyProtection="0"/>
    <xf numFmtId="181" fontId="70" fillId="0" borderId="0" applyFont="0" applyFill="0" applyBorder="0" applyAlignment="0" applyProtection="0"/>
    <xf numFmtId="182" fontId="70" fillId="0" borderId="0" applyFont="0" applyFill="0" applyBorder="0" applyAlignment="0" applyProtection="0"/>
    <xf numFmtId="183" fontId="33" fillId="0" borderId="0" applyFont="0" applyFill="0" applyBorder="0" applyAlignment="0" applyProtection="0"/>
    <xf numFmtId="184" fontId="33"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28"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4" fillId="74" borderId="0" applyNumberFormat="0" applyFont="0" applyBorder="0" applyAlignment="0" applyProtection="0"/>
    <xf numFmtId="0" fontId="75" fillId="0" borderId="0" applyNumberFormat="0" applyFill="0" applyBorder="0" applyAlignment="0" applyProtection="0"/>
    <xf numFmtId="185" fontId="76" fillId="0" borderId="0" applyFill="0" applyBorder="0"/>
    <xf numFmtId="15" fontId="45" fillId="0" borderId="0" applyFill="0" applyBorder="0" applyProtection="0">
      <alignment horizontal="center"/>
    </xf>
    <xf numFmtId="0" fontId="74" fillId="49" borderId="0" applyNumberFormat="0" applyFont="0" applyBorder="0" applyAlignment="0" applyProtection="0"/>
    <xf numFmtId="186" fontId="77" fillId="60" borderId="4" applyAlignment="0" applyProtection="0"/>
    <xf numFmtId="187" fontId="78" fillId="0" borderId="0" applyNumberFormat="0" applyFill="0" applyBorder="0" applyAlignment="0" applyProtection="0"/>
    <xf numFmtId="187" fontId="79" fillId="0" borderId="0" applyNumberFormat="0" applyFill="0" applyBorder="0" applyAlignment="0" applyProtection="0"/>
    <xf numFmtId="15" fontId="80" fillId="77" borderId="35">
      <alignment horizontal="center"/>
      <protection locked="0"/>
    </xf>
    <xf numFmtId="188" fontId="80" fillId="77" borderId="35" applyAlignment="0">
      <protection locked="0"/>
    </xf>
    <xf numFmtId="187" fontId="80" fillId="77" borderId="35" applyAlignment="0">
      <protection locked="0"/>
    </xf>
    <xf numFmtId="187" fontId="45" fillId="0" borderId="0" applyFill="0" applyBorder="0" applyAlignment="0" applyProtection="0"/>
    <xf numFmtId="188" fontId="45" fillId="0" borderId="0" applyFill="0" applyBorder="0" applyAlignment="0" applyProtection="0"/>
    <xf numFmtId="189" fontId="45" fillId="0" borderId="0" applyFill="0" applyBorder="0" applyAlignment="0" applyProtection="0"/>
    <xf numFmtId="0" fontId="74" fillId="0" borderId="36" applyNumberFormat="0" applyFont="0" applyAlignment="0" applyProtection="0"/>
    <xf numFmtId="0" fontId="74" fillId="0" borderId="37" applyNumberFormat="0" applyFont="0" applyAlignment="0" applyProtection="0"/>
    <xf numFmtId="0" fontId="74" fillId="57" borderId="0" applyNumberFormat="0" applyFont="0" applyBorder="0" applyAlignment="0" applyProtection="0"/>
    <xf numFmtId="190" fontId="45" fillId="39" borderId="38">
      <protection locked="0"/>
    </xf>
    <xf numFmtId="3" fontId="45" fillId="39" borderId="38">
      <alignment wrapText="1"/>
      <protection locked="0"/>
    </xf>
    <xf numFmtId="0" fontId="81" fillId="78" borderId="39">
      <alignment horizontal="center" vertical="center"/>
    </xf>
    <xf numFmtId="2" fontId="69" fillId="0" borderId="0" applyFont="0" applyFill="0" applyBorder="0" applyAlignment="0" applyProtection="0"/>
    <xf numFmtId="2" fontId="68" fillId="0" borderId="0" applyFont="0" applyFill="0" applyBorder="0" applyAlignment="0" applyProtection="0"/>
    <xf numFmtId="0" fontId="74" fillId="0" borderId="0" applyFont="0" applyFill="0" applyBorder="0" applyAlignment="0" applyProtection="0"/>
    <xf numFmtId="0" fontId="69" fillId="0" borderId="40" applyNumberFormat="0" applyFont="0" applyFill="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82" fillId="52" borderId="0" applyNumberFormat="0" applyBorder="0" applyAlignment="0" applyProtection="0"/>
    <xf numFmtId="0" fontId="82" fillId="52" borderId="0" applyNumberFormat="0" applyBorder="0" applyAlignment="0" applyProtection="0"/>
    <xf numFmtId="0" fontId="83" fillId="51" borderId="0" applyNumberFormat="0" applyBorder="0" applyAlignment="0" applyProtection="0"/>
    <xf numFmtId="0" fontId="84" fillId="51" borderId="0" applyNumberFormat="0" applyBorder="0" applyAlignment="0" applyProtection="0"/>
    <xf numFmtId="0" fontId="85" fillId="7" borderId="0" applyNumberFormat="0" applyBorder="0" applyAlignment="0" applyProtection="0"/>
    <xf numFmtId="0" fontId="85" fillId="7" borderId="0" applyNumberFormat="0" applyBorder="0" applyAlignment="0" applyProtection="0"/>
    <xf numFmtId="0" fontId="82" fillId="52" borderId="0" applyNumberFormat="0" applyBorder="0" applyAlignment="0" applyProtection="0"/>
    <xf numFmtId="0" fontId="82" fillId="52"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19" fillId="7"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38" fontId="34" fillId="39" borderId="0" applyNumberFormat="0" applyBorder="0" applyAlignment="0" applyProtection="0"/>
    <xf numFmtId="0" fontId="45" fillId="79" borderId="0" applyNumberFormat="0" applyBorder="0">
      <alignment vertical="top"/>
    </xf>
    <xf numFmtId="0" fontId="86" fillId="0" borderId="0"/>
    <xf numFmtId="0" fontId="87" fillId="0" borderId="41" applyNumberFormat="0" applyAlignment="0" applyProtection="0">
      <alignment horizontal="left" vertical="center"/>
    </xf>
    <xf numFmtId="0" fontId="87" fillId="0" borderId="4">
      <alignment horizontal="left" vertical="center"/>
    </xf>
    <xf numFmtId="14" fontId="35" fillId="80" borderId="42">
      <alignment horizontal="center" vertical="center" wrapText="1"/>
    </xf>
    <xf numFmtId="0" fontId="16" fillId="0" borderId="15" applyNumberFormat="0" applyFill="0" applyAlignment="0" applyProtection="0"/>
    <xf numFmtId="0" fontId="16" fillId="0" borderId="15" applyNumberFormat="0" applyFill="0" applyAlignment="0" applyProtection="0"/>
    <xf numFmtId="0" fontId="16" fillId="0" borderId="15" applyNumberFormat="0" applyFill="0" applyAlignment="0" applyProtection="0"/>
    <xf numFmtId="0" fontId="16" fillId="0" borderId="15" applyNumberFormat="0" applyFill="0" applyAlignment="0" applyProtection="0"/>
    <xf numFmtId="0" fontId="16" fillId="0" borderId="15" applyNumberFormat="0" applyFill="0" applyAlignment="0" applyProtection="0"/>
    <xf numFmtId="0" fontId="16" fillId="0" borderId="15" applyNumberFormat="0" applyFill="0" applyAlignment="0" applyProtection="0"/>
    <xf numFmtId="0" fontId="88" fillId="0" borderId="43" applyNumberFormat="0" applyFill="0" applyAlignment="0" applyProtection="0"/>
    <xf numFmtId="0" fontId="88" fillId="0" borderId="43" applyNumberFormat="0" applyFill="0" applyAlignment="0" applyProtection="0"/>
    <xf numFmtId="0" fontId="89" fillId="0" borderId="44" applyNumberFormat="0" applyFill="0" applyAlignment="0" applyProtection="0"/>
    <xf numFmtId="0" fontId="90" fillId="0" borderId="44" applyNumberFormat="0" applyFill="0" applyAlignment="0" applyProtection="0"/>
    <xf numFmtId="0" fontId="91" fillId="0" borderId="15" applyNumberFormat="0" applyFill="0" applyAlignment="0" applyProtection="0"/>
    <xf numFmtId="0" fontId="91" fillId="0" borderId="15" applyNumberFormat="0" applyFill="0" applyAlignment="0" applyProtection="0"/>
    <xf numFmtId="0" fontId="88" fillId="0" borderId="43" applyNumberFormat="0" applyFill="0" applyAlignment="0" applyProtection="0"/>
    <xf numFmtId="0" fontId="88" fillId="0" borderId="43"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16" fillId="0" borderId="15"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92" fillId="0" borderId="45" applyNumberFormat="0" applyFill="0" applyAlignment="0" applyProtection="0"/>
    <xf numFmtId="0" fontId="92" fillId="0" borderId="45" applyNumberFormat="0" applyFill="0" applyAlignment="0" applyProtection="0"/>
    <xf numFmtId="0" fontId="93" fillId="0" borderId="46" applyNumberFormat="0" applyFill="0" applyAlignment="0" applyProtection="0"/>
    <xf numFmtId="0" fontId="94" fillId="0" borderId="46" applyNumberFormat="0" applyFill="0" applyAlignment="0" applyProtection="0"/>
    <xf numFmtId="0" fontId="95" fillId="0" borderId="16" applyNumberFormat="0" applyFill="0" applyAlignment="0" applyProtection="0"/>
    <xf numFmtId="0" fontId="95" fillId="0" borderId="16" applyNumberFormat="0" applyFill="0" applyAlignment="0" applyProtection="0"/>
    <xf numFmtId="0" fontId="92" fillId="0" borderId="45" applyNumberFormat="0" applyFill="0" applyAlignment="0" applyProtection="0"/>
    <xf numFmtId="0" fontId="92" fillId="0" borderId="45"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17" fillId="0" borderId="1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96" fillId="0" borderId="47" applyNumberFormat="0" applyFill="0" applyAlignment="0" applyProtection="0"/>
    <xf numFmtId="0" fontId="96" fillId="0" borderId="47" applyNumberFormat="0" applyFill="0" applyAlignment="0" applyProtection="0"/>
    <xf numFmtId="0" fontId="97" fillId="0" borderId="48" applyNumberFormat="0" applyFill="0" applyAlignment="0" applyProtection="0"/>
    <xf numFmtId="0" fontId="98" fillId="0" borderId="48" applyNumberFormat="0" applyFill="0" applyAlignment="0" applyProtection="0"/>
    <xf numFmtId="0" fontId="99" fillId="0" borderId="17" applyNumberFormat="0" applyFill="0" applyAlignment="0" applyProtection="0"/>
    <xf numFmtId="0" fontId="99" fillId="0" borderId="17" applyNumberFormat="0" applyFill="0" applyAlignment="0" applyProtection="0"/>
    <xf numFmtId="0" fontId="96" fillId="0" borderId="47" applyNumberFormat="0" applyFill="0" applyAlignment="0" applyProtection="0"/>
    <xf numFmtId="0" fontId="96" fillId="0" borderId="47"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18" fillId="0" borderId="17"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1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3" fontId="33" fillId="81" borderId="1" applyFont="0" applyProtection="0">
      <alignment horizontal="right"/>
    </xf>
    <xf numFmtId="0" fontId="100"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101"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10" fontId="34" fillId="43" borderId="1" applyNumberFormat="0" applyBorder="0" applyAlignment="0" applyProtection="0"/>
    <xf numFmtId="0" fontId="22" fillId="10" borderId="18" applyNumberFormat="0" applyAlignment="0" applyProtection="0"/>
    <xf numFmtId="0" fontId="22" fillId="10" borderId="18" applyNumberFormat="0" applyAlignment="0" applyProtection="0"/>
    <xf numFmtId="0" fontId="22" fillId="10" borderId="18" applyNumberFormat="0" applyAlignment="0" applyProtection="0"/>
    <xf numFmtId="0" fontId="22" fillId="10" borderId="18" applyNumberFormat="0" applyAlignment="0" applyProtection="0"/>
    <xf numFmtId="0" fontId="22" fillId="10" borderId="18" applyNumberFormat="0" applyAlignment="0" applyProtection="0"/>
    <xf numFmtId="0" fontId="22" fillId="10" borderId="18" applyNumberFormat="0" applyAlignment="0" applyProtection="0"/>
    <xf numFmtId="0" fontId="102" fillId="57" borderId="32" applyNumberFormat="0" applyAlignment="0" applyProtection="0"/>
    <xf numFmtId="0" fontId="102" fillId="57" borderId="32" applyNumberFormat="0" applyAlignment="0" applyProtection="0"/>
    <xf numFmtId="0" fontId="103" fillId="56" borderId="32" applyNumberFormat="0" applyAlignment="0" applyProtection="0"/>
    <xf numFmtId="0" fontId="104" fillId="56" borderId="32" applyNumberFormat="0" applyAlignment="0" applyProtection="0"/>
    <xf numFmtId="0" fontId="105" fillId="10" borderId="18" applyNumberFormat="0" applyAlignment="0" applyProtection="0"/>
    <xf numFmtId="0" fontId="105" fillId="10" borderId="18" applyNumberFormat="0" applyAlignment="0" applyProtection="0"/>
    <xf numFmtId="0" fontId="102" fillId="57" borderId="32" applyNumberFormat="0" applyAlignment="0" applyProtection="0"/>
    <xf numFmtId="0" fontId="102" fillId="57"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22" fillId="10" borderId="18"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6" fillId="0" borderId="0" applyNumberFormat="0" applyBorder="0">
      <alignment vertical="top" wrapText="1"/>
    </xf>
    <xf numFmtId="3" fontId="69" fillId="0" borderId="0" applyFont="0" applyFill="0" applyBorder="0" applyAlignment="0" applyProtection="0"/>
    <xf numFmtId="0" fontId="14" fillId="44" borderId="0" applyNumberFormat="0" applyFont="0" applyBorder="0" applyAlignment="0" applyProtection="0"/>
    <xf numFmtId="0" fontId="14" fillId="44" borderId="0" applyNumberFormat="0" applyFont="0" applyBorder="0" applyAlignment="0" applyProtection="0"/>
    <xf numFmtId="0" fontId="44" fillId="44" borderId="0" applyNumberFormat="0" applyFont="0" applyBorder="0" applyAlignment="0" applyProtection="0"/>
    <xf numFmtId="0" fontId="25" fillId="0" borderId="20" applyNumberFormat="0" applyFill="0" applyAlignment="0" applyProtection="0"/>
    <xf numFmtId="0" fontId="25" fillId="0" borderId="20" applyNumberFormat="0" applyFill="0" applyAlignment="0" applyProtection="0"/>
    <xf numFmtId="0" fontId="25" fillId="0" borderId="20" applyNumberFormat="0" applyFill="0" applyAlignment="0" applyProtection="0"/>
    <xf numFmtId="0" fontId="25" fillId="0" borderId="20" applyNumberFormat="0" applyFill="0" applyAlignment="0" applyProtection="0"/>
    <xf numFmtId="0" fontId="25" fillId="0" borderId="20" applyNumberFormat="0" applyFill="0" applyAlignment="0" applyProtection="0"/>
    <xf numFmtId="0" fontId="25" fillId="0" borderId="20" applyNumberFormat="0" applyFill="0" applyAlignment="0" applyProtection="0"/>
    <xf numFmtId="0" fontId="107" fillId="0" borderId="49" applyNumberFormat="0" applyFill="0" applyAlignment="0" applyProtection="0"/>
    <xf numFmtId="0" fontId="107" fillId="0" borderId="49" applyNumberFormat="0" applyFill="0" applyAlignment="0" applyProtection="0"/>
    <xf numFmtId="0" fontId="107" fillId="0" borderId="49" applyNumberFormat="0" applyFill="0" applyAlignment="0" applyProtection="0"/>
    <xf numFmtId="0" fontId="108" fillId="0" borderId="49" applyNumberFormat="0" applyFill="0" applyAlignment="0" applyProtection="0"/>
    <xf numFmtId="0" fontId="109" fillId="0" borderId="20" applyNumberFormat="0" applyFill="0" applyAlignment="0" applyProtection="0"/>
    <xf numFmtId="0" fontId="109" fillId="0" borderId="20" applyNumberFormat="0" applyFill="0" applyAlignment="0" applyProtection="0"/>
    <xf numFmtId="0" fontId="107" fillId="0" borderId="49" applyNumberFormat="0" applyFill="0" applyAlignment="0" applyProtection="0"/>
    <xf numFmtId="0" fontId="107"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25" fillId="0" borderId="20"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4" fillId="46" borderId="0" applyNumberFormat="0" applyFont="0" applyBorder="0" applyAlignment="0" applyProtection="0"/>
    <xf numFmtId="0" fontId="14" fillId="46" borderId="0" applyNumberFormat="0" applyFont="0" applyBorder="0" applyAlignment="0" applyProtection="0"/>
    <xf numFmtId="0" fontId="14" fillId="46" borderId="0" applyNumberFormat="0" applyFont="0" applyBorder="0" applyAlignment="0" applyProtection="0"/>
    <xf numFmtId="0" fontId="14" fillId="46" borderId="0" applyNumberFormat="0" applyFont="0" applyBorder="0" applyAlignment="0" applyProtection="0"/>
    <xf numFmtId="0" fontId="14" fillId="46" borderId="0" applyNumberFormat="0" applyFont="0" applyBorder="0" applyAlignment="0" applyProtection="0"/>
    <xf numFmtId="0" fontId="33" fillId="46" borderId="0" applyNumberFormat="0" applyFont="0" applyBorder="0" applyAlignment="0" applyProtection="0"/>
    <xf numFmtId="0" fontId="14" fillId="0" borderId="0" applyNumberFormat="0" applyFont="0" applyBorder="0" applyAlignment="0" applyProtection="0"/>
    <xf numFmtId="0" fontId="14" fillId="46" borderId="0" applyNumberFormat="0" applyFont="0" applyBorder="0" applyAlignment="0" applyProtection="0"/>
    <xf numFmtId="191" fontId="33" fillId="0" borderId="0" applyFont="0" applyFill="0" applyBorder="0" applyAlignment="0" applyProtection="0"/>
    <xf numFmtId="171" fontId="33" fillId="0" borderId="0" applyFont="0" applyFill="0" applyBorder="0" applyAlignment="0" applyProtection="0"/>
    <xf numFmtId="192" fontId="33" fillId="0" borderId="0" applyFont="0" applyFill="0" applyBorder="0" applyAlignment="0" applyProtection="0"/>
    <xf numFmtId="171" fontId="33" fillId="0" borderId="0" applyFont="0" applyFill="0" applyBorder="0" applyAlignment="0" applyProtection="0"/>
    <xf numFmtId="193" fontId="33" fillId="0" borderId="0" applyFont="0" applyFill="0" applyBorder="0" applyAlignment="0" applyProtection="0"/>
    <xf numFmtId="194" fontId="33" fillId="0" borderId="0" applyFont="0" applyFill="0" applyBorder="0" applyAlignment="0" applyProtection="0"/>
    <xf numFmtId="195" fontId="33" fillId="0" borderId="0" applyFont="0" applyFill="0" applyBorder="0" applyAlignment="0" applyProtection="0"/>
    <xf numFmtId="196" fontId="33" fillId="0" borderId="0" applyFont="0" applyFill="0" applyBorder="0" applyAlignment="0" applyProtection="0"/>
    <xf numFmtId="197" fontId="33" fillId="0" borderId="0" applyFont="0" applyFill="0" applyBorder="0" applyAlignment="0" applyProtection="0"/>
    <xf numFmtId="198" fontId="33" fillId="0" borderId="0" applyFont="0" applyFill="0" applyBorder="0" applyAlignment="0" applyProtection="0"/>
    <xf numFmtId="0" fontId="21" fillId="9"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103" fillId="57" borderId="0" applyNumberFormat="0" applyBorder="0" applyAlignment="0" applyProtection="0"/>
    <xf numFmtId="0" fontId="103" fillId="57" borderId="0" applyNumberFormat="0" applyBorder="0" applyAlignment="0" applyProtection="0"/>
    <xf numFmtId="0" fontId="110" fillId="77" borderId="0" applyNumberFormat="0" applyBorder="0" applyAlignment="0" applyProtection="0"/>
    <xf numFmtId="0" fontId="111" fillId="77" borderId="0" applyNumberFormat="0" applyBorder="0" applyAlignment="0" applyProtection="0"/>
    <xf numFmtId="0" fontId="112" fillId="9" borderId="0" applyNumberFormat="0" applyBorder="0" applyAlignment="0" applyProtection="0"/>
    <xf numFmtId="0" fontId="112" fillId="9" borderId="0" applyNumberFormat="0" applyBorder="0" applyAlignment="0" applyProtection="0"/>
    <xf numFmtId="0" fontId="103" fillId="57" borderId="0" applyNumberFormat="0" applyBorder="0" applyAlignment="0" applyProtection="0"/>
    <xf numFmtId="0" fontId="103" fillId="5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21" fillId="9"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199" fontId="113" fillId="0" borderId="0"/>
    <xf numFmtId="0" fontId="33"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14"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33" fillId="0" borderId="0"/>
    <xf numFmtId="0" fontId="33" fillId="0" borderId="0"/>
    <xf numFmtId="0" fontId="33"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33" fillId="0" borderId="0"/>
    <xf numFmtId="0" fontId="33" fillId="0" borderId="0"/>
    <xf numFmtId="0" fontId="33" fillId="0" borderId="0"/>
    <xf numFmtId="0" fontId="33" fillId="0" borderId="0"/>
    <xf numFmtId="0" fontId="66" fillId="0" borderId="0"/>
    <xf numFmtId="0" fontId="33" fillId="0" borderId="0"/>
    <xf numFmtId="0" fontId="33" fillId="0" borderId="0"/>
    <xf numFmtId="0" fontId="33" fillId="0" borderId="0"/>
    <xf numFmtId="0" fontId="33" fillId="0" borderId="0"/>
    <xf numFmtId="0" fontId="33" fillId="0" borderId="0"/>
    <xf numFmtId="0" fontId="33" fillId="0" borderId="0"/>
    <xf numFmtId="0" fontId="6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64" fillId="0" borderId="0"/>
    <xf numFmtId="0" fontId="6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64" fillId="0" borderId="0"/>
    <xf numFmtId="0" fontId="6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6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6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6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3" fontId="114" fillId="0" borderId="0"/>
    <xf numFmtId="3" fontId="114" fillId="0" borderId="0"/>
    <xf numFmtId="3" fontId="114" fillId="0" borderId="0"/>
    <xf numFmtId="3" fontId="114" fillId="0" borderId="0"/>
    <xf numFmtId="3" fontId="114" fillId="0" borderId="0"/>
    <xf numFmtId="3" fontId="114" fillId="0" borderId="0"/>
    <xf numFmtId="3" fontId="114" fillId="0" borderId="0"/>
    <xf numFmtId="3" fontId="114" fillId="0" borderId="0"/>
    <xf numFmtId="3" fontId="114" fillId="0" borderId="0"/>
    <xf numFmtId="3" fontId="114" fillId="0" borderId="0"/>
    <xf numFmtId="3" fontId="114" fillId="0" borderId="0"/>
    <xf numFmtId="3" fontId="114" fillId="0" borderId="0"/>
    <xf numFmtId="3" fontId="114" fillId="0" borderId="0"/>
    <xf numFmtId="3" fontId="114" fillId="0" borderId="0"/>
    <xf numFmtId="3" fontId="114" fillId="0" borderId="0"/>
    <xf numFmtId="3" fontId="114" fillId="0" borderId="0"/>
    <xf numFmtId="0" fontId="65" fillId="0" borderId="0"/>
    <xf numFmtId="3" fontId="114" fillId="0" borderId="0"/>
    <xf numFmtId="3" fontId="114" fillId="0" borderId="0"/>
    <xf numFmtId="3" fontId="114" fillId="0" borderId="0"/>
    <xf numFmtId="3" fontId="114" fillId="0" borderId="0"/>
    <xf numFmtId="3" fontId="114" fillId="0" borderId="0"/>
    <xf numFmtId="3" fontId="114" fillId="0" borderId="0"/>
    <xf numFmtId="3" fontId="114" fillId="0" borderId="0"/>
    <xf numFmtId="3" fontId="114" fillId="0" borderId="0"/>
    <xf numFmtId="3" fontId="114" fillId="0" borderId="0"/>
    <xf numFmtId="3" fontId="114" fillId="0" borderId="0"/>
    <xf numFmtId="0" fontId="33" fillId="0" borderId="0"/>
    <xf numFmtId="3" fontId="114" fillId="0" borderId="0"/>
    <xf numFmtId="3" fontId="114" fillId="0" borderId="0"/>
    <xf numFmtId="3" fontId="114" fillId="0" borderId="0"/>
    <xf numFmtId="3" fontId="114" fillId="0" borderId="0"/>
    <xf numFmtId="3" fontId="114" fillId="0" borderId="0"/>
    <xf numFmtId="3" fontId="114" fillId="0" borderId="0"/>
    <xf numFmtId="0" fontId="33" fillId="0" borderId="0"/>
    <xf numFmtId="0" fontId="33" fillId="0" borderId="0"/>
    <xf numFmtId="0" fontId="33" fillId="0" borderId="0"/>
    <xf numFmtId="0" fontId="33" fillId="0" borderId="0"/>
    <xf numFmtId="0" fontId="33" fillId="0" borderId="0"/>
    <xf numFmtId="0" fontId="33" fillId="0" borderId="0"/>
    <xf numFmtId="3" fontId="114" fillId="0" borderId="0"/>
    <xf numFmtId="3" fontId="114" fillId="0" borderId="0"/>
    <xf numFmtId="3" fontId="114" fillId="0" borderId="0"/>
    <xf numFmtId="3" fontId="114" fillId="0" borderId="0"/>
    <xf numFmtId="3" fontId="114" fillId="0" borderId="0"/>
    <xf numFmtId="0" fontId="33" fillId="0" borderId="0"/>
    <xf numFmtId="3" fontId="114" fillId="0" borderId="0"/>
    <xf numFmtId="3" fontId="114" fillId="0" borderId="0"/>
    <xf numFmtId="3" fontId="114" fillId="0" borderId="0"/>
    <xf numFmtId="3" fontId="114" fillId="0" borderId="0"/>
    <xf numFmtId="3" fontId="114" fillId="0" borderId="0"/>
    <xf numFmtId="3" fontId="114" fillId="0" borderId="0"/>
    <xf numFmtId="3" fontId="114" fillId="0" borderId="0"/>
    <xf numFmtId="3" fontId="114" fillId="0" borderId="0"/>
    <xf numFmtId="3" fontId="114" fillId="0" borderId="0"/>
    <xf numFmtId="3" fontId="114"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6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6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6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33" fillId="0" borderId="0"/>
    <xf numFmtId="0" fontId="33" fillId="0" borderId="0"/>
    <xf numFmtId="0" fontId="33"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33" fillId="0" borderId="0"/>
    <xf numFmtId="0" fontId="33" fillId="0" borderId="0"/>
    <xf numFmtId="0" fontId="33" fillId="0" borderId="0"/>
    <xf numFmtId="0" fontId="33"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64" fillId="0" borderId="0"/>
    <xf numFmtId="0" fontId="6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14"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0" borderId="0"/>
    <xf numFmtId="0" fontId="6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0" borderId="0"/>
    <xf numFmtId="0" fontId="6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0" borderId="0"/>
    <xf numFmtId="0" fontId="64" fillId="0" borderId="0"/>
    <xf numFmtId="0" fontId="64" fillId="0" borderId="0"/>
    <xf numFmtId="0" fontId="6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0" borderId="0"/>
    <xf numFmtId="0" fontId="64" fillId="0" borderId="0"/>
    <xf numFmtId="0" fontId="64" fillId="0" borderId="0"/>
    <xf numFmtId="0" fontId="64" fillId="0" borderId="0"/>
    <xf numFmtId="0" fontId="6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64"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33" fillId="0" borderId="0"/>
    <xf numFmtId="0" fontId="33"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64" fillId="0" borderId="0"/>
    <xf numFmtId="0" fontId="6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64" fillId="0" borderId="0"/>
    <xf numFmtId="0" fontId="6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64" fillId="0" borderId="0"/>
    <xf numFmtId="0" fontId="6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64" fillId="0" borderId="0"/>
    <xf numFmtId="0" fontId="6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44" fillId="0" borderId="0"/>
    <xf numFmtId="0" fontId="64" fillId="0" borderId="0"/>
    <xf numFmtId="0" fontId="64" fillId="0" borderId="0"/>
    <xf numFmtId="0" fontId="6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0" borderId="0"/>
    <xf numFmtId="0" fontId="14" fillId="0" borderId="0"/>
    <xf numFmtId="0" fontId="33" fillId="0" borderId="0"/>
    <xf numFmtId="0" fontId="33" fillId="0" borderId="0"/>
    <xf numFmtId="0" fontId="6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4" fillId="0" borderId="0"/>
    <xf numFmtId="0" fontId="33" fillId="0" borderId="0"/>
    <xf numFmtId="0" fontId="64"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66" fillId="0" borderId="0"/>
    <xf numFmtId="0" fontId="44" fillId="0" borderId="0"/>
    <xf numFmtId="0" fontId="66"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44" fillId="0" borderId="0"/>
    <xf numFmtId="0" fontId="14" fillId="0" borderId="0"/>
    <xf numFmtId="0" fontId="44" fillId="0" borderId="0"/>
    <xf numFmtId="0" fontId="66"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3" fillId="0" borderId="0"/>
    <xf numFmtId="0" fontId="33" fillId="0" borderId="0"/>
    <xf numFmtId="0" fontId="33" fillId="0" borderId="0"/>
    <xf numFmtId="0" fontId="33" fillId="0" borderId="0"/>
    <xf numFmtId="0" fontId="6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6" fillId="0" borderId="0"/>
    <xf numFmtId="0" fontId="33" fillId="0" borderId="0"/>
    <xf numFmtId="0" fontId="33" fillId="0" borderId="0"/>
    <xf numFmtId="0" fontId="33" fillId="0" borderId="0"/>
    <xf numFmtId="0" fontId="33" fillId="0" borderId="0"/>
    <xf numFmtId="0" fontId="33"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66"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xf numFmtId="0" fontId="64" fillId="0" borderId="0"/>
    <xf numFmtId="0" fontId="64" fillId="0" borderId="0"/>
    <xf numFmtId="0" fontId="6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6" fillId="0" borderId="0"/>
    <xf numFmtId="0" fontId="64" fillId="0" borderId="0"/>
    <xf numFmtId="0" fontId="33" fillId="0" borderId="0"/>
    <xf numFmtId="0" fontId="64" fillId="0" borderId="0"/>
    <xf numFmtId="0" fontId="33" fillId="0" borderId="0"/>
    <xf numFmtId="0" fontId="33" fillId="0" borderId="0"/>
    <xf numFmtId="0" fontId="1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66"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 fillId="0" borderId="0"/>
    <xf numFmtId="0" fontId="33" fillId="0" borderId="0"/>
    <xf numFmtId="0" fontId="64" fillId="0" borderId="0"/>
    <xf numFmtId="0" fontId="33" fillId="0" borderId="0"/>
    <xf numFmtId="0" fontId="64" fillId="0" borderId="0"/>
    <xf numFmtId="0" fontId="33" fillId="0" borderId="0"/>
    <xf numFmtId="0" fontId="64" fillId="0" borderId="0"/>
    <xf numFmtId="0" fontId="33" fillId="0" borderId="0"/>
    <xf numFmtId="0" fontId="64" fillId="0" borderId="0"/>
    <xf numFmtId="0" fontId="64" fillId="0" borderId="0"/>
    <xf numFmtId="0" fontId="33" fillId="0" borderId="0"/>
    <xf numFmtId="0" fontId="64" fillId="0" borderId="0"/>
    <xf numFmtId="0" fontId="64" fillId="0" borderId="0"/>
    <xf numFmtId="0" fontId="33" fillId="0" borderId="0"/>
    <xf numFmtId="0" fontId="64" fillId="0" borderId="0"/>
    <xf numFmtId="0" fontId="64" fillId="0" borderId="0"/>
    <xf numFmtId="0" fontId="33" fillId="0" borderId="0"/>
    <xf numFmtId="0" fontId="64" fillId="0" borderId="0"/>
    <xf numFmtId="0" fontId="33" fillId="0" borderId="0"/>
    <xf numFmtId="0" fontId="33" fillId="0" borderId="0"/>
    <xf numFmtId="0" fontId="64" fillId="0" borderId="0"/>
    <xf numFmtId="0" fontId="33" fillId="0" borderId="0"/>
    <xf numFmtId="0" fontId="14" fillId="0" borderId="0"/>
    <xf numFmtId="0" fontId="66"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3"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33"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1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4" fillId="0" borderId="0"/>
    <xf numFmtId="0" fontId="33" fillId="0" borderId="0"/>
    <xf numFmtId="0" fontId="33" fillId="0" borderId="0"/>
    <xf numFmtId="0" fontId="33" fillId="0" borderId="0"/>
    <xf numFmtId="0" fontId="64" fillId="0" borderId="0"/>
    <xf numFmtId="0" fontId="1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115" fillId="0" borderId="0"/>
    <xf numFmtId="0" fontId="33" fillId="0" borderId="0"/>
    <xf numFmtId="0" fontId="64" fillId="0" borderId="0"/>
    <xf numFmtId="0" fontId="64" fillId="0" borderId="0"/>
    <xf numFmtId="0" fontId="33"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xf numFmtId="0" fontId="14" fillId="0" borderId="0"/>
    <xf numFmtId="0" fontId="1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14" fillId="0" borderId="0"/>
    <xf numFmtId="0" fontId="1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14" fillId="0" borderId="0"/>
    <xf numFmtId="0" fontId="1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0" borderId="0"/>
    <xf numFmtId="0" fontId="64" fillId="0" borderId="0"/>
    <xf numFmtId="0" fontId="64" fillId="0" borderId="0"/>
    <xf numFmtId="0" fontId="64" fillId="0" borderId="0"/>
    <xf numFmtId="0" fontId="64" fillId="0" borderId="0"/>
    <xf numFmtId="0" fontId="14" fillId="0" borderId="0"/>
    <xf numFmtId="0" fontId="1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14" fillId="0" borderId="0"/>
    <xf numFmtId="0" fontId="64" fillId="0" borderId="0"/>
    <xf numFmtId="0" fontId="33" fillId="0" borderId="0"/>
    <xf numFmtId="0" fontId="14" fillId="0" borderId="0"/>
    <xf numFmtId="0" fontId="33" fillId="0" borderId="0"/>
    <xf numFmtId="0" fontId="33" fillId="0" borderId="0"/>
    <xf numFmtId="0" fontId="33" fillId="0" borderId="0"/>
    <xf numFmtId="0" fontId="33" fillId="0" borderId="0"/>
    <xf numFmtId="0" fontId="33" fillId="0" borderId="0"/>
    <xf numFmtId="0" fontId="33" fillId="0" borderId="0"/>
    <xf numFmtId="0" fontId="64" fillId="0" borderId="0"/>
    <xf numFmtId="0" fontId="33" fillId="0" borderId="0"/>
    <xf numFmtId="0" fontId="33" fillId="0" borderId="0"/>
    <xf numFmtId="0" fontId="33" fillId="0" borderId="0"/>
    <xf numFmtId="0" fontId="33" fillId="0" borderId="0"/>
    <xf numFmtId="0" fontId="14" fillId="0" borderId="0"/>
    <xf numFmtId="0" fontId="44" fillId="0" borderId="0"/>
    <xf numFmtId="0" fontId="14" fillId="0" borderId="0"/>
    <xf numFmtId="0" fontId="44" fillId="0" borderId="0"/>
    <xf numFmtId="0" fontId="33" fillId="0" borderId="0"/>
    <xf numFmtId="0" fontId="33" fillId="0" borderId="0"/>
    <xf numFmtId="0" fontId="33" fillId="0" borderId="0"/>
    <xf numFmtId="0" fontId="6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66" fillId="0" borderId="0"/>
    <xf numFmtId="0" fontId="44" fillId="0" borderId="0"/>
    <xf numFmtId="0" fontId="64" fillId="0" borderId="0"/>
    <xf numFmtId="0" fontId="44" fillId="0" borderId="0"/>
    <xf numFmtId="0" fontId="33" fillId="0" borderId="0"/>
    <xf numFmtId="0" fontId="33" fillId="0" borderId="0"/>
    <xf numFmtId="0" fontId="33" fillId="0" borderId="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xf numFmtId="0" fontId="44" fillId="0" borderId="0"/>
    <xf numFmtId="0" fontId="64" fillId="0" borderId="0"/>
    <xf numFmtId="0" fontId="44" fillId="0" borderId="0"/>
    <xf numFmtId="0" fontId="33" fillId="0" borderId="0"/>
    <xf numFmtId="0" fontId="33" fillId="0" borderId="0"/>
    <xf numFmtId="0" fontId="33" fillId="0" borderId="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xf numFmtId="0" fontId="44" fillId="0" borderId="0"/>
    <xf numFmtId="0" fontId="64" fillId="0" borderId="0"/>
    <xf numFmtId="0" fontId="44" fillId="0" borderId="0"/>
    <xf numFmtId="0" fontId="33" fillId="0" borderId="0"/>
    <xf numFmtId="0" fontId="33" fillId="0" borderId="0"/>
    <xf numFmtId="0" fontId="33" fillId="0" borderId="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xf numFmtId="0" fontId="44" fillId="0" borderId="0"/>
    <xf numFmtId="0" fontId="64" fillId="0" borderId="0"/>
    <xf numFmtId="0" fontId="44" fillId="0" borderId="0"/>
    <xf numFmtId="0" fontId="33" fillId="0" borderId="0"/>
    <xf numFmtId="0" fontId="33" fillId="0" borderId="0"/>
    <xf numFmtId="0" fontId="33" fillId="0" borderId="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xf numFmtId="0" fontId="44" fillId="0" borderId="0"/>
    <xf numFmtId="0" fontId="44" fillId="0" borderId="0"/>
    <xf numFmtId="0" fontId="33" fillId="0" borderId="0"/>
    <xf numFmtId="0" fontId="33" fillId="0" borderId="0"/>
    <xf numFmtId="0" fontId="33" fillId="0" borderId="0"/>
    <xf numFmtId="0" fontId="33" fillId="0" borderId="0"/>
    <xf numFmtId="0" fontId="44" fillId="0" borderId="0"/>
    <xf numFmtId="0" fontId="44" fillId="0" borderId="0"/>
    <xf numFmtId="0" fontId="66" fillId="0" borderId="0"/>
    <xf numFmtId="0" fontId="6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66" fillId="0" borderId="0"/>
    <xf numFmtId="0" fontId="33" fillId="0" borderId="0"/>
    <xf numFmtId="0" fontId="33" fillId="0" borderId="0"/>
    <xf numFmtId="0" fontId="33" fillId="0" borderId="0"/>
    <xf numFmtId="0" fontId="33" fillId="0" borderId="0"/>
    <xf numFmtId="0" fontId="33" fillId="0" borderId="0"/>
    <xf numFmtId="0" fontId="64" fillId="0" borderId="0"/>
    <xf numFmtId="0" fontId="33" fillId="0" borderId="0"/>
    <xf numFmtId="0" fontId="33" fillId="0" borderId="0"/>
    <xf numFmtId="0" fontId="14" fillId="0" borderId="0"/>
    <xf numFmtId="0" fontId="33" fillId="0" borderId="0"/>
    <xf numFmtId="0" fontId="64" fillId="0" borderId="0"/>
    <xf numFmtId="0" fontId="66"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xf numFmtId="0" fontId="33"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3" fillId="0" borderId="0"/>
    <xf numFmtId="0" fontId="33" fillId="0" borderId="0"/>
    <xf numFmtId="0" fontId="33" fillId="0" borderId="0"/>
    <xf numFmtId="0" fontId="33" fillId="0" borderId="0"/>
    <xf numFmtId="0" fontId="33" fillId="0" borderId="0"/>
    <xf numFmtId="0" fontId="64" fillId="0" borderId="0"/>
    <xf numFmtId="0" fontId="33" fillId="0" borderId="0"/>
    <xf numFmtId="0" fontId="1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66" fillId="0" borderId="0"/>
    <xf numFmtId="0" fontId="66" fillId="0" borderId="0"/>
    <xf numFmtId="0" fontId="33" fillId="0" borderId="0"/>
    <xf numFmtId="0" fontId="33" fillId="0" borderId="0"/>
    <xf numFmtId="0" fontId="33" fillId="0" borderId="0"/>
    <xf numFmtId="0" fontId="33" fillId="0" borderId="0"/>
    <xf numFmtId="0" fontId="1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3" fillId="0" borderId="0"/>
    <xf numFmtId="0" fontId="33" fillId="0" borderId="0"/>
    <xf numFmtId="0" fontId="33" fillId="0" borderId="0"/>
    <xf numFmtId="0" fontId="33" fillId="0" borderId="0"/>
    <xf numFmtId="0" fontId="33" fillId="0" borderId="0"/>
    <xf numFmtId="0" fontId="64" fillId="0" borderId="0"/>
    <xf numFmtId="0" fontId="33" fillId="0" borderId="0"/>
    <xf numFmtId="0" fontId="14" fillId="0" borderId="0"/>
    <xf numFmtId="0" fontId="33" fillId="0" borderId="0"/>
    <xf numFmtId="0" fontId="33" fillId="0" borderId="0"/>
    <xf numFmtId="0" fontId="33" fillId="0" borderId="0"/>
    <xf numFmtId="0" fontId="33" fillId="0" borderId="0"/>
    <xf numFmtId="0" fontId="64" fillId="0" borderId="0"/>
    <xf numFmtId="0" fontId="64" fillId="0" borderId="0"/>
    <xf numFmtId="0" fontId="64" fillId="0" borderId="0"/>
    <xf numFmtId="0" fontId="64" fillId="0" borderId="0"/>
    <xf numFmtId="0" fontId="64" fillId="0" borderId="0"/>
    <xf numFmtId="0" fontId="6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 fillId="0" borderId="0"/>
    <xf numFmtId="0" fontId="33" fillId="0" borderId="0"/>
    <xf numFmtId="0" fontId="1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44" fillId="0" borderId="0"/>
    <xf numFmtId="0" fontId="44" fillId="0" borderId="0"/>
    <xf numFmtId="0" fontId="67"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4"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33" fillId="0" borderId="0"/>
    <xf numFmtId="0" fontId="33" fillId="0" borderId="0"/>
    <xf numFmtId="0" fontId="64" fillId="0" borderId="0"/>
    <xf numFmtId="0" fontId="33" fillId="0" borderId="0"/>
    <xf numFmtId="0" fontId="33" fillId="0" borderId="0"/>
    <xf numFmtId="0" fontId="64" fillId="0" borderId="0"/>
    <xf numFmtId="0" fontId="33" fillId="0" borderId="0"/>
    <xf numFmtId="0" fontId="33"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xf numFmtId="0" fontId="116" fillId="0" borderId="0"/>
    <xf numFmtId="0" fontId="64"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33"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116" fillId="0" borderId="0"/>
    <xf numFmtId="0" fontId="116"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116" fillId="0" borderId="0"/>
    <xf numFmtId="0" fontId="116"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116" fillId="0" borderId="0"/>
    <xf numFmtId="0" fontId="116"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xf numFmtId="0" fontId="116" fillId="0" borderId="0"/>
    <xf numFmtId="0" fontId="116" fillId="0" borderId="0"/>
    <xf numFmtId="0" fontId="64" fillId="0" borderId="0"/>
    <xf numFmtId="0" fontId="14" fillId="0" borderId="0"/>
    <xf numFmtId="0" fontId="64" fillId="0" borderId="0"/>
    <xf numFmtId="0" fontId="33" fillId="0" borderId="0"/>
    <xf numFmtId="0" fontId="33" fillId="0" borderId="0"/>
    <xf numFmtId="0" fontId="64" fillId="0" borderId="0"/>
    <xf numFmtId="0" fontId="33" fillId="0" borderId="0"/>
    <xf numFmtId="0" fontId="33" fillId="0" borderId="0"/>
    <xf numFmtId="0" fontId="64" fillId="0" borderId="0"/>
    <xf numFmtId="0" fontId="33" fillId="0" borderId="0"/>
    <xf numFmtId="0" fontId="33" fillId="0" borderId="0"/>
    <xf numFmtId="0" fontId="6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 fillId="0" borderId="0"/>
    <xf numFmtId="0" fontId="64" fillId="0" borderId="0"/>
    <xf numFmtId="0" fontId="33" fillId="0" borderId="0"/>
    <xf numFmtId="0" fontId="6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1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4" fillId="0" borderId="0"/>
    <xf numFmtId="0" fontId="33" fillId="0" borderId="0"/>
    <xf numFmtId="0" fontId="14" fillId="0" borderId="0"/>
    <xf numFmtId="0" fontId="64" fillId="0" borderId="0"/>
    <xf numFmtId="0" fontId="33" fillId="0" borderId="0"/>
    <xf numFmtId="0" fontId="33" fillId="0" borderId="0"/>
    <xf numFmtId="0" fontId="33" fillId="0" borderId="0"/>
    <xf numFmtId="0" fontId="33" fillId="0" borderId="0"/>
    <xf numFmtId="0" fontId="33" fillId="0" borderId="0"/>
    <xf numFmtId="0" fontId="116" fillId="0" borderId="0"/>
    <xf numFmtId="0" fontId="116" fillId="0" borderId="0"/>
    <xf numFmtId="0" fontId="116" fillId="0" borderId="0"/>
    <xf numFmtId="0" fontId="116" fillId="0" borderId="0"/>
    <xf numFmtId="0" fontId="116" fillId="0" borderId="0"/>
    <xf numFmtId="0" fontId="33" fillId="0" borderId="0"/>
    <xf numFmtId="0" fontId="64" fillId="0" borderId="0"/>
    <xf numFmtId="0" fontId="14" fillId="0" borderId="0"/>
    <xf numFmtId="0" fontId="116" fillId="0" borderId="0"/>
    <xf numFmtId="0" fontId="116"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33" fillId="0" borderId="0"/>
    <xf numFmtId="0" fontId="64" fillId="0" borderId="0"/>
    <xf numFmtId="0" fontId="14" fillId="0" borderId="0"/>
    <xf numFmtId="0" fontId="33" fillId="0" borderId="0"/>
    <xf numFmtId="0" fontId="64" fillId="0" borderId="0"/>
    <xf numFmtId="0" fontId="14" fillId="0" borderId="0"/>
    <xf numFmtId="0" fontId="33" fillId="0" borderId="0"/>
    <xf numFmtId="0" fontId="14" fillId="0" borderId="0"/>
    <xf numFmtId="0" fontId="14" fillId="0" borderId="0"/>
    <xf numFmtId="0" fontId="33" fillId="0" borderId="0"/>
    <xf numFmtId="0" fontId="14" fillId="0" borderId="0"/>
    <xf numFmtId="0" fontId="6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33" fillId="0" borderId="0"/>
    <xf numFmtId="0" fontId="14" fillId="0" borderId="0"/>
    <xf numFmtId="0" fontId="33" fillId="0" borderId="0"/>
    <xf numFmtId="0" fontId="33" fillId="0" borderId="0"/>
    <xf numFmtId="0" fontId="14" fillId="0" borderId="0"/>
    <xf numFmtId="0" fontId="33" fillId="0" borderId="0"/>
    <xf numFmtId="0" fontId="14" fillId="0" borderId="0"/>
    <xf numFmtId="0" fontId="14" fillId="0" borderId="0"/>
    <xf numFmtId="0" fontId="33" fillId="0" borderId="0"/>
    <xf numFmtId="0" fontId="33" fillId="0" borderId="0"/>
    <xf numFmtId="0" fontId="14" fillId="0" borderId="0"/>
    <xf numFmtId="0" fontId="14" fillId="0" borderId="0"/>
    <xf numFmtId="0" fontId="33"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6"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4" fillId="0" borderId="0"/>
    <xf numFmtId="0" fontId="33" fillId="0" borderId="0"/>
    <xf numFmtId="0" fontId="33" fillId="0" borderId="0"/>
    <xf numFmtId="0" fontId="66"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4" fillId="0" borderId="0"/>
    <xf numFmtId="0" fontId="33" fillId="0" borderId="0"/>
    <xf numFmtId="0" fontId="33" fillId="0" borderId="0"/>
    <xf numFmtId="0" fontId="33" fillId="0" borderId="0"/>
    <xf numFmtId="0" fontId="33" fillId="0" borderId="0"/>
    <xf numFmtId="0" fontId="14" fillId="0" borderId="0"/>
    <xf numFmtId="0" fontId="14" fillId="0" borderId="0"/>
    <xf numFmtId="0" fontId="33" fillId="0" borderId="0"/>
    <xf numFmtId="0" fontId="14" fillId="0" borderId="0"/>
    <xf numFmtId="0" fontId="33" fillId="0" borderId="0"/>
    <xf numFmtId="0" fontId="14" fillId="0" borderId="0"/>
    <xf numFmtId="0" fontId="64" fillId="0" borderId="0"/>
    <xf numFmtId="0" fontId="64" fillId="0" borderId="0"/>
    <xf numFmtId="0" fontId="33" fillId="0" borderId="0"/>
    <xf numFmtId="0" fontId="64" fillId="0" borderId="0"/>
    <xf numFmtId="0" fontId="33" fillId="0" borderId="0"/>
    <xf numFmtId="0" fontId="64" fillId="0" borderId="0"/>
    <xf numFmtId="0" fontId="33" fillId="0" borderId="0"/>
    <xf numFmtId="0" fontId="64" fillId="0" borderId="0"/>
    <xf numFmtId="0" fontId="33" fillId="0" borderId="0"/>
    <xf numFmtId="0" fontId="64" fillId="0" borderId="0"/>
    <xf numFmtId="0" fontId="33" fillId="0" borderId="0"/>
    <xf numFmtId="0" fontId="33" fillId="0" borderId="0"/>
    <xf numFmtId="0" fontId="33" fillId="0" borderId="0"/>
    <xf numFmtId="0" fontId="64" fillId="0" borderId="0"/>
    <xf numFmtId="0" fontId="33" fillId="0" borderId="0"/>
    <xf numFmtId="0" fontId="33" fillId="0" borderId="0"/>
    <xf numFmtId="0" fontId="64" fillId="0" borderId="0"/>
    <xf numFmtId="0" fontId="33" fillId="0" borderId="0"/>
    <xf numFmtId="0" fontId="33" fillId="0" borderId="0"/>
    <xf numFmtId="0" fontId="64" fillId="0" borderId="0"/>
    <xf numFmtId="0" fontId="33" fillId="0" borderId="0"/>
    <xf numFmtId="0" fontId="64" fillId="0" borderId="0"/>
    <xf numFmtId="0" fontId="64" fillId="0" borderId="0"/>
    <xf numFmtId="0" fontId="33" fillId="0" borderId="0"/>
    <xf numFmtId="0" fontId="64" fillId="0" borderId="0"/>
    <xf numFmtId="0" fontId="33" fillId="0" borderId="0"/>
    <xf numFmtId="0" fontId="33" fillId="0" borderId="0"/>
    <xf numFmtId="0" fontId="33" fillId="0" borderId="0"/>
    <xf numFmtId="0" fontId="33" fillId="0" borderId="0"/>
    <xf numFmtId="0" fontId="64" fillId="0" borderId="0"/>
    <xf numFmtId="0" fontId="33" fillId="0" borderId="0"/>
    <xf numFmtId="0" fontId="64" fillId="0" borderId="0"/>
    <xf numFmtId="0" fontId="64" fillId="0" borderId="0"/>
    <xf numFmtId="0" fontId="64" fillId="0" borderId="0"/>
    <xf numFmtId="0" fontId="64" fillId="0" borderId="0"/>
    <xf numFmtId="0" fontId="33" fillId="0" borderId="0"/>
    <xf numFmtId="0" fontId="64" fillId="0" borderId="0"/>
    <xf numFmtId="0" fontId="33" fillId="0" borderId="0"/>
    <xf numFmtId="0" fontId="33" fillId="0" borderId="0"/>
    <xf numFmtId="0" fontId="33" fillId="0" borderId="0"/>
    <xf numFmtId="0" fontId="33" fillId="0" borderId="0"/>
    <xf numFmtId="0" fontId="33" fillId="0" borderId="0"/>
    <xf numFmtId="0" fontId="64" fillId="0" borderId="0"/>
    <xf numFmtId="0" fontId="33" fillId="0" borderId="0"/>
    <xf numFmtId="0" fontId="64" fillId="0" borderId="0"/>
    <xf numFmtId="0" fontId="64" fillId="0" borderId="0"/>
    <xf numFmtId="0" fontId="64" fillId="0" borderId="0"/>
    <xf numFmtId="0" fontId="64" fillId="0" borderId="0"/>
    <xf numFmtId="0" fontId="64" fillId="0" borderId="0"/>
    <xf numFmtId="0" fontId="33" fillId="0" borderId="0"/>
    <xf numFmtId="0" fontId="64" fillId="0" borderId="0"/>
    <xf numFmtId="0" fontId="33" fillId="0" borderId="0"/>
    <xf numFmtId="0" fontId="64" fillId="0" borderId="0"/>
    <xf numFmtId="0" fontId="64" fillId="0" borderId="0"/>
    <xf numFmtId="0" fontId="14" fillId="0" borderId="0"/>
    <xf numFmtId="0" fontId="64" fillId="0" borderId="0"/>
    <xf numFmtId="0" fontId="64" fillId="0" borderId="0"/>
    <xf numFmtId="0" fontId="14" fillId="0" borderId="0"/>
    <xf numFmtId="0" fontId="64" fillId="0" borderId="0"/>
    <xf numFmtId="0" fontId="64" fillId="0" borderId="0"/>
    <xf numFmtId="0" fontId="14" fillId="0" borderId="0"/>
    <xf numFmtId="0" fontId="64" fillId="0" borderId="0"/>
    <xf numFmtId="0" fontId="64" fillId="0" borderId="0"/>
    <xf numFmtId="0" fontId="14" fillId="0" borderId="0"/>
    <xf numFmtId="0" fontId="64" fillId="0" borderId="0"/>
    <xf numFmtId="0" fontId="64" fillId="0" borderId="0"/>
    <xf numFmtId="0" fontId="14" fillId="0" borderId="0"/>
    <xf numFmtId="0" fontId="33" fillId="0" borderId="0"/>
    <xf numFmtId="0" fontId="14" fillId="0" borderId="0"/>
    <xf numFmtId="0" fontId="11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6" fillId="0" borderId="0"/>
    <xf numFmtId="0" fontId="33" fillId="0" borderId="0"/>
    <xf numFmtId="0" fontId="33" fillId="0" borderId="0"/>
    <xf numFmtId="0" fontId="33" fillId="0" borderId="0"/>
    <xf numFmtId="0" fontId="33" fillId="0" borderId="0"/>
    <xf numFmtId="0" fontId="33" fillId="0" borderId="0"/>
    <xf numFmtId="0" fontId="33" fillId="0" borderId="0"/>
    <xf numFmtId="0" fontId="66" fillId="0" borderId="0"/>
    <xf numFmtId="0" fontId="64" fillId="0" borderId="0"/>
    <xf numFmtId="0" fontId="6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4" fillId="0" borderId="0"/>
    <xf numFmtId="0" fontId="33" fillId="0" borderId="0"/>
    <xf numFmtId="0" fontId="33" fillId="0" borderId="0"/>
    <xf numFmtId="0" fontId="33" fillId="0" borderId="0"/>
    <xf numFmtId="0" fontId="64" fillId="0" borderId="0"/>
    <xf numFmtId="0" fontId="66"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33" fillId="0" borderId="0"/>
    <xf numFmtId="0" fontId="116" fillId="0" borderId="0"/>
    <xf numFmtId="0" fontId="116" fillId="0" borderId="0"/>
    <xf numFmtId="0" fontId="116" fillId="0" borderId="0"/>
    <xf numFmtId="0" fontId="11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 fillId="0" borderId="0"/>
    <xf numFmtId="0" fontId="14" fillId="0" borderId="0"/>
    <xf numFmtId="0" fontId="33" fillId="0" borderId="0"/>
    <xf numFmtId="0" fontId="14" fillId="0" borderId="0"/>
    <xf numFmtId="0" fontId="33" fillId="0" borderId="0"/>
    <xf numFmtId="0" fontId="33" fillId="0" borderId="0"/>
    <xf numFmtId="0" fontId="33" fillId="0" borderId="0"/>
    <xf numFmtId="0" fontId="33" fillId="0" borderId="0"/>
    <xf numFmtId="0" fontId="33" fillId="0" borderId="0"/>
    <xf numFmtId="0" fontId="33" fillId="0" borderId="0"/>
    <xf numFmtId="0" fontId="11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 fillId="0" borderId="0"/>
    <xf numFmtId="0" fontId="14" fillId="0" borderId="0"/>
    <xf numFmtId="0" fontId="33" fillId="0" borderId="0"/>
    <xf numFmtId="0" fontId="33" fillId="0" borderId="0"/>
    <xf numFmtId="0" fontId="33"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33" fillId="0" borderId="0"/>
    <xf numFmtId="0" fontId="33" fillId="0" borderId="0"/>
    <xf numFmtId="0" fontId="14" fillId="0" borderId="0"/>
    <xf numFmtId="0" fontId="14" fillId="0" borderId="0"/>
    <xf numFmtId="0" fontId="14" fillId="0" borderId="0"/>
    <xf numFmtId="0" fontId="33" fillId="0" borderId="0"/>
    <xf numFmtId="0" fontId="33" fillId="0" borderId="0"/>
    <xf numFmtId="0" fontId="14" fillId="0" borderId="0"/>
    <xf numFmtId="0" fontId="33" fillId="0" borderId="0"/>
    <xf numFmtId="0" fontId="33" fillId="0" borderId="0"/>
    <xf numFmtId="0" fontId="14" fillId="0" borderId="0"/>
    <xf numFmtId="0" fontId="33" fillId="0" borderId="0"/>
    <xf numFmtId="0" fontId="33" fillId="0" borderId="0"/>
    <xf numFmtId="0" fontId="14" fillId="0" borderId="0"/>
    <xf numFmtId="0" fontId="33" fillId="0" borderId="0"/>
    <xf numFmtId="0" fontId="33" fillId="0" borderId="0"/>
    <xf numFmtId="0" fontId="33" fillId="0" borderId="0"/>
    <xf numFmtId="0" fontId="6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6" fillId="0" borderId="0"/>
    <xf numFmtId="0" fontId="33" fillId="0" borderId="0"/>
    <xf numFmtId="0" fontId="33" fillId="0" borderId="0"/>
    <xf numFmtId="0" fontId="33" fillId="0" borderId="0"/>
    <xf numFmtId="0" fontId="33" fillId="0" borderId="0"/>
    <xf numFmtId="0" fontId="33" fillId="0" borderId="0"/>
    <xf numFmtId="0" fontId="33" fillId="0" borderId="0"/>
    <xf numFmtId="0" fontId="6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6" fillId="0" borderId="0"/>
    <xf numFmtId="0" fontId="33" fillId="0" borderId="0"/>
    <xf numFmtId="0" fontId="33" fillId="0" borderId="0"/>
    <xf numFmtId="0" fontId="33" fillId="0" borderId="0"/>
    <xf numFmtId="0" fontId="33" fillId="0" borderId="0"/>
    <xf numFmtId="0" fontId="33" fillId="0" borderId="0"/>
    <xf numFmtId="0" fontId="33" fillId="0" borderId="0"/>
    <xf numFmtId="0" fontId="6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6" fillId="0" borderId="0"/>
    <xf numFmtId="0" fontId="33" fillId="0" borderId="0"/>
    <xf numFmtId="0" fontId="33" fillId="0" borderId="0"/>
    <xf numFmtId="0" fontId="33" fillId="0" borderId="0"/>
    <xf numFmtId="0" fontId="33" fillId="0" borderId="0"/>
    <xf numFmtId="0" fontId="33" fillId="0" borderId="0"/>
    <xf numFmtId="0" fontId="33" fillId="0" borderId="0"/>
    <xf numFmtId="0" fontId="66" fillId="0" borderId="0"/>
    <xf numFmtId="0" fontId="33" fillId="0" borderId="0"/>
    <xf numFmtId="0" fontId="33" fillId="0" borderId="0"/>
    <xf numFmtId="0" fontId="33" fillId="0" borderId="0"/>
    <xf numFmtId="0" fontId="33" fillId="0" borderId="0"/>
    <xf numFmtId="0" fontId="33" fillId="0" borderId="0"/>
    <xf numFmtId="0" fontId="33" fillId="0" borderId="0"/>
    <xf numFmtId="0" fontId="6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4" fillId="0" borderId="0"/>
    <xf numFmtId="0" fontId="33" fillId="0" borderId="0"/>
    <xf numFmtId="0" fontId="33" fillId="0" borderId="0"/>
    <xf numFmtId="0" fontId="64" fillId="0" borderId="0"/>
    <xf numFmtId="0" fontId="33" fillId="0" borderId="0"/>
    <xf numFmtId="0" fontId="33" fillId="0" borderId="0"/>
    <xf numFmtId="0" fontId="64" fillId="0" borderId="0"/>
    <xf numFmtId="0" fontId="33" fillId="0" borderId="0"/>
    <xf numFmtId="0" fontId="64" fillId="0" borderId="0"/>
    <xf numFmtId="0" fontId="64" fillId="0" borderId="0"/>
    <xf numFmtId="0" fontId="64" fillId="0" borderId="0"/>
    <xf numFmtId="0" fontId="64" fillId="0" borderId="0"/>
    <xf numFmtId="0" fontId="64" fillId="0" borderId="0"/>
    <xf numFmtId="0" fontId="64" fillId="0" borderId="0"/>
    <xf numFmtId="0" fontId="116" fillId="0" borderId="0"/>
    <xf numFmtId="0" fontId="116" fillId="0" borderId="0"/>
    <xf numFmtId="0" fontId="64"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33"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116" fillId="0" borderId="0"/>
    <xf numFmtId="0" fontId="116"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116" fillId="0" borderId="0"/>
    <xf numFmtId="0" fontId="116"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116" fillId="0" borderId="0"/>
    <xf numFmtId="0" fontId="116"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xf numFmtId="0" fontId="116" fillId="0" borderId="0"/>
    <xf numFmtId="0" fontId="116" fillId="0" borderId="0"/>
    <xf numFmtId="0" fontId="64" fillId="0" borderId="0"/>
    <xf numFmtId="0" fontId="14" fillId="0" borderId="0"/>
    <xf numFmtId="0" fontId="64" fillId="0" borderId="0"/>
    <xf numFmtId="0" fontId="33" fillId="0" borderId="0"/>
    <xf numFmtId="0" fontId="33" fillId="0" borderId="0"/>
    <xf numFmtId="0" fontId="64" fillId="0" borderId="0"/>
    <xf numFmtId="0" fontId="33" fillId="0" borderId="0"/>
    <xf numFmtId="0" fontId="33" fillId="0" borderId="0"/>
    <xf numFmtId="0" fontId="64" fillId="0" borderId="0"/>
    <xf numFmtId="0" fontId="33" fillId="0" borderId="0"/>
    <xf numFmtId="0" fontId="33" fillId="0" borderId="0"/>
    <xf numFmtId="0" fontId="6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xf numFmtId="0" fontId="33"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xf numFmtId="0" fontId="33"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xf numFmtId="0" fontId="33"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xf numFmtId="0" fontId="33"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xf numFmtId="0" fontId="33" fillId="0" borderId="0"/>
    <xf numFmtId="0" fontId="33" fillId="0" borderId="0"/>
    <xf numFmtId="0" fontId="64" fillId="0" borderId="0"/>
    <xf numFmtId="0" fontId="14" fillId="0" borderId="0"/>
    <xf numFmtId="0" fontId="64" fillId="0" borderId="0"/>
    <xf numFmtId="0" fontId="33" fillId="0" borderId="0"/>
    <xf numFmtId="0" fontId="33" fillId="0" borderId="0"/>
    <xf numFmtId="0" fontId="64" fillId="0" borderId="0"/>
    <xf numFmtId="0" fontId="33" fillId="0" borderId="0"/>
    <xf numFmtId="0" fontId="33" fillId="0" borderId="0"/>
    <xf numFmtId="0" fontId="64" fillId="0" borderId="0"/>
    <xf numFmtId="0" fontId="116" fillId="0" borderId="0"/>
    <xf numFmtId="0" fontId="116" fillId="0" borderId="0"/>
    <xf numFmtId="0" fontId="6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4" fillId="0" borderId="0"/>
    <xf numFmtId="0" fontId="33" fillId="0" borderId="0"/>
    <xf numFmtId="0" fontId="14" fillId="0" borderId="0"/>
    <xf numFmtId="0" fontId="64" fillId="0" borderId="0"/>
    <xf numFmtId="0" fontId="33" fillId="0" borderId="0"/>
    <xf numFmtId="0" fontId="33" fillId="0" borderId="0"/>
    <xf numFmtId="0" fontId="33"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33" fillId="0" borderId="0"/>
    <xf numFmtId="0" fontId="64" fillId="0" borderId="0"/>
    <xf numFmtId="0" fontId="33" fillId="0" borderId="0"/>
    <xf numFmtId="0" fontId="14" fillId="0" borderId="0"/>
    <xf numFmtId="0" fontId="64" fillId="0" borderId="0"/>
    <xf numFmtId="0" fontId="14" fillId="0" borderId="0"/>
    <xf numFmtId="0" fontId="33" fillId="0" borderId="0"/>
    <xf numFmtId="0" fontId="33" fillId="0" borderId="0"/>
    <xf numFmtId="0" fontId="14" fillId="0" borderId="0"/>
    <xf numFmtId="0" fontId="33" fillId="0" borderId="0"/>
    <xf numFmtId="0" fontId="33" fillId="0" borderId="0"/>
    <xf numFmtId="0" fontId="14" fillId="0" borderId="0"/>
    <xf numFmtId="0" fontId="33" fillId="0" borderId="0"/>
    <xf numFmtId="0" fontId="33" fillId="0" borderId="0"/>
    <xf numFmtId="0" fontId="1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14" fillId="0" borderId="0"/>
    <xf numFmtId="0" fontId="33"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0" borderId="0"/>
    <xf numFmtId="0" fontId="64" fillId="0" borderId="0"/>
    <xf numFmtId="0" fontId="64" fillId="0" borderId="0"/>
    <xf numFmtId="0" fontId="64" fillId="0" borderId="0"/>
    <xf numFmtId="0" fontId="6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0" borderId="0"/>
    <xf numFmtId="0" fontId="64" fillId="0" borderId="0"/>
    <xf numFmtId="0" fontId="6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14" fillId="0" borderId="0"/>
    <xf numFmtId="0" fontId="64" fillId="0" borderId="0"/>
    <xf numFmtId="0" fontId="64" fillId="0" borderId="0"/>
    <xf numFmtId="0" fontId="64" fillId="0" borderId="0"/>
    <xf numFmtId="0" fontId="64" fillId="0" borderId="0"/>
    <xf numFmtId="0" fontId="33" fillId="0" borderId="0"/>
    <xf numFmtId="0" fontId="64" fillId="0" borderId="0"/>
    <xf numFmtId="0" fontId="14" fillId="0" borderId="0"/>
    <xf numFmtId="0" fontId="64" fillId="0" borderId="0"/>
    <xf numFmtId="0" fontId="64" fillId="0" borderId="0"/>
    <xf numFmtId="0" fontId="14"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4" fillId="0" borderId="0"/>
    <xf numFmtId="0" fontId="33" fillId="0" borderId="0"/>
    <xf numFmtId="0" fontId="33" fillId="0" borderId="0"/>
    <xf numFmtId="0" fontId="33" fillId="0" borderId="0"/>
    <xf numFmtId="0" fontId="33" fillId="0" borderId="0"/>
    <xf numFmtId="0" fontId="64" fillId="0" borderId="0"/>
    <xf numFmtId="0" fontId="33"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4" fillId="0" borderId="0"/>
    <xf numFmtId="0" fontId="64" fillId="0" borderId="0"/>
    <xf numFmtId="0" fontId="64" fillId="0" borderId="0"/>
    <xf numFmtId="0" fontId="33" fillId="0" borderId="0"/>
    <xf numFmtId="0" fontId="33" fillId="0" borderId="0"/>
    <xf numFmtId="0" fontId="14" fillId="0" borderId="0"/>
    <xf numFmtId="0" fontId="33"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14" fillId="0" borderId="0"/>
    <xf numFmtId="0" fontId="64" fillId="0" borderId="0"/>
    <xf numFmtId="0" fontId="64" fillId="0" borderId="0"/>
    <xf numFmtId="0" fontId="64" fillId="0" borderId="0"/>
    <xf numFmtId="0" fontId="64" fillId="0" borderId="0"/>
    <xf numFmtId="0" fontId="66"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1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0" borderId="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0" borderId="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xf numFmtId="0" fontId="14" fillId="0" borderId="0"/>
    <xf numFmtId="0" fontId="64" fillId="0" borderId="0"/>
    <xf numFmtId="0" fontId="64" fillId="0" borderId="0"/>
    <xf numFmtId="0" fontId="14" fillId="0" borderId="0"/>
    <xf numFmtId="0" fontId="64" fillId="0" borderId="0"/>
    <xf numFmtId="0" fontId="6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33"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6" fillId="0" borderId="0"/>
    <xf numFmtId="0" fontId="33" fillId="0" borderId="0"/>
    <xf numFmtId="0" fontId="33" fillId="0" borderId="0"/>
    <xf numFmtId="0" fontId="33" fillId="0" borderId="0"/>
    <xf numFmtId="0" fontId="33" fillId="0" borderId="0"/>
    <xf numFmtId="0" fontId="33" fillId="0" borderId="0"/>
    <xf numFmtId="0" fontId="33" fillId="0" borderId="0"/>
    <xf numFmtId="0" fontId="6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4" fillId="0" borderId="0"/>
    <xf numFmtId="0" fontId="33" fillId="0" borderId="0"/>
    <xf numFmtId="0" fontId="64" fillId="0" borderId="0"/>
    <xf numFmtId="0" fontId="6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18" fillId="0" borderId="0"/>
    <xf numFmtId="200" fontId="119" fillId="0" borderId="0"/>
    <xf numFmtId="0" fontId="44" fillId="13" borderId="22" applyNumberFormat="0" applyFont="0" applyAlignment="0" applyProtection="0"/>
    <xf numFmtId="0" fontId="1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1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1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1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1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1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1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82" borderId="50"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82" borderId="50"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82" borderId="50"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82" borderId="50"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82" borderId="50"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82" borderId="50"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82" borderId="50"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13" borderId="22" applyNumberFormat="0" applyFont="0" applyAlignment="0" applyProtection="0"/>
    <xf numFmtId="0" fontId="33" fillId="13" borderId="22" applyNumberFormat="0" applyFont="0" applyAlignment="0" applyProtection="0"/>
    <xf numFmtId="0" fontId="33" fillId="0" borderId="0" applyNumberFormat="0" applyFont="0" applyFill="0" applyBorder="0" applyAlignment="0" applyProtection="0"/>
    <xf numFmtId="0" fontId="33" fillId="13" borderId="22" applyNumberFormat="0" applyFont="0" applyAlignment="0" applyProtection="0"/>
    <xf numFmtId="0" fontId="33" fillId="13" borderId="22" applyNumberFormat="0" applyFont="0" applyAlignment="0" applyProtection="0"/>
    <xf numFmtId="0" fontId="33" fillId="0" borderId="0" applyNumberFormat="0" applyFont="0" applyFill="0" applyBorder="0" applyAlignment="0" applyProtection="0"/>
    <xf numFmtId="0" fontId="33" fillId="13" borderId="22" applyNumberFormat="0" applyFont="0" applyAlignment="0" applyProtection="0"/>
    <xf numFmtId="0" fontId="33" fillId="13" borderId="22" applyNumberFormat="0" applyFont="0" applyAlignment="0" applyProtection="0"/>
    <xf numFmtId="0" fontId="33" fillId="13" borderId="22" applyNumberFormat="0" applyFont="0" applyAlignment="0" applyProtection="0"/>
    <xf numFmtId="0" fontId="33" fillId="13" borderId="22" applyNumberFormat="0" applyFont="0" applyAlignment="0" applyProtection="0"/>
    <xf numFmtId="0" fontId="33" fillId="13" borderId="22" applyNumberFormat="0" applyFont="0" applyAlignment="0" applyProtection="0"/>
    <xf numFmtId="0" fontId="33" fillId="13" borderId="22" applyNumberFormat="0" applyFont="0" applyAlignment="0" applyProtection="0"/>
    <xf numFmtId="0" fontId="46" fillId="82" borderId="50"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13" borderId="22" applyNumberFormat="0" applyFont="0" applyAlignment="0" applyProtection="0"/>
    <xf numFmtId="0" fontId="33"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57" borderId="50" applyNumberFormat="0" applyFont="0" applyAlignment="0" applyProtection="0"/>
    <xf numFmtId="0" fontId="14" fillId="13" borderId="22" applyNumberFormat="0" applyFont="0" applyAlignment="0" applyProtection="0"/>
    <xf numFmtId="0" fontId="33" fillId="57" borderId="50"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82" borderId="50"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82" borderId="50"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82" borderId="50"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82" borderId="50"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82" borderId="50"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82" borderId="50"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82" borderId="50"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23" fillId="11" borderId="19" applyNumberFormat="0" applyAlignment="0" applyProtection="0"/>
    <xf numFmtId="0" fontId="23" fillId="11" borderId="19" applyNumberFormat="0" applyAlignment="0" applyProtection="0"/>
    <xf numFmtId="0" fontId="23" fillId="11" borderId="19" applyNumberFormat="0" applyAlignment="0" applyProtection="0"/>
    <xf numFmtId="0" fontId="23" fillId="11" borderId="19" applyNumberFormat="0" applyAlignment="0" applyProtection="0"/>
    <xf numFmtId="0" fontId="23" fillId="11" borderId="19" applyNumberFormat="0" applyAlignment="0" applyProtection="0"/>
    <xf numFmtId="0" fontId="23" fillId="11" borderId="19" applyNumberFormat="0" applyAlignment="0" applyProtection="0"/>
    <xf numFmtId="0" fontId="120" fillId="61" borderId="51" applyNumberFormat="0" applyAlignment="0" applyProtection="0"/>
    <xf numFmtId="0" fontId="120" fillId="61" borderId="51" applyNumberFormat="0" applyAlignment="0" applyProtection="0"/>
    <xf numFmtId="0" fontId="120"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2" fillId="11" borderId="19" applyNumberFormat="0" applyAlignment="0" applyProtection="0"/>
    <xf numFmtId="0" fontId="122" fillId="11" borderId="19"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0" fillId="61" borderId="51" applyNumberFormat="0" applyAlignment="0" applyProtection="0"/>
    <xf numFmtId="0" fontId="120" fillId="61"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23" fillId="11" borderId="19"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38" fontId="45" fillId="83" borderId="0">
      <alignment horizontal="right"/>
    </xf>
    <xf numFmtId="17" fontId="106" fillId="61" borderId="0">
      <alignment horizontal="center"/>
    </xf>
    <xf numFmtId="0" fontId="61" fillId="84" borderId="0"/>
    <xf numFmtId="0" fontId="35" fillId="83" borderId="0" applyBorder="0">
      <alignment horizontal="centerContinuous"/>
    </xf>
    <xf numFmtId="0" fontId="123" fillId="85" borderId="0" applyBorder="0">
      <alignment horizontal="centerContinuous"/>
    </xf>
    <xf numFmtId="201" fontId="33" fillId="0" borderId="0" applyFont="0" applyFill="0" applyBorder="0" applyAlignment="0" applyProtection="0"/>
    <xf numFmtId="10" fontId="33" fillId="0" borderId="0" applyFont="0" applyFill="0" applyBorder="0" applyAlignment="0" applyProtection="0"/>
    <xf numFmtId="9" fontId="66" fillId="0" borderId="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9" fontId="66" fillId="0" borderId="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1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14"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14" fillId="0" borderId="0" applyFont="0" applyFill="0" applyBorder="0" applyAlignment="0" applyProtection="0"/>
    <xf numFmtId="9" fontId="33" fillId="0" borderId="0" applyFont="0" applyFill="0" applyBorder="0" applyAlignment="0" applyProtection="0"/>
    <xf numFmtId="9" fontId="66"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65"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65"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65"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65"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65"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65"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0" fontId="33" fillId="0" borderId="0" applyNumberFormat="0" applyFont="0" applyFill="0" applyBorder="0" applyAlignment="0" applyProtection="0"/>
    <xf numFmtId="9" fontId="65" fillId="0" borderId="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67"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14" fillId="0" borderId="0" applyFont="0" applyFill="0" applyBorder="0" applyAlignment="0" applyProtection="0"/>
    <xf numFmtId="9" fontId="124" fillId="0" borderId="0" applyFont="0" applyFill="0" applyBorder="0" applyAlignment="0" applyProtection="0"/>
    <xf numFmtId="9" fontId="66" fillId="0" borderId="0" applyFont="0" applyFill="0" applyBorder="0" applyAlignment="0" applyProtection="0"/>
    <xf numFmtId="9" fontId="33" fillId="0" borderId="0" applyFont="0" applyFill="0" applyBorder="0" applyAlignment="0" applyProtection="0"/>
    <xf numFmtId="9" fontId="1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14" fillId="0" borderId="0" applyFont="0" applyFill="0" applyBorder="0" applyAlignment="0" applyProtection="0"/>
    <xf numFmtId="9" fontId="12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66"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14" fillId="0" borderId="0" applyFont="0" applyFill="0" applyBorder="0" applyAlignment="0" applyProtection="0"/>
    <xf numFmtId="9" fontId="124" fillId="0" borderId="0" applyFont="0" applyFill="0" applyBorder="0" applyAlignment="0" applyProtection="0"/>
    <xf numFmtId="9" fontId="66" fillId="0" borderId="0" applyFont="0" applyFill="0" applyBorder="0" applyAlignment="0" applyProtection="0"/>
    <xf numFmtId="9" fontId="117" fillId="0" borderId="0" applyFont="0" applyFill="0" applyBorder="0" applyAlignment="0" applyProtection="0"/>
    <xf numFmtId="9" fontId="1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66" fillId="0" borderId="0" applyFont="0" applyFill="0" applyBorder="0" applyAlignment="0" applyProtection="0"/>
    <xf numFmtId="9" fontId="64" fillId="0" borderId="0" applyFont="0" applyFill="0" applyBorder="0" applyAlignment="0" applyProtection="0"/>
    <xf numFmtId="9" fontId="12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66" fillId="0" borderId="0" applyFont="0" applyFill="0" applyBorder="0" applyAlignment="0" applyProtection="0"/>
    <xf numFmtId="9" fontId="12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33" fillId="0" borderId="0" applyFont="0" applyFill="0" applyBorder="0" applyAlignment="0" applyProtection="0"/>
    <xf numFmtId="10" fontId="69" fillId="0" borderId="0" applyFont="0" applyFill="0" applyBorder="0" applyAlignment="0" applyProtection="0"/>
    <xf numFmtId="9" fontId="70" fillId="0" borderId="0" applyFont="0" applyFill="0" applyBorder="0" applyAlignment="0" applyProtection="0"/>
    <xf numFmtId="10" fontId="70" fillId="0" borderId="0" applyFont="0" applyFill="0" applyBorder="0" applyAlignment="0" applyProtection="0"/>
    <xf numFmtId="0" fontId="33" fillId="38" borderId="38" applyNumberFormat="0">
      <alignment vertical="top" wrapText="1"/>
    </xf>
    <xf numFmtId="0" fontId="33" fillId="38" borderId="38" applyNumberFormat="0">
      <alignment vertical="top" wrapText="1"/>
    </xf>
    <xf numFmtId="0" fontId="33" fillId="0" borderId="0" applyNumberFormat="0" applyFont="0" applyFill="0" applyBorder="0" applyAlignment="0" applyProtection="0"/>
    <xf numFmtId="0" fontId="33" fillId="38" borderId="38" applyNumberFormat="0">
      <alignment vertical="top" wrapText="1"/>
    </xf>
    <xf numFmtId="0" fontId="33" fillId="0" borderId="0" applyNumberFormat="0" applyFont="0" applyFill="0" applyBorder="0" applyAlignment="0" applyProtection="0"/>
    <xf numFmtId="0" fontId="33" fillId="38" borderId="38" applyNumberFormat="0">
      <alignment vertical="top" wrapText="1"/>
    </xf>
    <xf numFmtId="0" fontId="33" fillId="0" borderId="0" applyNumberFormat="0" applyFont="0" applyFill="0" applyBorder="0" applyAlignment="0" applyProtection="0"/>
    <xf numFmtId="0" fontId="33" fillId="38" borderId="38" applyNumberFormat="0">
      <alignment vertical="top" wrapText="1"/>
    </xf>
    <xf numFmtId="0" fontId="33" fillId="0" borderId="0" applyNumberFormat="0" applyFont="0" applyFill="0" applyBorder="0" applyAlignment="0" applyProtection="0"/>
    <xf numFmtId="0" fontId="33" fillId="38" borderId="38" applyNumberFormat="0">
      <alignment vertical="top" wrapText="1"/>
    </xf>
    <xf numFmtId="0" fontId="33" fillId="0" borderId="0" applyNumberFormat="0" applyFont="0" applyFill="0" applyBorder="0" applyAlignment="0" applyProtection="0"/>
    <xf numFmtId="0" fontId="33" fillId="38" borderId="38" applyNumberFormat="0">
      <alignment vertical="top" wrapText="1"/>
    </xf>
    <xf numFmtId="0" fontId="33" fillId="0" borderId="0" applyNumberFormat="0" applyFont="0" applyFill="0" applyBorder="0" applyAlignment="0" applyProtection="0"/>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0" borderId="0" applyNumberFormat="0" applyFont="0" applyFill="0" applyBorder="0" applyAlignment="0" applyProtection="0"/>
    <xf numFmtId="0" fontId="33" fillId="38" borderId="38" applyNumberFormat="0">
      <alignment vertical="top" wrapText="1"/>
    </xf>
    <xf numFmtId="0" fontId="33" fillId="0" borderId="0" applyNumberFormat="0" applyFont="0" applyFill="0" applyBorder="0" applyAlignment="0" applyProtection="0"/>
    <xf numFmtId="0" fontId="33" fillId="38" borderId="38" applyNumberFormat="0">
      <alignment vertical="top" wrapText="1"/>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38" borderId="38" applyNumberFormat="0">
      <alignment vertical="top" wrapText="1"/>
    </xf>
    <xf numFmtId="0" fontId="33" fillId="0" borderId="0" applyNumberFormat="0" applyFont="0" applyFill="0" applyBorder="0" applyAlignment="0" applyProtection="0"/>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0" borderId="0" applyNumberFormat="0" applyFont="0" applyFill="0" applyBorder="0" applyAlignment="0" applyProtection="0"/>
    <xf numFmtId="0" fontId="33" fillId="38" borderId="38" applyNumberFormat="0">
      <alignment vertical="top" wrapText="1"/>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86" borderId="38" applyNumberFormat="0">
      <alignment vertical="top" wrapText="1"/>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6" borderId="38" applyNumberFormat="0">
      <alignment vertical="top" wrapText="1"/>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86" borderId="38" applyNumberFormat="0">
      <alignment vertical="top" wrapText="1"/>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86" borderId="38" applyNumberFormat="0">
      <alignment vertical="top" wrapText="1"/>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6"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4" fontId="125" fillId="0" borderId="0">
      <alignment vertical="top" wrapText="1"/>
    </xf>
    <xf numFmtId="41" fontId="33" fillId="0" borderId="0" applyFont="0" applyFill="0" applyBorder="0" applyAlignment="0" applyProtection="0"/>
    <xf numFmtId="43" fontId="33" fillId="0" borderId="0" applyFont="0" applyFill="0" applyBorder="0" applyAlignment="0" applyProtection="0"/>
    <xf numFmtId="202" fontId="63" fillId="0" borderId="0" applyFont="0" applyFill="0" applyBorder="0" applyAlignment="0" applyProtection="0"/>
    <xf numFmtId="203" fontId="63" fillId="0" borderId="0" applyFont="0" applyFill="0" applyBorder="0" applyAlignment="0" applyProtection="0"/>
    <xf numFmtId="0" fontId="64" fillId="0" borderId="0"/>
    <xf numFmtId="0" fontId="119" fillId="0" borderId="0"/>
    <xf numFmtId="0" fontId="126" fillId="0" borderId="0"/>
    <xf numFmtId="0" fontId="33" fillId="0" borderId="0"/>
    <xf numFmtId="187" fontId="33" fillId="87" borderId="0"/>
    <xf numFmtId="49" fontId="63" fillId="88" borderId="34" applyFont="0" applyFill="0" applyBorder="0" applyProtection="0">
      <alignment horizontal="left"/>
    </xf>
    <xf numFmtId="0" fontId="127" fillId="0" borderId="0" applyFill="0" applyBorder="0" applyProtection="0">
      <alignment horizontal="left" vertical="top"/>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49" fillId="89" borderId="0" applyNumberFormat="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5" fillId="0" borderId="0" applyNumberFormat="0" applyFill="0" applyBorder="0" applyAlignment="0" applyProtection="0"/>
    <xf numFmtId="0" fontId="49" fillId="89" borderId="0" applyNumberFormat="0" applyBorder="0" applyAlignment="0" applyProtection="0"/>
    <xf numFmtId="0" fontId="49" fillId="89" borderId="0" applyNumberFormat="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15" fillId="0" borderId="0" applyNumberFormat="0" applyFill="0" applyBorder="0" applyAlignment="0" applyProtection="0"/>
    <xf numFmtId="0" fontId="49" fillId="89" borderId="0" applyNumberFormat="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49" fillId="89" borderId="0" applyNumberFormat="0" applyBorder="0" applyAlignment="0" applyProtection="0"/>
    <xf numFmtId="0" fontId="49" fillId="89" borderId="0" applyNumberFormat="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29" fillId="0" borderId="23" applyNumberFormat="0" applyFill="0" applyAlignment="0" applyProtection="0"/>
    <xf numFmtId="0" fontId="29" fillId="0" borderId="23" applyNumberFormat="0" applyFill="0" applyAlignment="0" applyProtection="0"/>
    <xf numFmtId="0" fontId="29" fillId="0" borderId="23" applyNumberFormat="0" applyFill="0" applyAlignment="0" applyProtection="0"/>
    <xf numFmtId="0" fontId="29" fillId="0" borderId="23" applyNumberFormat="0" applyFill="0" applyAlignment="0" applyProtection="0"/>
    <xf numFmtId="0" fontId="29" fillId="0" borderId="23" applyNumberFormat="0" applyFill="0" applyAlignment="0" applyProtection="0"/>
    <xf numFmtId="0" fontId="29" fillId="0" borderId="23" applyNumberFormat="0" applyFill="0" applyAlignment="0" applyProtection="0"/>
    <xf numFmtId="0" fontId="60" fillId="0" borderId="52" applyNumberFormat="0" applyFill="0" applyAlignment="0" applyProtection="0"/>
    <xf numFmtId="0" fontId="60" fillId="0" borderId="52" applyNumberFormat="0" applyFill="0" applyAlignment="0" applyProtection="0"/>
    <xf numFmtId="0" fontId="129"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30" fillId="0" borderId="23" applyNumberFormat="0" applyFill="0" applyAlignment="0" applyProtection="0"/>
    <xf numFmtId="0" fontId="130" fillId="0" borderId="2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0" fillId="0" borderId="52" applyNumberFormat="0" applyFill="0" applyAlignment="0" applyProtection="0"/>
    <xf numFmtId="0" fontId="60" fillId="0" borderId="52"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29" fillId="0" borderId="2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43" fontId="64" fillId="0" borderId="0" applyFont="0" applyFill="0" applyBorder="0" applyAlignment="0" applyProtection="0"/>
    <xf numFmtId="0" fontId="33" fillId="90" borderId="0" applyNumberFormat="0" applyBorder="0" applyAlignment="0">
      <protection locked="0"/>
    </xf>
    <xf numFmtId="195" fontId="33" fillId="0" borderId="0" applyFon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131"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27"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204" fontId="33" fillId="0" borderId="0" applyFont="0" applyFill="0" applyBorder="0" applyAlignment="0" applyProtection="0"/>
    <xf numFmtId="205" fontId="33" fillId="0" borderId="0" applyFont="0" applyFill="0" applyBorder="0" applyAlignment="0" applyProtection="0"/>
    <xf numFmtId="206" fontId="69" fillId="0" borderId="0" applyFont="0" applyFill="0" applyBorder="0" applyAlignment="0" applyProtection="0"/>
    <xf numFmtId="207" fontId="119" fillId="0" borderId="0" applyFont="0" applyFill="0" applyBorder="0" applyAlignment="0" applyProtection="0"/>
    <xf numFmtId="208" fontId="119" fillId="0" borderId="0" applyFont="0" applyFill="0" applyBorder="0" applyAlignment="0" applyProtection="0"/>
    <xf numFmtId="0" fontId="14" fillId="91" borderId="0" applyNumberFormat="0" applyFont="0" applyBorder="0" applyAlignment="0" applyProtection="0"/>
    <xf numFmtId="0" fontId="44" fillId="91" borderId="0" applyNumberFormat="0" applyFont="0" applyBorder="0" applyAlignment="0" applyProtection="0"/>
    <xf numFmtId="0" fontId="14" fillId="91" borderId="0" applyNumberFormat="0" applyFont="0" applyBorder="0" applyAlignment="0" applyProtection="0"/>
    <xf numFmtId="0" fontId="14" fillId="92" borderId="0" applyNumberFormat="0" applyFont="0" applyBorder="0" applyAlignment="0" applyProtection="0"/>
    <xf numFmtId="0" fontId="44" fillId="92" borderId="0" applyNumberFormat="0" applyFont="0" applyBorder="0" applyAlignment="0" applyProtection="0"/>
    <xf numFmtId="0" fontId="14" fillId="92" borderId="0" applyNumberFormat="0" applyFont="0" applyBorder="0" applyAlignment="0" applyProtection="0"/>
    <xf numFmtId="0" fontId="14" fillId="93" borderId="0" applyNumberFormat="0" applyFont="0" applyBorder="0" applyAlignment="0" applyProtection="0"/>
    <xf numFmtId="0" fontId="44" fillId="93" borderId="0" applyNumberFormat="0" applyFont="0" applyBorder="0" applyAlignment="0" applyProtection="0"/>
    <xf numFmtId="0" fontId="14" fillId="93" borderId="0" applyNumberFormat="0" applyFont="0" applyBorder="0" applyAlignment="0" applyProtection="0"/>
    <xf numFmtId="0" fontId="14" fillId="94" borderId="0" applyNumberFormat="0" applyFont="0" applyBorder="0" applyAlignment="0" applyProtection="0"/>
    <xf numFmtId="0" fontId="44" fillId="94" borderId="0" applyNumberFormat="0" applyFont="0" applyBorder="0" applyAlignment="0" applyProtection="0"/>
    <xf numFmtId="0" fontId="14" fillId="94" borderId="0" applyNumberFormat="0" applyFont="0" applyBorder="0" applyAlignment="0" applyProtection="0"/>
    <xf numFmtId="0" fontId="14" fillId="95" borderId="0" applyNumberFormat="0" applyFont="0" applyBorder="0" applyAlignment="0" applyProtection="0"/>
    <xf numFmtId="0" fontId="44" fillId="95" borderId="0" applyNumberFormat="0" applyFont="0" applyBorder="0" applyAlignment="0" applyProtection="0"/>
    <xf numFmtId="0" fontId="14" fillId="95" borderId="0" applyNumberFormat="0" applyFont="0" applyBorder="0" applyAlignment="0" applyProtection="0"/>
    <xf numFmtId="0" fontId="133" fillId="0" borderId="0" applyNumberFormat="0" applyFill="0" applyBorder="0" applyAlignment="0" applyProtection="0"/>
    <xf numFmtId="0" fontId="134" fillId="0" borderId="0" applyNumberFormat="0" applyFill="0" applyBorder="0" applyAlignment="0" applyProtection="0"/>
    <xf numFmtId="43" fontId="135" fillId="0" borderId="0" applyFont="0" applyFill="0" applyBorder="0" applyAlignment="0" applyProtection="0"/>
    <xf numFmtId="0" fontId="33" fillId="0" borderId="0"/>
    <xf numFmtId="164" fontId="14" fillId="0" borderId="0" applyFont="0" applyFill="0" applyBorder="0" applyAlignment="0" applyProtection="0"/>
    <xf numFmtId="9" fontId="14" fillId="0" borderId="0" applyFont="0" applyFill="0" applyBorder="0" applyAlignment="0" applyProtection="0"/>
    <xf numFmtId="0" fontId="33" fillId="0" borderId="0"/>
  </cellStyleXfs>
  <cellXfs count="659">
    <xf numFmtId="0" fontId="0" fillId="0" borderId="0" xfId="0"/>
    <xf numFmtId="0" fontId="1" fillId="6" borderId="1" xfId="0" applyFont="1" applyFill="1" applyBorder="1"/>
    <xf numFmtId="0" fontId="1" fillId="0" borderId="0" xfId="0" applyFont="1" applyProtection="1">
      <protection locked="0"/>
    </xf>
    <xf numFmtId="0" fontId="8" fillId="0" borderId="0" xfId="0" applyFont="1" applyProtection="1">
      <protection locked="0"/>
    </xf>
    <xf numFmtId="0" fontId="1" fillId="0" borderId="0" xfId="0" applyFont="1" applyAlignment="1" applyProtection="1">
      <alignment horizontal="right"/>
      <protection locked="0"/>
    </xf>
    <xf numFmtId="0" fontId="7" fillId="0" borderId="0" xfId="0" applyFont="1" applyProtection="1">
      <protection locked="0"/>
    </xf>
    <xf numFmtId="0" fontId="0" fillId="0" borderId="0" xfId="0" applyProtection="1">
      <protection locked="0"/>
    </xf>
    <xf numFmtId="0" fontId="3" fillId="0" borderId="1" xfId="0" applyFont="1" applyBorder="1"/>
    <xf numFmtId="0" fontId="1" fillId="0" borderId="1" xfId="0" applyFont="1" applyBorder="1" applyAlignment="1">
      <alignment wrapText="1"/>
    </xf>
    <xf numFmtId="0" fontId="4" fillId="0" borderId="1" xfId="0" applyFont="1" applyBorder="1"/>
    <xf numFmtId="0" fontId="4" fillId="0" borderId="0" xfId="0" applyFont="1"/>
    <xf numFmtId="0" fontId="1" fillId="0" borderId="1" xfId="0" applyFont="1" applyBorder="1" applyAlignment="1">
      <alignment horizontal="left" wrapText="1" indent="1"/>
    </xf>
    <xf numFmtId="0" fontId="1" fillId="0" borderId="1" xfId="0" applyFont="1" applyBorder="1"/>
    <xf numFmtId="0" fontId="5" fillId="0" borderId="1" xfId="0" applyFont="1" applyBorder="1"/>
    <xf numFmtId="0" fontId="8" fillId="0" borderId="0" xfId="0" applyFont="1" applyAlignment="1">
      <alignment horizontal="left"/>
    </xf>
    <xf numFmtId="0" fontId="1" fillId="0" borderId="0" xfId="0" applyFont="1"/>
    <xf numFmtId="0" fontId="10" fillId="0" borderId="5" xfId="0" applyFont="1" applyBorder="1"/>
    <xf numFmtId="0" fontId="5" fillId="0" borderId="8" xfId="0" applyFont="1" applyBorder="1"/>
    <xf numFmtId="0" fontId="3" fillId="0" borderId="1" xfId="0" applyFont="1" applyBorder="1" applyAlignment="1">
      <alignment wrapText="1"/>
    </xf>
    <xf numFmtId="0" fontId="8" fillId="0" borderId="0" xfId="0" applyFont="1"/>
    <xf numFmtId="0" fontId="1" fillId="0" borderId="7" xfId="0" applyFont="1" applyBorder="1"/>
    <xf numFmtId="0" fontId="1" fillId="0" borderId="9" xfId="0" applyFont="1" applyBorder="1"/>
    <xf numFmtId="0" fontId="1" fillId="4" borderId="1" xfId="0" applyFont="1" applyFill="1" applyBorder="1"/>
    <xf numFmtId="0" fontId="4" fillId="4" borderId="1" xfId="0" applyFont="1" applyFill="1" applyBorder="1"/>
    <xf numFmtId="0" fontId="1" fillId="0" borderId="1" xfId="0" applyFont="1" applyBorder="1" applyAlignment="1">
      <alignment horizontal="left"/>
    </xf>
    <xf numFmtId="0" fontId="1" fillId="0" borderId="0" xfId="0" applyFont="1" applyAlignment="1">
      <alignment horizontal="left"/>
    </xf>
    <xf numFmtId="0" fontId="5" fillId="4" borderId="1" xfId="0" applyFont="1" applyFill="1" applyBorder="1" applyAlignment="1">
      <alignment wrapText="1"/>
    </xf>
    <xf numFmtId="0" fontId="1" fillId="0" borderId="0" xfId="0" applyFont="1" applyAlignment="1" applyProtection="1">
      <alignment horizontal="left"/>
      <protection locked="0"/>
    </xf>
    <xf numFmtId="0" fontId="1" fillId="0" borderId="0" xfId="0" applyFont="1" applyAlignment="1">
      <alignment wrapText="1"/>
    </xf>
    <xf numFmtId="0" fontId="4" fillId="0" borderId="0" xfId="0" applyFont="1" applyProtection="1">
      <protection locked="0"/>
    </xf>
    <xf numFmtId="3" fontId="1" fillId="6" borderId="1" xfId="0" applyNumberFormat="1" applyFont="1" applyFill="1" applyBorder="1"/>
    <xf numFmtId="0" fontId="1" fillId="5" borderId="0" xfId="0" applyFont="1" applyFill="1" applyProtection="1">
      <protection locked="0"/>
    </xf>
    <xf numFmtId="0" fontId="1" fillId="4" borderId="0" xfId="0" applyFont="1" applyFill="1" applyProtection="1">
      <protection locked="0"/>
    </xf>
    <xf numFmtId="0" fontId="1" fillId="4" borderId="0" xfId="0" applyFont="1" applyFill="1" applyAlignment="1">
      <alignment horizontal="left" wrapText="1" indent="1"/>
    </xf>
    <xf numFmtId="0" fontId="1" fillId="4" borderId="1" xfId="0" applyFont="1" applyFill="1" applyBorder="1" applyAlignment="1">
      <alignment horizontal="left" wrapText="1" indent="1"/>
    </xf>
    <xf numFmtId="0" fontId="1" fillId="4" borderId="1" xfId="0" applyFont="1" applyFill="1" applyBorder="1" applyAlignment="1">
      <alignment wrapText="1"/>
    </xf>
    <xf numFmtId="0" fontId="3" fillId="4" borderId="1" xfId="0" applyFont="1" applyFill="1" applyBorder="1" applyAlignment="1">
      <alignment wrapText="1"/>
    </xf>
    <xf numFmtId="0" fontId="3" fillId="4" borderId="1" xfId="0" applyFont="1" applyFill="1" applyBorder="1"/>
    <xf numFmtId="0" fontId="1" fillId="4" borderId="0" xfId="0" applyFont="1" applyFill="1"/>
    <xf numFmtId="0" fontId="1" fillId="0" borderId="1" xfId="0" quotePrefix="1" applyFont="1" applyBorder="1"/>
    <xf numFmtId="3" fontId="1" fillId="0" borderId="1" xfId="0" applyNumberFormat="1" applyFont="1" applyBorder="1"/>
    <xf numFmtId="0" fontId="1" fillId="4" borderId="1" xfId="0" applyFont="1" applyFill="1" applyBorder="1" applyAlignment="1">
      <alignment horizontal="right"/>
    </xf>
    <xf numFmtId="3" fontId="1" fillId="0" borderId="1" xfId="0" applyNumberFormat="1" applyFont="1" applyBorder="1" applyProtection="1">
      <protection locked="0"/>
    </xf>
    <xf numFmtId="0" fontId="1" fillId="5" borderId="6" xfId="0" applyFont="1" applyFill="1" applyBorder="1"/>
    <xf numFmtId="0" fontId="1" fillId="5" borderId="0" xfId="0" applyFont="1" applyFill="1"/>
    <xf numFmtId="0" fontId="1" fillId="5" borderId="3" xfId="0" applyFont="1" applyFill="1" applyBorder="1"/>
    <xf numFmtId="0" fontId="5" fillId="0" borderId="1" xfId="0" applyFont="1" applyBorder="1" applyAlignment="1">
      <alignment horizontal="left" wrapText="1" indent="1"/>
    </xf>
    <xf numFmtId="0" fontId="3" fillId="0" borderId="0" xfId="0" applyFont="1" applyProtection="1">
      <protection locked="0"/>
    </xf>
    <xf numFmtId="0" fontId="1" fillId="4" borderId="1" xfId="0" applyFont="1" applyFill="1" applyBorder="1" applyAlignment="1">
      <alignment horizontal="left"/>
    </xf>
    <xf numFmtId="0" fontId="1" fillId="4" borderId="1" xfId="0" applyFont="1" applyFill="1" applyBorder="1" applyAlignment="1">
      <alignment horizontal="left" wrapText="1"/>
    </xf>
    <xf numFmtId="3" fontId="1" fillId="4" borderId="1" xfId="0" applyNumberFormat="1" applyFont="1" applyFill="1" applyBorder="1"/>
    <xf numFmtId="3" fontId="1" fillId="4" borderId="1" xfId="0" applyNumberFormat="1" applyFont="1" applyFill="1" applyBorder="1" applyProtection="1">
      <protection locked="0"/>
    </xf>
    <xf numFmtId="3" fontId="3" fillId="4" borderId="1" xfId="0" applyNumberFormat="1" applyFont="1" applyFill="1" applyBorder="1" applyAlignment="1" applyProtection="1">
      <alignment wrapText="1"/>
      <protection locked="0"/>
    </xf>
    <xf numFmtId="3" fontId="3" fillId="4" borderId="1" xfId="0" applyNumberFormat="1" applyFont="1" applyFill="1" applyBorder="1" applyProtection="1">
      <protection locked="0"/>
    </xf>
    <xf numFmtId="3" fontId="3" fillId="4" borderId="1" xfId="0" applyNumberFormat="1" applyFont="1" applyFill="1" applyBorder="1"/>
    <xf numFmtId="209" fontId="1" fillId="4" borderId="1" xfId="0" applyNumberFormat="1" applyFont="1" applyFill="1" applyBorder="1"/>
    <xf numFmtId="209" fontId="1" fillId="0" borderId="1" xfId="0" applyNumberFormat="1" applyFont="1" applyBorder="1"/>
    <xf numFmtId="3" fontId="3" fillId="0" borderId="1" xfId="0" applyNumberFormat="1" applyFont="1" applyBorder="1"/>
    <xf numFmtId="3" fontId="1" fillId="6" borderId="1" xfId="0" applyNumberFormat="1" applyFont="1" applyFill="1" applyBorder="1" applyProtection="1">
      <protection locked="0"/>
    </xf>
    <xf numFmtId="0" fontId="1" fillId="0" borderId="0" xfId="0" applyFont="1" applyAlignment="1">
      <alignment horizontal="left" wrapText="1"/>
    </xf>
    <xf numFmtId="209" fontId="6" fillId="4" borderId="1" xfId="0" applyNumberFormat="1" applyFont="1" applyFill="1" applyBorder="1"/>
    <xf numFmtId="3" fontId="6" fillId="6" borderId="1" xfId="0" applyNumberFormat="1" applyFont="1" applyFill="1" applyBorder="1" applyProtection="1">
      <protection locked="0"/>
    </xf>
    <xf numFmtId="0" fontId="0" fillId="0" borderId="0" xfId="0" applyAlignment="1">
      <alignment horizontal="left"/>
    </xf>
    <xf numFmtId="0" fontId="136" fillId="5" borderId="5" xfId="0" applyFont="1" applyFill="1" applyBorder="1" applyAlignment="1">
      <alignment horizontal="left"/>
    </xf>
    <xf numFmtId="0" fontId="1" fillId="5" borderId="13" xfId="0" applyFont="1" applyFill="1" applyBorder="1" applyAlignment="1">
      <alignment horizontal="left"/>
    </xf>
    <xf numFmtId="0" fontId="1" fillId="5" borderId="8" xfId="0" applyFont="1" applyFill="1" applyBorder="1" applyAlignment="1">
      <alignment horizontal="left"/>
    </xf>
    <xf numFmtId="0" fontId="0" fillId="0" borderId="0" xfId="0" applyAlignment="1" applyProtection="1">
      <alignment horizontal="left"/>
      <protection locked="0"/>
    </xf>
    <xf numFmtId="3" fontId="1" fillId="96" borderId="1" xfId="0" applyNumberFormat="1" applyFont="1" applyFill="1" applyBorder="1"/>
    <xf numFmtId="3" fontId="6" fillId="4" borderId="1" xfId="0" applyNumberFormat="1" applyFont="1" applyFill="1" applyBorder="1" applyProtection="1">
      <protection locked="0"/>
    </xf>
    <xf numFmtId="3" fontId="3" fillId="0" borderId="1" xfId="0" applyNumberFormat="1" applyFont="1" applyBorder="1" applyAlignment="1">
      <alignment wrapText="1"/>
    </xf>
    <xf numFmtId="3" fontId="1" fillId="0" borderId="1" xfId="0" applyNumberFormat="1" applyFont="1" applyBorder="1" applyAlignment="1">
      <alignment wrapText="1"/>
    </xf>
    <xf numFmtId="0" fontId="0" fillId="0" borderId="1" xfId="0" applyBorder="1"/>
    <xf numFmtId="0" fontId="1" fillId="0" borderId="1" xfId="0" applyFont="1" applyBorder="1" applyAlignment="1">
      <alignment horizontal="center" vertical="center"/>
    </xf>
    <xf numFmtId="0" fontId="1" fillId="0" borderId="1" xfId="0" applyFont="1" applyBorder="1" applyAlignment="1">
      <alignment horizontal="center"/>
    </xf>
    <xf numFmtId="0" fontId="5" fillId="4" borderId="1" xfId="0" applyFont="1" applyFill="1" applyBorder="1" applyAlignment="1">
      <alignment horizontal="left" wrapText="1"/>
    </xf>
    <xf numFmtId="0" fontId="1" fillId="0" borderId="0" xfId="0" applyFont="1" applyAlignment="1">
      <alignment horizontal="right"/>
    </xf>
    <xf numFmtId="3" fontId="4" fillId="0" borderId="1" xfId="0" applyNumberFormat="1" applyFont="1" applyBorder="1"/>
    <xf numFmtId="0" fontId="1" fillId="4" borderId="0" xfId="0" applyFont="1" applyFill="1" applyAlignment="1" applyProtection="1">
      <alignment horizontal="left" wrapText="1" indent="1"/>
      <protection locked="0"/>
    </xf>
    <xf numFmtId="0" fontId="1" fillId="0" borderId="0" xfId="0" applyFont="1" applyAlignment="1" applyProtection="1">
      <alignment wrapText="1"/>
      <protection locked="0"/>
    </xf>
    <xf numFmtId="0" fontId="29" fillId="4" borderId="0" xfId="0" applyFont="1" applyFill="1"/>
    <xf numFmtId="0" fontId="0" fillId="4" borderId="0" xfId="0" applyFill="1"/>
    <xf numFmtId="0" fontId="0" fillId="0" borderId="1" xfId="0" applyBorder="1" applyAlignment="1">
      <alignment horizontal="center" vertical="center" wrapText="1"/>
    </xf>
    <xf numFmtId="0" fontId="8" fillId="0" borderId="0" xfId="0" applyFont="1" applyAlignment="1">
      <alignment horizontal="left" wrapText="1"/>
    </xf>
    <xf numFmtId="0" fontId="1" fillId="5" borderId="6" xfId="0" applyFont="1" applyFill="1" applyBorder="1" applyProtection="1">
      <protection locked="0"/>
    </xf>
    <xf numFmtId="0" fontId="1" fillId="5" borderId="7" xfId="0" applyFont="1" applyFill="1" applyBorder="1" applyProtection="1">
      <protection locked="0"/>
    </xf>
    <xf numFmtId="0" fontId="1" fillId="5" borderId="14" xfId="0" applyFont="1" applyFill="1" applyBorder="1" applyProtection="1">
      <protection locked="0"/>
    </xf>
    <xf numFmtId="0" fontId="1" fillId="5" borderId="3" xfId="0" applyFont="1" applyFill="1" applyBorder="1" applyProtection="1">
      <protection locked="0"/>
    </xf>
    <xf numFmtId="0" fontId="1" fillId="5" borderId="9" xfId="0" applyFont="1" applyFill="1" applyBorder="1" applyProtection="1">
      <protection locked="0"/>
    </xf>
    <xf numFmtId="210" fontId="1" fillId="0" borderId="1" xfId="0" applyNumberFormat="1" applyFont="1" applyBorder="1"/>
    <xf numFmtId="1" fontId="1" fillId="0" borderId="1" xfId="0" applyNumberFormat="1" applyFont="1" applyBorder="1"/>
    <xf numFmtId="0" fontId="6" fillId="0" borderId="1" xfId="0" applyFont="1" applyBorder="1"/>
    <xf numFmtId="0" fontId="6" fillId="0" borderId="1" xfId="0" applyFont="1" applyBorder="1" applyAlignment="1">
      <alignment horizontal="left"/>
    </xf>
    <xf numFmtId="1" fontId="1" fillId="6" borderId="1" xfId="0" applyNumberFormat="1" applyFont="1" applyFill="1" applyBorder="1"/>
    <xf numFmtId="0" fontId="6" fillId="6" borderId="1" xfId="0" applyFont="1" applyFill="1" applyBorder="1" applyAlignment="1">
      <alignment horizontal="left"/>
    </xf>
    <xf numFmtId="0" fontId="6" fillId="0" borderId="1" xfId="0" applyFont="1" applyBorder="1" applyAlignment="1">
      <alignment horizontal="left" wrapText="1" indent="1"/>
    </xf>
    <xf numFmtId="0" fontId="1" fillId="4" borderId="12" xfId="0" applyFont="1" applyFill="1" applyBorder="1" applyProtection="1">
      <protection locked="0"/>
    </xf>
    <xf numFmtId="0" fontId="1" fillId="4" borderId="14" xfId="0" applyFont="1" applyFill="1" applyBorder="1" applyProtection="1">
      <protection locked="0"/>
    </xf>
    <xf numFmtId="0" fontId="1" fillId="4" borderId="54" xfId="0" applyFont="1" applyFill="1" applyBorder="1" applyProtection="1">
      <protection locked="0"/>
    </xf>
    <xf numFmtId="0" fontId="1" fillId="4" borderId="2" xfId="0" applyFont="1" applyFill="1" applyBorder="1" applyProtection="1">
      <protection locked="0"/>
    </xf>
    <xf numFmtId="0" fontId="1" fillId="4" borderId="9" xfId="0" applyFont="1" applyFill="1" applyBorder="1" applyProtection="1">
      <protection locked="0"/>
    </xf>
    <xf numFmtId="0" fontId="1" fillId="0" borderId="0" xfId="0" applyFont="1" applyAlignment="1" applyProtection="1">
      <alignment vertical="top" wrapText="1"/>
      <protection locked="0"/>
    </xf>
    <xf numFmtId="0" fontId="8" fillId="0" borderId="0" xfId="0" applyFont="1" applyAlignment="1">
      <alignment horizontal="left" vertical="top"/>
    </xf>
    <xf numFmtId="0" fontId="6" fillId="4" borderId="54" xfId="0" applyFont="1" applyFill="1" applyBorder="1"/>
    <xf numFmtId="0" fontId="6" fillId="4" borderId="2" xfId="0" applyFont="1" applyFill="1" applyBorder="1"/>
    <xf numFmtId="0" fontId="1" fillId="4" borderId="54" xfId="0" applyFont="1" applyFill="1" applyBorder="1"/>
    <xf numFmtId="0" fontId="6" fillId="0" borderId="1" xfId="0" applyFont="1" applyBorder="1" applyAlignment="1">
      <alignment horizontal="left" indent="1"/>
    </xf>
    <xf numFmtId="0" fontId="1" fillId="4" borderId="14" xfId="0" applyFont="1" applyFill="1" applyBorder="1"/>
    <xf numFmtId="0" fontId="1" fillId="4" borderId="9" xfId="0" applyFont="1" applyFill="1" applyBorder="1"/>
    <xf numFmtId="0" fontId="1" fillId="4" borderId="14" xfId="0" applyFont="1" applyFill="1" applyBorder="1" applyAlignment="1">
      <alignment wrapText="1"/>
    </xf>
    <xf numFmtId="0" fontId="6" fillId="4" borderId="1" xfId="0" applyFont="1" applyFill="1" applyBorder="1" applyAlignment="1">
      <alignment horizontal="left" wrapText="1" indent="1"/>
    </xf>
    <xf numFmtId="0" fontId="29" fillId="4" borderId="1" xfId="0" applyFont="1" applyFill="1" applyBorder="1"/>
    <xf numFmtId="0" fontId="29" fillId="4" borderId="11" xfId="0" applyFont="1" applyFill="1" applyBorder="1"/>
    <xf numFmtId="0" fontId="0" fillId="4" borderId="7" xfId="0" applyFill="1" applyBorder="1"/>
    <xf numFmtId="0" fontId="0" fillId="4" borderId="2" xfId="0" applyFill="1" applyBorder="1"/>
    <xf numFmtId="0" fontId="0" fillId="4" borderId="9" xfId="0" applyFill="1" applyBorder="1"/>
    <xf numFmtId="0" fontId="0" fillId="4" borderId="54" xfId="0" applyFill="1" applyBorder="1"/>
    <xf numFmtId="0" fontId="0" fillId="4" borderId="14" xfId="0" applyFill="1" applyBorder="1"/>
    <xf numFmtId="0" fontId="0" fillId="4" borderId="0" xfId="0" applyFill="1" applyAlignment="1">
      <alignment horizontal="left" vertical="top"/>
    </xf>
    <xf numFmtId="0" fontId="0" fillId="4" borderId="54" xfId="0" quotePrefix="1" applyFill="1" applyBorder="1"/>
    <xf numFmtId="0" fontId="0" fillId="4" borderId="2" xfId="0" quotePrefix="1" applyFill="1" applyBorder="1"/>
    <xf numFmtId="0" fontId="140" fillId="4" borderId="0" xfId="0" applyFont="1" applyFill="1"/>
    <xf numFmtId="0" fontId="141" fillId="0" borderId="0" xfId="0" applyFont="1"/>
    <xf numFmtId="0" fontId="8" fillId="4" borderId="0" xfId="0" applyFont="1" applyFill="1" applyAlignment="1">
      <alignment horizontal="left"/>
    </xf>
    <xf numFmtId="0" fontId="6" fillId="4" borderId="1" xfId="0" applyFont="1" applyFill="1" applyBorder="1" applyAlignment="1">
      <alignment horizontal="left"/>
    </xf>
    <xf numFmtId="0" fontId="141" fillId="0" borderId="0" xfId="0" applyFont="1" applyAlignment="1">
      <alignment horizontal="left"/>
    </xf>
    <xf numFmtId="0" fontId="8" fillId="4" borderId="0" xfId="0" applyFont="1" applyFill="1"/>
    <xf numFmtId="0" fontId="8" fillId="0" borderId="0" xfId="0" applyFont="1" applyAlignment="1" applyProtection="1">
      <alignment vertical="top" wrapText="1"/>
      <protection locked="0"/>
    </xf>
    <xf numFmtId="0" fontId="8" fillId="0" borderId="0" xfId="0" applyFont="1" applyAlignment="1" applyProtection="1">
      <alignment horizontal="left" vertical="top" wrapText="1"/>
      <protection locked="0"/>
    </xf>
    <xf numFmtId="0" fontId="8" fillId="0" borderId="6" xfId="0" applyFont="1" applyBorder="1" applyAlignment="1">
      <alignment horizontal="left" vertical="top" wrapText="1"/>
    </xf>
    <xf numFmtId="0" fontId="8" fillId="0" borderId="0" xfId="0" applyFont="1" applyAlignment="1">
      <alignment horizontal="left" vertical="top" wrapText="1"/>
    </xf>
    <xf numFmtId="0" fontId="1" fillId="4" borderId="12" xfId="0" applyFont="1" applyFill="1" applyBorder="1" applyAlignment="1">
      <alignment wrapText="1"/>
    </xf>
    <xf numFmtId="0" fontId="1" fillId="4" borderId="12" xfId="0" applyFont="1" applyFill="1" applyBorder="1"/>
    <xf numFmtId="0" fontId="1" fillId="4" borderId="54" xfId="0" applyFont="1" applyFill="1" applyBorder="1" applyAlignment="1">
      <alignment wrapText="1"/>
    </xf>
    <xf numFmtId="0" fontId="1" fillId="4" borderId="54" xfId="0" quotePrefix="1" applyFont="1" applyFill="1" applyBorder="1"/>
    <xf numFmtId="0" fontId="1" fillId="4" borderId="2" xfId="0" applyFont="1" applyFill="1" applyBorder="1" applyAlignment="1">
      <alignment wrapText="1"/>
    </xf>
    <xf numFmtId="0" fontId="1" fillId="4" borderId="2" xfId="0" applyFont="1" applyFill="1" applyBorder="1"/>
    <xf numFmtId="0" fontId="6" fillId="0" borderId="0" xfId="0" applyFont="1"/>
    <xf numFmtId="0" fontId="1" fillId="4" borderId="14" xfId="0" quotePrefix="1" applyFont="1" applyFill="1" applyBorder="1"/>
    <xf numFmtId="0" fontId="1" fillId="0" borderId="54" xfId="0" applyFont="1" applyBorder="1"/>
    <xf numFmtId="0" fontId="6" fillId="4" borderId="54" xfId="0" applyFont="1" applyFill="1" applyBorder="1" applyAlignment="1">
      <alignment horizontal="left"/>
    </xf>
    <xf numFmtId="0" fontId="6" fillId="4" borderId="2" xfId="0" applyFont="1" applyFill="1" applyBorder="1" applyAlignment="1">
      <alignment horizontal="left"/>
    </xf>
    <xf numFmtId="0" fontId="0" fillId="4" borderId="14" xfId="0" applyFill="1" applyBorder="1" applyAlignment="1">
      <alignment vertical="center"/>
    </xf>
    <xf numFmtId="0" fontId="0" fillId="4" borderId="14" xfId="0" applyFill="1" applyBorder="1" applyAlignment="1">
      <alignment horizontal="left"/>
    </xf>
    <xf numFmtId="0" fontId="6" fillId="4" borderId="12" xfId="0" applyFont="1" applyFill="1" applyBorder="1"/>
    <xf numFmtId="0" fontId="1" fillId="0" borderId="1" xfId="0" applyFont="1" applyBorder="1" applyAlignment="1">
      <alignment horizontal="center" vertical="center" wrapText="1"/>
    </xf>
    <xf numFmtId="0" fontId="139" fillId="0" borderId="5" xfId="0" applyFont="1" applyBorder="1" applyAlignment="1">
      <alignment horizontal="center" vertical="center" wrapText="1"/>
    </xf>
    <xf numFmtId="0" fontId="139" fillId="0" borderId="7" xfId="0" applyFont="1" applyBorder="1" applyAlignment="1">
      <alignment horizontal="center" vertical="center" wrapText="1"/>
    </xf>
    <xf numFmtId="0" fontId="6" fillId="4" borderId="54" xfId="0" applyFont="1" applyFill="1" applyBorder="1" applyAlignment="1">
      <alignment wrapText="1"/>
    </xf>
    <xf numFmtId="0" fontId="6" fillId="4" borderId="54" xfId="0" quotePrefix="1" applyFont="1" applyFill="1" applyBorder="1"/>
    <xf numFmtId="3" fontId="6" fillId="0" borderId="1" xfId="0" applyNumberFormat="1" applyFont="1" applyBorder="1" applyProtection="1">
      <protection locked="0"/>
    </xf>
    <xf numFmtId="0" fontId="6" fillId="0" borderId="0" xfId="0" applyFont="1" applyProtection="1">
      <protection locked="0"/>
    </xf>
    <xf numFmtId="0" fontId="1" fillId="4" borderId="13" xfId="0" applyFont="1" applyFill="1" applyBorder="1"/>
    <xf numFmtId="0" fontId="1" fillId="0" borderId="13" xfId="0" applyFont="1" applyBorder="1" applyProtection="1">
      <protection locked="0"/>
    </xf>
    <xf numFmtId="0" fontId="6" fillId="4" borderId="54" xfId="0" applyFont="1" applyFill="1" applyBorder="1" applyAlignment="1" applyProtection="1">
      <alignment horizontal="left"/>
      <protection locked="0"/>
    </xf>
    <xf numFmtId="0" fontId="6" fillId="4" borderId="2" xfId="0" applyFont="1" applyFill="1" applyBorder="1" applyAlignment="1" applyProtection="1">
      <alignment horizontal="left"/>
      <protection locked="0"/>
    </xf>
    <xf numFmtId="0" fontId="6" fillId="4" borderId="54" xfId="0" applyFont="1" applyFill="1" applyBorder="1" applyAlignment="1">
      <alignment horizontal="left" wrapText="1"/>
    </xf>
    <xf numFmtId="0" fontId="6" fillId="4" borderId="2" xfId="0" applyFont="1" applyFill="1" applyBorder="1" applyAlignment="1">
      <alignment horizontal="left" wrapText="1"/>
    </xf>
    <xf numFmtId="14" fontId="1" fillId="0" borderId="0" xfId="0" applyNumberFormat="1" applyFont="1" applyProtection="1">
      <protection locked="0"/>
    </xf>
    <xf numFmtId="3" fontId="6" fillId="96" borderId="1" xfId="0" applyNumberFormat="1" applyFont="1" applyFill="1" applyBorder="1"/>
    <xf numFmtId="0" fontId="6" fillId="4" borderId="1" xfId="0" applyFont="1" applyFill="1" applyBorder="1"/>
    <xf numFmtId="3" fontId="6" fillId="4" borderId="1" xfId="0" applyNumberFormat="1" applyFont="1" applyFill="1" applyBorder="1"/>
    <xf numFmtId="1" fontId="1" fillId="0" borderId="0" xfId="0" applyNumberFormat="1" applyFont="1" applyProtection="1">
      <protection locked="0"/>
    </xf>
    <xf numFmtId="0" fontId="1" fillId="0" borderId="0" xfId="0" applyFont="1" applyAlignment="1" applyProtection="1">
      <alignment vertical="top"/>
      <protection locked="0"/>
    </xf>
    <xf numFmtId="0" fontId="6" fillId="4" borderId="14" xfId="0" applyFont="1" applyFill="1" applyBorder="1"/>
    <xf numFmtId="0" fontId="1" fillId="4" borderId="5" xfId="0" applyFont="1" applyFill="1" applyBorder="1" applyAlignment="1">
      <alignment horizontal="center" wrapText="1"/>
    </xf>
    <xf numFmtId="0" fontId="1" fillId="4" borderId="13" xfId="0" applyFont="1" applyFill="1" applyBorder="1" applyAlignment="1">
      <alignment vertical="center"/>
    </xf>
    <xf numFmtId="0" fontId="1" fillId="4" borderId="8" xfId="0" applyFont="1" applyFill="1" applyBorder="1"/>
    <xf numFmtId="0" fontId="139" fillId="0" borderId="1" xfId="0" applyFont="1" applyBorder="1" applyAlignment="1">
      <alignment horizontal="left" wrapText="1" indent="1"/>
    </xf>
    <xf numFmtId="209" fontId="1" fillId="96" borderId="1" xfId="0" applyNumberFormat="1" applyFont="1" applyFill="1" applyBorder="1"/>
    <xf numFmtId="3" fontId="6" fillId="0" borderId="1" xfId="0" applyNumberFormat="1" applyFont="1" applyBorder="1"/>
    <xf numFmtId="0" fontId="144" fillId="0" borderId="1" xfId="0" applyFont="1" applyBorder="1"/>
    <xf numFmtId="0" fontId="137" fillId="0" borderId="1" xfId="0" applyFont="1" applyBorder="1"/>
    <xf numFmtId="0" fontId="139" fillId="0" borderId="1" xfId="0" applyFont="1" applyBorder="1"/>
    <xf numFmtId="0" fontId="146" fillId="0" borderId="0" xfId="0" applyFont="1" applyAlignment="1">
      <alignment horizontal="left"/>
    </xf>
    <xf numFmtId="0" fontId="146" fillId="0" borderId="0" xfId="0" applyFont="1"/>
    <xf numFmtId="0" fontId="141" fillId="0" borderId="0" xfId="0" applyFont="1" applyAlignment="1">
      <alignment horizontal="left" vertical="top"/>
    </xf>
    <xf numFmtId="3" fontId="1" fillId="0" borderId="0" xfId="0" applyNumberFormat="1" applyFont="1"/>
    <xf numFmtId="1" fontId="1" fillId="0" borderId="0" xfId="0" applyNumberFormat="1" applyFont="1"/>
    <xf numFmtId="0" fontId="6" fillId="0" borderId="0" xfId="0" applyFont="1" applyAlignment="1">
      <alignment horizontal="left"/>
    </xf>
    <xf numFmtId="0" fontId="137" fillId="0" borderId="1" xfId="0" applyFont="1" applyBorder="1" applyAlignment="1">
      <alignment horizontal="left" wrapText="1"/>
    </xf>
    <xf numFmtId="0" fontId="3" fillId="0" borderId="1" xfId="0" applyFont="1" applyBorder="1" applyAlignment="1">
      <alignment horizontal="center" wrapText="1"/>
    </xf>
    <xf numFmtId="3" fontId="1" fillId="4" borderId="1" xfId="0" applyNumberFormat="1" applyFont="1" applyFill="1" applyBorder="1" applyAlignment="1">
      <alignment wrapText="1"/>
    </xf>
    <xf numFmtId="3" fontId="1" fillId="96" borderId="1" xfId="0" applyNumberFormat="1" applyFont="1" applyFill="1" applyBorder="1" applyAlignment="1">
      <alignment wrapText="1"/>
    </xf>
    <xf numFmtId="3" fontId="137" fillId="0" borderId="1" xfId="0" applyNumberFormat="1" applyFont="1" applyBorder="1"/>
    <xf numFmtId="3" fontId="144" fillId="0" borderId="1" xfId="0" applyNumberFormat="1" applyFont="1" applyBorder="1"/>
    <xf numFmtId="0" fontId="6" fillId="4" borderId="54" xfId="0" applyFont="1" applyFill="1" applyBorder="1" applyProtection="1">
      <protection locked="0"/>
    </xf>
    <xf numFmtId="0" fontId="6" fillId="0" borderId="54" xfId="0" applyFont="1" applyBorder="1" applyProtection="1">
      <protection locked="0"/>
    </xf>
    <xf numFmtId="0" fontId="144" fillId="4" borderId="1" xfId="0" applyFont="1" applyFill="1" applyBorder="1"/>
    <xf numFmtId="0" fontId="6" fillId="4" borderId="13" xfId="0" applyFont="1" applyFill="1" applyBorder="1"/>
    <xf numFmtId="0" fontId="137" fillId="4" borderId="1" xfId="0" applyFont="1" applyFill="1" applyBorder="1"/>
    <xf numFmtId="0" fontId="6" fillId="4" borderId="13" xfId="0" applyFont="1" applyFill="1" applyBorder="1" applyAlignment="1">
      <alignment wrapText="1"/>
    </xf>
    <xf numFmtId="0" fontId="137" fillId="4" borderId="1" xfId="0" applyFont="1" applyFill="1" applyBorder="1" applyAlignment="1">
      <alignment wrapText="1"/>
    </xf>
    <xf numFmtId="0" fontId="6" fillId="4" borderId="1" xfId="0" quotePrefix="1" applyFont="1" applyFill="1" applyBorder="1"/>
    <xf numFmtId="0" fontId="6" fillId="4" borderId="14" xfId="0" applyFont="1" applyFill="1" applyBorder="1" applyAlignment="1">
      <alignment wrapText="1"/>
    </xf>
    <xf numFmtId="0" fontId="6" fillId="4" borderId="0" xfId="0" applyFont="1" applyFill="1"/>
    <xf numFmtId="0" fontId="6" fillId="4" borderId="8" xfId="0" applyFont="1" applyFill="1" applyBorder="1" applyAlignment="1">
      <alignment wrapText="1"/>
    </xf>
    <xf numFmtId="0" fontId="6" fillId="4" borderId="2" xfId="0" applyFont="1" applyFill="1" applyBorder="1" applyAlignment="1">
      <alignment wrapText="1"/>
    </xf>
    <xf numFmtId="3" fontId="1" fillId="0" borderId="1" xfId="0" applyNumberFormat="1" applyFont="1" applyBorder="1" applyAlignment="1">
      <alignment vertical="center" wrapText="1"/>
    </xf>
    <xf numFmtId="0" fontId="3" fillId="0" borderId="0" xfId="0" applyFont="1"/>
    <xf numFmtId="3" fontId="1" fillId="97" borderId="1" xfId="0" applyNumberFormat="1" applyFont="1" applyFill="1" applyBorder="1" applyAlignment="1">
      <alignment vertical="center" wrapText="1"/>
    </xf>
    <xf numFmtId="0" fontId="8" fillId="0" borderId="6" xfId="0" applyFont="1" applyBorder="1" applyAlignment="1" applyProtection="1">
      <alignment horizontal="left" vertical="top" wrapText="1"/>
      <protection locked="0"/>
    </xf>
    <xf numFmtId="3" fontId="1" fillId="4" borderId="1" xfId="0" applyNumberFormat="1" applyFont="1" applyFill="1" applyBorder="1" applyAlignment="1">
      <alignment vertical="center" wrapText="1"/>
    </xf>
    <xf numFmtId="0" fontId="1" fillId="4" borderId="1" xfId="0" applyFont="1" applyFill="1" applyBorder="1" applyAlignment="1">
      <alignment horizontal="center" vertical="center" wrapText="1"/>
    </xf>
    <xf numFmtId="9" fontId="0" fillId="0" borderId="1" xfId="37295" applyFont="1" applyFill="1" applyBorder="1" applyProtection="1"/>
    <xf numFmtId="0" fontId="1" fillId="4" borderId="12" xfId="0" applyFont="1" applyFill="1" applyBorder="1" applyAlignment="1" applyProtection="1">
      <alignment vertical="center"/>
      <protection locked="0"/>
    </xf>
    <xf numFmtId="0" fontId="1" fillId="4" borderId="14" xfId="0" applyFont="1" applyFill="1" applyBorder="1" applyAlignment="1" applyProtection="1">
      <alignment vertical="center"/>
      <protection locked="0"/>
    </xf>
    <xf numFmtId="0" fontId="1" fillId="4" borderId="54" xfId="0" applyFont="1" applyFill="1" applyBorder="1" applyAlignment="1" applyProtection="1">
      <alignment vertical="center"/>
      <protection locked="0"/>
    </xf>
    <xf numFmtId="0" fontId="6" fillId="4" borderId="54" xfId="0" applyFont="1" applyFill="1" applyBorder="1" applyAlignment="1" applyProtection="1">
      <alignment vertical="center"/>
      <protection locked="0"/>
    </xf>
    <xf numFmtId="0" fontId="6" fillId="4" borderId="14" xfId="0" applyFont="1" applyFill="1" applyBorder="1" applyAlignment="1" applyProtection="1">
      <alignment vertical="center"/>
      <protection locked="0"/>
    </xf>
    <xf numFmtId="0" fontId="1" fillId="4" borderId="2" xfId="0" applyFont="1" applyFill="1" applyBorder="1" applyAlignment="1" applyProtection="1">
      <alignment vertical="center"/>
      <protection locked="0"/>
    </xf>
    <xf numFmtId="0" fontId="1" fillId="4" borderId="9" xfId="0" applyFont="1" applyFill="1" applyBorder="1" applyAlignment="1" applyProtection="1">
      <alignment vertical="center"/>
      <protection locked="0"/>
    </xf>
    <xf numFmtId="0" fontId="6" fillId="4" borderId="1" xfId="0" applyFont="1" applyFill="1" applyBorder="1" applyAlignment="1">
      <alignment horizontal="left" wrapText="1"/>
    </xf>
    <xf numFmtId="0" fontId="6" fillId="4" borderId="1" xfId="0" applyFont="1" applyFill="1" applyBorder="1" applyAlignment="1">
      <alignment wrapText="1"/>
    </xf>
    <xf numFmtId="0" fontId="139" fillId="4" borderId="1" xfId="0" applyFont="1" applyFill="1" applyBorder="1" applyAlignment="1">
      <alignment wrapText="1"/>
    </xf>
    <xf numFmtId="0" fontId="144" fillId="4" borderId="1" xfId="0" applyFont="1" applyFill="1" applyBorder="1" applyAlignment="1">
      <alignment wrapText="1"/>
    </xf>
    <xf numFmtId="0" fontId="6" fillId="0" borderId="0" xfId="0" applyFont="1" applyAlignment="1">
      <alignment wrapText="1"/>
    </xf>
    <xf numFmtId="0" fontId="141" fillId="4" borderId="0" xfId="0" applyFont="1" applyFill="1" applyAlignment="1">
      <alignment vertical="top"/>
    </xf>
    <xf numFmtId="0" fontId="1" fillId="4" borderId="14" xfId="0" quotePrefix="1" applyFont="1" applyFill="1" applyBorder="1" applyProtection="1">
      <protection locked="0"/>
    </xf>
    <xf numFmtId="0" fontId="1" fillId="0" borderId="14" xfId="0" applyFont="1" applyBorder="1" applyProtection="1">
      <protection locked="0"/>
    </xf>
    <xf numFmtId="0" fontId="6" fillId="0" borderId="1" xfId="0" quotePrefix="1" applyFont="1" applyBorder="1"/>
    <xf numFmtId="0" fontId="6" fillId="0" borderId="1" xfId="0" applyFont="1" applyBorder="1" applyAlignment="1">
      <alignment wrapText="1"/>
    </xf>
    <xf numFmtId="0" fontId="137" fillId="0" borderId="1" xfId="0" applyFont="1" applyBorder="1" applyAlignment="1">
      <alignment wrapText="1"/>
    </xf>
    <xf numFmtId="0" fontId="1" fillId="0" borderId="0" xfId="0" applyFont="1" applyAlignment="1">
      <alignment horizontal="center" vertical="center" wrapText="1"/>
    </xf>
    <xf numFmtId="0" fontId="1" fillId="0" borderId="0" xfId="0" applyFont="1" applyAlignment="1">
      <alignment vertical="center"/>
    </xf>
    <xf numFmtId="0" fontId="5" fillId="0" borderId="0" xfId="0" applyFont="1" applyAlignment="1">
      <alignment vertical="center" wrapText="1"/>
    </xf>
    <xf numFmtId="3" fontId="1" fillId="96" borderId="1" xfId="0" applyNumberFormat="1" applyFont="1" applyFill="1" applyBorder="1" applyAlignment="1">
      <alignment horizontal="center" vertical="center"/>
    </xf>
    <xf numFmtId="0" fontId="1" fillId="0" borderId="1" xfId="0" applyFont="1" applyBorder="1" applyAlignment="1">
      <alignment horizontal="left" vertical="center"/>
    </xf>
    <xf numFmtId="0" fontId="2" fillId="0" borderId="0" xfId="0" applyFont="1" applyAlignment="1">
      <alignment vertical="center" wrapText="1"/>
    </xf>
    <xf numFmtId="0" fontId="6" fillId="0" borderId="0" xfId="0" applyFont="1" applyAlignment="1">
      <alignment vertical="center"/>
    </xf>
    <xf numFmtId="0" fontId="1" fillId="0" borderId="0" xfId="0" applyFont="1" applyAlignment="1">
      <alignment vertical="center" wrapText="1"/>
    </xf>
    <xf numFmtId="3" fontId="1" fillId="0" borderId="0" xfId="0" applyNumberFormat="1" applyFont="1" applyAlignment="1">
      <alignment vertical="center"/>
    </xf>
    <xf numFmtId="0" fontId="2" fillId="5" borderId="0" xfId="0" applyFont="1" applyFill="1" applyAlignment="1">
      <alignment vertical="center" wrapText="1"/>
    </xf>
    <xf numFmtId="0" fontId="1" fillId="0" borderId="0" xfId="0" applyFont="1" applyAlignment="1" applyProtection="1">
      <alignment horizontal="center" vertical="center" wrapText="1" readingOrder="1"/>
      <protection locked="0"/>
    </xf>
    <xf numFmtId="0" fontId="1" fillId="0" borderId="0" xfId="0" applyFont="1" applyAlignment="1">
      <alignment horizontal="left" vertical="center"/>
    </xf>
    <xf numFmtId="0" fontId="3" fillId="0" borderId="0" xfId="0" applyFont="1" applyAlignment="1" applyProtection="1">
      <alignment horizontal="center" vertical="center"/>
      <protection locked="0"/>
    </xf>
    <xf numFmtId="0" fontId="1" fillId="0" borderId="0" xfId="0" applyFont="1" applyAlignment="1" applyProtection="1">
      <alignment horizontal="center" vertical="center"/>
      <protection locked="0"/>
    </xf>
    <xf numFmtId="3" fontId="1" fillId="0" borderId="0" xfId="0" applyNumberFormat="1" applyFont="1" applyAlignment="1">
      <alignment horizontal="center" vertical="center"/>
    </xf>
    <xf numFmtId="3" fontId="1" fillId="0" borderId="1" xfId="0" applyNumberFormat="1" applyFont="1" applyBorder="1" applyAlignment="1">
      <alignment horizontal="center" vertical="center"/>
    </xf>
    <xf numFmtId="0" fontId="1" fillId="4" borderId="7" xfId="0" applyFont="1" applyFill="1" applyBorder="1"/>
    <xf numFmtId="0" fontId="1" fillId="0" borderId="0" xfId="0" applyFont="1" applyAlignment="1">
      <alignment vertical="top"/>
    </xf>
    <xf numFmtId="0" fontId="1" fillId="4" borderId="12" xfId="0" applyFont="1" applyFill="1" applyBorder="1" applyAlignment="1">
      <alignment vertical="top"/>
    </xf>
    <xf numFmtId="0" fontId="1" fillId="4" borderId="7" xfId="0" applyFont="1" applyFill="1" applyBorder="1" applyAlignment="1">
      <alignment vertical="top"/>
    </xf>
    <xf numFmtId="0" fontId="1" fillId="4" borderId="54" xfId="0" applyFont="1" applyFill="1" applyBorder="1" applyAlignment="1">
      <alignment vertical="top"/>
    </xf>
    <xf numFmtId="0" fontId="1" fillId="4" borderId="14" xfId="0" applyFont="1" applyFill="1" applyBorder="1" applyAlignment="1">
      <alignment vertical="top"/>
    </xf>
    <xf numFmtId="0" fontId="1" fillId="4" borderId="12" xfId="0" applyFont="1" applyFill="1" applyBorder="1" applyAlignment="1">
      <alignment horizontal="center" wrapText="1"/>
    </xf>
    <xf numFmtId="0" fontId="1" fillId="4" borderId="54" xfId="0" applyFont="1" applyFill="1" applyBorder="1" applyAlignment="1">
      <alignment vertical="center"/>
    </xf>
    <xf numFmtId="0" fontId="7" fillId="0" borderId="0" xfId="0" applyFont="1"/>
    <xf numFmtId="0" fontId="1" fillId="4" borderId="12" xfId="0" quotePrefix="1" applyFont="1" applyFill="1" applyBorder="1"/>
    <xf numFmtId="0" fontId="3" fillId="5" borderId="55" xfId="0" applyFont="1" applyFill="1" applyBorder="1"/>
    <xf numFmtId="0" fontId="3" fillId="5" borderId="56" xfId="0" applyFont="1" applyFill="1" applyBorder="1"/>
    <xf numFmtId="0" fontId="3" fillId="5" borderId="57" xfId="0" applyFont="1" applyFill="1" applyBorder="1"/>
    <xf numFmtId="0" fontId="3" fillId="5" borderId="58" xfId="0" applyFont="1" applyFill="1" applyBorder="1"/>
    <xf numFmtId="0" fontId="3" fillId="5" borderId="0" xfId="0" applyFont="1" applyFill="1"/>
    <xf numFmtId="0" fontId="3" fillId="5" borderId="59" xfId="0" applyFont="1" applyFill="1" applyBorder="1"/>
    <xf numFmtId="0" fontId="3" fillId="5" borderId="60" xfId="0" applyFont="1" applyFill="1" applyBorder="1"/>
    <xf numFmtId="0" fontId="3" fillId="5" borderId="42" xfId="0" applyFont="1" applyFill="1" applyBorder="1"/>
    <xf numFmtId="0" fontId="3" fillId="5" borderId="61" xfId="0" applyFont="1" applyFill="1" applyBorder="1"/>
    <xf numFmtId="212" fontId="1" fillId="0" borderId="0" xfId="0" applyNumberFormat="1" applyFont="1" applyAlignment="1">
      <alignment wrapText="1"/>
    </xf>
    <xf numFmtId="3" fontId="139" fillId="4" borderId="1" xfId="0" applyNumberFormat="1" applyFont="1" applyFill="1" applyBorder="1" applyAlignment="1">
      <alignment wrapText="1"/>
    </xf>
    <xf numFmtId="3" fontId="6" fillId="4" borderId="1" xfId="0" applyNumberFormat="1" applyFont="1" applyFill="1" applyBorder="1" applyAlignment="1">
      <alignment wrapText="1"/>
    </xf>
    <xf numFmtId="0" fontId="1" fillId="4" borderId="1" xfId="0" applyFont="1" applyFill="1" applyBorder="1" applyAlignment="1">
      <alignment horizontal="left" indent="1"/>
    </xf>
    <xf numFmtId="0" fontId="3" fillId="4" borderId="1" xfId="0" applyFont="1" applyFill="1" applyBorder="1" applyAlignment="1">
      <alignment horizontal="left" wrapText="1"/>
    </xf>
    <xf numFmtId="0" fontId="3" fillId="0" borderId="1" xfId="0" applyFont="1" applyBorder="1" applyAlignment="1">
      <alignment horizontal="left" indent="1"/>
    </xf>
    <xf numFmtId="0" fontId="1" fillId="4" borderId="1" xfId="0" applyFont="1" applyFill="1" applyBorder="1" applyAlignment="1">
      <alignment horizontal="left" indent="2"/>
    </xf>
    <xf numFmtId="0" fontId="1" fillId="4" borderId="1" xfId="0" applyFont="1" applyFill="1" applyBorder="1" applyAlignment="1">
      <alignment horizontal="left" wrapText="1" indent="2"/>
    </xf>
    <xf numFmtId="0" fontId="3" fillId="4" borderId="1" xfId="0" applyFont="1" applyFill="1" applyBorder="1" applyAlignment="1">
      <alignment horizontal="left" wrapText="1" indent="1"/>
    </xf>
    <xf numFmtId="0" fontId="8" fillId="0" borderId="0" xfId="0" quotePrefix="1" applyFont="1" applyAlignment="1">
      <alignment horizontal="left" vertical="top" wrapText="1"/>
    </xf>
    <xf numFmtId="0" fontId="1" fillId="4" borderId="54" xfId="0" applyFont="1" applyFill="1" applyBorder="1" applyAlignment="1">
      <alignment horizontal="center" wrapText="1"/>
    </xf>
    <xf numFmtId="0" fontId="1" fillId="0" borderId="1" xfId="0" applyFont="1" applyBorder="1" applyAlignment="1" applyProtection="1">
      <alignment horizontal="center" vertical="center"/>
      <protection locked="0"/>
    </xf>
    <xf numFmtId="0" fontId="1" fillId="4" borderId="14" xfId="0" applyFont="1" applyFill="1" applyBorder="1" applyAlignment="1">
      <alignment horizontal="center" wrapText="1"/>
    </xf>
    <xf numFmtId="3" fontId="3" fillId="0" borderId="1" xfId="0" applyNumberFormat="1" applyFont="1" applyBorder="1" applyProtection="1">
      <protection locked="0"/>
    </xf>
    <xf numFmtId="3" fontId="1" fillId="0" borderId="1" xfId="0" applyNumberFormat="1" applyFont="1" applyBorder="1" applyAlignment="1">
      <alignment horizontal="left"/>
    </xf>
    <xf numFmtId="0" fontId="8" fillId="4" borderId="0" xfId="0" applyFont="1" applyFill="1" applyAlignment="1">
      <alignment horizontal="left" vertical="top"/>
    </xf>
    <xf numFmtId="209" fontId="5" fillId="4" borderId="1" xfId="0" applyNumberFormat="1" applyFont="1" applyFill="1" applyBorder="1"/>
    <xf numFmtId="0" fontId="4" fillId="99" borderId="1" xfId="0" applyFont="1" applyFill="1" applyBorder="1" applyAlignment="1">
      <alignment horizontal="left" wrapText="1"/>
    </xf>
    <xf numFmtId="0" fontId="144" fillId="0" borderId="1" xfId="0" applyFont="1" applyBorder="1" applyAlignment="1">
      <alignment wrapText="1"/>
    </xf>
    <xf numFmtId="0" fontId="149" fillId="0" borderId="0" xfId="0" applyFont="1" applyAlignment="1">
      <alignment wrapText="1"/>
    </xf>
    <xf numFmtId="3" fontId="1" fillId="0" borderId="0" xfId="0" applyNumberFormat="1" applyFont="1" applyProtection="1">
      <protection locked="0"/>
    </xf>
    <xf numFmtId="0" fontId="1" fillId="0" borderId="1" xfId="0" applyFont="1" applyBorder="1" applyAlignment="1">
      <alignment horizontal="left" wrapText="1"/>
    </xf>
    <xf numFmtId="0" fontId="5" fillId="0" borderId="8" xfId="0" applyFont="1" applyBorder="1" applyAlignment="1">
      <alignment horizontal="center" vertical="center" wrapText="1"/>
    </xf>
    <xf numFmtId="0" fontId="6" fillId="4" borderId="1" xfId="0" applyFont="1" applyFill="1" applyBorder="1" applyAlignment="1">
      <alignment horizontal="left" vertical="center" wrapText="1"/>
    </xf>
    <xf numFmtId="0" fontId="6" fillId="4" borderId="1" xfId="0" applyFont="1" applyFill="1" applyBorder="1" applyAlignment="1">
      <alignment vertical="center" wrapText="1"/>
    </xf>
    <xf numFmtId="0" fontId="6" fillId="0" borderId="54" xfId="0" applyFont="1" applyBorder="1" applyAlignment="1" applyProtection="1">
      <alignment vertical="center" wrapText="1"/>
      <protection locked="0"/>
    </xf>
    <xf numFmtId="0" fontId="6" fillId="4" borderId="14" xfId="0" applyFont="1" applyFill="1" applyBorder="1" applyAlignment="1">
      <alignment vertical="center" wrapText="1"/>
    </xf>
    <xf numFmtId="0" fontId="6" fillId="4" borderId="54" xfId="0" applyFont="1" applyFill="1" applyBorder="1" applyAlignment="1">
      <alignment vertical="center" wrapText="1"/>
    </xf>
    <xf numFmtId="0" fontId="1" fillId="0" borderId="0" xfId="0" applyFont="1" applyAlignment="1" applyProtection="1">
      <alignment vertical="center" wrapText="1"/>
      <protection locked="0"/>
    </xf>
    <xf numFmtId="0" fontId="139" fillId="0" borderId="1" xfId="0" applyFont="1" applyBorder="1" applyAlignment="1">
      <alignment horizontal="center" vertical="center"/>
    </xf>
    <xf numFmtId="0" fontId="137" fillId="0" borderId="1" xfId="0" applyFont="1" applyBorder="1" applyAlignment="1">
      <alignment horizontal="left" vertical="center"/>
    </xf>
    <xf numFmtId="0" fontId="139" fillId="0" borderId="1" xfId="0" applyFont="1" applyBorder="1" applyAlignment="1">
      <alignment wrapText="1"/>
    </xf>
    <xf numFmtId="0" fontId="141" fillId="0" borderId="0" xfId="0" applyFont="1" applyProtection="1">
      <protection locked="0"/>
    </xf>
    <xf numFmtId="0" fontId="6" fillId="0" borderId="0" xfId="0" applyFont="1" applyAlignment="1" applyProtection="1">
      <alignment horizontal="right"/>
      <protection locked="0"/>
    </xf>
    <xf numFmtId="0" fontId="153" fillId="0" borderId="1" xfId="0" applyFont="1" applyBorder="1" applyAlignment="1">
      <alignment wrapText="1"/>
    </xf>
    <xf numFmtId="0" fontId="139" fillId="0" borderId="0" xfId="0" applyFont="1" applyAlignment="1">
      <alignment wrapText="1"/>
    </xf>
    <xf numFmtId="4" fontId="1" fillId="0" borderId="1" xfId="0" applyNumberFormat="1" applyFont="1" applyBorder="1"/>
    <xf numFmtId="211" fontId="1" fillId="0" borderId="0" xfId="0" applyNumberFormat="1" applyFont="1" applyProtection="1">
      <protection locked="0"/>
    </xf>
    <xf numFmtId="212" fontId="1" fillId="0" borderId="0" xfId="0" applyNumberFormat="1" applyFont="1" applyAlignment="1" applyProtection="1">
      <alignment wrapText="1"/>
      <protection locked="0"/>
    </xf>
    <xf numFmtId="1" fontId="1" fillId="0" borderId="0" xfId="0" applyNumberFormat="1" applyFont="1" applyAlignment="1" applyProtection="1">
      <alignment wrapText="1"/>
      <protection locked="0"/>
    </xf>
    <xf numFmtId="3" fontId="139" fillId="6" borderId="1" xfId="0" applyNumberFormat="1" applyFont="1" applyFill="1" applyBorder="1" applyAlignment="1" applyProtection="1">
      <alignment wrapText="1"/>
      <protection locked="0"/>
    </xf>
    <xf numFmtId="3" fontId="139" fillId="6" borderId="1" xfId="0" applyNumberFormat="1" applyFont="1" applyFill="1" applyBorder="1" applyProtection="1">
      <protection locked="0"/>
    </xf>
    <xf numFmtId="0" fontId="3" fillId="99" borderId="1" xfId="0" applyFont="1" applyFill="1" applyBorder="1" applyAlignment="1">
      <alignment horizontal="center" vertical="center" wrapText="1"/>
    </xf>
    <xf numFmtId="0" fontId="137" fillId="99"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159" fillId="2" borderId="1" xfId="0" applyFont="1" applyFill="1" applyBorder="1" applyAlignment="1">
      <alignment horizontal="center" vertical="center" wrapText="1"/>
    </xf>
    <xf numFmtId="0" fontId="158" fillId="0" borderId="1" xfId="0" applyFont="1" applyBorder="1" applyAlignment="1">
      <alignment horizontal="center"/>
    </xf>
    <xf numFmtId="0" fontId="158" fillId="4" borderId="1" xfId="0" applyFont="1" applyFill="1" applyBorder="1" applyAlignment="1">
      <alignment horizontal="center" vertical="center" wrapText="1"/>
    </xf>
    <xf numFmtId="0" fontId="158" fillId="4" borderId="1" xfId="0" applyFont="1" applyFill="1" applyBorder="1" applyAlignment="1">
      <alignment horizontal="center" wrapText="1"/>
    </xf>
    <xf numFmtId="0" fontId="158" fillId="0" borderId="1" xfId="0" applyFont="1" applyBorder="1" applyAlignment="1">
      <alignment horizontal="left"/>
    </xf>
    <xf numFmtId="0" fontId="158" fillId="0" borderId="1" xfId="0" applyFont="1" applyBorder="1"/>
    <xf numFmtId="0" fontId="160" fillId="0" borderId="1" xfId="0" applyFont="1" applyBorder="1"/>
    <xf numFmtId="0" fontId="156" fillId="0" borderId="0" xfId="0" applyFont="1"/>
    <xf numFmtId="0" fontId="158" fillId="0" borderId="12" xfId="0" applyFont="1" applyBorder="1" applyAlignment="1">
      <alignment horizontal="center" vertical="center"/>
    </xf>
    <xf numFmtId="0" fontId="158" fillId="0" borderId="12" xfId="0" applyFont="1" applyBorder="1" applyAlignment="1">
      <alignment horizontal="center" vertical="center" wrapText="1"/>
    </xf>
    <xf numFmtId="0" fontId="0" fillId="6" borderId="1" xfId="0" applyFill="1" applyBorder="1"/>
    <xf numFmtId="0" fontId="158" fillId="0" borderId="0" xfId="0" applyFont="1" applyAlignment="1">
      <alignment horizontal="left"/>
    </xf>
    <xf numFmtId="0" fontId="158" fillId="0" borderId="0" xfId="0" applyFont="1"/>
    <xf numFmtId="0" fontId="27" fillId="0" borderId="0" xfId="0" applyFont="1"/>
    <xf numFmtId="0" fontId="158" fillId="0" borderId="1" xfId="0" applyFont="1" applyBorder="1" applyAlignment="1">
      <alignment horizontal="center" vertical="center" wrapText="1"/>
    </xf>
    <xf numFmtId="0" fontId="1" fillId="4" borderId="1" xfId="0" applyFont="1" applyFill="1" applyBorder="1" applyAlignment="1">
      <alignment horizontal="center" wrapText="1"/>
    </xf>
    <xf numFmtId="0" fontId="1" fillId="4" borderId="1" xfId="0" applyFont="1" applyFill="1" applyBorder="1" applyAlignment="1">
      <alignment horizontal="center" vertical="center"/>
    </xf>
    <xf numFmtId="0" fontId="0" fillId="0" borderId="0" xfId="0" applyAlignment="1" applyProtection="1">
      <alignment wrapText="1"/>
      <protection locked="0"/>
    </xf>
    <xf numFmtId="0" fontId="1" fillId="6" borderId="1" xfId="0" applyFont="1" applyFill="1" applyBorder="1" applyProtection="1">
      <protection locked="0"/>
    </xf>
    <xf numFmtId="0" fontId="1" fillId="0" borderId="0" xfId="0" applyFont="1" applyAlignment="1" applyProtection="1">
      <alignment horizontal="center"/>
      <protection locked="0"/>
    </xf>
    <xf numFmtId="0" fontId="1" fillId="4" borderId="1" xfId="0" applyFont="1" applyFill="1" applyBorder="1" applyAlignment="1">
      <alignment horizontal="center"/>
    </xf>
    <xf numFmtId="0" fontId="161" fillId="0" borderId="0" xfId="0" applyFont="1" applyProtection="1">
      <protection locked="0"/>
    </xf>
    <xf numFmtId="0" fontId="1" fillId="4" borderId="1" xfId="0" quotePrefix="1" applyFont="1" applyFill="1" applyBorder="1" applyAlignment="1">
      <alignment horizontal="left"/>
    </xf>
    <xf numFmtId="0" fontId="1" fillId="4" borderId="1" xfId="0" applyFont="1" applyFill="1" applyBorder="1" applyProtection="1">
      <protection locked="0"/>
    </xf>
    <xf numFmtId="0" fontId="6" fillId="0" borderId="1" xfId="0" applyFont="1" applyBorder="1" applyAlignment="1">
      <alignment horizontal="center"/>
    </xf>
    <xf numFmtId="0" fontId="6" fillId="0" borderId="1" xfId="0" applyFont="1" applyBorder="1" applyAlignment="1">
      <alignment horizontal="center" wrapText="1"/>
    </xf>
    <xf numFmtId="0" fontId="6" fillId="0" borderId="1" xfId="0" applyFont="1" applyBorder="1" applyProtection="1">
      <protection locked="0"/>
    </xf>
    <xf numFmtId="0" fontId="6" fillId="4" borderId="1" xfId="0" applyFont="1" applyFill="1" applyBorder="1" applyProtection="1">
      <protection locked="0"/>
    </xf>
    <xf numFmtId="0" fontId="6" fillId="6" borderId="1" xfId="0" applyFont="1" applyFill="1" applyBorder="1" applyProtection="1">
      <protection locked="0"/>
    </xf>
    <xf numFmtId="209" fontId="6" fillId="0" borderId="1" xfId="0" applyNumberFormat="1" applyFont="1" applyBorder="1"/>
    <xf numFmtId="209" fontId="6" fillId="6" borderId="1" xfId="0" applyNumberFormat="1" applyFont="1" applyFill="1" applyBorder="1" applyProtection="1">
      <protection locked="0"/>
    </xf>
    <xf numFmtId="1" fontId="6" fillId="6" borderId="1" xfId="0" applyNumberFormat="1" applyFont="1" applyFill="1" applyBorder="1" applyProtection="1">
      <protection locked="0"/>
    </xf>
    <xf numFmtId="0" fontId="6" fillId="96" borderId="1" xfId="0" quotePrefix="1" applyFont="1" applyFill="1" applyBorder="1" applyAlignment="1">
      <alignment horizontal="center"/>
    </xf>
    <xf numFmtId="1" fontId="6" fillId="96" borderId="1" xfId="0" applyNumberFormat="1" applyFont="1" applyFill="1" applyBorder="1" applyProtection="1">
      <protection locked="0"/>
    </xf>
    <xf numFmtId="0" fontId="6" fillId="96" borderId="1" xfId="0" applyFont="1" applyFill="1" applyBorder="1" applyProtection="1">
      <protection locked="0"/>
    </xf>
    <xf numFmtId="3" fontId="6" fillId="96" borderId="1" xfId="0" applyNumberFormat="1" applyFont="1" applyFill="1" applyBorder="1" applyProtection="1">
      <protection locked="0"/>
    </xf>
    <xf numFmtId="0" fontId="1" fillId="0" borderId="1" xfId="0" applyFont="1" applyBorder="1" applyProtection="1">
      <protection locked="0"/>
    </xf>
    <xf numFmtId="209" fontId="1" fillId="0" borderId="1" xfId="0" applyNumberFormat="1" applyFont="1" applyBorder="1" applyProtection="1">
      <protection locked="0"/>
    </xf>
    <xf numFmtId="209" fontId="1" fillId="6" borderId="1" xfId="0" applyNumberFormat="1" applyFont="1" applyFill="1" applyBorder="1" applyProtection="1">
      <protection locked="0"/>
    </xf>
    <xf numFmtId="1" fontId="1" fillId="6" borderId="1" xfId="0" applyNumberFormat="1" applyFont="1" applyFill="1" applyBorder="1" applyProtection="1">
      <protection locked="0"/>
    </xf>
    <xf numFmtId="0" fontId="1" fillId="96" borderId="1" xfId="0" quotePrefix="1" applyFont="1" applyFill="1" applyBorder="1" applyAlignment="1">
      <alignment horizontal="center"/>
    </xf>
    <xf numFmtId="0" fontId="1" fillId="4" borderId="1" xfId="0" quotePrefix="1" applyFont="1" applyFill="1" applyBorder="1" applyAlignment="1">
      <alignment horizontal="center"/>
    </xf>
    <xf numFmtId="0" fontId="5" fillId="4" borderId="1" xfId="0" applyFont="1" applyFill="1" applyBorder="1"/>
    <xf numFmtId="213" fontId="1" fillId="0" borderId="0" xfId="0" applyNumberFormat="1" applyFont="1" applyProtection="1">
      <protection locked="0"/>
    </xf>
    <xf numFmtId="3" fontId="6" fillId="96" borderId="1" xfId="0" quotePrefix="1" applyNumberFormat="1" applyFont="1" applyFill="1" applyBorder="1" applyAlignment="1">
      <alignment horizontal="center"/>
    </xf>
    <xf numFmtId="3" fontId="1" fillId="96" borderId="1" xfId="0" quotePrefix="1" applyNumberFormat="1" applyFont="1" applyFill="1" applyBorder="1" applyAlignment="1">
      <alignment horizontal="center"/>
    </xf>
    <xf numFmtId="0" fontId="0" fillId="4" borderId="12" xfId="0" applyFill="1" applyBorder="1" applyAlignment="1">
      <alignment horizontal="left" vertical="top"/>
    </xf>
    <xf numFmtId="0" fontId="163" fillId="0" borderId="0" xfId="0" applyFont="1" applyProtection="1">
      <protection locked="0"/>
    </xf>
    <xf numFmtId="0" fontId="7" fillId="4" borderId="14" xfId="0" applyFont="1" applyFill="1" applyBorder="1" applyAlignment="1" applyProtection="1">
      <alignment wrapText="1"/>
      <protection locked="0"/>
    </xf>
    <xf numFmtId="0" fontId="8" fillId="0" borderId="0" xfId="0" quotePrefix="1" applyFont="1"/>
    <xf numFmtId="0" fontId="0" fillId="4" borderId="0" xfId="0" quotePrefix="1" applyFill="1" applyAlignment="1">
      <alignment horizontal="left" vertical="top"/>
    </xf>
    <xf numFmtId="0" fontId="0" fillId="4" borderId="1" xfId="0" applyFill="1" applyBorder="1"/>
    <xf numFmtId="0" fontId="0" fillId="4" borderId="11" xfId="0" applyFill="1" applyBorder="1"/>
    <xf numFmtId="0" fontId="3" fillId="0" borderId="0" xfId="0" applyFont="1" applyAlignment="1">
      <alignment wrapText="1"/>
    </xf>
    <xf numFmtId="0" fontId="1" fillId="0" borderId="2" xfId="0" applyFont="1" applyBorder="1" applyProtection="1">
      <protection locked="0"/>
    </xf>
    <xf numFmtId="0" fontId="6" fillId="4" borderId="14" xfId="0" applyFont="1" applyFill="1" applyBorder="1" applyProtection="1">
      <protection locked="0"/>
    </xf>
    <xf numFmtId="0" fontId="6" fillId="4" borderId="14" xfId="0" applyFont="1" applyFill="1" applyBorder="1" applyAlignment="1" applyProtection="1">
      <alignment wrapText="1"/>
      <protection locked="0"/>
    </xf>
    <xf numFmtId="0" fontId="5" fillId="0" borderId="1" xfId="0" applyFont="1" applyBorder="1" applyAlignment="1">
      <alignment vertical="center" wrapText="1"/>
    </xf>
    <xf numFmtId="3" fontId="139" fillId="96" borderId="1" xfId="0" applyNumberFormat="1" applyFont="1" applyFill="1" applyBorder="1" applyProtection="1">
      <protection locked="0"/>
    </xf>
    <xf numFmtId="3" fontId="139" fillId="96" borderId="1" xfId="0" applyNumberFormat="1" applyFont="1" applyFill="1" applyBorder="1" applyAlignment="1" applyProtection="1">
      <alignment wrapText="1"/>
      <protection locked="0"/>
    </xf>
    <xf numFmtId="0" fontId="145" fillId="0" borderId="0" xfId="0" applyFont="1"/>
    <xf numFmtId="0" fontId="0" fillId="4" borderId="13" xfId="0" applyFill="1" applyBorder="1" applyAlignment="1">
      <alignment horizontal="left"/>
    </xf>
    <xf numFmtId="0" fontId="0" fillId="4" borderId="0" xfId="0" applyFill="1" applyAlignment="1">
      <alignment horizontal="left"/>
    </xf>
    <xf numFmtId="0" fontId="1" fillId="100" borderId="1" xfId="0" applyFont="1" applyFill="1" applyBorder="1" applyAlignment="1">
      <alignment horizontal="center"/>
    </xf>
    <xf numFmtId="0" fontId="0" fillId="101" borderId="1" xfId="0" applyFill="1" applyBorder="1"/>
    <xf numFmtId="0" fontId="164" fillId="102" borderId="1" xfId="0" applyFont="1" applyFill="1" applyBorder="1"/>
    <xf numFmtId="3" fontId="1" fillId="99" borderId="1" xfId="0" applyNumberFormat="1" applyFont="1" applyFill="1" applyBorder="1"/>
    <xf numFmtId="3" fontId="1" fillId="6" borderId="1" xfId="0" applyNumberFormat="1" applyFont="1" applyFill="1" applyBorder="1" applyAlignment="1" applyProtection="1">
      <alignment wrapText="1"/>
      <protection locked="0"/>
    </xf>
    <xf numFmtId="3" fontId="4" fillId="6" borderId="1" xfId="0" applyNumberFormat="1" applyFont="1" applyFill="1" applyBorder="1" applyProtection="1">
      <protection locked="0"/>
    </xf>
    <xf numFmtId="3" fontId="6" fillId="99" borderId="1" xfId="0" applyNumberFormat="1" applyFont="1" applyFill="1" applyBorder="1" applyProtection="1">
      <protection locked="0"/>
    </xf>
    <xf numFmtId="3" fontId="6" fillId="99" borderId="1" xfId="0" applyNumberFormat="1" applyFont="1" applyFill="1" applyBorder="1"/>
    <xf numFmtId="3" fontId="6" fillId="6" borderId="1" xfId="0" applyNumberFormat="1" applyFont="1" applyFill="1" applyBorder="1" applyAlignment="1" applyProtection="1">
      <alignment vertical="center" wrapText="1"/>
      <protection locked="0"/>
    </xf>
    <xf numFmtId="209" fontId="1" fillId="100" borderId="1" xfId="0" applyNumberFormat="1" applyFont="1" applyFill="1" applyBorder="1"/>
    <xf numFmtId="0" fontId="6" fillId="4" borderId="1" xfId="0" applyFont="1" applyFill="1" applyBorder="1" applyAlignment="1">
      <alignment horizontal="center" wrapText="1"/>
    </xf>
    <xf numFmtId="3" fontId="1" fillId="96" borderId="1" xfId="0" applyNumberFormat="1" applyFont="1" applyFill="1" applyBorder="1" applyProtection="1">
      <protection locked="0"/>
    </xf>
    <xf numFmtId="3" fontId="1" fillId="6" borderId="1" xfId="0" applyNumberFormat="1" applyFont="1" applyFill="1" applyBorder="1" applyAlignment="1" applyProtection="1">
      <alignment horizontal="left" wrapText="1" indent="1"/>
      <protection locked="0"/>
    </xf>
    <xf numFmtId="0" fontId="141" fillId="4" borderId="0" xfId="0" applyFont="1" applyFill="1" applyAlignment="1">
      <alignment horizontal="left"/>
    </xf>
    <xf numFmtId="0" fontId="6" fillId="4" borderId="0" xfId="0" applyFont="1" applyFill="1" applyAlignment="1">
      <alignment horizontal="left" wrapText="1" indent="1"/>
    </xf>
    <xf numFmtId="0" fontId="6" fillId="4" borderId="0" xfId="0" applyFont="1" applyFill="1" applyAlignment="1" applyProtection="1">
      <alignment horizontal="left" wrapText="1" indent="1"/>
      <protection locked="0"/>
    </xf>
    <xf numFmtId="0" fontId="6" fillId="4" borderId="0" xfId="0" applyFont="1" applyFill="1" applyProtection="1">
      <protection locked="0"/>
    </xf>
    <xf numFmtId="3" fontId="5" fillId="6" borderId="1" xfId="0" applyNumberFormat="1" applyFont="1" applyFill="1" applyBorder="1" applyAlignment="1" applyProtection="1">
      <alignment wrapText="1"/>
      <protection locked="0"/>
    </xf>
    <xf numFmtId="3" fontId="144" fillId="6" borderId="1" xfId="0" applyNumberFormat="1" applyFont="1" applyFill="1" applyBorder="1" applyAlignment="1" applyProtection="1">
      <alignment wrapText="1"/>
      <protection locked="0"/>
    </xf>
    <xf numFmtId="0" fontId="1" fillId="6" borderId="1" xfId="0" applyFont="1" applyFill="1" applyBorder="1" applyAlignment="1" applyProtection="1">
      <alignment horizontal="center" vertical="center"/>
      <protection locked="0"/>
    </xf>
    <xf numFmtId="3" fontId="4" fillId="6" borderId="1" xfId="0" applyNumberFormat="1" applyFont="1" applyFill="1" applyBorder="1" applyAlignment="1" applyProtection="1">
      <alignment wrapText="1"/>
      <protection locked="0"/>
    </xf>
    <xf numFmtId="3" fontId="0" fillId="6" borderId="1" xfId="37294" applyNumberFormat="1" applyFont="1" applyFill="1" applyBorder="1" applyProtection="1">
      <protection locked="0"/>
    </xf>
    <xf numFmtId="210" fontId="1" fillId="6" borderId="1" xfId="0" applyNumberFormat="1" applyFont="1" applyFill="1" applyBorder="1" applyProtection="1">
      <protection locked="0"/>
    </xf>
    <xf numFmtId="0" fontId="146" fillId="99" borderId="1" xfId="0" applyFont="1" applyFill="1" applyBorder="1"/>
    <xf numFmtId="209" fontId="6" fillId="100" borderId="1" xfId="0" applyNumberFormat="1" applyFont="1" applyFill="1" applyBorder="1"/>
    <xf numFmtId="0" fontId="6" fillId="0" borderId="54" xfId="0" applyFont="1" applyBorder="1"/>
    <xf numFmtId="0" fontId="1" fillId="0" borderId="56" xfId="0" applyFont="1" applyBorder="1" applyProtection="1">
      <protection locked="0"/>
    </xf>
    <xf numFmtId="0" fontId="5" fillId="0" borderId="8" xfId="0" applyFont="1" applyBorder="1" applyAlignment="1">
      <alignment horizontal="center" vertical="center"/>
    </xf>
    <xf numFmtId="0" fontId="27" fillId="0" borderId="0" xfId="0" applyFont="1" applyAlignment="1">
      <alignment vertical="center" wrapText="1"/>
    </xf>
    <xf numFmtId="3" fontId="1" fillId="103" borderId="1" xfId="0" applyNumberFormat="1" applyFont="1" applyFill="1" applyBorder="1"/>
    <xf numFmtId="0" fontId="165" fillId="0" borderId="0" xfId="0" applyFont="1"/>
    <xf numFmtId="0" fontId="1" fillId="0" borderId="1" xfId="0" applyFont="1" applyBorder="1" applyAlignment="1">
      <alignment horizontal="left" indent="1"/>
    </xf>
    <xf numFmtId="3" fontId="0" fillId="4" borderId="1" xfId="37294" applyNumberFormat="1" applyFont="1" applyFill="1" applyBorder="1" applyProtection="1"/>
    <xf numFmtId="0" fontId="0" fillId="0" borderId="1" xfId="0" applyBorder="1" applyAlignment="1">
      <alignment horizontal="center" wrapText="1"/>
    </xf>
    <xf numFmtId="9" fontId="0" fillId="4" borderId="1" xfId="37295" applyFont="1" applyFill="1" applyBorder="1" applyProtection="1"/>
    <xf numFmtId="0" fontId="158" fillId="4" borderId="1" xfId="0" applyFont="1" applyFill="1" applyBorder="1"/>
    <xf numFmtId="0" fontId="166" fillId="0" borderId="1" xfId="0" applyFont="1" applyBorder="1"/>
    <xf numFmtId="0" fontId="166" fillId="0" borderId="1" xfId="0" applyFont="1" applyBorder="1" applyAlignment="1">
      <alignment wrapText="1"/>
    </xf>
    <xf numFmtId="0" fontId="0" fillId="4" borderId="12" xfId="0" applyFill="1" applyBorder="1"/>
    <xf numFmtId="1" fontId="1" fillId="4" borderId="1" xfId="0" applyNumberFormat="1" applyFont="1" applyFill="1" applyBorder="1"/>
    <xf numFmtId="0" fontId="1" fillId="6" borderId="0" xfId="0" applyFont="1" applyFill="1"/>
    <xf numFmtId="3" fontId="6" fillId="4" borderId="1" xfId="0" applyNumberFormat="1" applyFont="1" applyFill="1" applyBorder="1" applyAlignment="1">
      <alignment horizontal="left"/>
    </xf>
    <xf numFmtId="0" fontId="1" fillId="104" borderId="1" xfId="0" applyFont="1" applyFill="1" applyBorder="1"/>
    <xf numFmtId="0" fontId="6" fillId="104" borderId="1" xfId="0" applyFont="1" applyFill="1" applyBorder="1" applyAlignment="1">
      <alignment horizontal="left"/>
    </xf>
    <xf numFmtId="3" fontId="1" fillId="104" borderId="1" xfId="0" applyNumberFormat="1" applyFont="1" applyFill="1" applyBorder="1"/>
    <xf numFmtId="1" fontId="1" fillId="104" borderId="1" xfId="0" applyNumberFormat="1" applyFont="1" applyFill="1" applyBorder="1"/>
    <xf numFmtId="3" fontId="6" fillId="104" borderId="1" xfId="0" applyNumberFormat="1" applyFont="1" applyFill="1" applyBorder="1" applyAlignment="1">
      <alignment horizontal="left"/>
    </xf>
    <xf numFmtId="9" fontId="6" fillId="104" borderId="1" xfId="0" applyNumberFormat="1" applyFont="1" applyFill="1" applyBorder="1" applyAlignment="1">
      <alignment horizontal="left"/>
    </xf>
    <xf numFmtId="0" fontId="1" fillId="104" borderId="0" xfId="0" applyFont="1" applyFill="1"/>
    <xf numFmtId="3" fontId="6" fillId="4" borderId="1" xfId="0" applyNumberFormat="1" applyFont="1" applyFill="1" applyBorder="1" applyAlignment="1">
      <alignment horizontal="right"/>
    </xf>
    <xf numFmtId="0" fontId="12" fillId="0" borderId="0" xfId="0" applyFont="1" applyProtection="1">
      <protection locked="0"/>
    </xf>
    <xf numFmtId="9" fontId="0" fillId="4" borderId="10" xfId="37295" applyFont="1" applyFill="1" applyBorder="1" applyProtection="1"/>
    <xf numFmtId="0" fontId="0" fillId="0" borderId="13" xfId="0" applyBorder="1" applyProtection="1">
      <protection locked="0"/>
    </xf>
    <xf numFmtId="3" fontId="0" fillId="4" borderId="10" xfId="37294" applyNumberFormat="1" applyFont="1" applyFill="1" applyBorder="1" applyProtection="1"/>
    <xf numFmtId="0" fontId="8" fillId="0" borderId="0" xfId="0" applyFont="1" applyAlignment="1">
      <alignment vertical="top" wrapText="1"/>
    </xf>
    <xf numFmtId="0" fontId="0" fillId="4" borderId="1" xfId="0" applyFill="1" applyBorder="1" applyAlignment="1">
      <alignment horizontal="center" vertical="center" wrapText="1"/>
    </xf>
    <xf numFmtId="0" fontId="0" fillId="6" borderId="11" xfId="0" applyFill="1" applyBorder="1" applyAlignment="1" applyProtection="1">
      <alignment horizontal="center"/>
      <protection locked="0"/>
    </xf>
    <xf numFmtId="4" fontId="1" fillId="101" borderId="1" xfId="0" applyNumberFormat="1" applyFont="1" applyFill="1" applyBorder="1" applyAlignment="1">
      <alignment horizontal="right"/>
    </xf>
    <xf numFmtId="3" fontId="1" fillId="99" borderId="1" xfId="0" applyNumberFormat="1" applyFont="1" applyFill="1" applyBorder="1" applyAlignment="1">
      <alignment horizontal="right"/>
    </xf>
    <xf numFmtId="1" fontId="6" fillId="4" borderId="1" xfId="0" applyNumberFormat="1" applyFont="1" applyFill="1" applyBorder="1"/>
    <xf numFmtId="0" fontId="0" fillId="4" borderId="5" xfId="0" applyFill="1" applyBorder="1"/>
    <xf numFmtId="0" fontId="0" fillId="4" borderId="6" xfId="0" applyFill="1" applyBorder="1"/>
    <xf numFmtId="0" fontId="0" fillId="4" borderId="13" xfId="0" applyFill="1" applyBorder="1"/>
    <xf numFmtId="0" fontId="0" fillId="4" borderId="8" xfId="0" applyFill="1" applyBorder="1"/>
    <xf numFmtId="0" fontId="0" fillId="4" borderId="3" xfId="0" applyFill="1" applyBorder="1"/>
    <xf numFmtId="0" fontId="1" fillId="4" borderId="5" xfId="0" applyFont="1" applyFill="1" applyBorder="1"/>
    <xf numFmtId="0" fontId="1" fillId="4" borderId="6" xfId="0" applyFont="1" applyFill="1" applyBorder="1"/>
    <xf numFmtId="0" fontId="1" fillId="4" borderId="3" xfId="0" applyFont="1" applyFill="1" applyBorder="1"/>
    <xf numFmtId="0" fontId="158" fillId="6" borderId="1" xfId="0" applyFont="1" applyFill="1" applyBorder="1" applyProtection="1">
      <protection locked="0"/>
    </xf>
    <xf numFmtId="0" fontId="0" fillId="6" borderId="1" xfId="0" applyFill="1" applyBorder="1" applyProtection="1">
      <protection locked="0"/>
    </xf>
    <xf numFmtId="0" fontId="156" fillId="6" borderId="1" xfId="0" applyFont="1" applyFill="1" applyBorder="1" applyProtection="1">
      <protection locked="0"/>
    </xf>
    <xf numFmtId="0" fontId="0" fillId="4" borderId="5" xfId="0" applyFill="1" applyBorder="1" applyAlignment="1">
      <alignment horizontal="left"/>
    </xf>
    <xf numFmtId="0" fontId="0" fillId="4" borderId="6" xfId="0" applyFill="1" applyBorder="1" applyAlignment="1">
      <alignment horizontal="left"/>
    </xf>
    <xf numFmtId="0" fontId="0" fillId="4" borderId="13" xfId="0" applyFill="1" applyBorder="1" applyAlignment="1">
      <alignment horizontal="left"/>
    </xf>
    <xf numFmtId="0" fontId="0" fillId="4" borderId="0" xfId="0" applyFill="1" applyAlignment="1">
      <alignment horizontal="left"/>
    </xf>
    <xf numFmtId="0" fontId="0" fillId="4" borderId="8" xfId="0" applyFill="1" applyBorder="1" applyAlignment="1">
      <alignment horizontal="left"/>
    </xf>
    <xf numFmtId="0" fontId="0" fillId="4" borderId="3" xfId="0" applyFill="1" applyBorder="1" applyAlignment="1">
      <alignment horizontal="left"/>
    </xf>
    <xf numFmtId="0" fontId="1" fillId="0" borderId="1" xfId="0" applyFont="1" applyBorder="1" applyAlignment="1">
      <alignment horizontal="center" vertical="center" wrapText="1"/>
    </xf>
    <xf numFmtId="0" fontId="1" fillId="0" borderId="1" xfId="0" applyFont="1" applyBorder="1" applyAlignment="1">
      <alignment horizontal="center" vertical="center"/>
    </xf>
    <xf numFmtId="0" fontId="5" fillId="0" borderId="1" xfId="0" applyFont="1" applyBorder="1" applyAlignment="1">
      <alignment horizontal="center" vertical="center"/>
    </xf>
    <xf numFmtId="0" fontId="1" fillId="4" borderId="12" xfId="0" applyFont="1" applyFill="1" applyBorder="1" applyAlignment="1">
      <alignment horizontal="center" wrapText="1"/>
    </xf>
    <xf numFmtId="0" fontId="1" fillId="4" borderId="2" xfId="0" applyFont="1" applyFill="1" applyBorder="1" applyAlignment="1">
      <alignment horizontal="center" wrapText="1"/>
    </xf>
    <xf numFmtId="0" fontId="5" fillId="0" borderId="5" xfId="0" applyFont="1" applyBorder="1" applyAlignment="1">
      <alignment horizontal="center" vertical="center"/>
    </xf>
    <xf numFmtId="0" fontId="5" fillId="0" borderId="7" xfId="0" applyFont="1" applyBorder="1" applyAlignment="1">
      <alignment horizontal="center" vertical="center"/>
    </xf>
    <xf numFmtId="0" fontId="5" fillId="0" borderId="13" xfId="0" applyFont="1" applyBorder="1" applyAlignment="1">
      <alignment horizontal="center" vertical="center"/>
    </xf>
    <xf numFmtId="0" fontId="5" fillId="0" borderId="14" xfId="0" applyFont="1" applyBorder="1" applyAlignment="1">
      <alignment horizontal="center" vertical="center"/>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2" fillId="3" borderId="1" xfId="0" applyFont="1" applyFill="1" applyBorder="1" applyAlignment="1">
      <alignment horizontal="center" vertical="center"/>
    </xf>
    <xf numFmtId="0" fontId="2" fillId="2" borderId="1" xfId="0" applyFont="1" applyFill="1" applyBorder="1" applyAlignment="1">
      <alignment horizontal="center" vertical="center" wrapText="1"/>
    </xf>
    <xf numFmtId="0" fontId="1" fillId="4" borderId="1" xfId="0" applyFont="1" applyFill="1" applyBorder="1" applyAlignment="1">
      <alignment horizontal="center" wrapText="1"/>
    </xf>
    <xf numFmtId="0" fontId="141" fillId="0" borderId="6" xfId="0" applyFont="1" applyBorder="1" applyAlignment="1">
      <alignment horizontal="left" vertical="top" wrapText="1"/>
    </xf>
    <xf numFmtId="0" fontId="5" fillId="0" borderId="1" xfId="0" applyFont="1" applyBorder="1" applyAlignment="1">
      <alignment horizontal="center" vertical="center" wrapText="1"/>
    </xf>
    <xf numFmtId="0" fontId="1" fillId="4" borderId="1" xfId="0" applyFont="1" applyFill="1" applyBorder="1" applyAlignment="1" applyProtection="1">
      <alignment horizontal="center" wrapText="1"/>
      <protection locked="0"/>
    </xf>
    <xf numFmtId="0" fontId="5" fillId="4" borderId="5" xfId="0" applyFont="1" applyFill="1" applyBorder="1" applyAlignment="1">
      <alignment horizontal="center" vertical="center"/>
    </xf>
    <xf numFmtId="0" fontId="5" fillId="4" borderId="7" xfId="0" applyFont="1" applyFill="1" applyBorder="1" applyAlignment="1">
      <alignment horizontal="center" vertical="center"/>
    </xf>
    <xf numFmtId="0" fontId="5" fillId="4" borderId="13" xfId="0" applyFont="1" applyFill="1" applyBorder="1" applyAlignment="1">
      <alignment horizontal="center" vertical="center"/>
    </xf>
    <xf numFmtId="0" fontId="5" fillId="4" borderId="14" xfId="0" applyFont="1" applyFill="1" applyBorder="1" applyAlignment="1">
      <alignment horizontal="center" vertical="center"/>
    </xf>
    <xf numFmtId="0" fontId="5" fillId="4" borderId="8" xfId="0" applyFont="1" applyFill="1" applyBorder="1" applyAlignment="1">
      <alignment horizontal="center" vertical="center"/>
    </xf>
    <xf numFmtId="0" fontId="5" fillId="4" borderId="9" xfId="0" applyFont="1" applyFill="1" applyBorder="1" applyAlignment="1">
      <alignment horizontal="center" vertical="center"/>
    </xf>
    <xf numFmtId="0" fontId="1" fillId="0" borderId="1" xfId="0" applyFont="1" applyBorder="1" applyAlignment="1">
      <alignment horizontal="right"/>
    </xf>
    <xf numFmtId="0" fontId="1" fillId="0" borderId="1" xfId="0" applyFont="1" applyBorder="1"/>
    <xf numFmtId="0" fontId="139" fillId="0" borderId="1" xfId="0" applyFont="1" applyBorder="1" applyAlignment="1">
      <alignment horizontal="center" vertical="center" wrapText="1"/>
    </xf>
    <xf numFmtId="0" fontId="6" fillId="0" borderId="1" xfId="0" applyFont="1" applyBorder="1" applyAlignment="1">
      <alignment horizontal="right" wrapText="1"/>
    </xf>
    <xf numFmtId="0" fontId="6" fillId="0" borderId="1" xfId="0" applyFont="1" applyBorder="1" applyAlignment="1">
      <alignment wrapText="1"/>
    </xf>
    <xf numFmtId="0" fontId="8" fillId="4" borderId="6" xfId="0" applyFont="1" applyFill="1" applyBorder="1" applyAlignment="1">
      <alignment horizontal="left"/>
    </xf>
    <xf numFmtId="0" fontId="8" fillId="0" borderId="0" xfId="0" quotePrefix="1" applyFont="1" applyAlignment="1">
      <alignment horizontal="left" vertical="top" wrapText="1"/>
    </xf>
    <xf numFmtId="0" fontId="8" fillId="0" borderId="0" xfId="0" applyFont="1" applyAlignment="1">
      <alignment horizontal="left" vertical="top" wrapText="1"/>
    </xf>
    <xf numFmtId="0" fontId="3" fillId="4" borderId="10" xfId="0" applyFont="1" applyFill="1" applyBorder="1" applyAlignment="1" applyProtection="1">
      <alignment horizontal="right"/>
      <protection locked="0"/>
    </xf>
    <xf numFmtId="0" fontId="3" fillId="4" borderId="4" xfId="0" applyFont="1" applyFill="1" applyBorder="1" applyAlignment="1" applyProtection="1">
      <alignment horizontal="right"/>
      <protection locked="0"/>
    </xf>
    <xf numFmtId="0" fontId="8" fillId="0" borderId="6" xfId="0" applyFont="1" applyBorder="1" applyAlignment="1">
      <alignment horizontal="left" vertical="top" wrapText="1"/>
    </xf>
    <xf numFmtId="0" fontId="8" fillId="0" borderId="0" xfId="0" applyFont="1" applyAlignment="1">
      <alignment horizontal="left" vertical="center" wrapText="1"/>
    </xf>
    <xf numFmtId="0" fontId="1" fillId="0" borderId="1" xfId="0" applyFont="1" applyBorder="1" applyAlignment="1">
      <alignment horizontal="center" wrapText="1"/>
    </xf>
    <xf numFmtId="0" fontId="1" fillId="0" borderId="1" xfId="0" applyFont="1" applyBorder="1" applyAlignment="1">
      <alignment horizontal="center"/>
    </xf>
    <xf numFmtId="0" fontId="141" fillId="0" borderId="0" xfId="0" applyFont="1" applyAlignment="1">
      <alignment horizontal="left" wrapText="1"/>
    </xf>
    <xf numFmtId="0" fontId="141" fillId="0" borderId="0" xfId="0" applyFont="1" applyAlignment="1">
      <alignment horizontal="left" vertical="top" wrapText="1"/>
    </xf>
    <xf numFmtId="0" fontId="5" fillId="0" borderId="5" xfId="0" applyFont="1" applyBorder="1" applyAlignment="1">
      <alignment horizontal="center" vertical="center" wrapText="1"/>
    </xf>
    <xf numFmtId="0" fontId="5" fillId="0" borderId="7"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8" fillId="4" borderId="0" xfId="0" applyFont="1" applyFill="1" applyAlignment="1">
      <alignment horizontal="left" vertical="top" wrapText="1"/>
    </xf>
    <xf numFmtId="0" fontId="6" fillId="0" borderId="1" xfId="0" applyFont="1" applyBorder="1" applyAlignment="1">
      <alignment horizontal="center"/>
    </xf>
    <xf numFmtId="0" fontId="6" fillId="4" borderId="1" xfId="0" applyFont="1" applyFill="1" applyBorder="1" applyAlignment="1" applyProtection="1">
      <alignment horizontal="center" wrapText="1"/>
      <protection locked="0"/>
    </xf>
    <xf numFmtId="0" fontId="1" fillId="4" borderId="5" xfId="0" applyFont="1" applyFill="1" applyBorder="1" applyAlignment="1" applyProtection="1">
      <alignment horizontal="left" vertical="center"/>
      <protection locked="0"/>
    </xf>
    <xf numFmtId="0" fontId="1" fillId="4" borderId="6" xfId="0" applyFont="1" applyFill="1" applyBorder="1" applyAlignment="1" applyProtection="1">
      <alignment horizontal="left" vertical="center"/>
      <protection locked="0"/>
    </xf>
    <xf numFmtId="0" fontId="1" fillId="4" borderId="7" xfId="0" applyFont="1" applyFill="1" applyBorder="1" applyAlignment="1" applyProtection="1">
      <alignment horizontal="left" vertical="center"/>
      <protection locked="0"/>
    </xf>
    <xf numFmtId="0" fontId="1" fillId="4" borderId="8" xfId="0" applyFont="1" applyFill="1" applyBorder="1" applyAlignment="1" applyProtection="1">
      <alignment horizontal="left" vertical="center"/>
      <protection locked="0"/>
    </xf>
    <xf numFmtId="0" fontId="1" fillId="4" borderId="3" xfId="0" applyFont="1" applyFill="1" applyBorder="1" applyAlignment="1" applyProtection="1">
      <alignment horizontal="left" vertical="center"/>
      <protection locked="0"/>
    </xf>
    <xf numFmtId="0" fontId="1" fillId="4" borderId="9" xfId="0" applyFont="1" applyFill="1" applyBorder="1" applyAlignment="1" applyProtection="1">
      <alignment horizontal="left" vertical="center"/>
      <protection locked="0"/>
    </xf>
    <xf numFmtId="0" fontId="1" fillId="4" borderId="1" xfId="0" applyFont="1" applyFill="1" applyBorder="1" applyAlignment="1" applyProtection="1">
      <alignment horizontal="center"/>
      <protection locked="0"/>
    </xf>
    <xf numFmtId="0" fontId="6" fillId="4" borderId="1" xfId="0" applyFont="1" applyFill="1" applyBorder="1" applyAlignment="1">
      <alignment horizontal="center" wrapText="1"/>
    </xf>
    <xf numFmtId="0" fontId="2" fillId="2" borderId="10"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1" fillId="0" borderId="12" xfId="0" applyFont="1" applyBorder="1" applyAlignment="1">
      <alignment horizontal="center" vertical="center"/>
    </xf>
    <xf numFmtId="0" fontId="1" fillId="0" borderId="2" xfId="0" applyFont="1" applyBorder="1" applyAlignment="1">
      <alignment horizontal="center" vertical="center"/>
    </xf>
    <xf numFmtId="0" fontId="1" fillId="4" borderId="1" xfId="0" applyFont="1" applyFill="1" applyBorder="1" applyAlignment="1">
      <alignment horizontal="left"/>
    </xf>
    <xf numFmtId="0" fontId="3" fillId="4" borderId="1" xfId="0" applyFont="1" applyFill="1" applyBorder="1" applyAlignment="1">
      <alignment horizontal="left"/>
    </xf>
    <xf numFmtId="0" fontId="8" fillId="0" borderId="6" xfId="0" applyFont="1" applyBorder="1" applyAlignment="1" applyProtection="1">
      <alignment horizontal="left" vertical="top" wrapText="1"/>
      <protection locked="0"/>
    </xf>
    <xf numFmtId="0" fontId="5" fillId="4" borderId="1" xfId="0" applyFont="1" applyFill="1" applyBorder="1" applyAlignment="1">
      <alignment horizontal="center" vertical="center"/>
    </xf>
    <xf numFmtId="0" fontId="2" fillId="2" borderId="1" xfId="0" applyFont="1" applyFill="1" applyBorder="1" applyAlignment="1">
      <alignment horizontal="center" vertical="center"/>
    </xf>
    <xf numFmtId="0" fontId="1" fillId="4" borderId="1" xfId="0" applyFont="1" applyFill="1" applyBorder="1" applyAlignment="1">
      <alignment horizontal="center"/>
    </xf>
    <xf numFmtId="0" fontId="1" fillId="4" borderId="1" xfId="0" applyFont="1" applyFill="1" applyBorder="1" applyAlignment="1">
      <alignment horizontal="center" vertical="center"/>
    </xf>
    <xf numFmtId="0" fontId="6" fillId="4" borderId="1" xfId="0" applyFont="1" applyFill="1" applyBorder="1" applyAlignment="1">
      <alignment horizontal="center" vertical="center"/>
    </xf>
    <xf numFmtId="0" fontId="3" fillId="4" borderId="10" xfId="0" applyFont="1" applyFill="1" applyBorder="1" applyAlignment="1">
      <alignment horizontal="left"/>
    </xf>
    <xf numFmtId="0" fontId="3" fillId="4" borderId="11" xfId="0" applyFont="1" applyFill="1" applyBorder="1" applyAlignment="1">
      <alignment horizontal="left"/>
    </xf>
    <xf numFmtId="0" fontId="5" fillId="4" borderId="1" xfId="0" applyFont="1" applyFill="1" applyBorder="1" applyAlignment="1">
      <alignment horizontal="center" vertical="center" wrapText="1"/>
    </xf>
    <xf numFmtId="0" fontId="1" fillId="4" borderId="10" xfId="0" applyFont="1" applyFill="1" applyBorder="1" applyAlignment="1">
      <alignment horizontal="left" wrapText="1"/>
    </xf>
    <xf numFmtId="0" fontId="1" fillId="4" borderId="11" xfId="0" applyFont="1" applyFill="1" applyBorder="1" applyAlignment="1">
      <alignment horizontal="left" wrapText="1"/>
    </xf>
    <xf numFmtId="0" fontId="1" fillId="4" borderId="1" xfId="0" applyFont="1" applyFill="1" applyBorder="1" applyAlignment="1">
      <alignment horizontal="center" vertical="center" wrapText="1"/>
    </xf>
    <xf numFmtId="0" fontId="1" fillId="4" borderId="10" xfId="0" applyFont="1" applyFill="1" applyBorder="1" applyAlignment="1">
      <alignment horizontal="left"/>
    </xf>
    <xf numFmtId="0" fontId="1" fillId="4" borderId="11" xfId="0" applyFont="1" applyFill="1" applyBorder="1" applyAlignment="1">
      <alignment horizontal="left"/>
    </xf>
    <xf numFmtId="0" fontId="6" fillId="4" borderId="1" xfId="0" applyFont="1" applyFill="1" applyBorder="1" applyAlignment="1">
      <alignment horizontal="center"/>
    </xf>
    <xf numFmtId="0" fontId="0" fillId="4" borderId="5" xfId="0" applyFill="1" applyBorder="1" applyAlignment="1" applyProtection="1">
      <alignment horizontal="left" vertical="center"/>
      <protection locked="0"/>
    </xf>
    <xf numFmtId="0" fontId="0" fillId="4" borderId="6" xfId="0" applyFill="1" applyBorder="1" applyAlignment="1" applyProtection="1">
      <alignment horizontal="left" vertical="center"/>
      <protection locked="0"/>
    </xf>
    <xf numFmtId="0" fontId="0" fillId="4" borderId="7" xfId="0" applyFill="1" applyBorder="1" applyAlignment="1" applyProtection="1">
      <alignment horizontal="left" vertical="center"/>
      <protection locked="0"/>
    </xf>
    <xf numFmtId="0" fontId="0" fillId="4" borderId="8" xfId="0" applyFill="1" applyBorder="1" applyAlignment="1" applyProtection="1">
      <alignment horizontal="left" vertical="center"/>
      <protection locked="0"/>
    </xf>
    <xf numFmtId="0" fontId="0" fillId="4" borderId="3" xfId="0" applyFill="1" applyBorder="1" applyAlignment="1" applyProtection="1">
      <alignment horizontal="left" vertical="center"/>
      <protection locked="0"/>
    </xf>
    <xf numFmtId="0" fontId="0" fillId="4" borderId="9" xfId="0" applyFill="1" applyBorder="1" applyAlignment="1" applyProtection="1">
      <alignment horizontal="left" vertical="center"/>
      <protection locked="0"/>
    </xf>
    <xf numFmtId="3" fontId="1" fillId="4" borderId="10" xfId="0" applyNumberFormat="1" applyFont="1" applyFill="1" applyBorder="1" applyAlignment="1">
      <alignment horizontal="left"/>
    </xf>
    <xf numFmtId="3" fontId="1" fillId="4" borderId="11" xfId="0" applyNumberFormat="1" applyFont="1" applyFill="1" applyBorder="1" applyAlignment="1">
      <alignment horizontal="left"/>
    </xf>
    <xf numFmtId="0" fontId="1" fillId="4" borderId="7" xfId="0" applyFont="1" applyFill="1" applyBorder="1" applyAlignment="1">
      <alignment horizontal="center" wrapText="1"/>
    </xf>
    <xf numFmtId="0" fontId="1" fillId="4" borderId="9" xfId="0" applyFont="1" applyFill="1" applyBorder="1" applyAlignment="1">
      <alignment horizontal="center" wrapText="1"/>
    </xf>
    <xf numFmtId="0" fontId="8" fillId="0" borderId="0" xfId="0" applyFont="1" applyAlignment="1">
      <alignment horizontal="left" wrapText="1"/>
    </xf>
    <xf numFmtId="0" fontId="1" fillId="4" borderId="12" xfId="0" applyFont="1" applyFill="1" applyBorder="1" applyAlignment="1" applyProtection="1">
      <alignment horizontal="center" wrapText="1"/>
      <protection locked="0"/>
    </xf>
    <xf numFmtId="0" fontId="1" fillId="4" borderId="2" xfId="0" applyFont="1" applyFill="1" applyBorder="1" applyAlignment="1" applyProtection="1">
      <alignment horizontal="center" wrapText="1"/>
      <protection locked="0"/>
    </xf>
    <xf numFmtId="0" fontId="1" fillId="4" borderId="7" xfId="0" applyFont="1" applyFill="1" applyBorder="1" applyAlignment="1" applyProtection="1">
      <alignment horizontal="center" wrapText="1"/>
      <protection locked="0"/>
    </xf>
    <xf numFmtId="0" fontId="1" fillId="4" borderId="9" xfId="0" applyFont="1" applyFill="1" applyBorder="1" applyAlignment="1" applyProtection="1">
      <alignment horizontal="center" wrapText="1"/>
      <protection locked="0"/>
    </xf>
    <xf numFmtId="0" fontId="1" fillId="6" borderId="1" xfId="0" applyFont="1" applyFill="1" applyBorder="1" applyAlignment="1">
      <alignment horizontal="center"/>
    </xf>
    <xf numFmtId="0" fontId="145" fillId="0" borderId="13" xfId="0" applyFont="1" applyBorder="1" applyAlignment="1">
      <alignment horizontal="left" vertical="center" wrapText="1"/>
    </xf>
    <xf numFmtId="0" fontId="145" fillId="0" borderId="0" xfId="0" applyFont="1" applyAlignment="1">
      <alignment horizontal="left" vertical="center" wrapText="1"/>
    </xf>
    <xf numFmtId="0" fontId="1" fillId="0" borderId="5" xfId="0" applyFont="1" applyBorder="1" applyAlignment="1">
      <alignment horizontal="center" vertical="center" wrapText="1"/>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1" fillId="0" borderId="8" xfId="0" applyFont="1" applyBorder="1" applyAlignment="1">
      <alignment horizontal="center" vertical="center" wrapText="1"/>
    </xf>
    <xf numFmtId="0" fontId="1" fillId="0" borderId="3" xfId="0" applyFont="1" applyBorder="1" applyAlignment="1">
      <alignment horizontal="center" vertical="center" wrapText="1"/>
    </xf>
    <xf numFmtId="0" fontId="1" fillId="0" borderId="9" xfId="0" applyFont="1" applyBorder="1" applyAlignment="1">
      <alignment horizontal="center" vertical="center" wrapText="1"/>
    </xf>
    <xf numFmtId="0" fontId="1" fillId="98" borderId="10" xfId="0" applyFont="1" applyFill="1" applyBorder="1" applyAlignment="1">
      <alignment horizontal="center" vertical="center"/>
    </xf>
    <xf numFmtId="0" fontId="1" fillId="98" borderId="4" xfId="0" applyFont="1" applyFill="1" applyBorder="1" applyAlignment="1">
      <alignment horizontal="center" vertical="center"/>
    </xf>
    <xf numFmtId="0" fontId="1" fillId="98" borderId="11" xfId="0" applyFont="1" applyFill="1" applyBorder="1" applyAlignment="1">
      <alignment horizontal="center" vertical="center"/>
    </xf>
    <xf numFmtId="0" fontId="6" fillId="4" borderId="10" xfId="0" applyFont="1" applyFill="1" applyBorder="1" applyAlignment="1">
      <alignment horizontal="center" vertical="center"/>
    </xf>
    <xf numFmtId="0" fontId="6" fillId="4" borderId="4" xfId="0" applyFont="1" applyFill="1" applyBorder="1" applyAlignment="1">
      <alignment horizontal="center" vertical="center"/>
    </xf>
    <xf numFmtId="0" fontId="6" fillId="4" borderId="11" xfId="0" applyFont="1" applyFill="1" applyBorder="1" applyAlignment="1">
      <alignment horizontal="center" vertical="center"/>
    </xf>
    <xf numFmtId="3" fontId="1" fillId="0" borderId="1" xfId="0" applyNumberFormat="1" applyFont="1" applyBorder="1" applyAlignment="1">
      <alignment horizontal="center" vertical="center"/>
    </xf>
    <xf numFmtId="0" fontId="2" fillId="2" borderId="13"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3" xfId="0" applyFont="1" applyFill="1" applyBorder="1" applyAlignment="1">
      <alignment horizontal="center" vertical="center" wrapText="1"/>
    </xf>
    <xf numFmtId="0" fontId="1" fillId="0" borderId="10" xfId="0" applyFont="1" applyBorder="1" applyAlignment="1">
      <alignment horizontal="center" vertical="center"/>
    </xf>
    <xf numFmtId="0" fontId="1" fillId="0" borderId="4" xfId="0" applyFont="1" applyBorder="1" applyAlignment="1">
      <alignment horizontal="center" vertical="center"/>
    </xf>
    <xf numFmtId="0" fontId="1" fillId="0" borderId="11" xfId="0" applyFont="1" applyBorder="1" applyAlignment="1">
      <alignment horizontal="center" vertical="center"/>
    </xf>
    <xf numFmtId="3" fontId="1" fillId="0" borderId="8" xfId="0" applyNumberFormat="1" applyFont="1" applyBorder="1" applyAlignment="1">
      <alignment horizontal="center" vertical="center"/>
    </xf>
    <xf numFmtId="3" fontId="1" fillId="0" borderId="3" xfId="0" applyNumberFormat="1" applyFont="1" applyBorder="1" applyAlignment="1">
      <alignment horizontal="center" vertical="center"/>
    </xf>
    <xf numFmtId="3" fontId="1" fillId="0" borderId="9" xfId="0" applyNumberFormat="1" applyFont="1" applyBorder="1" applyAlignment="1">
      <alignment horizontal="center" vertical="center"/>
    </xf>
    <xf numFmtId="0" fontId="1" fillId="0" borderId="1" xfId="0" applyFont="1" applyBorder="1" applyAlignment="1">
      <alignment horizontal="center" vertical="center" wrapText="1" readingOrder="1"/>
    </xf>
    <xf numFmtId="0" fontId="1" fillId="0" borderId="5" xfId="0" applyFont="1" applyBorder="1" applyAlignment="1">
      <alignment horizontal="center" vertical="center" wrapText="1" readingOrder="1"/>
    </xf>
    <xf numFmtId="0" fontId="1" fillId="0" borderId="7" xfId="0" applyFont="1" applyBorder="1" applyAlignment="1">
      <alignment horizontal="center" vertical="center" wrapText="1" readingOrder="1"/>
    </xf>
    <xf numFmtId="0" fontId="1" fillId="0" borderId="13" xfId="0" applyFont="1" applyBorder="1" applyAlignment="1">
      <alignment horizontal="center" vertical="center" wrapText="1" readingOrder="1"/>
    </xf>
    <xf numFmtId="0" fontId="1" fillId="0" borderId="14" xfId="0" applyFont="1" applyBorder="1" applyAlignment="1">
      <alignment horizontal="center" vertical="center" wrapText="1" readingOrder="1"/>
    </xf>
    <xf numFmtId="0" fontId="1" fillId="0" borderId="8" xfId="0" applyFont="1" applyBorder="1" applyAlignment="1">
      <alignment horizontal="center" vertical="center" wrapText="1" readingOrder="1"/>
    </xf>
    <xf numFmtId="0" fontId="1" fillId="0" borderId="9" xfId="0" applyFont="1" applyBorder="1" applyAlignment="1">
      <alignment horizontal="center" vertical="center" wrapText="1" readingOrder="1"/>
    </xf>
    <xf numFmtId="0" fontId="1" fillId="0" borderId="0" xfId="0" applyFont="1" applyAlignment="1">
      <alignment horizontal="center" vertical="center"/>
    </xf>
    <xf numFmtId="0" fontId="3" fillId="0" borderId="1" xfId="0" applyFont="1" applyBorder="1" applyAlignment="1">
      <alignment horizontal="center" vertical="center"/>
    </xf>
    <xf numFmtId="0" fontId="3" fillId="0" borderId="12" xfId="0" applyFont="1" applyBorder="1" applyAlignment="1">
      <alignment horizontal="center" vertical="center"/>
    </xf>
    <xf numFmtId="0" fontId="3" fillId="0" borderId="54" xfId="0" applyFont="1" applyBorder="1" applyAlignment="1">
      <alignment horizontal="center" vertical="center"/>
    </xf>
    <xf numFmtId="0" fontId="3" fillId="0" borderId="2" xfId="0" applyFont="1" applyBorder="1" applyAlignment="1">
      <alignment horizontal="center" vertical="center"/>
    </xf>
    <xf numFmtId="0" fontId="1" fillId="0" borderId="6" xfId="0" applyFont="1" applyBorder="1" applyAlignment="1">
      <alignment horizontal="left" vertical="top" wrapText="1"/>
    </xf>
    <xf numFmtId="0" fontId="1" fillId="0" borderId="0" xfId="0" applyFont="1" applyAlignment="1">
      <alignment horizontal="left" vertical="top" wrapText="1"/>
    </xf>
    <xf numFmtId="0" fontId="5" fillId="103" borderId="5" xfId="0" applyFont="1" applyFill="1" applyBorder="1" applyAlignment="1">
      <alignment horizontal="center" vertical="center" wrapText="1"/>
    </xf>
    <xf numFmtId="0" fontId="5" fillId="103" borderId="7" xfId="0" applyFont="1" applyFill="1" applyBorder="1" applyAlignment="1">
      <alignment horizontal="center" vertical="center"/>
    </xf>
    <xf numFmtId="0" fontId="5" fillId="103" borderId="13" xfId="0" applyFont="1" applyFill="1" applyBorder="1" applyAlignment="1">
      <alignment horizontal="center" vertical="center"/>
    </xf>
    <xf numFmtId="0" fontId="5" fillId="103" borderId="14" xfId="0" applyFont="1" applyFill="1" applyBorder="1" applyAlignment="1">
      <alignment horizontal="center" vertical="center"/>
    </xf>
    <xf numFmtId="0" fontId="5" fillId="103" borderId="8" xfId="0" applyFont="1" applyFill="1" applyBorder="1" applyAlignment="1">
      <alignment horizontal="center" vertical="center"/>
    </xf>
    <xf numFmtId="0" fontId="5" fillId="103" borderId="9" xfId="0" applyFont="1" applyFill="1" applyBorder="1" applyAlignment="1">
      <alignment horizontal="center" vertical="center"/>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8" fillId="0" borderId="0" xfId="0" applyFont="1" applyAlignment="1" applyProtection="1">
      <alignment horizontal="left" wrapText="1"/>
      <protection locked="0"/>
    </xf>
    <xf numFmtId="0" fontId="0" fillId="0" borderId="12" xfId="0" applyBorder="1" applyAlignment="1">
      <alignment horizontal="center" vertical="center"/>
    </xf>
    <xf numFmtId="0" fontId="0" fillId="0" borderId="2" xfId="0" applyBorder="1" applyAlignment="1">
      <alignment horizontal="center" vertical="center"/>
    </xf>
    <xf numFmtId="0" fontId="0" fillId="4" borderId="12" xfId="0" applyFill="1" applyBorder="1" applyAlignment="1">
      <alignment horizontal="center" vertical="center" wrapText="1"/>
    </xf>
    <xf numFmtId="0" fontId="0" fillId="4" borderId="2" xfId="0" applyFill="1" applyBorder="1" applyAlignment="1">
      <alignment horizontal="center" vertical="center" wrapText="1"/>
    </xf>
    <xf numFmtId="0" fontId="0" fillId="4" borderId="10" xfId="0" applyFill="1" applyBorder="1" applyAlignment="1">
      <alignment horizontal="center" vertical="top" wrapText="1"/>
    </xf>
    <xf numFmtId="0" fontId="0" fillId="4" borderId="4" xfId="0" applyFill="1" applyBorder="1" applyAlignment="1">
      <alignment horizontal="center" vertical="top" wrapText="1"/>
    </xf>
    <xf numFmtId="0" fontId="0" fillId="4" borderId="11" xfId="0" applyFill="1" applyBorder="1" applyAlignment="1">
      <alignment horizontal="center" vertical="top" wrapText="1"/>
    </xf>
    <xf numFmtId="0" fontId="0" fillId="0" borderId="5" xfId="0" applyBorder="1" applyAlignment="1">
      <alignment horizontal="left" vertical="center"/>
    </xf>
    <xf numFmtId="0" fontId="0" fillId="0" borderId="6" xfId="0" applyBorder="1" applyAlignment="1">
      <alignment horizontal="left" vertical="center"/>
    </xf>
    <xf numFmtId="0" fontId="0" fillId="0" borderId="7" xfId="0" applyBorder="1" applyAlignment="1">
      <alignment horizontal="left" vertical="center"/>
    </xf>
    <xf numFmtId="0" fontId="0" fillId="0" borderId="8" xfId="0" applyBorder="1" applyAlignment="1">
      <alignment horizontal="left" vertical="center"/>
    </xf>
    <xf numFmtId="0" fontId="0" fillId="0" borderId="3" xfId="0" applyBorder="1" applyAlignment="1">
      <alignment horizontal="left" vertical="center"/>
    </xf>
    <xf numFmtId="0" fontId="0" fillId="0" borderId="9" xfId="0" applyBorder="1" applyAlignment="1">
      <alignment horizontal="left" vertical="center"/>
    </xf>
    <xf numFmtId="0" fontId="139" fillId="0" borderId="5" xfId="0" applyFont="1" applyBorder="1" applyAlignment="1">
      <alignment horizontal="center" vertical="center" wrapText="1"/>
    </xf>
    <xf numFmtId="0" fontId="139" fillId="0" borderId="7" xfId="0" applyFont="1" applyBorder="1" applyAlignment="1">
      <alignment horizontal="center" vertical="center" wrapText="1"/>
    </xf>
    <xf numFmtId="0" fontId="139" fillId="0" borderId="13" xfId="0" applyFont="1" applyBorder="1" applyAlignment="1">
      <alignment horizontal="center" vertical="center" wrapText="1"/>
    </xf>
    <xf numFmtId="0" fontId="139" fillId="0" borderId="14" xfId="0" applyFont="1" applyBorder="1" applyAlignment="1">
      <alignment horizontal="center" vertical="center" wrapText="1"/>
    </xf>
    <xf numFmtId="0" fontId="139" fillId="0" borderId="8" xfId="0" applyFont="1" applyBorder="1" applyAlignment="1">
      <alignment horizontal="center" vertical="center" wrapText="1"/>
    </xf>
    <xf numFmtId="0" fontId="139" fillId="0" borderId="9" xfId="0" applyFont="1" applyBorder="1" applyAlignment="1">
      <alignment horizontal="center" vertical="center" wrapText="1"/>
    </xf>
    <xf numFmtId="0" fontId="7" fillId="4" borderId="54" xfId="0" applyFont="1" applyFill="1" applyBorder="1" applyAlignment="1" applyProtection="1">
      <alignment horizontal="left" vertical="center"/>
      <protection locked="0"/>
    </xf>
    <xf numFmtId="0" fontId="6" fillId="4" borderId="54" xfId="0" applyFont="1" applyFill="1" applyBorder="1" applyAlignment="1" applyProtection="1">
      <alignment horizontal="left" vertical="center"/>
      <protection locked="0"/>
    </xf>
    <xf numFmtId="0" fontId="6" fillId="4" borderId="2" xfId="0" applyFont="1" applyFill="1" applyBorder="1" applyAlignment="1" applyProtection="1">
      <alignment horizontal="left" vertical="center"/>
      <protection locked="0"/>
    </xf>
    <xf numFmtId="0" fontId="1" fillId="0" borderId="6" xfId="0" applyFont="1" applyBorder="1" applyAlignment="1" applyProtection="1">
      <alignment horizontal="left" vertical="top" wrapText="1"/>
      <protection locked="0"/>
    </xf>
    <xf numFmtId="0" fontId="0" fillId="4" borderId="7" xfId="0" applyFill="1" applyBorder="1" applyAlignment="1">
      <alignment horizontal="left" vertical="center"/>
    </xf>
    <xf numFmtId="0" fontId="0" fillId="4" borderId="14" xfId="0" applyFill="1" applyBorder="1" applyAlignment="1">
      <alignment horizontal="left" vertical="center"/>
    </xf>
    <xf numFmtId="0" fontId="0" fillId="4" borderId="9" xfId="0" applyFill="1" applyBorder="1" applyAlignment="1">
      <alignment horizontal="left" vertical="center"/>
    </xf>
    <xf numFmtId="0" fontId="1" fillId="4" borderId="7" xfId="0" applyFont="1" applyFill="1" applyBorder="1" applyAlignment="1">
      <alignment vertical="center"/>
    </xf>
    <xf numFmtId="0" fontId="1" fillId="4" borderId="14" xfId="0" applyFont="1" applyFill="1" applyBorder="1" applyAlignment="1">
      <alignment vertical="center"/>
    </xf>
    <xf numFmtId="0" fontId="1" fillId="4" borderId="9" xfId="0" applyFont="1" applyFill="1" applyBorder="1" applyAlignment="1">
      <alignment vertical="center"/>
    </xf>
    <xf numFmtId="0" fontId="8" fillId="0" borderId="3" xfId="0" applyFont="1" applyBorder="1" applyAlignment="1">
      <alignment horizontal="left" vertical="top" wrapText="1"/>
    </xf>
    <xf numFmtId="0" fontId="1" fillId="4" borderId="12" xfId="0" applyFont="1" applyFill="1" applyBorder="1" applyAlignment="1">
      <alignment vertical="center"/>
    </xf>
    <xf numFmtId="0" fontId="1" fillId="4" borderId="54" xfId="0" applyFont="1" applyFill="1" applyBorder="1" applyAlignment="1">
      <alignment vertical="center"/>
    </xf>
    <xf numFmtId="0" fontId="1" fillId="4" borderId="2" xfId="0" applyFont="1" applyFill="1" applyBorder="1" applyAlignment="1">
      <alignment vertical="center"/>
    </xf>
    <xf numFmtId="0" fontId="1" fillId="0" borderId="0" xfId="0" applyFont="1" applyAlignment="1" applyProtection="1">
      <alignment horizontal="center" wrapText="1"/>
      <protection locked="0"/>
    </xf>
    <xf numFmtId="0" fontId="1" fillId="0" borderId="13" xfId="0" applyFont="1" applyBorder="1" applyAlignment="1" applyProtection="1">
      <alignment horizontal="center" wrapText="1"/>
      <protection locked="0"/>
    </xf>
    <xf numFmtId="0" fontId="8" fillId="4" borderId="6" xfId="0" applyFont="1" applyFill="1" applyBorder="1" applyAlignment="1">
      <alignment horizontal="left" vertical="top" wrapText="1"/>
    </xf>
    <xf numFmtId="0" fontId="2" fillId="3" borderId="5" xfId="0" applyFont="1" applyFill="1" applyBorder="1" applyAlignment="1">
      <alignment horizontal="center" vertical="center"/>
    </xf>
    <xf numFmtId="0" fontId="2" fillId="3" borderId="6" xfId="0" applyFont="1" applyFill="1" applyBorder="1" applyAlignment="1">
      <alignment horizontal="center" vertical="center"/>
    </xf>
    <xf numFmtId="0" fontId="2" fillId="3" borderId="8" xfId="0" applyFont="1" applyFill="1" applyBorder="1" applyAlignment="1">
      <alignment horizontal="center" vertical="center"/>
    </xf>
    <xf numFmtId="0" fontId="2" fillId="3" borderId="3" xfId="0" applyFont="1" applyFill="1" applyBorder="1" applyAlignment="1">
      <alignment horizontal="center" vertical="center"/>
    </xf>
    <xf numFmtId="0" fontId="1" fillId="0" borderId="10" xfId="0" applyFont="1" applyBorder="1" applyAlignment="1">
      <alignment horizontal="center" vertical="center" wrapText="1"/>
    </xf>
    <xf numFmtId="0" fontId="1" fillId="0" borderId="4" xfId="0" applyFont="1" applyBorder="1" applyAlignment="1">
      <alignment horizontal="center" vertical="center" wrapText="1"/>
    </xf>
    <xf numFmtId="0" fontId="141" fillId="4" borderId="0" xfId="0" applyFont="1" applyFill="1" applyAlignment="1">
      <alignment horizontal="left" vertical="top" wrapText="1"/>
    </xf>
    <xf numFmtId="0" fontId="8" fillId="4" borderId="6" xfId="0" applyFont="1" applyFill="1" applyBorder="1" applyAlignment="1">
      <alignment horizontal="left" vertical="top"/>
    </xf>
    <xf numFmtId="0" fontId="8" fillId="4" borderId="0" xfId="0" applyFont="1" applyFill="1" applyAlignment="1">
      <alignment horizontal="left"/>
    </xf>
    <xf numFmtId="0" fontId="8" fillId="4" borderId="0" xfId="0" applyFont="1" applyFill="1" applyAlignment="1">
      <alignment horizontal="left" vertical="top"/>
    </xf>
    <xf numFmtId="0" fontId="1" fillId="4" borderId="54" xfId="0" applyFont="1" applyFill="1" applyBorder="1" applyAlignment="1">
      <alignment horizontal="center" wrapText="1"/>
    </xf>
    <xf numFmtId="0" fontId="5" fillId="4" borderId="5" xfId="0" applyFont="1" applyFill="1" applyBorder="1" applyAlignment="1">
      <alignment horizontal="center" vertical="center" wrapText="1"/>
    </xf>
    <xf numFmtId="0" fontId="157" fillId="0" borderId="5" xfId="0" applyFont="1" applyBorder="1" applyAlignment="1">
      <alignment horizontal="center" vertical="center" wrapText="1"/>
    </xf>
    <xf numFmtId="0" fontId="157" fillId="0" borderId="7" xfId="0" applyFont="1" applyBorder="1" applyAlignment="1">
      <alignment horizontal="center" vertical="center" wrapText="1"/>
    </xf>
    <xf numFmtId="0" fontId="157" fillId="0" borderId="13" xfId="0" applyFont="1" applyBorder="1" applyAlignment="1">
      <alignment horizontal="center" vertical="center" wrapText="1"/>
    </xf>
    <xf numFmtId="0" fontId="157" fillId="0" borderId="14" xfId="0" applyFont="1" applyBorder="1" applyAlignment="1">
      <alignment horizontal="center" vertical="center" wrapText="1"/>
    </xf>
    <xf numFmtId="0" fontId="157" fillId="0" borderId="8" xfId="0" applyFont="1" applyBorder="1" applyAlignment="1">
      <alignment horizontal="center" vertical="center" wrapText="1"/>
    </xf>
    <xf numFmtId="0" fontId="157" fillId="0" borderId="9" xfId="0" applyFont="1" applyBorder="1" applyAlignment="1">
      <alignment horizontal="center" vertical="center" wrapText="1"/>
    </xf>
    <xf numFmtId="0" fontId="158" fillId="0" borderId="10" xfId="0" applyFont="1" applyBorder="1" applyAlignment="1">
      <alignment horizontal="center" vertical="center"/>
    </xf>
    <xf numFmtId="0" fontId="158" fillId="0" borderId="11" xfId="0" applyFont="1" applyBorder="1" applyAlignment="1">
      <alignment horizontal="center" vertical="center"/>
    </xf>
    <xf numFmtId="0" fontId="158" fillId="0" borderId="10" xfId="0" applyFont="1" applyBorder="1" applyAlignment="1">
      <alignment horizontal="center"/>
    </xf>
    <xf numFmtId="0" fontId="158" fillId="0" borderId="11" xfId="0" applyFont="1" applyBorder="1" applyAlignment="1">
      <alignment horizontal="center"/>
    </xf>
    <xf numFmtId="0" fontId="157" fillId="0" borderId="5" xfId="0" applyFont="1" applyBorder="1" applyAlignment="1">
      <alignment horizontal="center" vertical="center"/>
    </xf>
    <xf numFmtId="0" fontId="157" fillId="0" borderId="7" xfId="0" applyFont="1" applyBorder="1" applyAlignment="1">
      <alignment horizontal="center" vertical="center"/>
    </xf>
    <xf numFmtId="0" fontId="157" fillId="0" borderId="13" xfId="0" applyFont="1" applyBorder="1" applyAlignment="1">
      <alignment horizontal="center" vertical="center"/>
    </xf>
    <xf numFmtId="0" fontId="157" fillId="0" borderId="14" xfId="0" applyFont="1" applyBorder="1" applyAlignment="1">
      <alignment horizontal="center" vertical="center"/>
    </xf>
    <xf numFmtId="0" fontId="157" fillId="0" borderId="8" xfId="0" applyFont="1" applyBorder="1" applyAlignment="1">
      <alignment horizontal="center" vertical="center"/>
    </xf>
    <xf numFmtId="0" fontId="157" fillId="0" borderId="9" xfId="0" applyFont="1" applyBorder="1" applyAlignment="1">
      <alignment horizontal="center" vertical="center"/>
    </xf>
    <xf numFmtId="0" fontId="158" fillId="0" borderId="4" xfId="0" applyFont="1" applyBorder="1" applyAlignment="1">
      <alignment horizontal="center" vertical="center"/>
    </xf>
    <xf numFmtId="0" fontId="159" fillId="2" borderId="1" xfId="0" applyFont="1" applyFill="1" applyBorder="1" applyAlignment="1">
      <alignment horizontal="center" vertical="center" wrapText="1"/>
    </xf>
    <xf numFmtId="0" fontId="158" fillId="0" borderId="4" xfId="0" applyFont="1" applyBorder="1" applyAlignment="1">
      <alignment horizontal="center"/>
    </xf>
    <xf numFmtId="0" fontId="158" fillId="0" borderId="1" xfId="0" applyFont="1" applyBorder="1" applyAlignment="1">
      <alignment horizontal="center"/>
    </xf>
    <xf numFmtId="0" fontId="158" fillId="4" borderId="1" xfId="0" applyFont="1" applyFill="1" applyBorder="1" applyAlignment="1">
      <alignment horizontal="center"/>
    </xf>
    <xf numFmtId="0" fontId="0" fillId="4" borderId="12" xfId="0" applyFill="1" applyBorder="1" applyAlignment="1">
      <alignment horizontal="left" vertical="top"/>
    </xf>
    <xf numFmtId="0" fontId="0" fillId="4" borderId="54" xfId="0" applyFill="1" applyBorder="1" applyAlignment="1">
      <alignment horizontal="left" vertical="top"/>
    </xf>
    <xf numFmtId="0" fontId="0" fillId="4" borderId="2" xfId="0" applyFill="1" applyBorder="1" applyAlignment="1">
      <alignment horizontal="left" vertical="top"/>
    </xf>
    <xf numFmtId="0" fontId="0" fillId="4" borderId="12" xfId="0" applyFill="1" applyBorder="1" applyAlignment="1">
      <alignment horizontal="left" vertical="center"/>
    </xf>
    <xf numFmtId="0" fontId="0" fillId="4" borderId="2" xfId="0" applyFill="1" applyBorder="1" applyAlignment="1">
      <alignment horizontal="left" vertical="center"/>
    </xf>
    <xf numFmtId="0" fontId="0" fillId="4" borderId="5" xfId="0" applyFill="1" applyBorder="1" applyAlignment="1">
      <alignment horizontal="left" wrapText="1"/>
    </xf>
    <xf numFmtId="0" fontId="0" fillId="4" borderId="6" xfId="0" applyFill="1" applyBorder="1" applyAlignment="1">
      <alignment horizontal="left" wrapText="1"/>
    </xf>
  </cellXfs>
  <cellStyles count="37297">
    <cellStyle name="_Button" xfId="1" xr:uid="{00000000-0005-0000-0000-000000000000}"/>
    <cellStyle name="_Button 2" xfId="2" xr:uid="{00000000-0005-0000-0000-000001000000}"/>
    <cellStyle name="_Button_Formula Report1" xfId="3" xr:uid="{00000000-0005-0000-0000-000002000000}"/>
    <cellStyle name="_Column1" xfId="4" xr:uid="{00000000-0005-0000-0000-000003000000}"/>
    <cellStyle name="_Column1_050826 APCM" xfId="5" xr:uid="{00000000-0005-0000-0000-000004000000}"/>
    <cellStyle name="_Column1_050826 APCM_AQT consolidation_FC10_111010 forsøg tilret hiraki" xfId="6" xr:uid="{00000000-0005-0000-0000-000005000000}"/>
    <cellStyle name="_Column1_AQT consolidation_FC6" xfId="7" xr:uid="{00000000-0005-0000-0000-000006000000}"/>
    <cellStyle name="_Column1_AQT consolidation_FC6_AQT consolidation_FC10_111010 forsøg tilret hiraki" xfId="8" xr:uid="{00000000-0005-0000-0000-000007000000}"/>
    <cellStyle name="_Column1_Attachment DPO" xfId="9" xr:uid="{00000000-0005-0000-0000-000008000000}"/>
    <cellStyle name="_Column1_Attachment DPO_AQT consolidation_FC10_111010 forsøg tilret hiraki" xfId="10" xr:uid="{00000000-0005-0000-0000-000009000000}"/>
    <cellStyle name="_Column1_Bridge" xfId="11" xr:uid="{00000000-0005-0000-0000-00000A000000}"/>
    <cellStyle name="_Column1_Bridge_AQT consolidation_FC10_111010 forsøg tilret hiraki" xfId="12" xr:uid="{00000000-0005-0000-0000-00000B000000}"/>
    <cellStyle name="_Column1_CM Form Template REV 5_1-20060926-165829" xfId="13" xr:uid="{00000000-0005-0000-0000-00000C000000}"/>
    <cellStyle name="_Column1_CM Form Template REV 5_1-20060926-165829_AQT consolidation_FC10_111010 forsøg tilret hiraki" xfId="14" xr:uid="{00000000-0005-0000-0000-00000D000000}"/>
    <cellStyle name="_Column1_Formula Report1" xfId="15" xr:uid="{00000000-0005-0000-0000-00000E000000}"/>
    <cellStyle name="_Column1_Hedge" xfId="16" xr:uid="{00000000-0005-0000-0000-00000F000000}"/>
    <cellStyle name="_Column1_Hedge_AQT consolidation_FC10_111010 forsøg tilret hiraki" xfId="17" xr:uid="{00000000-0005-0000-0000-000010000000}"/>
    <cellStyle name="_Column1_KPI RKK" xfId="18" xr:uid="{00000000-0005-0000-0000-000011000000}"/>
    <cellStyle name="_Column1_PD KPI_Tracking SenDx August 2006" xfId="19" xr:uid="{00000000-0005-0000-0000-000012000000}"/>
    <cellStyle name="_Column1_PD KPI_Tracking SenDx December 2006" xfId="20" xr:uid="{00000000-0005-0000-0000-000013000000}"/>
    <cellStyle name="_Column1_PD KPI_Tracking SenDx July 2006" xfId="21" xr:uid="{00000000-0005-0000-0000-000014000000}"/>
    <cellStyle name="_Column1_PD KPI_Tracking SenDx July 2007" xfId="22" xr:uid="{00000000-0005-0000-0000-000015000000}"/>
    <cellStyle name="_Column1_PD KPI_Tracking SenDx June 2006" xfId="23" xr:uid="{00000000-0005-0000-0000-000016000000}"/>
    <cellStyle name="_Column1_PD KPI_Tracking SenDx March 2007" xfId="24" xr:uid="{00000000-0005-0000-0000-000017000000}"/>
    <cellStyle name="_Column1_PD KPI_Tracking SenDx May 2006" xfId="25" xr:uid="{00000000-0005-0000-0000-000018000000}"/>
    <cellStyle name="_Column1_PD KPI_Tracking SenDx November 2006" xfId="26" xr:uid="{00000000-0005-0000-0000-000019000000}"/>
    <cellStyle name="_Column1_PD KPI_Tracking SenDx October 2006" xfId="27" xr:uid="{00000000-0005-0000-0000-00001A000000}"/>
    <cellStyle name="_Column1_PD KPI_Tracking SenDx September 2006" xfId="28" xr:uid="{00000000-0005-0000-0000-00001B000000}"/>
    <cellStyle name="_Column1_PD Matrix RKK 2006 new" xfId="29" xr:uid="{00000000-0005-0000-0000-00001C000000}"/>
    <cellStyle name="_Column1_PD-L2 2005 incl. KPI" xfId="30" xr:uid="{00000000-0005-0000-0000-00001D000000}"/>
    <cellStyle name="_Column1_PD-L2 2005 incl. KPI_AQT consolidation_FC10_111010 forsøg tilret hiraki" xfId="31" xr:uid="{00000000-0005-0000-0000-00001E000000}"/>
    <cellStyle name="_Column1_PD-L2 2005 incl. KPI_KPI TEMPLATE 2007 RMED" xfId="32" xr:uid="{00000000-0005-0000-0000-00001F000000}"/>
    <cellStyle name="_Column1_PD-L2 2005 incl. KPI_KPI TEMPLATE 2008_MasterTemplate" xfId="33" xr:uid="{00000000-0005-0000-0000-000020000000}"/>
    <cellStyle name="_Column1_PD-L2 2005 incl. KPI_KPI TEMPLATE 2008_MasterTemplate (2)" xfId="34" xr:uid="{00000000-0005-0000-0000-000021000000}"/>
    <cellStyle name="_Column1_PD-L2 2005 incl. KPI_PD Matrix-RKK 2006" xfId="35" xr:uid="{00000000-0005-0000-0000-000022000000}"/>
    <cellStyle name="_Column1_PD-L2-RKK 2006 + action plans" xfId="36" xr:uid="{00000000-0005-0000-0000-000023000000}"/>
    <cellStyle name="_Column1_PL" xfId="37" xr:uid="{00000000-0005-0000-0000-000024000000}"/>
    <cellStyle name="_Column1_PL_AQT consolidation_FC10_111010 forsøg tilret hiraki" xfId="38" xr:uid="{00000000-0005-0000-0000-000025000000}"/>
    <cellStyle name="_Column1_RDEU" xfId="39" xr:uid="{00000000-0005-0000-0000-000026000000}"/>
    <cellStyle name="_Column1_RDEU_AQT consolidation_FC10_111010 forsøg tilret hiraki" xfId="40" xr:uid="{00000000-0005-0000-0000-000027000000}"/>
    <cellStyle name="_Column1_RGBP" xfId="41" xr:uid="{00000000-0005-0000-0000-000028000000}"/>
    <cellStyle name="_Column1_RGBP_AQT consolidation_FC10_111010 forsøg tilret hiraki" xfId="42" xr:uid="{00000000-0005-0000-0000-000029000000}"/>
    <cellStyle name="_Column1_RKK APCM ACC 050430" xfId="43" xr:uid="{00000000-0005-0000-0000-00002A000000}"/>
    <cellStyle name="_Column1_RKK APCM ACC 050430_PD Matrix-RKK 2006" xfId="44" xr:uid="{00000000-0005-0000-0000-00002B000000}"/>
    <cellStyle name="_Column1_RKK APCM ACC 050430_PD-L2 2005 incl. KPI" xfId="45" xr:uid="{00000000-0005-0000-0000-00002C000000}"/>
    <cellStyle name="_Column1_RKK APCM ACC 050528" xfId="46" xr:uid="{00000000-0005-0000-0000-00002D000000}"/>
    <cellStyle name="_Column1_RKK APCM ACC 050528_PD Matrix-RKK 2006" xfId="47" xr:uid="{00000000-0005-0000-0000-00002E000000}"/>
    <cellStyle name="_Column1_RKK APCM ACC 050528_PD-L2 2005 incl. KPI" xfId="48" xr:uid="{00000000-0005-0000-0000-00002F000000}"/>
    <cellStyle name="_Column1_RKK APCM ACC 050701" xfId="49" xr:uid="{00000000-0005-0000-0000-000030000000}"/>
    <cellStyle name="_Column1_RKK APCM ACC 050701_PD Matrix-RKK 2006" xfId="50" xr:uid="{00000000-0005-0000-0000-000031000000}"/>
    <cellStyle name="_Column1_RKK APCM ACC 050701_PD-L2 2005 incl. KPI" xfId="51" xr:uid="{00000000-0005-0000-0000-000032000000}"/>
    <cellStyle name="_Column1_RKK APCM ACC 050729" xfId="52" xr:uid="{00000000-0005-0000-0000-000033000000}"/>
    <cellStyle name="_Column1_RKK APCM ACC 050729_PD Matrix-RKK 2006" xfId="53" xr:uid="{00000000-0005-0000-0000-000034000000}"/>
    <cellStyle name="_Column1_RKK APCM ACC 050729_PD-L2 2005 incl. KPI" xfId="54" xr:uid="{00000000-0005-0000-0000-000035000000}"/>
    <cellStyle name="_Column1_RKK APCM ACC 050826" xfId="55" xr:uid="{00000000-0005-0000-0000-000036000000}"/>
    <cellStyle name="_Column1_RKK APCM ACC 050826_PD Matrix-RKK 2006" xfId="56" xr:uid="{00000000-0005-0000-0000-000037000000}"/>
    <cellStyle name="_Column1_RKK APCM ACC 050826_PD-L2 2005 incl. KPI" xfId="57" xr:uid="{00000000-0005-0000-0000-000038000000}"/>
    <cellStyle name="_Column1_RKK APCM ACC 050930" xfId="58" xr:uid="{00000000-0005-0000-0000-000039000000}"/>
    <cellStyle name="_Column1_RKK APCM ACC 051028" xfId="59" xr:uid="{00000000-0005-0000-0000-00003A000000}"/>
    <cellStyle name="_Column1_RKK APCM ACC 051125" xfId="60" xr:uid="{00000000-0005-0000-0000-00003B000000}"/>
    <cellStyle name="_Column1_RKK APCM ACC 051231" xfId="61" xr:uid="{00000000-0005-0000-0000-00003C000000}"/>
    <cellStyle name="_Column1_RKK APCM ACC050401" xfId="62" xr:uid="{00000000-0005-0000-0000-00003D000000}"/>
    <cellStyle name="_Column1_RKK APCM ACC050401_PD Matrix-RKK 2006" xfId="63" xr:uid="{00000000-0005-0000-0000-00003E000000}"/>
    <cellStyle name="_Column1_RKK APCM ACC050401_PD-L2 2005 incl. KPI" xfId="64" xr:uid="{00000000-0005-0000-0000-00003F000000}"/>
    <cellStyle name="_Column1_RKK APCM INS 050401" xfId="65" xr:uid="{00000000-0005-0000-0000-000040000000}"/>
    <cellStyle name="_Column1_RKK APCM INS 050401_PD Matrix-RKK 2006" xfId="66" xr:uid="{00000000-0005-0000-0000-000041000000}"/>
    <cellStyle name="_Column1_RKK APCM INS 050401_PD-L2 2005 incl. KPI" xfId="67" xr:uid="{00000000-0005-0000-0000-000042000000}"/>
    <cellStyle name="_Column1_RKK APCM INS 050430" xfId="68" xr:uid="{00000000-0005-0000-0000-000043000000}"/>
    <cellStyle name="_Column1_RKK APCM INS 050430_PD Matrix-RKK 2006" xfId="69" xr:uid="{00000000-0005-0000-0000-000044000000}"/>
    <cellStyle name="_Column1_RKK APCM INS 050430_PD-L2 2005 incl. KPI" xfId="70" xr:uid="{00000000-0005-0000-0000-000045000000}"/>
    <cellStyle name="_Column1_RKK APCM INS 050528" xfId="71" xr:uid="{00000000-0005-0000-0000-000046000000}"/>
    <cellStyle name="_Column1_RKK APCM INS 050528_PD Matrix-RKK 2006" xfId="72" xr:uid="{00000000-0005-0000-0000-000047000000}"/>
    <cellStyle name="_Column1_RKK APCM INS 050528_PD-L2 2005 incl. KPI" xfId="73" xr:uid="{00000000-0005-0000-0000-000048000000}"/>
    <cellStyle name="_Column1_RKK APCM INS 050701" xfId="74" xr:uid="{00000000-0005-0000-0000-000049000000}"/>
    <cellStyle name="_Column1_RKK APCM INS 050701_PD Matrix-RKK 2006" xfId="75" xr:uid="{00000000-0005-0000-0000-00004A000000}"/>
    <cellStyle name="_Column1_RKK APCM INS 050701_PD-L2 2005 incl. KPI" xfId="76" xr:uid="{00000000-0005-0000-0000-00004B000000}"/>
    <cellStyle name="_Column1_RKK APCM INS 050729" xfId="77" xr:uid="{00000000-0005-0000-0000-00004C000000}"/>
    <cellStyle name="_Column1_RKK APCM INS 050729_PD Matrix-RKK 2006" xfId="78" xr:uid="{00000000-0005-0000-0000-00004D000000}"/>
    <cellStyle name="_Column1_RKK APCM INS 050729_PD-L2 2005 incl. KPI" xfId="79" xr:uid="{00000000-0005-0000-0000-00004E000000}"/>
    <cellStyle name="_Column1_RKK APCM INS 050826" xfId="80" xr:uid="{00000000-0005-0000-0000-00004F000000}"/>
    <cellStyle name="_Column1_RKK APCM INS 050826_PD Matrix-RKK 2006" xfId="81" xr:uid="{00000000-0005-0000-0000-000050000000}"/>
    <cellStyle name="_Column1_RKK APCM INS 050826_PD-L2 2005 incl. KPI" xfId="82" xr:uid="{00000000-0005-0000-0000-000051000000}"/>
    <cellStyle name="_Column1_RKK APCM INS 050930" xfId="83" xr:uid="{00000000-0005-0000-0000-000052000000}"/>
    <cellStyle name="_Column1_RKK APCM INS 051028" xfId="84" xr:uid="{00000000-0005-0000-0000-000053000000}"/>
    <cellStyle name="_Column1_RKK APCM INS 051125" xfId="85" xr:uid="{00000000-0005-0000-0000-000054000000}"/>
    <cellStyle name="_Column1_RKK APCM INS 051231" xfId="86" xr:uid="{00000000-0005-0000-0000-000055000000}"/>
    <cellStyle name="_Column1_RKK APCM SPA 050401xls" xfId="87" xr:uid="{00000000-0005-0000-0000-000056000000}"/>
    <cellStyle name="_Column1_RKK APCM SPA 050401xls_PD Matrix-RKK 2006" xfId="88" xr:uid="{00000000-0005-0000-0000-000057000000}"/>
    <cellStyle name="_Column1_RKK APCM SPA 050401xls_PD-L2 2005 incl. KPI" xfId="89" xr:uid="{00000000-0005-0000-0000-000058000000}"/>
    <cellStyle name="_Column1_RKK APCM SPA 050430" xfId="90" xr:uid="{00000000-0005-0000-0000-000059000000}"/>
    <cellStyle name="_Column1_RKK APCM SPA 050430_PD Matrix-RKK 2006" xfId="91" xr:uid="{00000000-0005-0000-0000-00005A000000}"/>
    <cellStyle name="_Column1_RKK APCM SPA 050430_PD-L2 2005 incl. KPI" xfId="92" xr:uid="{00000000-0005-0000-0000-00005B000000}"/>
    <cellStyle name="_Column1_RKK APCM SPA 050528" xfId="93" xr:uid="{00000000-0005-0000-0000-00005C000000}"/>
    <cellStyle name="_Column1_RKK APCM SPA 050528_PD Matrix-RKK 2006" xfId="94" xr:uid="{00000000-0005-0000-0000-00005D000000}"/>
    <cellStyle name="_Column1_RKK APCM SPA 050528_PD-L2 2005 incl. KPI" xfId="95" xr:uid="{00000000-0005-0000-0000-00005E000000}"/>
    <cellStyle name="_Column1_RKK APCM SPA 050701" xfId="96" xr:uid="{00000000-0005-0000-0000-00005F000000}"/>
    <cellStyle name="_Column1_RKK APCM SPA 050701_PD Matrix-RKK 2006" xfId="97" xr:uid="{00000000-0005-0000-0000-000060000000}"/>
    <cellStyle name="_Column1_RKK APCM SPA 050701_PD-L2 2005 incl. KPI" xfId="98" xr:uid="{00000000-0005-0000-0000-000061000000}"/>
    <cellStyle name="_Column1_RKK APCM SPA 050729" xfId="99" xr:uid="{00000000-0005-0000-0000-000062000000}"/>
    <cellStyle name="_Column1_RKK APCM SPA 050729_PD Matrix-RKK 2006" xfId="100" xr:uid="{00000000-0005-0000-0000-000063000000}"/>
    <cellStyle name="_Column1_RKK APCM SPA 050729_PD-L2 2005 incl. KPI" xfId="101" xr:uid="{00000000-0005-0000-0000-000064000000}"/>
    <cellStyle name="_Column1_RKK APCM SPA 050826" xfId="102" xr:uid="{00000000-0005-0000-0000-000065000000}"/>
    <cellStyle name="_Column1_RKK APCM SPA 050826_PD Matrix-RKK 2006" xfId="103" xr:uid="{00000000-0005-0000-0000-000066000000}"/>
    <cellStyle name="_Column1_RKK APCM SPA 050826_PD-L2 2005 incl. KPI" xfId="104" xr:uid="{00000000-0005-0000-0000-000067000000}"/>
    <cellStyle name="_Column1_RKK APCM SPA 050930" xfId="105" xr:uid="{00000000-0005-0000-0000-000068000000}"/>
    <cellStyle name="_Column1_RKK APCM SPA 051028" xfId="106" xr:uid="{00000000-0005-0000-0000-000069000000}"/>
    <cellStyle name="_Column1_RKK APCM SPA 051125" xfId="107" xr:uid="{00000000-0005-0000-0000-00006A000000}"/>
    <cellStyle name="_Column1_RKK APCM SPA 051231" xfId="108" xr:uid="{00000000-0005-0000-0000-00006B000000}"/>
    <cellStyle name="_Column1_RKK APCM TOT 050401" xfId="109" xr:uid="{00000000-0005-0000-0000-00006C000000}"/>
    <cellStyle name="_Column1_RKK APCM TOT 050401_PD Matrix-RKK 2006" xfId="110" xr:uid="{00000000-0005-0000-0000-00006D000000}"/>
    <cellStyle name="_Column1_RKK APCM TOT 050401_PD-L2 2005 incl. KPI" xfId="111" xr:uid="{00000000-0005-0000-0000-00006E000000}"/>
    <cellStyle name="_Column1_RKK APCM TOT 050430" xfId="112" xr:uid="{00000000-0005-0000-0000-00006F000000}"/>
    <cellStyle name="_Column1_RKK APCM TOT 050430_PD Matrix-RKK 2006" xfId="113" xr:uid="{00000000-0005-0000-0000-000070000000}"/>
    <cellStyle name="_Column1_RKK APCM TOT 050430_PD-L2 2005 incl. KPI" xfId="114" xr:uid="{00000000-0005-0000-0000-000071000000}"/>
    <cellStyle name="_Column1_RKK APCM TOT 050528" xfId="115" xr:uid="{00000000-0005-0000-0000-000072000000}"/>
    <cellStyle name="_Column1_RKK APCM TOT 050528_PD Matrix-RKK 2006" xfId="116" xr:uid="{00000000-0005-0000-0000-000073000000}"/>
    <cellStyle name="_Column1_RKK APCM TOT 050528_PD-L2 2005 incl. KPI" xfId="117" xr:uid="{00000000-0005-0000-0000-000074000000}"/>
    <cellStyle name="_Column1_RKK APCM TOT 050701" xfId="118" xr:uid="{00000000-0005-0000-0000-000075000000}"/>
    <cellStyle name="_Column1_RKK APCM TOT 050701_PD Matrix-RKK 2006" xfId="119" xr:uid="{00000000-0005-0000-0000-000076000000}"/>
    <cellStyle name="_Column1_RKK APCM TOT 050701_PD-L2 2005 incl. KPI" xfId="120" xr:uid="{00000000-0005-0000-0000-000077000000}"/>
    <cellStyle name="_Column1_RKK APCM TOT 050729" xfId="121" xr:uid="{00000000-0005-0000-0000-000078000000}"/>
    <cellStyle name="_Column1_RKK APCM TOT 050729_PD Matrix-RKK 2006" xfId="122" xr:uid="{00000000-0005-0000-0000-000079000000}"/>
    <cellStyle name="_Column1_RKK APCM TOT 050729_PD-L2 2005 incl. KPI" xfId="123" xr:uid="{00000000-0005-0000-0000-00007A000000}"/>
    <cellStyle name="_Column1_RKK APCM TOT 050826" xfId="124" xr:uid="{00000000-0005-0000-0000-00007B000000}"/>
    <cellStyle name="_Column1_RKK APCM TOT 050826_PD Matrix-RKK 2006" xfId="125" xr:uid="{00000000-0005-0000-0000-00007C000000}"/>
    <cellStyle name="_Column1_RKK APCM TOT 050826_PD-L2 2005 incl. KPI" xfId="126" xr:uid="{00000000-0005-0000-0000-00007D000000}"/>
    <cellStyle name="_Column1_RKK APCM TOT 050930" xfId="127" xr:uid="{00000000-0005-0000-0000-00007E000000}"/>
    <cellStyle name="_Column1_RKK APCM TOT 051028" xfId="128" xr:uid="{00000000-0005-0000-0000-00007F000000}"/>
    <cellStyle name="_Column1_RKK APCM TOT 051125" xfId="129" xr:uid="{00000000-0005-0000-0000-000080000000}"/>
    <cellStyle name="_Column1_RKK APCM TOT 051231" xfId="130" xr:uid="{00000000-0005-0000-0000-000081000000}"/>
    <cellStyle name="_Column1_RKK funnel august 2006 - TUL edit" xfId="131" xr:uid="{00000000-0005-0000-0000-000082000000}"/>
    <cellStyle name="_Column1_RKK funnel Dec 2006 - TUL edit" xfId="132" xr:uid="{00000000-0005-0000-0000-000083000000}"/>
    <cellStyle name="_Column1_RKK funnel Jan 2007 - TUL edit" xfId="133" xr:uid="{00000000-0005-0000-0000-000084000000}"/>
    <cellStyle name="_Column1_RKK funnel july 2006 - TUL edit" xfId="134" xr:uid="{00000000-0005-0000-0000-000085000000}"/>
    <cellStyle name="_Column1_RKK funnel june 2006 - TUL edit" xfId="135" xr:uid="{00000000-0005-0000-0000-000086000000}"/>
    <cellStyle name="_Column1_RKK funnel Nov 2006 - TUL edit" xfId="136" xr:uid="{00000000-0005-0000-0000-000087000000}"/>
    <cellStyle name="_Column1_RKK funnel Oct 2006 - TUL edit" xfId="137" xr:uid="{00000000-0005-0000-0000-000088000000}"/>
    <cellStyle name="_Column1_RKK funnel Sept 2006 - TUL edit" xfId="138" xr:uid="{00000000-0005-0000-0000-000089000000}"/>
    <cellStyle name="_Column1_RKK KPIt" xfId="139" xr:uid="{00000000-0005-0000-0000-00008A000000}"/>
    <cellStyle name="_Column1_RKK KPIt_PD Matrix-RKK 2006" xfId="140" xr:uid="{00000000-0005-0000-0000-00008B000000}"/>
    <cellStyle name="_Column1_RKK KPIt_PD-L2 2005 incl. KPI" xfId="141" xr:uid="{00000000-0005-0000-0000-00008C000000}"/>
    <cellStyle name="_Column2" xfId="142" xr:uid="{00000000-0005-0000-0000-00008D000000}"/>
    <cellStyle name="_Column2_AQT consolidation_FC6" xfId="143" xr:uid="{00000000-0005-0000-0000-00008E000000}"/>
    <cellStyle name="_Column2_Bridge" xfId="144" xr:uid="{00000000-0005-0000-0000-00008F000000}"/>
    <cellStyle name="_Column2_Formula Report1" xfId="145" xr:uid="{00000000-0005-0000-0000-000090000000}"/>
    <cellStyle name="_Column2_Hedge" xfId="146" xr:uid="{00000000-0005-0000-0000-000091000000}"/>
    <cellStyle name="_Column2_PL" xfId="147" xr:uid="{00000000-0005-0000-0000-000092000000}"/>
    <cellStyle name="_Column2_RDEU" xfId="148" xr:uid="{00000000-0005-0000-0000-000093000000}"/>
    <cellStyle name="_Column2_RGBP" xfId="149" xr:uid="{00000000-0005-0000-0000-000094000000}"/>
    <cellStyle name="_Column3" xfId="150" xr:uid="{00000000-0005-0000-0000-000095000000}"/>
    <cellStyle name="_Column3_AQT consolidation_FC6" xfId="151" xr:uid="{00000000-0005-0000-0000-000096000000}"/>
    <cellStyle name="_Column3_Bridge" xfId="152" xr:uid="{00000000-0005-0000-0000-000097000000}"/>
    <cellStyle name="_Column3_Formula Report1" xfId="153" xr:uid="{00000000-0005-0000-0000-000098000000}"/>
    <cellStyle name="_Column3_Hedge" xfId="154" xr:uid="{00000000-0005-0000-0000-000099000000}"/>
    <cellStyle name="_Column3_PL" xfId="155" xr:uid="{00000000-0005-0000-0000-00009A000000}"/>
    <cellStyle name="_Column3_RDEU" xfId="156" xr:uid="{00000000-0005-0000-0000-00009B000000}"/>
    <cellStyle name="_Column3_RGBP" xfId="157" xr:uid="{00000000-0005-0000-0000-00009C000000}"/>
    <cellStyle name="_Column4" xfId="158" xr:uid="{00000000-0005-0000-0000-00009D000000}"/>
    <cellStyle name="_Column4_050826 APCM" xfId="159" xr:uid="{00000000-0005-0000-0000-00009E000000}"/>
    <cellStyle name="_Column4_AQT consolidation_FC6" xfId="160" xr:uid="{00000000-0005-0000-0000-00009F000000}"/>
    <cellStyle name="_Column4_Attachment DPO" xfId="161" xr:uid="{00000000-0005-0000-0000-0000A0000000}"/>
    <cellStyle name="_Column4_Bridge" xfId="162" xr:uid="{00000000-0005-0000-0000-0000A1000000}"/>
    <cellStyle name="_Column4_CM Form Template REV 5_1-20060926-165829" xfId="163" xr:uid="{00000000-0005-0000-0000-0000A2000000}"/>
    <cellStyle name="_Column4_Formula Report1" xfId="164" xr:uid="{00000000-0005-0000-0000-0000A3000000}"/>
    <cellStyle name="_Column4_Hedge" xfId="165" xr:uid="{00000000-0005-0000-0000-0000A4000000}"/>
    <cellStyle name="_Column4_KPI RKK" xfId="166" xr:uid="{00000000-0005-0000-0000-0000A5000000}"/>
    <cellStyle name="_Column4_PD KPI_Tracking SenDx August 2006" xfId="167" xr:uid="{00000000-0005-0000-0000-0000A6000000}"/>
    <cellStyle name="_Column4_PD KPI_Tracking SenDx December 2006" xfId="168" xr:uid="{00000000-0005-0000-0000-0000A7000000}"/>
    <cellStyle name="_Column4_PD KPI_Tracking SenDx July 2006" xfId="169" xr:uid="{00000000-0005-0000-0000-0000A8000000}"/>
    <cellStyle name="_Column4_PD KPI_Tracking SenDx July 2007" xfId="170" xr:uid="{00000000-0005-0000-0000-0000A9000000}"/>
    <cellStyle name="_Column4_PD KPI_Tracking SenDx June 2006" xfId="171" xr:uid="{00000000-0005-0000-0000-0000AA000000}"/>
    <cellStyle name="_Column4_PD KPI_Tracking SenDx March 2007" xfId="172" xr:uid="{00000000-0005-0000-0000-0000AB000000}"/>
    <cellStyle name="_Column4_PD KPI_Tracking SenDx May 2006" xfId="173" xr:uid="{00000000-0005-0000-0000-0000AC000000}"/>
    <cellStyle name="_Column4_PD KPI_Tracking SenDx November 2006" xfId="174" xr:uid="{00000000-0005-0000-0000-0000AD000000}"/>
    <cellStyle name="_Column4_PD KPI_Tracking SenDx October 2006" xfId="175" xr:uid="{00000000-0005-0000-0000-0000AE000000}"/>
    <cellStyle name="_Column4_PD KPI_Tracking SenDx September 2006" xfId="176" xr:uid="{00000000-0005-0000-0000-0000AF000000}"/>
    <cellStyle name="_Column4_PD Matrix RKK 2006 new" xfId="177" xr:uid="{00000000-0005-0000-0000-0000B0000000}"/>
    <cellStyle name="_Column4_PD-L2 2005 incl. KPI" xfId="178" xr:uid="{00000000-0005-0000-0000-0000B1000000}"/>
    <cellStyle name="_Column4_PD-L2 2005 incl. KPI_KPI TEMPLATE 2007 RMED" xfId="179" xr:uid="{00000000-0005-0000-0000-0000B2000000}"/>
    <cellStyle name="_Column4_PD-L2 2005 incl. KPI_KPI TEMPLATE 2008_MasterTemplate" xfId="180" xr:uid="{00000000-0005-0000-0000-0000B3000000}"/>
    <cellStyle name="_Column4_PD-L2 2005 incl. KPI_KPI TEMPLATE 2008_MasterTemplate (2)" xfId="181" xr:uid="{00000000-0005-0000-0000-0000B4000000}"/>
    <cellStyle name="_Column4_PD-L2 2005 incl. KPI_PD Matrix-RKK 2006" xfId="182" xr:uid="{00000000-0005-0000-0000-0000B5000000}"/>
    <cellStyle name="_Column4_PD-L2-RKK 2006 + action plans" xfId="183" xr:uid="{00000000-0005-0000-0000-0000B6000000}"/>
    <cellStyle name="_Column4_PL" xfId="184" xr:uid="{00000000-0005-0000-0000-0000B7000000}"/>
    <cellStyle name="_Column4_RDEU" xfId="185" xr:uid="{00000000-0005-0000-0000-0000B8000000}"/>
    <cellStyle name="_Column4_RGBP" xfId="186" xr:uid="{00000000-0005-0000-0000-0000B9000000}"/>
    <cellStyle name="_Column4_RKK APCM ACC 050430" xfId="187" xr:uid="{00000000-0005-0000-0000-0000BA000000}"/>
    <cellStyle name="_Column4_RKK APCM ACC 050430_PD Matrix-RKK 2006" xfId="188" xr:uid="{00000000-0005-0000-0000-0000BB000000}"/>
    <cellStyle name="_Column4_RKK APCM ACC 050430_PD-L2 2005 incl. KPI" xfId="189" xr:uid="{00000000-0005-0000-0000-0000BC000000}"/>
    <cellStyle name="_Column4_RKK APCM ACC 050528" xfId="190" xr:uid="{00000000-0005-0000-0000-0000BD000000}"/>
    <cellStyle name="_Column4_RKK APCM ACC 050528_PD Matrix-RKK 2006" xfId="191" xr:uid="{00000000-0005-0000-0000-0000BE000000}"/>
    <cellStyle name="_Column4_RKK APCM ACC 050528_PD-L2 2005 incl. KPI" xfId="192" xr:uid="{00000000-0005-0000-0000-0000BF000000}"/>
    <cellStyle name="_Column4_RKK APCM ACC 050701" xfId="193" xr:uid="{00000000-0005-0000-0000-0000C0000000}"/>
    <cellStyle name="_Column4_RKK APCM ACC 050701_PD Matrix-RKK 2006" xfId="194" xr:uid="{00000000-0005-0000-0000-0000C1000000}"/>
    <cellStyle name="_Column4_RKK APCM ACC 050701_PD-L2 2005 incl. KPI" xfId="195" xr:uid="{00000000-0005-0000-0000-0000C2000000}"/>
    <cellStyle name="_Column4_RKK APCM ACC 050729" xfId="196" xr:uid="{00000000-0005-0000-0000-0000C3000000}"/>
    <cellStyle name="_Column4_RKK APCM ACC 050729_PD Matrix-RKK 2006" xfId="197" xr:uid="{00000000-0005-0000-0000-0000C4000000}"/>
    <cellStyle name="_Column4_RKK APCM ACC 050729_PD-L2 2005 incl. KPI" xfId="198" xr:uid="{00000000-0005-0000-0000-0000C5000000}"/>
    <cellStyle name="_Column4_RKK APCM ACC 050826" xfId="199" xr:uid="{00000000-0005-0000-0000-0000C6000000}"/>
    <cellStyle name="_Column4_RKK APCM ACC 050826_PD Matrix-RKK 2006" xfId="200" xr:uid="{00000000-0005-0000-0000-0000C7000000}"/>
    <cellStyle name="_Column4_RKK APCM ACC 050826_PD-L2 2005 incl. KPI" xfId="201" xr:uid="{00000000-0005-0000-0000-0000C8000000}"/>
    <cellStyle name="_Column4_RKK APCM ACC 050930" xfId="202" xr:uid="{00000000-0005-0000-0000-0000C9000000}"/>
    <cellStyle name="_Column4_RKK APCM ACC 051028" xfId="203" xr:uid="{00000000-0005-0000-0000-0000CA000000}"/>
    <cellStyle name="_Column4_RKK APCM ACC 051125" xfId="204" xr:uid="{00000000-0005-0000-0000-0000CB000000}"/>
    <cellStyle name="_Column4_RKK APCM ACC 051231" xfId="205" xr:uid="{00000000-0005-0000-0000-0000CC000000}"/>
    <cellStyle name="_Column4_RKK APCM ACC050401" xfId="206" xr:uid="{00000000-0005-0000-0000-0000CD000000}"/>
    <cellStyle name="_Column4_RKK APCM ACC050401_PD Matrix-RKK 2006" xfId="207" xr:uid="{00000000-0005-0000-0000-0000CE000000}"/>
    <cellStyle name="_Column4_RKK APCM ACC050401_PD-L2 2005 incl. KPI" xfId="208" xr:uid="{00000000-0005-0000-0000-0000CF000000}"/>
    <cellStyle name="_Column4_RKK APCM INS 050401" xfId="209" xr:uid="{00000000-0005-0000-0000-0000D0000000}"/>
    <cellStyle name="_Column4_RKK APCM INS 050401_PD Matrix-RKK 2006" xfId="210" xr:uid="{00000000-0005-0000-0000-0000D1000000}"/>
    <cellStyle name="_Column4_RKK APCM INS 050401_PD-L2 2005 incl. KPI" xfId="211" xr:uid="{00000000-0005-0000-0000-0000D2000000}"/>
    <cellStyle name="_Column4_RKK APCM INS 050430" xfId="212" xr:uid="{00000000-0005-0000-0000-0000D3000000}"/>
    <cellStyle name="_Column4_RKK APCM INS 050430_PD Matrix-RKK 2006" xfId="213" xr:uid="{00000000-0005-0000-0000-0000D4000000}"/>
    <cellStyle name="_Column4_RKK APCM INS 050430_PD-L2 2005 incl. KPI" xfId="214" xr:uid="{00000000-0005-0000-0000-0000D5000000}"/>
    <cellStyle name="_Column4_RKK APCM INS 050528" xfId="215" xr:uid="{00000000-0005-0000-0000-0000D6000000}"/>
    <cellStyle name="_Column4_RKK APCM INS 050528_PD Matrix-RKK 2006" xfId="216" xr:uid="{00000000-0005-0000-0000-0000D7000000}"/>
    <cellStyle name="_Column4_RKK APCM INS 050528_PD-L2 2005 incl. KPI" xfId="217" xr:uid="{00000000-0005-0000-0000-0000D8000000}"/>
    <cellStyle name="_Column4_RKK APCM INS 050701" xfId="218" xr:uid="{00000000-0005-0000-0000-0000D9000000}"/>
    <cellStyle name="_Column4_RKK APCM INS 050701_PD Matrix-RKK 2006" xfId="219" xr:uid="{00000000-0005-0000-0000-0000DA000000}"/>
    <cellStyle name="_Column4_RKK APCM INS 050701_PD-L2 2005 incl. KPI" xfId="220" xr:uid="{00000000-0005-0000-0000-0000DB000000}"/>
    <cellStyle name="_Column4_RKK APCM INS 050729" xfId="221" xr:uid="{00000000-0005-0000-0000-0000DC000000}"/>
    <cellStyle name="_Column4_RKK APCM INS 050729_PD Matrix-RKK 2006" xfId="222" xr:uid="{00000000-0005-0000-0000-0000DD000000}"/>
    <cellStyle name="_Column4_RKK APCM INS 050729_PD-L2 2005 incl. KPI" xfId="223" xr:uid="{00000000-0005-0000-0000-0000DE000000}"/>
    <cellStyle name="_Column4_RKK APCM INS 050826" xfId="224" xr:uid="{00000000-0005-0000-0000-0000DF000000}"/>
    <cellStyle name="_Column4_RKK APCM INS 050826_PD Matrix-RKK 2006" xfId="225" xr:uid="{00000000-0005-0000-0000-0000E0000000}"/>
    <cellStyle name="_Column4_RKK APCM INS 050826_PD-L2 2005 incl. KPI" xfId="226" xr:uid="{00000000-0005-0000-0000-0000E1000000}"/>
    <cellStyle name="_Column4_RKK APCM INS 050930" xfId="227" xr:uid="{00000000-0005-0000-0000-0000E2000000}"/>
    <cellStyle name="_Column4_RKK APCM INS 051028" xfId="228" xr:uid="{00000000-0005-0000-0000-0000E3000000}"/>
    <cellStyle name="_Column4_RKK APCM INS 051125" xfId="229" xr:uid="{00000000-0005-0000-0000-0000E4000000}"/>
    <cellStyle name="_Column4_RKK APCM INS 051231" xfId="230" xr:uid="{00000000-0005-0000-0000-0000E5000000}"/>
    <cellStyle name="_Column4_RKK APCM SPA 050401xls" xfId="231" xr:uid="{00000000-0005-0000-0000-0000E6000000}"/>
    <cellStyle name="_Column4_RKK APCM SPA 050401xls_PD Matrix-RKK 2006" xfId="232" xr:uid="{00000000-0005-0000-0000-0000E7000000}"/>
    <cellStyle name="_Column4_RKK APCM SPA 050401xls_PD-L2 2005 incl. KPI" xfId="233" xr:uid="{00000000-0005-0000-0000-0000E8000000}"/>
    <cellStyle name="_Column4_RKK APCM SPA 050430" xfId="234" xr:uid="{00000000-0005-0000-0000-0000E9000000}"/>
    <cellStyle name="_Column4_RKK APCM SPA 050430_PD Matrix-RKK 2006" xfId="235" xr:uid="{00000000-0005-0000-0000-0000EA000000}"/>
    <cellStyle name="_Column4_RKK APCM SPA 050430_PD-L2 2005 incl. KPI" xfId="236" xr:uid="{00000000-0005-0000-0000-0000EB000000}"/>
    <cellStyle name="_Column4_RKK APCM SPA 050528" xfId="237" xr:uid="{00000000-0005-0000-0000-0000EC000000}"/>
    <cellStyle name="_Column4_RKK APCM SPA 050528_PD Matrix-RKK 2006" xfId="238" xr:uid="{00000000-0005-0000-0000-0000ED000000}"/>
    <cellStyle name="_Column4_RKK APCM SPA 050528_PD-L2 2005 incl. KPI" xfId="239" xr:uid="{00000000-0005-0000-0000-0000EE000000}"/>
    <cellStyle name="_Column4_RKK APCM SPA 050701" xfId="240" xr:uid="{00000000-0005-0000-0000-0000EF000000}"/>
    <cellStyle name="_Column4_RKK APCM SPA 050701_PD Matrix-RKK 2006" xfId="241" xr:uid="{00000000-0005-0000-0000-0000F0000000}"/>
    <cellStyle name="_Column4_RKK APCM SPA 050701_PD-L2 2005 incl. KPI" xfId="242" xr:uid="{00000000-0005-0000-0000-0000F1000000}"/>
    <cellStyle name="_Column4_RKK APCM SPA 050729" xfId="243" xr:uid="{00000000-0005-0000-0000-0000F2000000}"/>
    <cellStyle name="_Column4_RKK APCM SPA 050729_PD Matrix-RKK 2006" xfId="244" xr:uid="{00000000-0005-0000-0000-0000F3000000}"/>
    <cellStyle name="_Column4_RKK APCM SPA 050729_PD-L2 2005 incl. KPI" xfId="245" xr:uid="{00000000-0005-0000-0000-0000F4000000}"/>
    <cellStyle name="_Column4_RKK APCM SPA 050826" xfId="246" xr:uid="{00000000-0005-0000-0000-0000F5000000}"/>
    <cellStyle name="_Column4_RKK APCM SPA 050826_PD Matrix-RKK 2006" xfId="247" xr:uid="{00000000-0005-0000-0000-0000F6000000}"/>
    <cellStyle name="_Column4_RKK APCM SPA 050826_PD-L2 2005 incl. KPI" xfId="248" xr:uid="{00000000-0005-0000-0000-0000F7000000}"/>
    <cellStyle name="_Column4_RKK APCM SPA 050930" xfId="249" xr:uid="{00000000-0005-0000-0000-0000F8000000}"/>
    <cellStyle name="_Column4_RKK APCM SPA 051028" xfId="250" xr:uid="{00000000-0005-0000-0000-0000F9000000}"/>
    <cellStyle name="_Column4_RKK APCM SPA 051125" xfId="251" xr:uid="{00000000-0005-0000-0000-0000FA000000}"/>
    <cellStyle name="_Column4_RKK APCM SPA 051231" xfId="252" xr:uid="{00000000-0005-0000-0000-0000FB000000}"/>
    <cellStyle name="_Column4_RKK APCM TOT 050401" xfId="253" xr:uid="{00000000-0005-0000-0000-0000FC000000}"/>
    <cellStyle name="_Column4_RKK APCM TOT 050401_PD Matrix-RKK 2006" xfId="254" xr:uid="{00000000-0005-0000-0000-0000FD000000}"/>
    <cellStyle name="_Column4_RKK APCM TOT 050401_PD-L2 2005 incl. KPI" xfId="255" xr:uid="{00000000-0005-0000-0000-0000FE000000}"/>
    <cellStyle name="_Column4_RKK APCM TOT 050430" xfId="256" xr:uid="{00000000-0005-0000-0000-0000FF000000}"/>
    <cellStyle name="_Column4_RKK APCM TOT 050430_PD Matrix-RKK 2006" xfId="257" xr:uid="{00000000-0005-0000-0000-000000010000}"/>
    <cellStyle name="_Column4_RKK APCM TOT 050430_PD-L2 2005 incl. KPI" xfId="258" xr:uid="{00000000-0005-0000-0000-000001010000}"/>
    <cellStyle name="_Column4_RKK APCM TOT 050528" xfId="259" xr:uid="{00000000-0005-0000-0000-000002010000}"/>
    <cellStyle name="_Column4_RKK APCM TOT 050528_PD Matrix-RKK 2006" xfId="260" xr:uid="{00000000-0005-0000-0000-000003010000}"/>
    <cellStyle name="_Column4_RKK APCM TOT 050528_PD-L2 2005 incl. KPI" xfId="261" xr:uid="{00000000-0005-0000-0000-000004010000}"/>
    <cellStyle name="_Column4_RKK APCM TOT 050701" xfId="262" xr:uid="{00000000-0005-0000-0000-000005010000}"/>
    <cellStyle name="_Column4_RKK APCM TOT 050701_PD Matrix-RKK 2006" xfId="263" xr:uid="{00000000-0005-0000-0000-000006010000}"/>
    <cellStyle name="_Column4_RKK APCM TOT 050701_PD-L2 2005 incl. KPI" xfId="264" xr:uid="{00000000-0005-0000-0000-000007010000}"/>
    <cellStyle name="_Column4_RKK APCM TOT 050729" xfId="265" xr:uid="{00000000-0005-0000-0000-000008010000}"/>
    <cellStyle name="_Column4_RKK APCM TOT 050729_PD Matrix-RKK 2006" xfId="266" xr:uid="{00000000-0005-0000-0000-000009010000}"/>
    <cellStyle name="_Column4_RKK APCM TOT 050729_PD-L2 2005 incl. KPI" xfId="267" xr:uid="{00000000-0005-0000-0000-00000A010000}"/>
    <cellStyle name="_Column4_RKK APCM TOT 050826" xfId="268" xr:uid="{00000000-0005-0000-0000-00000B010000}"/>
    <cellStyle name="_Column4_RKK APCM TOT 050826_PD Matrix-RKK 2006" xfId="269" xr:uid="{00000000-0005-0000-0000-00000C010000}"/>
    <cellStyle name="_Column4_RKK APCM TOT 050826_PD-L2 2005 incl. KPI" xfId="270" xr:uid="{00000000-0005-0000-0000-00000D010000}"/>
    <cellStyle name="_Column4_RKK APCM TOT 050930" xfId="271" xr:uid="{00000000-0005-0000-0000-00000E010000}"/>
    <cellStyle name="_Column4_RKK APCM TOT 051028" xfId="272" xr:uid="{00000000-0005-0000-0000-00000F010000}"/>
    <cellStyle name="_Column4_RKK APCM TOT 051125" xfId="273" xr:uid="{00000000-0005-0000-0000-000010010000}"/>
    <cellStyle name="_Column4_RKK APCM TOT 051231" xfId="274" xr:uid="{00000000-0005-0000-0000-000011010000}"/>
    <cellStyle name="_Column4_RKK funnel august 2006 - TUL edit" xfId="275" xr:uid="{00000000-0005-0000-0000-000012010000}"/>
    <cellStyle name="_Column4_RKK funnel Dec 2006 - TUL edit" xfId="276" xr:uid="{00000000-0005-0000-0000-000013010000}"/>
    <cellStyle name="_Column4_RKK funnel Jan 2007 - TUL edit" xfId="277" xr:uid="{00000000-0005-0000-0000-000014010000}"/>
    <cellStyle name="_Column4_RKK funnel july 2006 - TUL edit" xfId="278" xr:uid="{00000000-0005-0000-0000-000015010000}"/>
    <cellStyle name="_Column4_RKK funnel june 2006 - TUL edit" xfId="279" xr:uid="{00000000-0005-0000-0000-000016010000}"/>
    <cellStyle name="_Column4_RKK funnel Nov 2006 - TUL edit" xfId="280" xr:uid="{00000000-0005-0000-0000-000017010000}"/>
    <cellStyle name="_Column4_RKK funnel Oct 2006 - TUL edit" xfId="281" xr:uid="{00000000-0005-0000-0000-000018010000}"/>
    <cellStyle name="_Column4_RKK funnel Sept 2006 - TUL edit" xfId="282" xr:uid="{00000000-0005-0000-0000-000019010000}"/>
    <cellStyle name="_Column4_RKK KPIt" xfId="283" xr:uid="{00000000-0005-0000-0000-00001A010000}"/>
    <cellStyle name="_Column4_RKK KPIt_PD Matrix-RKK 2006" xfId="284" xr:uid="{00000000-0005-0000-0000-00001B010000}"/>
    <cellStyle name="_Column4_RKK KPIt_PD-L2 2005 incl. KPI" xfId="285" xr:uid="{00000000-0005-0000-0000-00001C010000}"/>
    <cellStyle name="_Column5" xfId="286" xr:uid="{00000000-0005-0000-0000-00001D010000}"/>
    <cellStyle name="_Column5_AQT consolidation_FC6" xfId="287" xr:uid="{00000000-0005-0000-0000-00001E010000}"/>
    <cellStyle name="_Column5_Bridge" xfId="288" xr:uid="{00000000-0005-0000-0000-00001F010000}"/>
    <cellStyle name="_Column5_Formula Report1" xfId="289" xr:uid="{00000000-0005-0000-0000-000020010000}"/>
    <cellStyle name="_Column5_Hedge" xfId="290" xr:uid="{00000000-0005-0000-0000-000021010000}"/>
    <cellStyle name="_Column5_PL" xfId="291" xr:uid="{00000000-0005-0000-0000-000022010000}"/>
    <cellStyle name="_Column5_RDEU" xfId="292" xr:uid="{00000000-0005-0000-0000-000023010000}"/>
    <cellStyle name="_Column5_RGBP" xfId="293" xr:uid="{00000000-0005-0000-0000-000024010000}"/>
    <cellStyle name="_Column6" xfId="294" xr:uid="{00000000-0005-0000-0000-000025010000}"/>
    <cellStyle name="_Column6_AQT consolidation_FC6" xfId="295" xr:uid="{00000000-0005-0000-0000-000026010000}"/>
    <cellStyle name="_Column6_Bridge" xfId="296" xr:uid="{00000000-0005-0000-0000-000027010000}"/>
    <cellStyle name="_Column6_Formula Report1" xfId="297" xr:uid="{00000000-0005-0000-0000-000028010000}"/>
    <cellStyle name="_Column6_Hedge" xfId="298" xr:uid="{00000000-0005-0000-0000-000029010000}"/>
    <cellStyle name="_Column6_PL" xfId="299" xr:uid="{00000000-0005-0000-0000-00002A010000}"/>
    <cellStyle name="_Column6_RDEU" xfId="300" xr:uid="{00000000-0005-0000-0000-00002B010000}"/>
    <cellStyle name="_Column6_RGBP" xfId="301" xr:uid="{00000000-0005-0000-0000-00002C010000}"/>
    <cellStyle name="_Column7" xfId="302" xr:uid="{00000000-0005-0000-0000-00002D010000}"/>
    <cellStyle name="_Column7_AQT consolidation_FC6" xfId="303" xr:uid="{00000000-0005-0000-0000-00002E010000}"/>
    <cellStyle name="_Column7_Bridge" xfId="304" xr:uid="{00000000-0005-0000-0000-00002F010000}"/>
    <cellStyle name="_Column7_Formula Report1" xfId="305" xr:uid="{00000000-0005-0000-0000-000030010000}"/>
    <cellStyle name="_Column7_Hedge" xfId="306" xr:uid="{00000000-0005-0000-0000-000031010000}"/>
    <cellStyle name="_Column7_PL" xfId="307" xr:uid="{00000000-0005-0000-0000-000032010000}"/>
    <cellStyle name="_Column7_RDEU" xfId="308" xr:uid="{00000000-0005-0000-0000-000033010000}"/>
    <cellStyle name="_Column7_RGBP" xfId="309" xr:uid="{00000000-0005-0000-0000-000034010000}"/>
    <cellStyle name="_Data" xfId="310" xr:uid="{00000000-0005-0000-0000-000035010000}"/>
    <cellStyle name="_Data_AQT consolidation_FC6" xfId="311" xr:uid="{00000000-0005-0000-0000-000036010000}"/>
    <cellStyle name="_Data_Bridge" xfId="312" xr:uid="{00000000-0005-0000-0000-000037010000}"/>
    <cellStyle name="_Data_Formula Report1" xfId="313" xr:uid="{00000000-0005-0000-0000-000038010000}"/>
    <cellStyle name="_Data_Hedge" xfId="314" xr:uid="{00000000-0005-0000-0000-000039010000}"/>
    <cellStyle name="_Data_KPI -0105" xfId="315" xr:uid="{00000000-0005-0000-0000-00003A010000}"/>
    <cellStyle name="_Data_KPI_RTKK2005" xfId="316" xr:uid="{00000000-0005-0000-0000-00003B010000}"/>
    <cellStyle name="_Data_KPI_RTKK2005_PD Matrix-RKK 2006" xfId="317" xr:uid="{00000000-0005-0000-0000-00003C010000}"/>
    <cellStyle name="_Data_KPI_RTKK2005_PD-L2 2005 incl. KPI" xfId="318" xr:uid="{00000000-0005-0000-0000-00003D010000}"/>
    <cellStyle name="_Data_KPI北海道・東北リージョン(12月）" xfId="319" xr:uid="{00000000-0005-0000-0000-00003E010000}"/>
    <cellStyle name="_Data_PD Matrix-RKK 2006" xfId="320" xr:uid="{00000000-0005-0000-0000-00003F010000}"/>
    <cellStyle name="_Data_PD-L2 2005 incl. KPI" xfId="321" xr:uid="{00000000-0005-0000-0000-000040010000}"/>
    <cellStyle name="_Data_PL" xfId="322" xr:uid="{00000000-0005-0000-0000-000041010000}"/>
    <cellStyle name="_Data_RDEU" xfId="323" xr:uid="{00000000-0005-0000-0000-000042010000}"/>
    <cellStyle name="_Data_RGBP" xfId="324" xr:uid="{00000000-0005-0000-0000-000043010000}"/>
    <cellStyle name="_Data_Ｒ－ジョン別" xfId="325" xr:uid="{00000000-0005-0000-0000-000044010000}"/>
    <cellStyle name="_Data_リ－ジョン別KPIシート(12月）" xfId="326" xr:uid="{00000000-0005-0000-0000-000045010000}"/>
    <cellStyle name="_Data_リ－ジョン別KPIシート(９月）" xfId="327" xr:uid="{00000000-0005-0000-0000-000046010000}"/>
    <cellStyle name="_Header" xfId="328" xr:uid="{00000000-0005-0000-0000-000047010000}"/>
    <cellStyle name="_Header_AQT consolidation_FC6" xfId="329" xr:uid="{00000000-0005-0000-0000-000048010000}"/>
    <cellStyle name="_Header_Bridge" xfId="330" xr:uid="{00000000-0005-0000-0000-000049010000}"/>
    <cellStyle name="_Header_Formula Report1" xfId="331" xr:uid="{00000000-0005-0000-0000-00004A010000}"/>
    <cellStyle name="_Header_Hedge" xfId="332" xr:uid="{00000000-0005-0000-0000-00004B010000}"/>
    <cellStyle name="_Header_PL" xfId="333" xr:uid="{00000000-0005-0000-0000-00004C010000}"/>
    <cellStyle name="_Header_RDEU" xfId="334" xr:uid="{00000000-0005-0000-0000-00004D010000}"/>
    <cellStyle name="_Header_RGBP" xfId="335" xr:uid="{00000000-0005-0000-0000-00004E010000}"/>
    <cellStyle name="_Row1" xfId="336" xr:uid="{00000000-0005-0000-0000-00004F010000}"/>
    <cellStyle name="_Row1_050826 APCM" xfId="337" xr:uid="{00000000-0005-0000-0000-000050010000}"/>
    <cellStyle name="_Row1_050826 APCM_AQT consolidation_FC10_111010 forsøg tilret hiraki" xfId="338" xr:uid="{00000000-0005-0000-0000-000051010000}"/>
    <cellStyle name="_Row1_AQT consolidation_FC6" xfId="339" xr:uid="{00000000-0005-0000-0000-000052010000}"/>
    <cellStyle name="_Row1_AQT consolidation_FC6_AQT consolidation_FC10_111010 forsøg tilret hiraki" xfId="340" xr:uid="{00000000-0005-0000-0000-000053010000}"/>
    <cellStyle name="_Row1_Attachment DPO" xfId="341" xr:uid="{00000000-0005-0000-0000-000054010000}"/>
    <cellStyle name="_Row1_Attachment DPO_AQT consolidation_FC10_111010 forsøg tilret hiraki" xfId="342" xr:uid="{00000000-0005-0000-0000-000055010000}"/>
    <cellStyle name="_Row1_Bridge" xfId="343" xr:uid="{00000000-0005-0000-0000-000056010000}"/>
    <cellStyle name="_Row1_Bridge_AQT consolidation_FC10_111010 forsøg tilret hiraki" xfId="344" xr:uid="{00000000-0005-0000-0000-000057010000}"/>
    <cellStyle name="_Row1_CM Form Template REV 5_1-20060926-165829" xfId="345" xr:uid="{00000000-0005-0000-0000-000058010000}"/>
    <cellStyle name="_Row1_CM Form Template REV 5_1-20060926-165829_AQT consolidation_FC10_111010 forsøg tilret hiraki" xfId="346" xr:uid="{00000000-0005-0000-0000-000059010000}"/>
    <cellStyle name="_Row1_Formula Report1" xfId="347" xr:uid="{00000000-0005-0000-0000-00005A010000}"/>
    <cellStyle name="_Row1_Hedge" xfId="348" xr:uid="{00000000-0005-0000-0000-00005B010000}"/>
    <cellStyle name="_Row1_Hedge_AQT consolidation_FC10_111010 forsøg tilret hiraki" xfId="349" xr:uid="{00000000-0005-0000-0000-00005C010000}"/>
    <cellStyle name="_Row1_KPI RKK" xfId="350" xr:uid="{00000000-0005-0000-0000-00005D010000}"/>
    <cellStyle name="_Row1_PD KPI_Tracking SenDx August 2006" xfId="351" xr:uid="{00000000-0005-0000-0000-00005E010000}"/>
    <cellStyle name="_Row1_PD KPI_Tracking SenDx December 2006" xfId="352" xr:uid="{00000000-0005-0000-0000-00005F010000}"/>
    <cellStyle name="_Row1_PD KPI_Tracking SenDx July 2006" xfId="353" xr:uid="{00000000-0005-0000-0000-000060010000}"/>
    <cellStyle name="_Row1_PD KPI_Tracking SenDx July 2007" xfId="354" xr:uid="{00000000-0005-0000-0000-000061010000}"/>
    <cellStyle name="_Row1_PD KPI_Tracking SenDx June 2006" xfId="355" xr:uid="{00000000-0005-0000-0000-000062010000}"/>
    <cellStyle name="_Row1_PD KPI_Tracking SenDx March 2007" xfId="356" xr:uid="{00000000-0005-0000-0000-000063010000}"/>
    <cellStyle name="_Row1_PD KPI_Tracking SenDx May 2006" xfId="357" xr:uid="{00000000-0005-0000-0000-000064010000}"/>
    <cellStyle name="_Row1_PD KPI_Tracking SenDx November 2006" xfId="358" xr:uid="{00000000-0005-0000-0000-000065010000}"/>
    <cellStyle name="_Row1_PD KPI_Tracking SenDx October 2006" xfId="359" xr:uid="{00000000-0005-0000-0000-000066010000}"/>
    <cellStyle name="_Row1_PD KPI_Tracking SenDx September 2006" xfId="360" xr:uid="{00000000-0005-0000-0000-000067010000}"/>
    <cellStyle name="_Row1_PD Matrix RKK 2006 new" xfId="361" xr:uid="{00000000-0005-0000-0000-000068010000}"/>
    <cellStyle name="_Row1_PD-L2 2005 incl. KPI" xfId="362" xr:uid="{00000000-0005-0000-0000-000069010000}"/>
    <cellStyle name="_Row1_PD-L2 2005 incl. KPI_AQT consolidation_FC10_111010 forsøg tilret hiraki" xfId="363" xr:uid="{00000000-0005-0000-0000-00006A010000}"/>
    <cellStyle name="_Row1_PD-L2 2005 incl. KPI_KPI TEMPLATE 2007 RMED" xfId="364" xr:uid="{00000000-0005-0000-0000-00006B010000}"/>
    <cellStyle name="_Row1_PD-L2 2005 incl. KPI_KPI TEMPLATE 2008_MasterTemplate" xfId="365" xr:uid="{00000000-0005-0000-0000-00006C010000}"/>
    <cellStyle name="_Row1_PD-L2 2005 incl. KPI_KPI TEMPLATE 2008_MasterTemplate (2)" xfId="366" xr:uid="{00000000-0005-0000-0000-00006D010000}"/>
    <cellStyle name="_Row1_PD-L2 2005 incl. KPI_PD Matrix-RKK 2006" xfId="367" xr:uid="{00000000-0005-0000-0000-00006E010000}"/>
    <cellStyle name="_Row1_PD-L2-RKK 2006 + action plans" xfId="368" xr:uid="{00000000-0005-0000-0000-00006F010000}"/>
    <cellStyle name="_Row1_PL" xfId="369" xr:uid="{00000000-0005-0000-0000-000070010000}"/>
    <cellStyle name="_Row1_PL_AQT consolidation_FC10_111010 forsøg tilret hiraki" xfId="370" xr:uid="{00000000-0005-0000-0000-000071010000}"/>
    <cellStyle name="_Row1_RDEU" xfId="371" xr:uid="{00000000-0005-0000-0000-000072010000}"/>
    <cellStyle name="_Row1_RDEU_AQT consolidation_FC10_111010 forsøg tilret hiraki" xfId="372" xr:uid="{00000000-0005-0000-0000-000073010000}"/>
    <cellStyle name="_Row1_RGBP" xfId="373" xr:uid="{00000000-0005-0000-0000-000074010000}"/>
    <cellStyle name="_Row1_RGBP_AQT consolidation_FC10_111010 forsøg tilret hiraki" xfId="374" xr:uid="{00000000-0005-0000-0000-000075010000}"/>
    <cellStyle name="_Row1_RKK APCM ACC 050430" xfId="375" xr:uid="{00000000-0005-0000-0000-000076010000}"/>
    <cellStyle name="_Row1_RKK APCM ACC 050430_PD Matrix-RKK 2006" xfId="376" xr:uid="{00000000-0005-0000-0000-000077010000}"/>
    <cellStyle name="_Row1_RKK APCM ACC 050430_PD-L2 2005 incl. KPI" xfId="377" xr:uid="{00000000-0005-0000-0000-000078010000}"/>
    <cellStyle name="_Row1_RKK APCM ACC 050528" xfId="378" xr:uid="{00000000-0005-0000-0000-000079010000}"/>
    <cellStyle name="_Row1_RKK APCM ACC 050528_PD Matrix-RKK 2006" xfId="379" xr:uid="{00000000-0005-0000-0000-00007A010000}"/>
    <cellStyle name="_Row1_RKK APCM ACC 050528_PD-L2 2005 incl. KPI" xfId="380" xr:uid="{00000000-0005-0000-0000-00007B010000}"/>
    <cellStyle name="_Row1_RKK APCM ACC 050701" xfId="381" xr:uid="{00000000-0005-0000-0000-00007C010000}"/>
    <cellStyle name="_Row1_RKK APCM ACC 050701_PD Matrix-RKK 2006" xfId="382" xr:uid="{00000000-0005-0000-0000-00007D010000}"/>
    <cellStyle name="_Row1_RKK APCM ACC 050701_PD-L2 2005 incl. KPI" xfId="383" xr:uid="{00000000-0005-0000-0000-00007E010000}"/>
    <cellStyle name="_Row1_RKK APCM ACC 050729" xfId="384" xr:uid="{00000000-0005-0000-0000-00007F010000}"/>
    <cellStyle name="_Row1_RKK APCM ACC 050729_PD Matrix-RKK 2006" xfId="385" xr:uid="{00000000-0005-0000-0000-000080010000}"/>
    <cellStyle name="_Row1_RKK APCM ACC 050729_PD-L2 2005 incl. KPI" xfId="386" xr:uid="{00000000-0005-0000-0000-000081010000}"/>
    <cellStyle name="_Row1_RKK APCM ACC 050826" xfId="387" xr:uid="{00000000-0005-0000-0000-000082010000}"/>
    <cellStyle name="_Row1_RKK APCM ACC 050826_PD Matrix-RKK 2006" xfId="388" xr:uid="{00000000-0005-0000-0000-000083010000}"/>
    <cellStyle name="_Row1_RKK APCM ACC 050826_PD-L2 2005 incl. KPI" xfId="389" xr:uid="{00000000-0005-0000-0000-000084010000}"/>
    <cellStyle name="_Row1_RKK APCM ACC 050930" xfId="390" xr:uid="{00000000-0005-0000-0000-000085010000}"/>
    <cellStyle name="_Row1_RKK APCM ACC 051028" xfId="391" xr:uid="{00000000-0005-0000-0000-000086010000}"/>
    <cellStyle name="_Row1_RKK APCM ACC 051125" xfId="392" xr:uid="{00000000-0005-0000-0000-000087010000}"/>
    <cellStyle name="_Row1_RKK APCM ACC 051231" xfId="393" xr:uid="{00000000-0005-0000-0000-000088010000}"/>
    <cellStyle name="_Row1_RKK APCM ACC050401" xfId="394" xr:uid="{00000000-0005-0000-0000-000089010000}"/>
    <cellStyle name="_Row1_RKK APCM ACC050401_PD Matrix-RKK 2006" xfId="395" xr:uid="{00000000-0005-0000-0000-00008A010000}"/>
    <cellStyle name="_Row1_RKK APCM ACC050401_PD-L2 2005 incl. KPI" xfId="396" xr:uid="{00000000-0005-0000-0000-00008B010000}"/>
    <cellStyle name="_Row1_RKK APCM INS 050401" xfId="397" xr:uid="{00000000-0005-0000-0000-00008C010000}"/>
    <cellStyle name="_Row1_RKK APCM INS 050401_PD Matrix-RKK 2006" xfId="398" xr:uid="{00000000-0005-0000-0000-00008D010000}"/>
    <cellStyle name="_Row1_RKK APCM INS 050401_PD-L2 2005 incl. KPI" xfId="399" xr:uid="{00000000-0005-0000-0000-00008E010000}"/>
    <cellStyle name="_Row1_RKK APCM INS 050430" xfId="400" xr:uid="{00000000-0005-0000-0000-00008F010000}"/>
    <cellStyle name="_Row1_RKK APCM INS 050430_PD Matrix-RKK 2006" xfId="401" xr:uid="{00000000-0005-0000-0000-000090010000}"/>
    <cellStyle name="_Row1_RKK APCM INS 050430_PD-L2 2005 incl. KPI" xfId="402" xr:uid="{00000000-0005-0000-0000-000091010000}"/>
    <cellStyle name="_Row1_RKK APCM INS 050528" xfId="403" xr:uid="{00000000-0005-0000-0000-000092010000}"/>
    <cellStyle name="_Row1_RKK APCM INS 050528_PD Matrix-RKK 2006" xfId="404" xr:uid="{00000000-0005-0000-0000-000093010000}"/>
    <cellStyle name="_Row1_RKK APCM INS 050528_PD-L2 2005 incl. KPI" xfId="405" xr:uid="{00000000-0005-0000-0000-000094010000}"/>
    <cellStyle name="_Row1_RKK APCM INS 050701" xfId="406" xr:uid="{00000000-0005-0000-0000-000095010000}"/>
    <cellStyle name="_Row1_RKK APCM INS 050701_PD Matrix-RKK 2006" xfId="407" xr:uid="{00000000-0005-0000-0000-000096010000}"/>
    <cellStyle name="_Row1_RKK APCM INS 050701_PD-L2 2005 incl. KPI" xfId="408" xr:uid="{00000000-0005-0000-0000-000097010000}"/>
    <cellStyle name="_Row1_RKK APCM INS 050729" xfId="409" xr:uid="{00000000-0005-0000-0000-000098010000}"/>
    <cellStyle name="_Row1_RKK APCM INS 050729_PD Matrix-RKK 2006" xfId="410" xr:uid="{00000000-0005-0000-0000-000099010000}"/>
    <cellStyle name="_Row1_RKK APCM INS 050729_PD-L2 2005 incl. KPI" xfId="411" xr:uid="{00000000-0005-0000-0000-00009A010000}"/>
    <cellStyle name="_Row1_RKK APCM INS 050826" xfId="412" xr:uid="{00000000-0005-0000-0000-00009B010000}"/>
    <cellStyle name="_Row1_RKK APCM INS 050826_PD Matrix-RKK 2006" xfId="413" xr:uid="{00000000-0005-0000-0000-00009C010000}"/>
    <cellStyle name="_Row1_RKK APCM INS 050826_PD-L2 2005 incl. KPI" xfId="414" xr:uid="{00000000-0005-0000-0000-00009D010000}"/>
    <cellStyle name="_Row1_RKK APCM INS 050930" xfId="415" xr:uid="{00000000-0005-0000-0000-00009E010000}"/>
    <cellStyle name="_Row1_RKK APCM INS 051028" xfId="416" xr:uid="{00000000-0005-0000-0000-00009F010000}"/>
    <cellStyle name="_Row1_RKK APCM INS 051125" xfId="417" xr:uid="{00000000-0005-0000-0000-0000A0010000}"/>
    <cellStyle name="_Row1_RKK APCM INS 051231" xfId="418" xr:uid="{00000000-0005-0000-0000-0000A1010000}"/>
    <cellStyle name="_Row1_RKK APCM SPA 050401xls" xfId="419" xr:uid="{00000000-0005-0000-0000-0000A2010000}"/>
    <cellStyle name="_Row1_RKK APCM SPA 050401xls_PD Matrix-RKK 2006" xfId="420" xr:uid="{00000000-0005-0000-0000-0000A3010000}"/>
    <cellStyle name="_Row1_RKK APCM SPA 050401xls_PD-L2 2005 incl. KPI" xfId="421" xr:uid="{00000000-0005-0000-0000-0000A4010000}"/>
    <cellStyle name="_Row1_RKK APCM SPA 050430" xfId="422" xr:uid="{00000000-0005-0000-0000-0000A5010000}"/>
    <cellStyle name="_Row1_RKK APCM SPA 050430_PD Matrix-RKK 2006" xfId="423" xr:uid="{00000000-0005-0000-0000-0000A6010000}"/>
    <cellStyle name="_Row1_RKK APCM SPA 050430_PD-L2 2005 incl. KPI" xfId="424" xr:uid="{00000000-0005-0000-0000-0000A7010000}"/>
    <cellStyle name="_Row1_RKK APCM SPA 050528" xfId="425" xr:uid="{00000000-0005-0000-0000-0000A8010000}"/>
    <cellStyle name="_Row1_RKK APCM SPA 050528_PD Matrix-RKK 2006" xfId="426" xr:uid="{00000000-0005-0000-0000-0000A9010000}"/>
    <cellStyle name="_Row1_RKK APCM SPA 050528_PD-L2 2005 incl. KPI" xfId="427" xr:uid="{00000000-0005-0000-0000-0000AA010000}"/>
    <cellStyle name="_Row1_RKK APCM SPA 050701" xfId="428" xr:uid="{00000000-0005-0000-0000-0000AB010000}"/>
    <cellStyle name="_Row1_RKK APCM SPA 050701_PD Matrix-RKK 2006" xfId="429" xr:uid="{00000000-0005-0000-0000-0000AC010000}"/>
    <cellStyle name="_Row1_RKK APCM SPA 050701_PD-L2 2005 incl. KPI" xfId="430" xr:uid="{00000000-0005-0000-0000-0000AD010000}"/>
    <cellStyle name="_Row1_RKK APCM SPA 050729" xfId="431" xr:uid="{00000000-0005-0000-0000-0000AE010000}"/>
    <cellStyle name="_Row1_RKK APCM SPA 050729_PD Matrix-RKK 2006" xfId="432" xr:uid="{00000000-0005-0000-0000-0000AF010000}"/>
    <cellStyle name="_Row1_RKK APCM SPA 050729_PD-L2 2005 incl. KPI" xfId="433" xr:uid="{00000000-0005-0000-0000-0000B0010000}"/>
    <cellStyle name="_Row1_RKK APCM SPA 050826" xfId="434" xr:uid="{00000000-0005-0000-0000-0000B1010000}"/>
    <cellStyle name="_Row1_RKK APCM SPA 050826_PD Matrix-RKK 2006" xfId="435" xr:uid="{00000000-0005-0000-0000-0000B2010000}"/>
    <cellStyle name="_Row1_RKK APCM SPA 050826_PD-L2 2005 incl. KPI" xfId="436" xr:uid="{00000000-0005-0000-0000-0000B3010000}"/>
    <cellStyle name="_Row1_RKK APCM SPA 050930" xfId="437" xr:uid="{00000000-0005-0000-0000-0000B4010000}"/>
    <cellStyle name="_Row1_RKK APCM SPA 051028" xfId="438" xr:uid="{00000000-0005-0000-0000-0000B5010000}"/>
    <cellStyle name="_Row1_RKK APCM SPA 051125" xfId="439" xr:uid="{00000000-0005-0000-0000-0000B6010000}"/>
    <cellStyle name="_Row1_RKK APCM SPA 051231" xfId="440" xr:uid="{00000000-0005-0000-0000-0000B7010000}"/>
    <cellStyle name="_Row1_RKK APCM TOT 050401" xfId="441" xr:uid="{00000000-0005-0000-0000-0000B8010000}"/>
    <cellStyle name="_Row1_RKK APCM TOT 050401_PD Matrix-RKK 2006" xfId="442" xr:uid="{00000000-0005-0000-0000-0000B9010000}"/>
    <cellStyle name="_Row1_RKK APCM TOT 050401_PD-L2 2005 incl. KPI" xfId="443" xr:uid="{00000000-0005-0000-0000-0000BA010000}"/>
    <cellStyle name="_Row1_RKK APCM TOT 050430" xfId="444" xr:uid="{00000000-0005-0000-0000-0000BB010000}"/>
    <cellStyle name="_Row1_RKK APCM TOT 050430_PD Matrix-RKK 2006" xfId="445" xr:uid="{00000000-0005-0000-0000-0000BC010000}"/>
    <cellStyle name="_Row1_RKK APCM TOT 050430_PD-L2 2005 incl. KPI" xfId="446" xr:uid="{00000000-0005-0000-0000-0000BD010000}"/>
    <cellStyle name="_Row1_RKK APCM TOT 050528" xfId="447" xr:uid="{00000000-0005-0000-0000-0000BE010000}"/>
    <cellStyle name="_Row1_RKK APCM TOT 050528_PD Matrix-RKK 2006" xfId="448" xr:uid="{00000000-0005-0000-0000-0000BF010000}"/>
    <cellStyle name="_Row1_RKK APCM TOT 050528_PD-L2 2005 incl. KPI" xfId="449" xr:uid="{00000000-0005-0000-0000-0000C0010000}"/>
    <cellStyle name="_Row1_RKK APCM TOT 050701" xfId="450" xr:uid="{00000000-0005-0000-0000-0000C1010000}"/>
    <cellStyle name="_Row1_RKK APCM TOT 050701_PD Matrix-RKK 2006" xfId="451" xr:uid="{00000000-0005-0000-0000-0000C2010000}"/>
    <cellStyle name="_Row1_RKK APCM TOT 050701_PD-L2 2005 incl. KPI" xfId="452" xr:uid="{00000000-0005-0000-0000-0000C3010000}"/>
    <cellStyle name="_Row1_RKK APCM TOT 050729" xfId="453" xr:uid="{00000000-0005-0000-0000-0000C4010000}"/>
    <cellStyle name="_Row1_RKK APCM TOT 050729_PD Matrix-RKK 2006" xfId="454" xr:uid="{00000000-0005-0000-0000-0000C5010000}"/>
    <cellStyle name="_Row1_RKK APCM TOT 050729_PD-L2 2005 incl. KPI" xfId="455" xr:uid="{00000000-0005-0000-0000-0000C6010000}"/>
    <cellStyle name="_Row1_RKK APCM TOT 050826" xfId="456" xr:uid="{00000000-0005-0000-0000-0000C7010000}"/>
    <cellStyle name="_Row1_RKK APCM TOT 050826_PD Matrix-RKK 2006" xfId="457" xr:uid="{00000000-0005-0000-0000-0000C8010000}"/>
    <cellStyle name="_Row1_RKK APCM TOT 050826_PD-L2 2005 incl. KPI" xfId="458" xr:uid="{00000000-0005-0000-0000-0000C9010000}"/>
    <cellStyle name="_Row1_RKK APCM TOT 050930" xfId="459" xr:uid="{00000000-0005-0000-0000-0000CA010000}"/>
    <cellStyle name="_Row1_RKK APCM TOT 051028" xfId="460" xr:uid="{00000000-0005-0000-0000-0000CB010000}"/>
    <cellStyle name="_Row1_RKK APCM TOT 051125" xfId="461" xr:uid="{00000000-0005-0000-0000-0000CC010000}"/>
    <cellStyle name="_Row1_RKK APCM TOT 051231" xfId="462" xr:uid="{00000000-0005-0000-0000-0000CD010000}"/>
    <cellStyle name="_Row1_RKK funnel august 2006 - TUL edit" xfId="463" xr:uid="{00000000-0005-0000-0000-0000CE010000}"/>
    <cellStyle name="_Row1_RKK funnel Dec 2006 - TUL edit" xfId="464" xr:uid="{00000000-0005-0000-0000-0000CF010000}"/>
    <cellStyle name="_Row1_RKK funnel Jan 2007 - TUL edit" xfId="465" xr:uid="{00000000-0005-0000-0000-0000D0010000}"/>
    <cellStyle name="_Row1_RKK funnel july 2006 - TUL edit" xfId="466" xr:uid="{00000000-0005-0000-0000-0000D1010000}"/>
    <cellStyle name="_Row1_RKK funnel june 2006 - TUL edit" xfId="467" xr:uid="{00000000-0005-0000-0000-0000D2010000}"/>
    <cellStyle name="_Row1_RKK funnel Nov 2006 - TUL edit" xfId="468" xr:uid="{00000000-0005-0000-0000-0000D3010000}"/>
    <cellStyle name="_Row1_RKK funnel Oct 2006 - TUL edit" xfId="469" xr:uid="{00000000-0005-0000-0000-0000D4010000}"/>
    <cellStyle name="_Row1_RKK funnel Sept 2006 - TUL edit" xfId="470" xr:uid="{00000000-0005-0000-0000-0000D5010000}"/>
    <cellStyle name="_Row1_RKK KPIt" xfId="471" xr:uid="{00000000-0005-0000-0000-0000D6010000}"/>
    <cellStyle name="_Row1_RKK KPIt_PD Matrix-RKK 2006" xfId="472" xr:uid="{00000000-0005-0000-0000-0000D7010000}"/>
    <cellStyle name="_Row1_RKK KPIt_PD-L2 2005 incl. KPI" xfId="473" xr:uid="{00000000-0005-0000-0000-0000D8010000}"/>
    <cellStyle name="_Row2" xfId="474" xr:uid="{00000000-0005-0000-0000-0000D9010000}"/>
    <cellStyle name="_Row2_AQT consolidation_FC6" xfId="475" xr:uid="{00000000-0005-0000-0000-0000DA010000}"/>
    <cellStyle name="_Row2_Bridge" xfId="476" xr:uid="{00000000-0005-0000-0000-0000DB010000}"/>
    <cellStyle name="_Row2_Formula Report1" xfId="477" xr:uid="{00000000-0005-0000-0000-0000DC010000}"/>
    <cellStyle name="_Row2_Hedge" xfId="478" xr:uid="{00000000-0005-0000-0000-0000DD010000}"/>
    <cellStyle name="_Row2_PL" xfId="479" xr:uid="{00000000-0005-0000-0000-0000DE010000}"/>
    <cellStyle name="_Row2_RDEU" xfId="480" xr:uid="{00000000-0005-0000-0000-0000DF010000}"/>
    <cellStyle name="_Row2_RGBP" xfId="481" xr:uid="{00000000-0005-0000-0000-0000E0010000}"/>
    <cellStyle name="_Row3" xfId="482" xr:uid="{00000000-0005-0000-0000-0000E1010000}"/>
    <cellStyle name="_Row3_AQT consolidation_FC6" xfId="483" xr:uid="{00000000-0005-0000-0000-0000E2010000}"/>
    <cellStyle name="_Row3_Bridge" xfId="484" xr:uid="{00000000-0005-0000-0000-0000E3010000}"/>
    <cellStyle name="_Row3_Formula Report1" xfId="485" xr:uid="{00000000-0005-0000-0000-0000E4010000}"/>
    <cellStyle name="_Row3_Hedge" xfId="486" xr:uid="{00000000-0005-0000-0000-0000E5010000}"/>
    <cellStyle name="_Row3_PL" xfId="487" xr:uid="{00000000-0005-0000-0000-0000E6010000}"/>
    <cellStyle name="_Row3_RDEU" xfId="488" xr:uid="{00000000-0005-0000-0000-0000E7010000}"/>
    <cellStyle name="_Row3_RGBP" xfId="489" xr:uid="{00000000-0005-0000-0000-0000E8010000}"/>
    <cellStyle name="_Row4" xfId="490" xr:uid="{00000000-0005-0000-0000-0000E9010000}"/>
    <cellStyle name="_Row4 2" xfId="491" xr:uid="{00000000-0005-0000-0000-0000EA010000}"/>
    <cellStyle name="_Row4 2 2" xfId="492" xr:uid="{00000000-0005-0000-0000-0000EB010000}"/>
    <cellStyle name="_Row4_AQT consolidation_FC6" xfId="493" xr:uid="{00000000-0005-0000-0000-0000EC010000}"/>
    <cellStyle name="_Row4_Bridge" xfId="494" xr:uid="{00000000-0005-0000-0000-0000ED010000}"/>
    <cellStyle name="_Row4_Formula Report1" xfId="495" xr:uid="{00000000-0005-0000-0000-0000EE010000}"/>
    <cellStyle name="_Row4_Hedge" xfId="496" xr:uid="{00000000-0005-0000-0000-0000EF010000}"/>
    <cellStyle name="_Row4_KPI -0105" xfId="497" xr:uid="{00000000-0005-0000-0000-0000F0010000}"/>
    <cellStyle name="_Row4_KPI_RTKK2005" xfId="498" xr:uid="{00000000-0005-0000-0000-0000F1010000}"/>
    <cellStyle name="_Row4_KPI_RTKK2005_PD Matrix-RKK 2006" xfId="499" xr:uid="{00000000-0005-0000-0000-0000F2010000}"/>
    <cellStyle name="_Row4_KPI_RTKK2005_PD-L2 2005 incl. KPI" xfId="500" xr:uid="{00000000-0005-0000-0000-0000F3010000}"/>
    <cellStyle name="_Row4_KPI北海道・東北リージョン(12月）" xfId="501" xr:uid="{00000000-0005-0000-0000-0000F4010000}"/>
    <cellStyle name="_Row4_PD Matrix-RKK 2006" xfId="502" xr:uid="{00000000-0005-0000-0000-0000F5010000}"/>
    <cellStyle name="_Row4_PD-L2 2005 incl. KPI" xfId="503" xr:uid="{00000000-0005-0000-0000-0000F6010000}"/>
    <cellStyle name="_Row4_PL" xfId="504" xr:uid="{00000000-0005-0000-0000-0000F7010000}"/>
    <cellStyle name="_Row4_RDEU" xfId="505" xr:uid="{00000000-0005-0000-0000-0000F8010000}"/>
    <cellStyle name="_Row4_RGBP" xfId="506" xr:uid="{00000000-0005-0000-0000-0000F9010000}"/>
    <cellStyle name="_Row4_Ｒ－ジョン別" xfId="507" xr:uid="{00000000-0005-0000-0000-0000FA010000}"/>
    <cellStyle name="_Row4_リ－ジョン別KPIシート(12月）" xfId="508" xr:uid="{00000000-0005-0000-0000-0000FB010000}"/>
    <cellStyle name="_Row4_リ－ジョン別KPIシート(９月）" xfId="509" xr:uid="{00000000-0005-0000-0000-0000FC010000}"/>
    <cellStyle name="_Row5" xfId="510" xr:uid="{00000000-0005-0000-0000-0000FD010000}"/>
    <cellStyle name="_Row5 2" xfId="511" xr:uid="{00000000-0005-0000-0000-0000FE010000}"/>
    <cellStyle name="_Row5 2 2" xfId="512" xr:uid="{00000000-0005-0000-0000-0000FF010000}"/>
    <cellStyle name="_Row5_AQT consolidation_FC6" xfId="513" xr:uid="{00000000-0005-0000-0000-000000020000}"/>
    <cellStyle name="_Row5_Bridge" xfId="514" xr:uid="{00000000-0005-0000-0000-000001020000}"/>
    <cellStyle name="_Row5_Formula Report1" xfId="515" xr:uid="{00000000-0005-0000-0000-000002020000}"/>
    <cellStyle name="_Row5_Hedge" xfId="516" xr:uid="{00000000-0005-0000-0000-000003020000}"/>
    <cellStyle name="_Row5_PL" xfId="517" xr:uid="{00000000-0005-0000-0000-000004020000}"/>
    <cellStyle name="_Row5_RDEU" xfId="518" xr:uid="{00000000-0005-0000-0000-000005020000}"/>
    <cellStyle name="_Row5_RGBP" xfId="519" xr:uid="{00000000-0005-0000-0000-000006020000}"/>
    <cellStyle name="_Row6" xfId="520" xr:uid="{00000000-0005-0000-0000-000007020000}"/>
    <cellStyle name="_Row6 2" xfId="521" xr:uid="{00000000-0005-0000-0000-000008020000}"/>
    <cellStyle name="_Row6 2 2" xfId="522" xr:uid="{00000000-0005-0000-0000-000009020000}"/>
    <cellStyle name="_Row6_AQT consolidation_FC6" xfId="523" xr:uid="{00000000-0005-0000-0000-00000A020000}"/>
    <cellStyle name="_Row6_Bridge" xfId="524" xr:uid="{00000000-0005-0000-0000-00000B020000}"/>
    <cellStyle name="_Row6_Formula Report1" xfId="525" xr:uid="{00000000-0005-0000-0000-00000C020000}"/>
    <cellStyle name="_Row6_Hedge" xfId="526" xr:uid="{00000000-0005-0000-0000-00000D020000}"/>
    <cellStyle name="_Row6_PL" xfId="527" xr:uid="{00000000-0005-0000-0000-00000E020000}"/>
    <cellStyle name="_Row6_RDEU" xfId="528" xr:uid="{00000000-0005-0000-0000-00000F020000}"/>
    <cellStyle name="_Row6_RGBP" xfId="529" xr:uid="{00000000-0005-0000-0000-000010020000}"/>
    <cellStyle name="_Row7" xfId="530" xr:uid="{00000000-0005-0000-0000-000011020000}"/>
    <cellStyle name="_Row7 2" xfId="531" xr:uid="{00000000-0005-0000-0000-000012020000}"/>
    <cellStyle name="_Row7 2 2" xfId="532" xr:uid="{00000000-0005-0000-0000-000013020000}"/>
    <cellStyle name="_Row7_AQT consolidation_FC6" xfId="533" xr:uid="{00000000-0005-0000-0000-000014020000}"/>
    <cellStyle name="_Row7_Bridge" xfId="534" xr:uid="{00000000-0005-0000-0000-000015020000}"/>
    <cellStyle name="_Row7_Formula Report1" xfId="535" xr:uid="{00000000-0005-0000-0000-000016020000}"/>
    <cellStyle name="_Row7_Hedge" xfId="536" xr:uid="{00000000-0005-0000-0000-000017020000}"/>
    <cellStyle name="_Row7_PL" xfId="537" xr:uid="{00000000-0005-0000-0000-000018020000}"/>
    <cellStyle name="_Row7_RDEU" xfId="538" xr:uid="{00000000-0005-0000-0000-000019020000}"/>
    <cellStyle name="_Row7_RGBP" xfId="539" xr:uid="{00000000-0005-0000-0000-00001A020000}"/>
    <cellStyle name="{{PerformancePoint Annotation}}" xfId="540" xr:uid="{00000000-0005-0000-0000-00001B020000}"/>
    <cellStyle name="{{PerformancePoint DataCell}}" xfId="541" xr:uid="{00000000-0005-0000-0000-00001C020000}"/>
    <cellStyle name="{{PerformancePoint DataEntry}}" xfId="542" xr:uid="{00000000-0005-0000-0000-00001D020000}"/>
    <cellStyle name="{{PerformancePoint Locked Data Entry}}" xfId="543" xr:uid="{00000000-0005-0000-0000-00001E020000}"/>
    <cellStyle name="1000-sep (2 dec)_DanskeBankExcelIFRS (IFRS skal slettes)" xfId="544" xr:uid="{00000000-0005-0000-0000-00001F020000}"/>
    <cellStyle name="20% - Accent1 10" xfId="545" xr:uid="{00000000-0005-0000-0000-000020020000}"/>
    <cellStyle name="20% - Accent1 10 2" xfId="546" xr:uid="{00000000-0005-0000-0000-000021020000}"/>
    <cellStyle name="20% - Accent1 10 2 2" xfId="547" xr:uid="{00000000-0005-0000-0000-000022020000}"/>
    <cellStyle name="20% - Accent1 10 2 2 2" xfId="548" xr:uid="{00000000-0005-0000-0000-000023020000}"/>
    <cellStyle name="20% - Accent1 10 2 3" xfId="549" xr:uid="{00000000-0005-0000-0000-000024020000}"/>
    <cellStyle name="20% - Accent1 10 2 3 2" xfId="550" xr:uid="{00000000-0005-0000-0000-000025020000}"/>
    <cellStyle name="20% - Accent1 10 2 4" xfId="551" xr:uid="{00000000-0005-0000-0000-000026020000}"/>
    <cellStyle name="20% - Accent1 10 3" xfId="552" xr:uid="{00000000-0005-0000-0000-000027020000}"/>
    <cellStyle name="20% - Accent1 10 3 2" xfId="553" xr:uid="{00000000-0005-0000-0000-000028020000}"/>
    <cellStyle name="20% - Accent1 10 3 2 2" xfId="554" xr:uid="{00000000-0005-0000-0000-000029020000}"/>
    <cellStyle name="20% - Accent1 10 3 3" xfId="555" xr:uid="{00000000-0005-0000-0000-00002A020000}"/>
    <cellStyle name="20% - Accent1 10 3 3 2" xfId="556" xr:uid="{00000000-0005-0000-0000-00002B020000}"/>
    <cellStyle name="20% - Accent1 10 3 4" xfId="557" xr:uid="{00000000-0005-0000-0000-00002C020000}"/>
    <cellStyle name="20% - Accent1 10 4" xfId="558" xr:uid="{00000000-0005-0000-0000-00002D020000}"/>
    <cellStyle name="20% - Accent1 10 4 2" xfId="559" xr:uid="{00000000-0005-0000-0000-00002E020000}"/>
    <cellStyle name="20% - Accent1 10 4 2 2" xfId="560" xr:uid="{00000000-0005-0000-0000-00002F020000}"/>
    <cellStyle name="20% - Accent1 10 4 3" xfId="561" xr:uid="{00000000-0005-0000-0000-000030020000}"/>
    <cellStyle name="20% - Accent1 10 4 3 2" xfId="562" xr:uid="{00000000-0005-0000-0000-000031020000}"/>
    <cellStyle name="20% - Accent1 10 4 4" xfId="563" xr:uid="{00000000-0005-0000-0000-000032020000}"/>
    <cellStyle name="20% - Accent1 10 5" xfId="564" xr:uid="{00000000-0005-0000-0000-000033020000}"/>
    <cellStyle name="20% - Accent1 10 5 2" xfId="565" xr:uid="{00000000-0005-0000-0000-000034020000}"/>
    <cellStyle name="20% - Accent1 10 5 2 2" xfId="566" xr:uid="{00000000-0005-0000-0000-000035020000}"/>
    <cellStyle name="20% - Accent1 10 5 3" xfId="567" xr:uid="{00000000-0005-0000-0000-000036020000}"/>
    <cellStyle name="20% - Accent1 10 5 3 2" xfId="568" xr:uid="{00000000-0005-0000-0000-000037020000}"/>
    <cellStyle name="20% - Accent1 10 5 4" xfId="569" xr:uid="{00000000-0005-0000-0000-000038020000}"/>
    <cellStyle name="20% - Accent1 10 6" xfId="570" xr:uid="{00000000-0005-0000-0000-000039020000}"/>
    <cellStyle name="20% - Accent1 10 6 2" xfId="571" xr:uid="{00000000-0005-0000-0000-00003A020000}"/>
    <cellStyle name="20% - Accent1 10 6 2 2" xfId="572" xr:uid="{00000000-0005-0000-0000-00003B020000}"/>
    <cellStyle name="20% - Accent1 10 6 3" xfId="573" xr:uid="{00000000-0005-0000-0000-00003C020000}"/>
    <cellStyle name="20% - Accent1 10 6 3 2" xfId="574" xr:uid="{00000000-0005-0000-0000-00003D020000}"/>
    <cellStyle name="20% - Accent1 10 6 4" xfId="575" xr:uid="{00000000-0005-0000-0000-00003E020000}"/>
    <cellStyle name="20% - Accent1 10 7" xfId="576" xr:uid="{00000000-0005-0000-0000-00003F020000}"/>
    <cellStyle name="20% - Accent1 10 7 2" xfId="577" xr:uid="{00000000-0005-0000-0000-000040020000}"/>
    <cellStyle name="20% - Accent1 10 8" xfId="578" xr:uid="{00000000-0005-0000-0000-000041020000}"/>
    <cellStyle name="20% - Accent1 10 8 2" xfId="579" xr:uid="{00000000-0005-0000-0000-000042020000}"/>
    <cellStyle name="20% - Accent1 10 9" xfId="580" xr:uid="{00000000-0005-0000-0000-000043020000}"/>
    <cellStyle name="20% - Accent1 11" xfId="581" xr:uid="{00000000-0005-0000-0000-000044020000}"/>
    <cellStyle name="20% - Accent1 11 2" xfId="582" xr:uid="{00000000-0005-0000-0000-000045020000}"/>
    <cellStyle name="20% - Accent1 11 2 2" xfId="583" xr:uid="{00000000-0005-0000-0000-000046020000}"/>
    <cellStyle name="20% - Accent1 11 2 2 2" xfId="584" xr:uid="{00000000-0005-0000-0000-000047020000}"/>
    <cellStyle name="20% - Accent1 11 2 3" xfId="585" xr:uid="{00000000-0005-0000-0000-000048020000}"/>
    <cellStyle name="20% - Accent1 11 2 3 2" xfId="586" xr:uid="{00000000-0005-0000-0000-000049020000}"/>
    <cellStyle name="20% - Accent1 11 2 4" xfId="587" xr:uid="{00000000-0005-0000-0000-00004A020000}"/>
    <cellStyle name="20% - Accent1 11 3" xfId="588" xr:uid="{00000000-0005-0000-0000-00004B020000}"/>
    <cellStyle name="20% - Accent1 11 3 2" xfId="589" xr:uid="{00000000-0005-0000-0000-00004C020000}"/>
    <cellStyle name="20% - Accent1 11 3 2 2" xfId="590" xr:uid="{00000000-0005-0000-0000-00004D020000}"/>
    <cellStyle name="20% - Accent1 11 3 3" xfId="591" xr:uid="{00000000-0005-0000-0000-00004E020000}"/>
    <cellStyle name="20% - Accent1 11 3 3 2" xfId="592" xr:uid="{00000000-0005-0000-0000-00004F020000}"/>
    <cellStyle name="20% - Accent1 11 3 4" xfId="593" xr:uid="{00000000-0005-0000-0000-000050020000}"/>
    <cellStyle name="20% - Accent1 11 4" xfId="594" xr:uid="{00000000-0005-0000-0000-000051020000}"/>
    <cellStyle name="20% - Accent1 11 4 2" xfId="595" xr:uid="{00000000-0005-0000-0000-000052020000}"/>
    <cellStyle name="20% - Accent1 11 4 2 2" xfId="596" xr:uid="{00000000-0005-0000-0000-000053020000}"/>
    <cellStyle name="20% - Accent1 11 4 3" xfId="597" xr:uid="{00000000-0005-0000-0000-000054020000}"/>
    <cellStyle name="20% - Accent1 11 4 3 2" xfId="598" xr:uid="{00000000-0005-0000-0000-000055020000}"/>
    <cellStyle name="20% - Accent1 11 4 4" xfId="599" xr:uid="{00000000-0005-0000-0000-000056020000}"/>
    <cellStyle name="20% - Accent1 11 5" xfId="600" xr:uid="{00000000-0005-0000-0000-000057020000}"/>
    <cellStyle name="20% - Accent1 11 5 2" xfId="601" xr:uid="{00000000-0005-0000-0000-000058020000}"/>
    <cellStyle name="20% - Accent1 11 5 2 2" xfId="602" xr:uid="{00000000-0005-0000-0000-000059020000}"/>
    <cellStyle name="20% - Accent1 11 5 3" xfId="603" xr:uid="{00000000-0005-0000-0000-00005A020000}"/>
    <cellStyle name="20% - Accent1 11 5 3 2" xfId="604" xr:uid="{00000000-0005-0000-0000-00005B020000}"/>
    <cellStyle name="20% - Accent1 11 5 4" xfId="605" xr:uid="{00000000-0005-0000-0000-00005C020000}"/>
    <cellStyle name="20% - Accent1 11 6" xfId="606" xr:uid="{00000000-0005-0000-0000-00005D020000}"/>
    <cellStyle name="20% - Accent1 11 6 2" xfId="607" xr:uid="{00000000-0005-0000-0000-00005E020000}"/>
    <cellStyle name="20% - Accent1 11 6 2 2" xfId="608" xr:uid="{00000000-0005-0000-0000-00005F020000}"/>
    <cellStyle name="20% - Accent1 11 6 3" xfId="609" xr:uid="{00000000-0005-0000-0000-000060020000}"/>
    <cellStyle name="20% - Accent1 11 6 3 2" xfId="610" xr:uid="{00000000-0005-0000-0000-000061020000}"/>
    <cellStyle name="20% - Accent1 11 6 4" xfId="611" xr:uid="{00000000-0005-0000-0000-000062020000}"/>
    <cellStyle name="20% - Accent1 11 7" xfId="612" xr:uid="{00000000-0005-0000-0000-000063020000}"/>
    <cellStyle name="20% - Accent1 11 7 2" xfId="613" xr:uid="{00000000-0005-0000-0000-000064020000}"/>
    <cellStyle name="20% - Accent1 11 8" xfId="614" xr:uid="{00000000-0005-0000-0000-000065020000}"/>
    <cellStyle name="20% - Accent1 11 8 2" xfId="615" xr:uid="{00000000-0005-0000-0000-000066020000}"/>
    <cellStyle name="20% - Accent1 11 9" xfId="616" xr:uid="{00000000-0005-0000-0000-000067020000}"/>
    <cellStyle name="20% - Accent1 12" xfId="617" xr:uid="{00000000-0005-0000-0000-000068020000}"/>
    <cellStyle name="20% - Accent1 12 2" xfId="618" xr:uid="{00000000-0005-0000-0000-000069020000}"/>
    <cellStyle name="20% - Accent1 12 2 2" xfId="619" xr:uid="{00000000-0005-0000-0000-00006A020000}"/>
    <cellStyle name="20% - Accent1 12 2 2 2" xfId="620" xr:uid="{00000000-0005-0000-0000-00006B020000}"/>
    <cellStyle name="20% - Accent1 12 2 3" xfId="621" xr:uid="{00000000-0005-0000-0000-00006C020000}"/>
    <cellStyle name="20% - Accent1 12 2 3 2" xfId="622" xr:uid="{00000000-0005-0000-0000-00006D020000}"/>
    <cellStyle name="20% - Accent1 12 2 4" xfId="623" xr:uid="{00000000-0005-0000-0000-00006E020000}"/>
    <cellStyle name="20% - Accent1 12 3" xfId="624" xr:uid="{00000000-0005-0000-0000-00006F020000}"/>
    <cellStyle name="20% - Accent1 12 3 2" xfId="625" xr:uid="{00000000-0005-0000-0000-000070020000}"/>
    <cellStyle name="20% - Accent1 12 3 2 2" xfId="626" xr:uid="{00000000-0005-0000-0000-000071020000}"/>
    <cellStyle name="20% - Accent1 12 3 3" xfId="627" xr:uid="{00000000-0005-0000-0000-000072020000}"/>
    <cellStyle name="20% - Accent1 12 3 3 2" xfId="628" xr:uid="{00000000-0005-0000-0000-000073020000}"/>
    <cellStyle name="20% - Accent1 12 3 4" xfId="629" xr:uid="{00000000-0005-0000-0000-000074020000}"/>
    <cellStyle name="20% - Accent1 12 4" xfId="630" xr:uid="{00000000-0005-0000-0000-000075020000}"/>
    <cellStyle name="20% - Accent1 12 4 2" xfId="631" xr:uid="{00000000-0005-0000-0000-000076020000}"/>
    <cellStyle name="20% - Accent1 12 4 2 2" xfId="632" xr:uid="{00000000-0005-0000-0000-000077020000}"/>
    <cellStyle name="20% - Accent1 12 4 3" xfId="633" xr:uid="{00000000-0005-0000-0000-000078020000}"/>
    <cellStyle name="20% - Accent1 12 4 3 2" xfId="634" xr:uid="{00000000-0005-0000-0000-000079020000}"/>
    <cellStyle name="20% - Accent1 12 4 4" xfId="635" xr:uid="{00000000-0005-0000-0000-00007A020000}"/>
    <cellStyle name="20% - Accent1 12 5" xfId="636" xr:uid="{00000000-0005-0000-0000-00007B020000}"/>
    <cellStyle name="20% - Accent1 12 5 2" xfId="637" xr:uid="{00000000-0005-0000-0000-00007C020000}"/>
    <cellStyle name="20% - Accent1 12 5 2 2" xfId="638" xr:uid="{00000000-0005-0000-0000-00007D020000}"/>
    <cellStyle name="20% - Accent1 12 5 3" xfId="639" xr:uid="{00000000-0005-0000-0000-00007E020000}"/>
    <cellStyle name="20% - Accent1 12 5 3 2" xfId="640" xr:uid="{00000000-0005-0000-0000-00007F020000}"/>
    <cellStyle name="20% - Accent1 12 5 4" xfId="641" xr:uid="{00000000-0005-0000-0000-000080020000}"/>
    <cellStyle name="20% - Accent1 12 6" xfId="642" xr:uid="{00000000-0005-0000-0000-000081020000}"/>
    <cellStyle name="20% - Accent1 12 6 2" xfId="643" xr:uid="{00000000-0005-0000-0000-000082020000}"/>
    <cellStyle name="20% - Accent1 12 6 2 2" xfId="644" xr:uid="{00000000-0005-0000-0000-000083020000}"/>
    <cellStyle name="20% - Accent1 12 6 3" xfId="645" xr:uid="{00000000-0005-0000-0000-000084020000}"/>
    <cellStyle name="20% - Accent1 12 6 3 2" xfId="646" xr:uid="{00000000-0005-0000-0000-000085020000}"/>
    <cellStyle name="20% - Accent1 12 6 4" xfId="647" xr:uid="{00000000-0005-0000-0000-000086020000}"/>
    <cellStyle name="20% - Accent1 12 7" xfId="648" xr:uid="{00000000-0005-0000-0000-000087020000}"/>
    <cellStyle name="20% - Accent1 12 7 2" xfId="649" xr:uid="{00000000-0005-0000-0000-000088020000}"/>
    <cellStyle name="20% - Accent1 12 8" xfId="650" xr:uid="{00000000-0005-0000-0000-000089020000}"/>
    <cellStyle name="20% - Accent1 12 8 2" xfId="651" xr:uid="{00000000-0005-0000-0000-00008A020000}"/>
    <cellStyle name="20% - Accent1 12 9" xfId="652" xr:uid="{00000000-0005-0000-0000-00008B020000}"/>
    <cellStyle name="20% - Accent1 13" xfId="653" xr:uid="{00000000-0005-0000-0000-00008C020000}"/>
    <cellStyle name="20% - Accent1 13 2" xfId="654" xr:uid="{00000000-0005-0000-0000-00008D020000}"/>
    <cellStyle name="20% - Accent1 13 2 2" xfId="655" xr:uid="{00000000-0005-0000-0000-00008E020000}"/>
    <cellStyle name="20% - Accent1 13 2 2 2" xfId="656" xr:uid="{00000000-0005-0000-0000-00008F020000}"/>
    <cellStyle name="20% - Accent1 13 2 3" xfId="657" xr:uid="{00000000-0005-0000-0000-000090020000}"/>
    <cellStyle name="20% - Accent1 13 2 3 2" xfId="658" xr:uid="{00000000-0005-0000-0000-000091020000}"/>
    <cellStyle name="20% - Accent1 13 2 4" xfId="659" xr:uid="{00000000-0005-0000-0000-000092020000}"/>
    <cellStyle name="20% - Accent1 13 3" xfId="660" xr:uid="{00000000-0005-0000-0000-000093020000}"/>
    <cellStyle name="20% - Accent1 13 3 2" xfId="661" xr:uid="{00000000-0005-0000-0000-000094020000}"/>
    <cellStyle name="20% - Accent1 13 3 2 2" xfId="662" xr:uid="{00000000-0005-0000-0000-000095020000}"/>
    <cellStyle name="20% - Accent1 13 3 3" xfId="663" xr:uid="{00000000-0005-0000-0000-000096020000}"/>
    <cellStyle name="20% - Accent1 13 3 3 2" xfId="664" xr:uid="{00000000-0005-0000-0000-000097020000}"/>
    <cellStyle name="20% - Accent1 13 3 4" xfId="665" xr:uid="{00000000-0005-0000-0000-000098020000}"/>
    <cellStyle name="20% - Accent1 13 4" xfId="666" xr:uid="{00000000-0005-0000-0000-000099020000}"/>
    <cellStyle name="20% - Accent1 13 4 2" xfId="667" xr:uid="{00000000-0005-0000-0000-00009A020000}"/>
    <cellStyle name="20% - Accent1 13 4 2 2" xfId="668" xr:uid="{00000000-0005-0000-0000-00009B020000}"/>
    <cellStyle name="20% - Accent1 13 4 3" xfId="669" xr:uid="{00000000-0005-0000-0000-00009C020000}"/>
    <cellStyle name="20% - Accent1 13 4 3 2" xfId="670" xr:uid="{00000000-0005-0000-0000-00009D020000}"/>
    <cellStyle name="20% - Accent1 13 4 4" xfId="671" xr:uid="{00000000-0005-0000-0000-00009E020000}"/>
    <cellStyle name="20% - Accent1 13 5" xfId="672" xr:uid="{00000000-0005-0000-0000-00009F020000}"/>
    <cellStyle name="20% - Accent1 13 5 2" xfId="673" xr:uid="{00000000-0005-0000-0000-0000A0020000}"/>
    <cellStyle name="20% - Accent1 13 5 2 2" xfId="674" xr:uid="{00000000-0005-0000-0000-0000A1020000}"/>
    <cellStyle name="20% - Accent1 13 5 3" xfId="675" xr:uid="{00000000-0005-0000-0000-0000A2020000}"/>
    <cellStyle name="20% - Accent1 13 5 3 2" xfId="676" xr:uid="{00000000-0005-0000-0000-0000A3020000}"/>
    <cellStyle name="20% - Accent1 13 5 4" xfId="677" xr:uid="{00000000-0005-0000-0000-0000A4020000}"/>
    <cellStyle name="20% - Accent1 13 6" xfId="678" xr:uid="{00000000-0005-0000-0000-0000A5020000}"/>
    <cellStyle name="20% - Accent1 13 6 2" xfId="679" xr:uid="{00000000-0005-0000-0000-0000A6020000}"/>
    <cellStyle name="20% - Accent1 13 6 2 2" xfId="680" xr:uid="{00000000-0005-0000-0000-0000A7020000}"/>
    <cellStyle name="20% - Accent1 13 6 3" xfId="681" xr:uid="{00000000-0005-0000-0000-0000A8020000}"/>
    <cellStyle name="20% - Accent1 13 6 3 2" xfId="682" xr:uid="{00000000-0005-0000-0000-0000A9020000}"/>
    <cellStyle name="20% - Accent1 13 6 4" xfId="683" xr:uid="{00000000-0005-0000-0000-0000AA020000}"/>
    <cellStyle name="20% - Accent1 13 7" xfId="684" xr:uid="{00000000-0005-0000-0000-0000AB020000}"/>
    <cellStyle name="20% - Accent1 13 7 2" xfId="685" xr:uid="{00000000-0005-0000-0000-0000AC020000}"/>
    <cellStyle name="20% - Accent1 13 8" xfId="686" xr:uid="{00000000-0005-0000-0000-0000AD020000}"/>
    <cellStyle name="20% - Accent1 13 8 2" xfId="687" xr:uid="{00000000-0005-0000-0000-0000AE020000}"/>
    <cellStyle name="20% - Accent1 13 9" xfId="688" xr:uid="{00000000-0005-0000-0000-0000AF020000}"/>
    <cellStyle name="20% - Accent1 14" xfId="689" xr:uid="{00000000-0005-0000-0000-0000B0020000}"/>
    <cellStyle name="20% - Accent1 14 2" xfId="690" xr:uid="{00000000-0005-0000-0000-0000B1020000}"/>
    <cellStyle name="20% - Accent1 14 2 2" xfId="691" xr:uid="{00000000-0005-0000-0000-0000B2020000}"/>
    <cellStyle name="20% - Accent1 14 2 2 2" xfId="692" xr:uid="{00000000-0005-0000-0000-0000B3020000}"/>
    <cellStyle name="20% - Accent1 14 2 3" xfId="693" xr:uid="{00000000-0005-0000-0000-0000B4020000}"/>
    <cellStyle name="20% - Accent1 14 2 3 2" xfId="694" xr:uid="{00000000-0005-0000-0000-0000B5020000}"/>
    <cellStyle name="20% - Accent1 14 2 4" xfId="695" xr:uid="{00000000-0005-0000-0000-0000B6020000}"/>
    <cellStyle name="20% - Accent1 14 3" xfId="696" xr:uid="{00000000-0005-0000-0000-0000B7020000}"/>
    <cellStyle name="20% - Accent1 14 3 2" xfId="697" xr:uid="{00000000-0005-0000-0000-0000B8020000}"/>
    <cellStyle name="20% - Accent1 14 3 2 2" xfId="698" xr:uid="{00000000-0005-0000-0000-0000B9020000}"/>
    <cellStyle name="20% - Accent1 14 3 3" xfId="699" xr:uid="{00000000-0005-0000-0000-0000BA020000}"/>
    <cellStyle name="20% - Accent1 14 3 3 2" xfId="700" xr:uid="{00000000-0005-0000-0000-0000BB020000}"/>
    <cellStyle name="20% - Accent1 14 3 4" xfId="701" xr:uid="{00000000-0005-0000-0000-0000BC020000}"/>
    <cellStyle name="20% - Accent1 14 4" xfId="702" xr:uid="{00000000-0005-0000-0000-0000BD020000}"/>
    <cellStyle name="20% - Accent1 14 4 2" xfId="703" xr:uid="{00000000-0005-0000-0000-0000BE020000}"/>
    <cellStyle name="20% - Accent1 14 4 2 2" xfId="704" xr:uid="{00000000-0005-0000-0000-0000BF020000}"/>
    <cellStyle name="20% - Accent1 14 4 3" xfId="705" xr:uid="{00000000-0005-0000-0000-0000C0020000}"/>
    <cellStyle name="20% - Accent1 14 4 3 2" xfId="706" xr:uid="{00000000-0005-0000-0000-0000C1020000}"/>
    <cellStyle name="20% - Accent1 14 4 4" xfId="707" xr:uid="{00000000-0005-0000-0000-0000C2020000}"/>
    <cellStyle name="20% - Accent1 14 5" xfId="708" xr:uid="{00000000-0005-0000-0000-0000C3020000}"/>
    <cellStyle name="20% - Accent1 14 5 2" xfId="709" xr:uid="{00000000-0005-0000-0000-0000C4020000}"/>
    <cellStyle name="20% - Accent1 14 5 2 2" xfId="710" xr:uid="{00000000-0005-0000-0000-0000C5020000}"/>
    <cellStyle name="20% - Accent1 14 5 3" xfId="711" xr:uid="{00000000-0005-0000-0000-0000C6020000}"/>
    <cellStyle name="20% - Accent1 14 5 3 2" xfId="712" xr:uid="{00000000-0005-0000-0000-0000C7020000}"/>
    <cellStyle name="20% - Accent1 14 5 4" xfId="713" xr:uid="{00000000-0005-0000-0000-0000C8020000}"/>
    <cellStyle name="20% - Accent1 14 6" xfId="714" xr:uid="{00000000-0005-0000-0000-0000C9020000}"/>
    <cellStyle name="20% - Accent1 14 6 2" xfId="715" xr:uid="{00000000-0005-0000-0000-0000CA020000}"/>
    <cellStyle name="20% - Accent1 14 6 2 2" xfId="716" xr:uid="{00000000-0005-0000-0000-0000CB020000}"/>
    <cellStyle name="20% - Accent1 14 6 3" xfId="717" xr:uid="{00000000-0005-0000-0000-0000CC020000}"/>
    <cellStyle name="20% - Accent1 14 6 3 2" xfId="718" xr:uid="{00000000-0005-0000-0000-0000CD020000}"/>
    <cellStyle name="20% - Accent1 14 6 4" xfId="719" xr:uid="{00000000-0005-0000-0000-0000CE020000}"/>
    <cellStyle name="20% - Accent1 14 7" xfId="720" xr:uid="{00000000-0005-0000-0000-0000CF020000}"/>
    <cellStyle name="20% - Accent1 14 7 2" xfId="721" xr:uid="{00000000-0005-0000-0000-0000D0020000}"/>
    <cellStyle name="20% - Accent1 14 8" xfId="722" xr:uid="{00000000-0005-0000-0000-0000D1020000}"/>
    <cellStyle name="20% - Accent1 14 8 2" xfId="723" xr:uid="{00000000-0005-0000-0000-0000D2020000}"/>
    <cellStyle name="20% - Accent1 14 9" xfId="724" xr:uid="{00000000-0005-0000-0000-0000D3020000}"/>
    <cellStyle name="20% - Accent1 15" xfId="725" xr:uid="{00000000-0005-0000-0000-0000D4020000}"/>
    <cellStyle name="20% - Accent1 15 2" xfId="726" xr:uid="{00000000-0005-0000-0000-0000D5020000}"/>
    <cellStyle name="20% - Accent1 15 2 2" xfId="727" xr:uid="{00000000-0005-0000-0000-0000D6020000}"/>
    <cellStyle name="20% - Accent1 15 2 2 2" xfId="728" xr:uid="{00000000-0005-0000-0000-0000D7020000}"/>
    <cellStyle name="20% - Accent1 15 2 3" xfId="729" xr:uid="{00000000-0005-0000-0000-0000D8020000}"/>
    <cellStyle name="20% - Accent1 15 2 3 2" xfId="730" xr:uid="{00000000-0005-0000-0000-0000D9020000}"/>
    <cellStyle name="20% - Accent1 15 2 4" xfId="731" xr:uid="{00000000-0005-0000-0000-0000DA020000}"/>
    <cellStyle name="20% - Accent1 15 3" xfId="732" xr:uid="{00000000-0005-0000-0000-0000DB020000}"/>
    <cellStyle name="20% - Accent1 15 3 2" xfId="733" xr:uid="{00000000-0005-0000-0000-0000DC020000}"/>
    <cellStyle name="20% - Accent1 15 3 2 2" xfId="734" xr:uid="{00000000-0005-0000-0000-0000DD020000}"/>
    <cellStyle name="20% - Accent1 15 3 3" xfId="735" xr:uid="{00000000-0005-0000-0000-0000DE020000}"/>
    <cellStyle name="20% - Accent1 15 3 3 2" xfId="736" xr:uid="{00000000-0005-0000-0000-0000DF020000}"/>
    <cellStyle name="20% - Accent1 15 3 4" xfId="737" xr:uid="{00000000-0005-0000-0000-0000E0020000}"/>
    <cellStyle name="20% - Accent1 15 4" xfId="738" xr:uid="{00000000-0005-0000-0000-0000E1020000}"/>
    <cellStyle name="20% - Accent1 15 4 2" xfId="739" xr:uid="{00000000-0005-0000-0000-0000E2020000}"/>
    <cellStyle name="20% - Accent1 15 4 2 2" xfId="740" xr:uid="{00000000-0005-0000-0000-0000E3020000}"/>
    <cellStyle name="20% - Accent1 15 4 3" xfId="741" xr:uid="{00000000-0005-0000-0000-0000E4020000}"/>
    <cellStyle name="20% - Accent1 15 4 3 2" xfId="742" xr:uid="{00000000-0005-0000-0000-0000E5020000}"/>
    <cellStyle name="20% - Accent1 15 4 4" xfId="743" xr:uid="{00000000-0005-0000-0000-0000E6020000}"/>
    <cellStyle name="20% - Accent1 15 5" xfId="744" xr:uid="{00000000-0005-0000-0000-0000E7020000}"/>
    <cellStyle name="20% - Accent1 15 5 2" xfId="745" xr:uid="{00000000-0005-0000-0000-0000E8020000}"/>
    <cellStyle name="20% - Accent1 15 5 2 2" xfId="746" xr:uid="{00000000-0005-0000-0000-0000E9020000}"/>
    <cellStyle name="20% - Accent1 15 5 3" xfId="747" xr:uid="{00000000-0005-0000-0000-0000EA020000}"/>
    <cellStyle name="20% - Accent1 15 5 3 2" xfId="748" xr:uid="{00000000-0005-0000-0000-0000EB020000}"/>
    <cellStyle name="20% - Accent1 15 5 4" xfId="749" xr:uid="{00000000-0005-0000-0000-0000EC020000}"/>
    <cellStyle name="20% - Accent1 15 6" xfId="750" xr:uid="{00000000-0005-0000-0000-0000ED020000}"/>
    <cellStyle name="20% - Accent1 15 6 2" xfId="751" xr:uid="{00000000-0005-0000-0000-0000EE020000}"/>
    <cellStyle name="20% - Accent1 15 6 2 2" xfId="752" xr:uid="{00000000-0005-0000-0000-0000EF020000}"/>
    <cellStyle name="20% - Accent1 15 6 3" xfId="753" xr:uid="{00000000-0005-0000-0000-0000F0020000}"/>
    <cellStyle name="20% - Accent1 15 6 3 2" xfId="754" xr:uid="{00000000-0005-0000-0000-0000F1020000}"/>
    <cellStyle name="20% - Accent1 15 6 4" xfId="755" xr:uid="{00000000-0005-0000-0000-0000F2020000}"/>
    <cellStyle name="20% - Accent1 15 7" xfId="756" xr:uid="{00000000-0005-0000-0000-0000F3020000}"/>
    <cellStyle name="20% - Accent1 15 7 2" xfId="757" xr:uid="{00000000-0005-0000-0000-0000F4020000}"/>
    <cellStyle name="20% - Accent1 15 8" xfId="758" xr:uid="{00000000-0005-0000-0000-0000F5020000}"/>
    <cellStyle name="20% - Accent1 15 8 2" xfId="759" xr:uid="{00000000-0005-0000-0000-0000F6020000}"/>
    <cellStyle name="20% - Accent1 15 9" xfId="760" xr:uid="{00000000-0005-0000-0000-0000F7020000}"/>
    <cellStyle name="20% - Accent1 16" xfId="761" xr:uid="{00000000-0005-0000-0000-0000F8020000}"/>
    <cellStyle name="20% - Accent1 16 2" xfId="762" xr:uid="{00000000-0005-0000-0000-0000F9020000}"/>
    <cellStyle name="20% - Accent1 16 2 2" xfId="763" xr:uid="{00000000-0005-0000-0000-0000FA020000}"/>
    <cellStyle name="20% - Accent1 16 2 2 2" xfId="764" xr:uid="{00000000-0005-0000-0000-0000FB020000}"/>
    <cellStyle name="20% - Accent1 16 2 3" xfId="765" xr:uid="{00000000-0005-0000-0000-0000FC020000}"/>
    <cellStyle name="20% - Accent1 16 2 3 2" xfId="766" xr:uid="{00000000-0005-0000-0000-0000FD020000}"/>
    <cellStyle name="20% - Accent1 16 2 4" xfId="767" xr:uid="{00000000-0005-0000-0000-0000FE020000}"/>
    <cellStyle name="20% - Accent1 16 3" xfId="768" xr:uid="{00000000-0005-0000-0000-0000FF020000}"/>
    <cellStyle name="20% - Accent1 16 3 2" xfId="769" xr:uid="{00000000-0005-0000-0000-000000030000}"/>
    <cellStyle name="20% - Accent1 16 4" xfId="770" xr:uid="{00000000-0005-0000-0000-000001030000}"/>
    <cellStyle name="20% - Accent1 16 4 2" xfId="771" xr:uid="{00000000-0005-0000-0000-000002030000}"/>
    <cellStyle name="20% - Accent1 16 5" xfId="772" xr:uid="{00000000-0005-0000-0000-000003030000}"/>
    <cellStyle name="20% - Accent1 17" xfId="773" xr:uid="{00000000-0005-0000-0000-000004030000}"/>
    <cellStyle name="20% - Accent1 17 2" xfId="774" xr:uid="{00000000-0005-0000-0000-000005030000}"/>
    <cellStyle name="20% - Accent1 17 2 2" xfId="775" xr:uid="{00000000-0005-0000-0000-000006030000}"/>
    <cellStyle name="20% - Accent1 17 2 2 2" xfId="776" xr:uid="{00000000-0005-0000-0000-000007030000}"/>
    <cellStyle name="20% - Accent1 17 2 3" xfId="777" xr:uid="{00000000-0005-0000-0000-000008030000}"/>
    <cellStyle name="20% - Accent1 17 2 3 2" xfId="778" xr:uid="{00000000-0005-0000-0000-000009030000}"/>
    <cellStyle name="20% - Accent1 17 2 4" xfId="779" xr:uid="{00000000-0005-0000-0000-00000A030000}"/>
    <cellStyle name="20% - Accent1 17 3" xfId="780" xr:uid="{00000000-0005-0000-0000-00000B030000}"/>
    <cellStyle name="20% - Accent1 17 3 2" xfId="781" xr:uid="{00000000-0005-0000-0000-00000C030000}"/>
    <cellStyle name="20% - Accent1 17 4" xfId="782" xr:uid="{00000000-0005-0000-0000-00000D030000}"/>
    <cellStyle name="20% - Accent1 17 4 2" xfId="783" xr:uid="{00000000-0005-0000-0000-00000E030000}"/>
    <cellStyle name="20% - Accent1 17 5" xfId="784" xr:uid="{00000000-0005-0000-0000-00000F030000}"/>
    <cellStyle name="20% - Accent1 18" xfId="785" xr:uid="{00000000-0005-0000-0000-000010030000}"/>
    <cellStyle name="20% - Accent1 18 2" xfId="786" xr:uid="{00000000-0005-0000-0000-000011030000}"/>
    <cellStyle name="20% - Accent1 18 2 2" xfId="787" xr:uid="{00000000-0005-0000-0000-000012030000}"/>
    <cellStyle name="20% - Accent1 18 3" xfId="788" xr:uid="{00000000-0005-0000-0000-000013030000}"/>
    <cellStyle name="20% - Accent1 18 3 2" xfId="789" xr:uid="{00000000-0005-0000-0000-000014030000}"/>
    <cellStyle name="20% - Accent1 18 4" xfId="790" xr:uid="{00000000-0005-0000-0000-000015030000}"/>
    <cellStyle name="20% - Accent1 19" xfId="791" xr:uid="{00000000-0005-0000-0000-000016030000}"/>
    <cellStyle name="20% - Accent1 19 2" xfId="792" xr:uid="{00000000-0005-0000-0000-000017030000}"/>
    <cellStyle name="20% - Accent1 2" xfId="793" xr:uid="{00000000-0005-0000-0000-000018030000}"/>
    <cellStyle name="20% - Accent1 2 10" xfId="794" xr:uid="{00000000-0005-0000-0000-000019030000}"/>
    <cellStyle name="20% - Accent1 2 10 2" xfId="795" xr:uid="{00000000-0005-0000-0000-00001A030000}"/>
    <cellStyle name="20% - Accent1 2 10 2 2" xfId="796" xr:uid="{00000000-0005-0000-0000-00001B030000}"/>
    <cellStyle name="20% - Accent1 2 10 3" xfId="797" xr:uid="{00000000-0005-0000-0000-00001C030000}"/>
    <cellStyle name="20% - Accent1 2 11" xfId="798" xr:uid="{00000000-0005-0000-0000-00001D030000}"/>
    <cellStyle name="20% - Accent1 2 11 2" xfId="799" xr:uid="{00000000-0005-0000-0000-00001E030000}"/>
    <cellStyle name="20% - Accent1 2 11 2 2" xfId="800" xr:uid="{00000000-0005-0000-0000-00001F030000}"/>
    <cellStyle name="20% - Accent1 2 11 3" xfId="801" xr:uid="{00000000-0005-0000-0000-000020030000}"/>
    <cellStyle name="20% - Accent1 2 11 3 2" xfId="802" xr:uid="{00000000-0005-0000-0000-000021030000}"/>
    <cellStyle name="20% - Accent1 2 11 4" xfId="803" xr:uid="{00000000-0005-0000-0000-000022030000}"/>
    <cellStyle name="20% - Accent1 2 11 5" xfId="804" xr:uid="{00000000-0005-0000-0000-000023030000}"/>
    <cellStyle name="20% - Accent1 2 11 5 2" xfId="805" xr:uid="{00000000-0005-0000-0000-000024030000}"/>
    <cellStyle name="20% - Accent1 2 11 6" xfId="806" xr:uid="{00000000-0005-0000-0000-000025030000}"/>
    <cellStyle name="20% - Accent1 2 12" xfId="807" xr:uid="{00000000-0005-0000-0000-000026030000}"/>
    <cellStyle name="20% - Accent1 2 12 2" xfId="808" xr:uid="{00000000-0005-0000-0000-000027030000}"/>
    <cellStyle name="20% - Accent1 2 12 2 2" xfId="809" xr:uid="{00000000-0005-0000-0000-000028030000}"/>
    <cellStyle name="20% - Accent1 2 12 3" xfId="810" xr:uid="{00000000-0005-0000-0000-000029030000}"/>
    <cellStyle name="20% - Accent1 2 12 3 2" xfId="811" xr:uid="{00000000-0005-0000-0000-00002A030000}"/>
    <cellStyle name="20% - Accent1 2 12 4" xfId="812" xr:uid="{00000000-0005-0000-0000-00002B030000}"/>
    <cellStyle name="20% - Accent1 2 13" xfId="813" xr:uid="{00000000-0005-0000-0000-00002C030000}"/>
    <cellStyle name="20% - Accent1 2 13 2" xfId="814" xr:uid="{00000000-0005-0000-0000-00002D030000}"/>
    <cellStyle name="20% - Accent1 2 14" xfId="815" xr:uid="{00000000-0005-0000-0000-00002E030000}"/>
    <cellStyle name="20% - Accent1 2 15" xfId="816" xr:uid="{00000000-0005-0000-0000-00002F030000}"/>
    <cellStyle name="20% - Accent1 2 16" xfId="817" xr:uid="{00000000-0005-0000-0000-000030030000}"/>
    <cellStyle name="20% - Accent1 2 17" xfId="818" xr:uid="{00000000-0005-0000-0000-000031030000}"/>
    <cellStyle name="20% - Accent1 2 2" xfId="819" xr:uid="{00000000-0005-0000-0000-000032030000}"/>
    <cellStyle name="20% - Accent1 2 2 2" xfId="820" xr:uid="{00000000-0005-0000-0000-000033030000}"/>
    <cellStyle name="20% - Accent1 2 2 2 2" xfId="821" xr:uid="{00000000-0005-0000-0000-000034030000}"/>
    <cellStyle name="20% - Accent1 2 2 3" xfId="822" xr:uid="{00000000-0005-0000-0000-000035030000}"/>
    <cellStyle name="20% - Accent1 2 2 4" xfId="823" xr:uid="{00000000-0005-0000-0000-000036030000}"/>
    <cellStyle name="20% - Accent1 2 2 5" xfId="824" xr:uid="{00000000-0005-0000-0000-000037030000}"/>
    <cellStyle name="20% - Accent1 2 2 6" xfId="825" xr:uid="{00000000-0005-0000-0000-000038030000}"/>
    <cellStyle name="20% - Accent1 2 3" xfId="826" xr:uid="{00000000-0005-0000-0000-000039030000}"/>
    <cellStyle name="20% - Accent1 2 3 2" xfId="827" xr:uid="{00000000-0005-0000-0000-00003A030000}"/>
    <cellStyle name="20% - Accent1 2 3 2 2" xfId="828" xr:uid="{00000000-0005-0000-0000-00003B030000}"/>
    <cellStyle name="20% - Accent1 2 3 3" xfId="829" xr:uid="{00000000-0005-0000-0000-00003C030000}"/>
    <cellStyle name="20% - Accent1 2 4" xfId="830" xr:uid="{00000000-0005-0000-0000-00003D030000}"/>
    <cellStyle name="20% - Accent1 2 4 2" xfId="831" xr:uid="{00000000-0005-0000-0000-00003E030000}"/>
    <cellStyle name="20% - Accent1 2 4 2 2" xfId="832" xr:uid="{00000000-0005-0000-0000-00003F030000}"/>
    <cellStyle name="20% - Accent1 2 4 3" xfId="833" xr:uid="{00000000-0005-0000-0000-000040030000}"/>
    <cellStyle name="20% - Accent1 2 5" xfId="834" xr:uid="{00000000-0005-0000-0000-000041030000}"/>
    <cellStyle name="20% - Accent1 2 5 2" xfId="835" xr:uid="{00000000-0005-0000-0000-000042030000}"/>
    <cellStyle name="20% - Accent1 2 5 2 2" xfId="836" xr:uid="{00000000-0005-0000-0000-000043030000}"/>
    <cellStyle name="20% - Accent1 2 5 3" xfId="837" xr:uid="{00000000-0005-0000-0000-000044030000}"/>
    <cellStyle name="20% - Accent1 2 6" xfId="838" xr:uid="{00000000-0005-0000-0000-000045030000}"/>
    <cellStyle name="20% - Accent1 2 6 2" xfId="839" xr:uid="{00000000-0005-0000-0000-000046030000}"/>
    <cellStyle name="20% - Accent1 2 6 2 2" xfId="840" xr:uid="{00000000-0005-0000-0000-000047030000}"/>
    <cellStyle name="20% - Accent1 2 6 3" xfId="841" xr:uid="{00000000-0005-0000-0000-000048030000}"/>
    <cellStyle name="20% - Accent1 2 7" xfId="842" xr:uid="{00000000-0005-0000-0000-000049030000}"/>
    <cellStyle name="20% - Accent1 2 7 2" xfId="843" xr:uid="{00000000-0005-0000-0000-00004A030000}"/>
    <cellStyle name="20% - Accent1 2 7 2 2" xfId="844" xr:uid="{00000000-0005-0000-0000-00004B030000}"/>
    <cellStyle name="20% - Accent1 2 7 3" xfId="845" xr:uid="{00000000-0005-0000-0000-00004C030000}"/>
    <cellStyle name="20% - Accent1 2 8" xfId="846" xr:uid="{00000000-0005-0000-0000-00004D030000}"/>
    <cellStyle name="20% - Accent1 2 8 2" xfId="847" xr:uid="{00000000-0005-0000-0000-00004E030000}"/>
    <cellStyle name="20% - Accent1 2 8 2 2" xfId="848" xr:uid="{00000000-0005-0000-0000-00004F030000}"/>
    <cellStyle name="20% - Accent1 2 8 3" xfId="849" xr:uid="{00000000-0005-0000-0000-000050030000}"/>
    <cellStyle name="20% - Accent1 2 9" xfId="850" xr:uid="{00000000-0005-0000-0000-000051030000}"/>
    <cellStyle name="20% - Accent1 2 9 2" xfId="851" xr:uid="{00000000-0005-0000-0000-000052030000}"/>
    <cellStyle name="20% - Accent1 2 9 2 2" xfId="852" xr:uid="{00000000-0005-0000-0000-000053030000}"/>
    <cellStyle name="20% - Accent1 2 9 3" xfId="853" xr:uid="{00000000-0005-0000-0000-000054030000}"/>
    <cellStyle name="20% - Accent1 20" xfId="854" xr:uid="{00000000-0005-0000-0000-000055030000}"/>
    <cellStyle name="20% - Accent1 20 2" xfId="855" xr:uid="{00000000-0005-0000-0000-000056030000}"/>
    <cellStyle name="20% - Accent1 21" xfId="856" xr:uid="{00000000-0005-0000-0000-000057030000}"/>
    <cellStyle name="20% - Accent1 21 10" xfId="857" xr:uid="{00000000-0005-0000-0000-000058030000}"/>
    <cellStyle name="20% - Accent1 21 10 2" xfId="858" xr:uid="{00000000-0005-0000-0000-000059030000}"/>
    <cellStyle name="20% - Accent1 21 11" xfId="859" xr:uid="{00000000-0005-0000-0000-00005A030000}"/>
    <cellStyle name="20% - Accent1 21 11 2" xfId="860" xr:uid="{00000000-0005-0000-0000-00005B030000}"/>
    <cellStyle name="20% - Accent1 21 12" xfId="861" xr:uid="{00000000-0005-0000-0000-00005C030000}"/>
    <cellStyle name="20% - Accent1 21 12 2" xfId="862" xr:uid="{00000000-0005-0000-0000-00005D030000}"/>
    <cellStyle name="20% - Accent1 21 13" xfId="863" xr:uid="{00000000-0005-0000-0000-00005E030000}"/>
    <cellStyle name="20% - Accent1 21 13 2" xfId="864" xr:uid="{00000000-0005-0000-0000-00005F030000}"/>
    <cellStyle name="20% - Accent1 21 14" xfId="865" xr:uid="{00000000-0005-0000-0000-000060030000}"/>
    <cellStyle name="20% - Accent1 21 14 2" xfId="866" xr:uid="{00000000-0005-0000-0000-000061030000}"/>
    <cellStyle name="20% - Accent1 21 15" xfId="867" xr:uid="{00000000-0005-0000-0000-000062030000}"/>
    <cellStyle name="20% - Accent1 21 15 2" xfId="868" xr:uid="{00000000-0005-0000-0000-000063030000}"/>
    <cellStyle name="20% - Accent1 21 16" xfId="869" xr:uid="{00000000-0005-0000-0000-000064030000}"/>
    <cellStyle name="20% - Accent1 21 2" xfId="870" xr:uid="{00000000-0005-0000-0000-000065030000}"/>
    <cellStyle name="20% - Accent1 21 2 2" xfId="871" xr:uid="{00000000-0005-0000-0000-000066030000}"/>
    <cellStyle name="20% - Accent1 21 3" xfId="872" xr:uid="{00000000-0005-0000-0000-000067030000}"/>
    <cellStyle name="20% - Accent1 21 3 2" xfId="873" xr:uid="{00000000-0005-0000-0000-000068030000}"/>
    <cellStyle name="20% - Accent1 21 4" xfId="874" xr:uid="{00000000-0005-0000-0000-000069030000}"/>
    <cellStyle name="20% - Accent1 21 4 2" xfId="875" xr:uid="{00000000-0005-0000-0000-00006A030000}"/>
    <cellStyle name="20% - Accent1 21 5" xfId="876" xr:uid="{00000000-0005-0000-0000-00006B030000}"/>
    <cellStyle name="20% - Accent1 21 5 2" xfId="877" xr:uid="{00000000-0005-0000-0000-00006C030000}"/>
    <cellStyle name="20% - Accent1 21 6" xfId="878" xr:uid="{00000000-0005-0000-0000-00006D030000}"/>
    <cellStyle name="20% - Accent1 21 6 2" xfId="879" xr:uid="{00000000-0005-0000-0000-00006E030000}"/>
    <cellStyle name="20% - Accent1 21 7" xfId="880" xr:uid="{00000000-0005-0000-0000-00006F030000}"/>
    <cellStyle name="20% - Accent1 21 7 2" xfId="881" xr:uid="{00000000-0005-0000-0000-000070030000}"/>
    <cellStyle name="20% - Accent1 21 8" xfId="882" xr:uid="{00000000-0005-0000-0000-000071030000}"/>
    <cellStyle name="20% - Accent1 21 8 2" xfId="883" xr:uid="{00000000-0005-0000-0000-000072030000}"/>
    <cellStyle name="20% - Accent1 21 9" xfId="884" xr:uid="{00000000-0005-0000-0000-000073030000}"/>
    <cellStyle name="20% - Accent1 21 9 2" xfId="885" xr:uid="{00000000-0005-0000-0000-000074030000}"/>
    <cellStyle name="20% - Accent1 22" xfId="886" xr:uid="{00000000-0005-0000-0000-000075030000}"/>
    <cellStyle name="20% - Accent1 22 10" xfId="887" xr:uid="{00000000-0005-0000-0000-000076030000}"/>
    <cellStyle name="20% - Accent1 22 10 2" xfId="888" xr:uid="{00000000-0005-0000-0000-000077030000}"/>
    <cellStyle name="20% - Accent1 22 11" xfId="889" xr:uid="{00000000-0005-0000-0000-000078030000}"/>
    <cellStyle name="20% - Accent1 22 11 2" xfId="890" xr:uid="{00000000-0005-0000-0000-000079030000}"/>
    <cellStyle name="20% - Accent1 22 12" xfId="891" xr:uid="{00000000-0005-0000-0000-00007A030000}"/>
    <cellStyle name="20% - Accent1 22 12 2" xfId="892" xr:uid="{00000000-0005-0000-0000-00007B030000}"/>
    <cellStyle name="20% - Accent1 22 13" xfId="893" xr:uid="{00000000-0005-0000-0000-00007C030000}"/>
    <cellStyle name="20% - Accent1 22 13 2" xfId="894" xr:uid="{00000000-0005-0000-0000-00007D030000}"/>
    <cellStyle name="20% - Accent1 22 14" xfId="895" xr:uid="{00000000-0005-0000-0000-00007E030000}"/>
    <cellStyle name="20% - Accent1 22 14 2" xfId="896" xr:uid="{00000000-0005-0000-0000-00007F030000}"/>
    <cellStyle name="20% - Accent1 22 15" xfId="897" xr:uid="{00000000-0005-0000-0000-000080030000}"/>
    <cellStyle name="20% - Accent1 22 15 2" xfId="898" xr:uid="{00000000-0005-0000-0000-000081030000}"/>
    <cellStyle name="20% - Accent1 22 16" xfId="899" xr:uid="{00000000-0005-0000-0000-000082030000}"/>
    <cellStyle name="20% - Accent1 22 2" xfId="900" xr:uid="{00000000-0005-0000-0000-000083030000}"/>
    <cellStyle name="20% - Accent1 22 2 2" xfId="901" xr:uid="{00000000-0005-0000-0000-000084030000}"/>
    <cellStyle name="20% - Accent1 22 3" xfId="902" xr:uid="{00000000-0005-0000-0000-000085030000}"/>
    <cellStyle name="20% - Accent1 22 3 2" xfId="903" xr:uid="{00000000-0005-0000-0000-000086030000}"/>
    <cellStyle name="20% - Accent1 22 4" xfId="904" xr:uid="{00000000-0005-0000-0000-000087030000}"/>
    <cellStyle name="20% - Accent1 22 4 2" xfId="905" xr:uid="{00000000-0005-0000-0000-000088030000}"/>
    <cellStyle name="20% - Accent1 22 5" xfId="906" xr:uid="{00000000-0005-0000-0000-000089030000}"/>
    <cellStyle name="20% - Accent1 22 5 2" xfId="907" xr:uid="{00000000-0005-0000-0000-00008A030000}"/>
    <cellStyle name="20% - Accent1 22 6" xfId="908" xr:uid="{00000000-0005-0000-0000-00008B030000}"/>
    <cellStyle name="20% - Accent1 22 6 2" xfId="909" xr:uid="{00000000-0005-0000-0000-00008C030000}"/>
    <cellStyle name="20% - Accent1 22 7" xfId="910" xr:uid="{00000000-0005-0000-0000-00008D030000}"/>
    <cellStyle name="20% - Accent1 22 7 2" xfId="911" xr:uid="{00000000-0005-0000-0000-00008E030000}"/>
    <cellStyle name="20% - Accent1 22 8" xfId="912" xr:uid="{00000000-0005-0000-0000-00008F030000}"/>
    <cellStyle name="20% - Accent1 22 8 2" xfId="913" xr:uid="{00000000-0005-0000-0000-000090030000}"/>
    <cellStyle name="20% - Accent1 22 9" xfId="914" xr:uid="{00000000-0005-0000-0000-000091030000}"/>
    <cellStyle name="20% - Accent1 22 9 2" xfId="915" xr:uid="{00000000-0005-0000-0000-000092030000}"/>
    <cellStyle name="20% - Accent1 23" xfId="916" xr:uid="{00000000-0005-0000-0000-000093030000}"/>
    <cellStyle name="20% - Accent1 23 10" xfId="917" xr:uid="{00000000-0005-0000-0000-000094030000}"/>
    <cellStyle name="20% - Accent1 23 10 2" xfId="918" xr:uid="{00000000-0005-0000-0000-000095030000}"/>
    <cellStyle name="20% - Accent1 23 11" xfId="919" xr:uid="{00000000-0005-0000-0000-000096030000}"/>
    <cellStyle name="20% - Accent1 23 11 2" xfId="920" xr:uid="{00000000-0005-0000-0000-000097030000}"/>
    <cellStyle name="20% - Accent1 23 12" xfId="921" xr:uid="{00000000-0005-0000-0000-000098030000}"/>
    <cellStyle name="20% - Accent1 23 12 2" xfId="922" xr:uid="{00000000-0005-0000-0000-000099030000}"/>
    <cellStyle name="20% - Accent1 23 13" xfId="923" xr:uid="{00000000-0005-0000-0000-00009A030000}"/>
    <cellStyle name="20% - Accent1 23 13 2" xfId="924" xr:uid="{00000000-0005-0000-0000-00009B030000}"/>
    <cellStyle name="20% - Accent1 23 14" xfId="925" xr:uid="{00000000-0005-0000-0000-00009C030000}"/>
    <cellStyle name="20% - Accent1 23 14 2" xfId="926" xr:uid="{00000000-0005-0000-0000-00009D030000}"/>
    <cellStyle name="20% - Accent1 23 15" xfId="927" xr:uid="{00000000-0005-0000-0000-00009E030000}"/>
    <cellStyle name="20% - Accent1 23 15 2" xfId="928" xr:uid="{00000000-0005-0000-0000-00009F030000}"/>
    <cellStyle name="20% - Accent1 23 16" xfId="929" xr:uid="{00000000-0005-0000-0000-0000A0030000}"/>
    <cellStyle name="20% - Accent1 23 16 2" xfId="930" xr:uid="{00000000-0005-0000-0000-0000A1030000}"/>
    <cellStyle name="20% - Accent1 23 17" xfId="931" xr:uid="{00000000-0005-0000-0000-0000A2030000}"/>
    <cellStyle name="20% - Accent1 23 2" xfId="932" xr:uid="{00000000-0005-0000-0000-0000A3030000}"/>
    <cellStyle name="20% - Accent1 23 2 10" xfId="933" xr:uid="{00000000-0005-0000-0000-0000A4030000}"/>
    <cellStyle name="20% - Accent1 23 2 10 2" xfId="934" xr:uid="{00000000-0005-0000-0000-0000A5030000}"/>
    <cellStyle name="20% - Accent1 23 2 11" xfId="935" xr:uid="{00000000-0005-0000-0000-0000A6030000}"/>
    <cellStyle name="20% - Accent1 23 2 11 2" xfId="936" xr:uid="{00000000-0005-0000-0000-0000A7030000}"/>
    <cellStyle name="20% - Accent1 23 2 12" xfId="937" xr:uid="{00000000-0005-0000-0000-0000A8030000}"/>
    <cellStyle name="20% - Accent1 23 2 12 2" xfId="938" xr:uid="{00000000-0005-0000-0000-0000A9030000}"/>
    <cellStyle name="20% - Accent1 23 2 13" xfId="939" xr:uid="{00000000-0005-0000-0000-0000AA030000}"/>
    <cellStyle name="20% - Accent1 23 2 13 2" xfId="940" xr:uid="{00000000-0005-0000-0000-0000AB030000}"/>
    <cellStyle name="20% - Accent1 23 2 14" xfId="941" xr:uid="{00000000-0005-0000-0000-0000AC030000}"/>
    <cellStyle name="20% - Accent1 23 2 14 2" xfId="942" xr:uid="{00000000-0005-0000-0000-0000AD030000}"/>
    <cellStyle name="20% - Accent1 23 2 15" xfId="943" xr:uid="{00000000-0005-0000-0000-0000AE030000}"/>
    <cellStyle name="20% - Accent1 23 2 15 2" xfId="944" xr:uid="{00000000-0005-0000-0000-0000AF030000}"/>
    <cellStyle name="20% - Accent1 23 2 16" xfId="945" xr:uid="{00000000-0005-0000-0000-0000B0030000}"/>
    <cellStyle name="20% - Accent1 23 2 2" xfId="946" xr:uid="{00000000-0005-0000-0000-0000B1030000}"/>
    <cellStyle name="20% - Accent1 23 2 2 2" xfId="947" xr:uid="{00000000-0005-0000-0000-0000B2030000}"/>
    <cellStyle name="20% - Accent1 23 2 3" xfId="948" xr:uid="{00000000-0005-0000-0000-0000B3030000}"/>
    <cellStyle name="20% - Accent1 23 2 3 2" xfId="949" xr:uid="{00000000-0005-0000-0000-0000B4030000}"/>
    <cellStyle name="20% - Accent1 23 2 4" xfId="950" xr:uid="{00000000-0005-0000-0000-0000B5030000}"/>
    <cellStyle name="20% - Accent1 23 2 4 2" xfId="951" xr:uid="{00000000-0005-0000-0000-0000B6030000}"/>
    <cellStyle name="20% - Accent1 23 2 5" xfId="952" xr:uid="{00000000-0005-0000-0000-0000B7030000}"/>
    <cellStyle name="20% - Accent1 23 2 5 2" xfId="953" xr:uid="{00000000-0005-0000-0000-0000B8030000}"/>
    <cellStyle name="20% - Accent1 23 2 6" xfId="954" xr:uid="{00000000-0005-0000-0000-0000B9030000}"/>
    <cellStyle name="20% - Accent1 23 2 6 2" xfId="955" xr:uid="{00000000-0005-0000-0000-0000BA030000}"/>
    <cellStyle name="20% - Accent1 23 2 7" xfId="956" xr:uid="{00000000-0005-0000-0000-0000BB030000}"/>
    <cellStyle name="20% - Accent1 23 2 7 2" xfId="957" xr:uid="{00000000-0005-0000-0000-0000BC030000}"/>
    <cellStyle name="20% - Accent1 23 2 8" xfId="958" xr:uid="{00000000-0005-0000-0000-0000BD030000}"/>
    <cellStyle name="20% - Accent1 23 2 8 2" xfId="959" xr:uid="{00000000-0005-0000-0000-0000BE030000}"/>
    <cellStyle name="20% - Accent1 23 2 9" xfId="960" xr:uid="{00000000-0005-0000-0000-0000BF030000}"/>
    <cellStyle name="20% - Accent1 23 2 9 2" xfId="961" xr:uid="{00000000-0005-0000-0000-0000C0030000}"/>
    <cellStyle name="20% - Accent1 23 3" xfId="962" xr:uid="{00000000-0005-0000-0000-0000C1030000}"/>
    <cellStyle name="20% - Accent1 23 3 2" xfId="963" xr:uid="{00000000-0005-0000-0000-0000C2030000}"/>
    <cellStyle name="20% - Accent1 23 4" xfId="964" xr:uid="{00000000-0005-0000-0000-0000C3030000}"/>
    <cellStyle name="20% - Accent1 23 4 2" xfId="965" xr:uid="{00000000-0005-0000-0000-0000C4030000}"/>
    <cellStyle name="20% - Accent1 23 5" xfId="966" xr:uid="{00000000-0005-0000-0000-0000C5030000}"/>
    <cellStyle name="20% - Accent1 23 5 2" xfId="967" xr:uid="{00000000-0005-0000-0000-0000C6030000}"/>
    <cellStyle name="20% - Accent1 23 6" xfId="968" xr:uid="{00000000-0005-0000-0000-0000C7030000}"/>
    <cellStyle name="20% - Accent1 23 6 2" xfId="969" xr:uid="{00000000-0005-0000-0000-0000C8030000}"/>
    <cellStyle name="20% - Accent1 23 7" xfId="970" xr:uid="{00000000-0005-0000-0000-0000C9030000}"/>
    <cellStyle name="20% - Accent1 23 7 2" xfId="971" xr:uid="{00000000-0005-0000-0000-0000CA030000}"/>
    <cellStyle name="20% - Accent1 23 8" xfId="972" xr:uid="{00000000-0005-0000-0000-0000CB030000}"/>
    <cellStyle name="20% - Accent1 23 8 2" xfId="973" xr:uid="{00000000-0005-0000-0000-0000CC030000}"/>
    <cellStyle name="20% - Accent1 23 9" xfId="974" xr:uid="{00000000-0005-0000-0000-0000CD030000}"/>
    <cellStyle name="20% - Accent1 23 9 2" xfId="975" xr:uid="{00000000-0005-0000-0000-0000CE030000}"/>
    <cellStyle name="20% - Accent1 24" xfId="976" xr:uid="{00000000-0005-0000-0000-0000CF030000}"/>
    <cellStyle name="20% - Accent1 24 10" xfId="977" xr:uid="{00000000-0005-0000-0000-0000D0030000}"/>
    <cellStyle name="20% - Accent1 24 10 2" xfId="978" xr:uid="{00000000-0005-0000-0000-0000D1030000}"/>
    <cellStyle name="20% - Accent1 24 11" xfId="979" xr:uid="{00000000-0005-0000-0000-0000D2030000}"/>
    <cellStyle name="20% - Accent1 24 11 2" xfId="980" xr:uid="{00000000-0005-0000-0000-0000D3030000}"/>
    <cellStyle name="20% - Accent1 24 12" xfId="981" xr:uid="{00000000-0005-0000-0000-0000D4030000}"/>
    <cellStyle name="20% - Accent1 24 12 2" xfId="982" xr:uid="{00000000-0005-0000-0000-0000D5030000}"/>
    <cellStyle name="20% - Accent1 24 13" xfId="983" xr:uid="{00000000-0005-0000-0000-0000D6030000}"/>
    <cellStyle name="20% - Accent1 24 13 2" xfId="984" xr:uid="{00000000-0005-0000-0000-0000D7030000}"/>
    <cellStyle name="20% - Accent1 24 14" xfId="985" xr:uid="{00000000-0005-0000-0000-0000D8030000}"/>
    <cellStyle name="20% - Accent1 24 14 2" xfId="986" xr:uid="{00000000-0005-0000-0000-0000D9030000}"/>
    <cellStyle name="20% - Accent1 24 15" xfId="987" xr:uid="{00000000-0005-0000-0000-0000DA030000}"/>
    <cellStyle name="20% - Accent1 24 15 2" xfId="988" xr:uid="{00000000-0005-0000-0000-0000DB030000}"/>
    <cellStyle name="20% - Accent1 24 16" xfId="989" xr:uid="{00000000-0005-0000-0000-0000DC030000}"/>
    <cellStyle name="20% - Accent1 24 16 2" xfId="990" xr:uid="{00000000-0005-0000-0000-0000DD030000}"/>
    <cellStyle name="20% - Accent1 24 17" xfId="991" xr:uid="{00000000-0005-0000-0000-0000DE030000}"/>
    <cellStyle name="20% - Accent1 24 2" xfId="992" xr:uid="{00000000-0005-0000-0000-0000DF030000}"/>
    <cellStyle name="20% - Accent1 24 2 10" xfId="993" xr:uid="{00000000-0005-0000-0000-0000E0030000}"/>
    <cellStyle name="20% - Accent1 24 2 10 2" xfId="994" xr:uid="{00000000-0005-0000-0000-0000E1030000}"/>
    <cellStyle name="20% - Accent1 24 2 11" xfId="995" xr:uid="{00000000-0005-0000-0000-0000E2030000}"/>
    <cellStyle name="20% - Accent1 24 2 11 2" xfId="996" xr:uid="{00000000-0005-0000-0000-0000E3030000}"/>
    <cellStyle name="20% - Accent1 24 2 12" xfId="997" xr:uid="{00000000-0005-0000-0000-0000E4030000}"/>
    <cellStyle name="20% - Accent1 24 2 12 2" xfId="998" xr:uid="{00000000-0005-0000-0000-0000E5030000}"/>
    <cellStyle name="20% - Accent1 24 2 13" xfId="999" xr:uid="{00000000-0005-0000-0000-0000E6030000}"/>
    <cellStyle name="20% - Accent1 24 2 13 2" xfId="1000" xr:uid="{00000000-0005-0000-0000-0000E7030000}"/>
    <cellStyle name="20% - Accent1 24 2 14" xfId="1001" xr:uid="{00000000-0005-0000-0000-0000E8030000}"/>
    <cellStyle name="20% - Accent1 24 2 14 2" xfId="1002" xr:uid="{00000000-0005-0000-0000-0000E9030000}"/>
    <cellStyle name="20% - Accent1 24 2 15" xfId="1003" xr:uid="{00000000-0005-0000-0000-0000EA030000}"/>
    <cellStyle name="20% - Accent1 24 2 15 2" xfId="1004" xr:uid="{00000000-0005-0000-0000-0000EB030000}"/>
    <cellStyle name="20% - Accent1 24 2 16" xfId="1005" xr:uid="{00000000-0005-0000-0000-0000EC030000}"/>
    <cellStyle name="20% - Accent1 24 2 2" xfId="1006" xr:uid="{00000000-0005-0000-0000-0000ED030000}"/>
    <cellStyle name="20% - Accent1 24 2 2 2" xfId="1007" xr:uid="{00000000-0005-0000-0000-0000EE030000}"/>
    <cellStyle name="20% - Accent1 24 2 3" xfId="1008" xr:uid="{00000000-0005-0000-0000-0000EF030000}"/>
    <cellStyle name="20% - Accent1 24 2 3 2" xfId="1009" xr:uid="{00000000-0005-0000-0000-0000F0030000}"/>
    <cellStyle name="20% - Accent1 24 2 4" xfId="1010" xr:uid="{00000000-0005-0000-0000-0000F1030000}"/>
    <cellStyle name="20% - Accent1 24 2 4 2" xfId="1011" xr:uid="{00000000-0005-0000-0000-0000F2030000}"/>
    <cellStyle name="20% - Accent1 24 2 5" xfId="1012" xr:uid="{00000000-0005-0000-0000-0000F3030000}"/>
    <cellStyle name="20% - Accent1 24 2 5 2" xfId="1013" xr:uid="{00000000-0005-0000-0000-0000F4030000}"/>
    <cellStyle name="20% - Accent1 24 2 6" xfId="1014" xr:uid="{00000000-0005-0000-0000-0000F5030000}"/>
    <cellStyle name="20% - Accent1 24 2 6 2" xfId="1015" xr:uid="{00000000-0005-0000-0000-0000F6030000}"/>
    <cellStyle name="20% - Accent1 24 2 7" xfId="1016" xr:uid="{00000000-0005-0000-0000-0000F7030000}"/>
    <cellStyle name="20% - Accent1 24 2 7 2" xfId="1017" xr:uid="{00000000-0005-0000-0000-0000F8030000}"/>
    <cellStyle name="20% - Accent1 24 2 8" xfId="1018" xr:uid="{00000000-0005-0000-0000-0000F9030000}"/>
    <cellStyle name="20% - Accent1 24 2 8 2" xfId="1019" xr:uid="{00000000-0005-0000-0000-0000FA030000}"/>
    <cellStyle name="20% - Accent1 24 2 9" xfId="1020" xr:uid="{00000000-0005-0000-0000-0000FB030000}"/>
    <cellStyle name="20% - Accent1 24 2 9 2" xfId="1021" xr:uid="{00000000-0005-0000-0000-0000FC030000}"/>
    <cellStyle name="20% - Accent1 24 3" xfId="1022" xr:uid="{00000000-0005-0000-0000-0000FD030000}"/>
    <cellStyle name="20% - Accent1 24 3 2" xfId="1023" xr:uid="{00000000-0005-0000-0000-0000FE030000}"/>
    <cellStyle name="20% - Accent1 24 4" xfId="1024" xr:uid="{00000000-0005-0000-0000-0000FF030000}"/>
    <cellStyle name="20% - Accent1 24 4 2" xfId="1025" xr:uid="{00000000-0005-0000-0000-000000040000}"/>
    <cellStyle name="20% - Accent1 24 5" xfId="1026" xr:uid="{00000000-0005-0000-0000-000001040000}"/>
    <cellStyle name="20% - Accent1 24 5 2" xfId="1027" xr:uid="{00000000-0005-0000-0000-000002040000}"/>
    <cellStyle name="20% - Accent1 24 6" xfId="1028" xr:uid="{00000000-0005-0000-0000-000003040000}"/>
    <cellStyle name="20% - Accent1 24 6 2" xfId="1029" xr:uid="{00000000-0005-0000-0000-000004040000}"/>
    <cellStyle name="20% - Accent1 24 7" xfId="1030" xr:uid="{00000000-0005-0000-0000-000005040000}"/>
    <cellStyle name="20% - Accent1 24 7 2" xfId="1031" xr:uid="{00000000-0005-0000-0000-000006040000}"/>
    <cellStyle name="20% - Accent1 24 8" xfId="1032" xr:uid="{00000000-0005-0000-0000-000007040000}"/>
    <cellStyle name="20% - Accent1 24 8 2" xfId="1033" xr:uid="{00000000-0005-0000-0000-000008040000}"/>
    <cellStyle name="20% - Accent1 24 9" xfId="1034" xr:uid="{00000000-0005-0000-0000-000009040000}"/>
    <cellStyle name="20% - Accent1 24 9 2" xfId="1035" xr:uid="{00000000-0005-0000-0000-00000A040000}"/>
    <cellStyle name="20% - Accent1 25" xfId="1036" xr:uid="{00000000-0005-0000-0000-00000B040000}"/>
    <cellStyle name="20% - Accent1 26" xfId="1037" xr:uid="{00000000-0005-0000-0000-00000C040000}"/>
    <cellStyle name="20% - Accent1 27" xfId="1038" xr:uid="{00000000-0005-0000-0000-00000D040000}"/>
    <cellStyle name="20% - Accent1 3" xfId="1039" xr:uid="{00000000-0005-0000-0000-00000E040000}"/>
    <cellStyle name="20% - Accent1 3 10" xfId="1040" xr:uid="{00000000-0005-0000-0000-00000F040000}"/>
    <cellStyle name="20% - Accent1 3 10 2" xfId="1041" xr:uid="{00000000-0005-0000-0000-000010040000}"/>
    <cellStyle name="20% - Accent1 3 10 2 2" xfId="1042" xr:uid="{00000000-0005-0000-0000-000011040000}"/>
    <cellStyle name="20% - Accent1 3 10 3" xfId="1043" xr:uid="{00000000-0005-0000-0000-000012040000}"/>
    <cellStyle name="20% - Accent1 3 11" xfId="1044" xr:uid="{00000000-0005-0000-0000-000013040000}"/>
    <cellStyle name="20% - Accent1 3 11 2" xfId="1045" xr:uid="{00000000-0005-0000-0000-000014040000}"/>
    <cellStyle name="20% - Accent1 3 12" xfId="1046" xr:uid="{00000000-0005-0000-0000-000015040000}"/>
    <cellStyle name="20% - Accent1 3 12 2" xfId="1047" xr:uid="{00000000-0005-0000-0000-000016040000}"/>
    <cellStyle name="20% - Accent1 3 13" xfId="1048" xr:uid="{00000000-0005-0000-0000-000017040000}"/>
    <cellStyle name="20% - Accent1 3 14" xfId="1049" xr:uid="{00000000-0005-0000-0000-000018040000}"/>
    <cellStyle name="20% - Accent1 3 2" xfId="1050" xr:uid="{00000000-0005-0000-0000-000019040000}"/>
    <cellStyle name="20% - Accent1 3 2 2" xfId="1051" xr:uid="{00000000-0005-0000-0000-00001A040000}"/>
    <cellStyle name="20% - Accent1 3 2 2 2" xfId="1052" xr:uid="{00000000-0005-0000-0000-00001B040000}"/>
    <cellStyle name="20% - Accent1 3 2 3" xfId="1053" xr:uid="{00000000-0005-0000-0000-00001C040000}"/>
    <cellStyle name="20% - Accent1 3 3" xfId="1054" xr:uid="{00000000-0005-0000-0000-00001D040000}"/>
    <cellStyle name="20% - Accent1 3 3 2" xfId="1055" xr:uid="{00000000-0005-0000-0000-00001E040000}"/>
    <cellStyle name="20% - Accent1 3 3 2 2" xfId="1056" xr:uid="{00000000-0005-0000-0000-00001F040000}"/>
    <cellStyle name="20% - Accent1 3 3 3" xfId="1057" xr:uid="{00000000-0005-0000-0000-000020040000}"/>
    <cellStyle name="20% - Accent1 3 4" xfId="1058" xr:uid="{00000000-0005-0000-0000-000021040000}"/>
    <cellStyle name="20% - Accent1 3 4 2" xfId="1059" xr:uid="{00000000-0005-0000-0000-000022040000}"/>
    <cellStyle name="20% - Accent1 3 4 2 2" xfId="1060" xr:uid="{00000000-0005-0000-0000-000023040000}"/>
    <cellStyle name="20% - Accent1 3 4 3" xfId="1061" xr:uid="{00000000-0005-0000-0000-000024040000}"/>
    <cellStyle name="20% - Accent1 3 5" xfId="1062" xr:uid="{00000000-0005-0000-0000-000025040000}"/>
    <cellStyle name="20% - Accent1 3 5 2" xfId="1063" xr:uid="{00000000-0005-0000-0000-000026040000}"/>
    <cellStyle name="20% - Accent1 3 5 2 2" xfId="1064" xr:uid="{00000000-0005-0000-0000-000027040000}"/>
    <cellStyle name="20% - Accent1 3 5 3" xfId="1065" xr:uid="{00000000-0005-0000-0000-000028040000}"/>
    <cellStyle name="20% - Accent1 3 6" xfId="1066" xr:uid="{00000000-0005-0000-0000-000029040000}"/>
    <cellStyle name="20% - Accent1 3 6 2" xfId="1067" xr:uid="{00000000-0005-0000-0000-00002A040000}"/>
    <cellStyle name="20% - Accent1 3 6 2 2" xfId="1068" xr:uid="{00000000-0005-0000-0000-00002B040000}"/>
    <cellStyle name="20% - Accent1 3 6 3" xfId="1069" xr:uid="{00000000-0005-0000-0000-00002C040000}"/>
    <cellStyle name="20% - Accent1 3 7" xfId="1070" xr:uid="{00000000-0005-0000-0000-00002D040000}"/>
    <cellStyle name="20% - Accent1 3 7 2" xfId="1071" xr:uid="{00000000-0005-0000-0000-00002E040000}"/>
    <cellStyle name="20% - Accent1 3 7 2 2" xfId="1072" xr:uid="{00000000-0005-0000-0000-00002F040000}"/>
    <cellStyle name="20% - Accent1 3 7 3" xfId="1073" xr:uid="{00000000-0005-0000-0000-000030040000}"/>
    <cellStyle name="20% - Accent1 3 8" xfId="1074" xr:uid="{00000000-0005-0000-0000-000031040000}"/>
    <cellStyle name="20% - Accent1 3 8 2" xfId="1075" xr:uid="{00000000-0005-0000-0000-000032040000}"/>
    <cellStyle name="20% - Accent1 3 8 2 2" xfId="1076" xr:uid="{00000000-0005-0000-0000-000033040000}"/>
    <cellStyle name="20% - Accent1 3 8 3" xfId="1077" xr:uid="{00000000-0005-0000-0000-000034040000}"/>
    <cellStyle name="20% - Accent1 3 9" xfId="1078" xr:uid="{00000000-0005-0000-0000-000035040000}"/>
    <cellStyle name="20% - Accent1 3 9 2" xfId="1079" xr:uid="{00000000-0005-0000-0000-000036040000}"/>
    <cellStyle name="20% - Accent1 3 9 2 2" xfId="1080" xr:uid="{00000000-0005-0000-0000-000037040000}"/>
    <cellStyle name="20% - Accent1 3 9 3" xfId="1081" xr:uid="{00000000-0005-0000-0000-000038040000}"/>
    <cellStyle name="20% - Accent1 4" xfId="1082" xr:uid="{00000000-0005-0000-0000-000039040000}"/>
    <cellStyle name="20% - Accent1 4 10" xfId="1083" xr:uid="{00000000-0005-0000-0000-00003A040000}"/>
    <cellStyle name="20% - Accent1 4 2" xfId="1084" xr:uid="{00000000-0005-0000-0000-00003B040000}"/>
    <cellStyle name="20% - Accent1 4 3" xfId="1085" xr:uid="{00000000-0005-0000-0000-00003C040000}"/>
    <cellStyle name="20% - Accent1 4 4" xfId="1086" xr:uid="{00000000-0005-0000-0000-00003D040000}"/>
    <cellStyle name="20% - Accent1 4 5" xfId="1087" xr:uid="{00000000-0005-0000-0000-00003E040000}"/>
    <cellStyle name="20% - Accent1 4 6" xfId="1088" xr:uid="{00000000-0005-0000-0000-00003F040000}"/>
    <cellStyle name="20% - Accent1 4 7" xfId="1089" xr:uid="{00000000-0005-0000-0000-000040040000}"/>
    <cellStyle name="20% - Accent1 4 8" xfId="1090" xr:uid="{00000000-0005-0000-0000-000041040000}"/>
    <cellStyle name="20% - Accent1 4 9" xfId="1091" xr:uid="{00000000-0005-0000-0000-000042040000}"/>
    <cellStyle name="20% - Accent1 5" xfId="1092" xr:uid="{00000000-0005-0000-0000-000043040000}"/>
    <cellStyle name="20% - Accent1 5 10" xfId="1093" xr:uid="{00000000-0005-0000-0000-000044040000}"/>
    <cellStyle name="20% - Accent1 5 2" xfId="1094" xr:uid="{00000000-0005-0000-0000-000045040000}"/>
    <cellStyle name="20% - Accent1 5 3" xfId="1095" xr:uid="{00000000-0005-0000-0000-000046040000}"/>
    <cellStyle name="20% - Accent1 5 4" xfId="1096" xr:uid="{00000000-0005-0000-0000-000047040000}"/>
    <cellStyle name="20% - Accent1 5 5" xfId="1097" xr:uid="{00000000-0005-0000-0000-000048040000}"/>
    <cellStyle name="20% - Accent1 5 6" xfId="1098" xr:uid="{00000000-0005-0000-0000-000049040000}"/>
    <cellStyle name="20% - Accent1 5 7" xfId="1099" xr:uid="{00000000-0005-0000-0000-00004A040000}"/>
    <cellStyle name="20% - Accent1 5 8" xfId="1100" xr:uid="{00000000-0005-0000-0000-00004B040000}"/>
    <cellStyle name="20% - Accent1 5 9" xfId="1101" xr:uid="{00000000-0005-0000-0000-00004C040000}"/>
    <cellStyle name="20% - Accent1 6" xfId="1102" xr:uid="{00000000-0005-0000-0000-00004D040000}"/>
    <cellStyle name="20% - Accent1 6 10" xfId="1103" xr:uid="{00000000-0005-0000-0000-00004E040000}"/>
    <cellStyle name="20% - Accent1 6 2" xfId="1104" xr:uid="{00000000-0005-0000-0000-00004F040000}"/>
    <cellStyle name="20% - Accent1 6 3" xfId="1105" xr:uid="{00000000-0005-0000-0000-000050040000}"/>
    <cellStyle name="20% - Accent1 6 4" xfId="1106" xr:uid="{00000000-0005-0000-0000-000051040000}"/>
    <cellStyle name="20% - Accent1 6 5" xfId="1107" xr:uid="{00000000-0005-0000-0000-000052040000}"/>
    <cellStyle name="20% - Accent1 6 6" xfId="1108" xr:uid="{00000000-0005-0000-0000-000053040000}"/>
    <cellStyle name="20% - Accent1 6 7" xfId="1109" xr:uid="{00000000-0005-0000-0000-000054040000}"/>
    <cellStyle name="20% - Accent1 6 8" xfId="1110" xr:uid="{00000000-0005-0000-0000-000055040000}"/>
    <cellStyle name="20% - Accent1 6 9" xfId="1111" xr:uid="{00000000-0005-0000-0000-000056040000}"/>
    <cellStyle name="20% - Accent1 7" xfId="1112" xr:uid="{00000000-0005-0000-0000-000057040000}"/>
    <cellStyle name="20% - Accent1 7 10" xfId="1113" xr:uid="{00000000-0005-0000-0000-000058040000}"/>
    <cellStyle name="20% - Accent1 7 2" xfId="1114" xr:uid="{00000000-0005-0000-0000-000059040000}"/>
    <cellStyle name="20% - Accent1 7 3" xfId="1115" xr:uid="{00000000-0005-0000-0000-00005A040000}"/>
    <cellStyle name="20% - Accent1 7 4" xfId="1116" xr:uid="{00000000-0005-0000-0000-00005B040000}"/>
    <cellStyle name="20% - Accent1 7 5" xfId="1117" xr:uid="{00000000-0005-0000-0000-00005C040000}"/>
    <cellStyle name="20% - Accent1 7 6" xfId="1118" xr:uid="{00000000-0005-0000-0000-00005D040000}"/>
    <cellStyle name="20% - Accent1 7 7" xfId="1119" xr:uid="{00000000-0005-0000-0000-00005E040000}"/>
    <cellStyle name="20% - Accent1 7 8" xfId="1120" xr:uid="{00000000-0005-0000-0000-00005F040000}"/>
    <cellStyle name="20% - Accent1 7 9" xfId="1121" xr:uid="{00000000-0005-0000-0000-000060040000}"/>
    <cellStyle name="20% - Accent1 8" xfId="1122" xr:uid="{00000000-0005-0000-0000-000061040000}"/>
    <cellStyle name="20% - Accent1 8 10" xfId="1123" xr:uid="{00000000-0005-0000-0000-000062040000}"/>
    <cellStyle name="20% - Accent1 8 2" xfId="1124" xr:uid="{00000000-0005-0000-0000-000063040000}"/>
    <cellStyle name="20% - Accent1 8 3" xfId="1125" xr:uid="{00000000-0005-0000-0000-000064040000}"/>
    <cellStyle name="20% - Accent1 8 4" xfId="1126" xr:uid="{00000000-0005-0000-0000-000065040000}"/>
    <cellStyle name="20% - Accent1 8 5" xfId="1127" xr:uid="{00000000-0005-0000-0000-000066040000}"/>
    <cellStyle name="20% - Accent1 8 6" xfId="1128" xr:uid="{00000000-0005-0000-0000-000067040000}"/>
    <cellStyle name="20% - Accent1 8 7" xfId="1129" xr:uid="{00000000-0005-0000-0000-000068040000}"/>
    <cellStyle name="20% - Accent1 8 8" xfId="1130" xr:uid="{00000000-0005-0000-0000-000069040000}"/>
    <cellStyle name="20% - Accent1 8 9" xfId="1131" xr:uid="{00000000-0005-0000-0000-00006A040000}"/>
    <cellStyle name="20% - Accent1 9" xfId="1132" xr:uid="{00000000-0005-0000-0000-00006B040000}"/>
    <cellStyle name="20% - Accent1 9 10" xfId="1133" xr:uid="{00000000-0005-0000-0000-00006C040000}"/>
    <cellStyle name="20% - Accent1 9 2" xfId="1134" xr:uid="{00000000-0005-0000-0000-00006D040000}"/>
    <cellStyle name="20% - Accent1 9 3" xfId="1135" xr:uid="{00000000-0005-0000-0000-00006E040000}"/>
    <cellStyle name="20% - Accent1 9 4" xfId="1136" xr:uid="{00000000-0005-0000-0000-00006F040000}"/>
    <cellStyle name="20% - Accent1 9 5" xfId="1137" xr:uid="{00000000-0005-0000-0000-000070040000}"/>
    <cellStyle name="20% - Accent1 9 6" xfId="1138" xr:uid="{00000000-0005-0000-0000-000071040000}"/>
    <cellStyle name="20% - Accent1 9 7" xfId="1139" xr:uid="{00000000-0005-0000-0000-000072040000}"/>
    <cellStyle name="20% - Accent1 9 8" xfId="1140" xr:uid="{00000000-0005-0000-0000-000073040000}"/>
    <cellStyle name="20% - Accent1 9 9" xfId="1141" xr:uid="{00000000-0005-0000-0000-000074040000}"/>
    <cellStyle name="20% - Accent2 10" xfId="1142" xr:uid="{00000000-0005-0000-0000-000075040000}"/>
    <cellStyle name="20% - Accent2 10 10" xfId="1143" xr:uid="{00000000-0005-0000-0000-000076040000}"/>
    <cellStyle name="20% - Accent2 10 10 2" xfId="1144" xr:uid="{00000000-0005-0000-0000-000077040000}"/>
    <cellStyle name="20% - Accent2 10 11" xfId="1145" xr:uid="{00000000-0005-0000-0000-000078040000}"/>
    <cellStyle name="20% - Accent2 10 2" xfId="1146" xr:uid="{00000000-0005-0000-0000-000079040000}"/>
    <cellStyle name="20% - Accent2 10 2 2" xfId="1147" xr:uid="{00000000-0005-0000-0000-00007A040000}"/>
    <cellStyle name="20% - Accent2 10 2 2 2" xfId="1148" xr:uid="{00000000-0005-0000-0000-00007B040000}"/>
    <cellStyle name="20% - Accent2 10 2 3" xfId="1149" xr:uid="{00000000-0005-0000-0000-00007C040000}"/>
    <cellStyle name="20% - Accent2 10 2 3 2" xfId="1150" xr:uid="{00000000-0005-0000-0000-00007D040000}"/>
    <cellStyle name="20% - Accent2 10 2 4" xfId="1151" xr:uid="{00000000-0005-0000-0000-00007E040000}"/>
    <cellStyle name="20% - Accent2 10 3" xfId="1152" xr:uid="{00000000-0005-0000-0000-00007F040000}"/>
    <cellStyle name="20% - Accent2 10 3 2" xfId="1153" xr:uid="{00000000-0005-0000-0000-000080040000}"/>
    <cellStyle name="20% - Accent2 10 3 2 2" xfId="1154" xr:uid="{00000000-0005-0000-0000-000081040000}"/>
    <cellStyle name="20% - Accent2 10 3 3" xfId="1155" xr:uid="{00000000-0005-0000-0000-000082040000}"/>
    <cellStyle name="20% - Accent2 10 3 3 2" xfId="1156" xr:uid="{00000000-0005-0000-0000-000083040000}"/>
    <cellStyle name="20% - Accent2 10 3 4" xfId="1157" xr:uid="{00000000-0005-0000-0000-000084040000}"/>
    <cellStyle name="20% - Accent2 10 4" xfId="1158" xr:uid="{00000000-0005-0000-0000-000085040000}"/>
    <cellStyle name="20% - Accent2 10 4 2" xfId="1159" xr:uid="{00000000-0005-0000-0000-000086040000}"/>
    <cellStyle name="20% - Accent2 10 4 2 2" xfId="1160" xr:uid="{00000000-0005-0000-0000-000087040000}"/>
    <cellStyle name="20% - Accent2 10 4 3" xfId="1161" xr:uid="{00000000-0005-0000-0000-000088040000}"/>
    <cellStyle name="20% - Accent2 10 4 3 2" xfId="1162" xr:uid="{00000000-0005-0000-0000-000089040000}"/>
    <cellStyle name="20% - Accent2 10 4 4" xfId="1163" xr:uid="{00000000-0005-0000-0000-00008A040000}"/>
    <cellStyle name="20% - Accent2 10 5" xfId="1164" xr:uid="{00000000-0005-0000-0000-00008B040000}"/>
    <cellStyle name="20% - Accent2 10 5 2" xfId="1165" xr:uid="{00000000-0005-0000-0000-00008C040000}"/>
    <cellStyle name="20% - Accent2 10 5 2 2" xfId="1166" xr:uid="{00000000-0005-0000-0000-00008D040000}"/>
    <cellStyle name="20% - Accent2 10 5 3" xfId="1167" xr:uid="{00000000-0005-0000-0000-00008E040000}"/>
    <cellStyle name="20% - Accent2 10 5 3 2" xfId="1168" xr:uid="{00000000-0005-0000-0000-00008F040000}"/>
    <cellStyle name="20% - Accent2 10 5 4" xfId="1169" xr:uid="{00000000-0005-0000-0000-000090040000}"/>
    <cellStyle name="20% - Accent2 10 6" xfId="1170" xr:uid="{00000000-0005-0000-0000-000091040000}"/>
    <cellStyle name="20% - Accent2 10 6 2" xfId="1171" xr:uid="{00000000-0005-0000-0000-000092040000}"/>
    <cellStyle name="20% - Accent2 10 6 2 2" xfId="1172" xr:uid="{00000000-0005-0000-0000-000093040000}"/>
    <cellStyle name="20% - Accent2 10 6 3" xfId="1173" xr:uid="{00000000-0005-0000-0000-000094040000}"/>
    <cellStyle name="20% - Accent2 10 6 3 2" xfId="1174" xr:uid="{00000000-0005-0000-0000-000095040000}"/>
    <cellStyle name="20% - Accent2 10 6 4" xfId="1175" xr:uid="{00000000-0005-0000-0000-000096040000}"/>
    <cellStyle name="20% - Accent2 10 7" xfId="1176" xr:uid="{00000000-0005-0000-0000-000097040000}"/>
    <cellStyle name="20% - Accent2 10 7 2" xfId="1177" xr:uid="{00000000-0005-0000-0000-000098040000}"/>
    <cellStyle name="20% - Accent2 10 8" xfId="1178" xr:uid="{00000000-0005-0000-0000-000099040000}"/>
    <cellStyle name="20% - Accent2 10 8 2" xfId="1179" xr:uid="{00000000-0005-0000-0000-00009A040000}"/>
    <cellStyle name="20% - Accent2 10 9" xfId="1180" xr:uid="{00000000-0005-0000-0000-00009B040000}"/>
    <cellStyle name="20% - Accent2 11" xfId="1181" xr:uid="{00000000-0005-0000-0000-00009C040000}"/>
    <cellStyle name="20% - Accent2 11 10" xfId="1182" xr:uid="{00000000-0005-0000-0000-00009D040000}"/>
    <cellStyle name="20% - Accent2 11 10 2" xfId="1183" xr:uid="{00000000-0005-0000-0000-00009E040000}"/>
    <cellStyle name="20% - Accent2 11 11" xfId="1184" xr:uid="{00000000-0005-0000-0000-00009F040000}"/>
    <cellStyle name="20% - Accent2 11 2" xfId="1185" xr:uid="{00000000-0005-0000-0000-0000A0040000}"/>
    <cellStyle name="20% - Accent2 11 2 2" xfId="1186" xr:uid="{00000000-0005-0000-0000-0000A1040000}"/>
    <cellStyle name="20% - Accent2 11 2 2 2" xfId="1187" xr:uid="{00000000-0005-0000-0000-0000A2040000}"/>
    <cellStyle name="20% - Accent2 11 2 3" xfId="1188" xr:uid="{00000000-0005-0000-0000-0000A3040000}"/>
    <cellStyle name="20% - Accent2 11 2 3 2" xfId="1189" xr:uid="{00000000-0005-0000-0000-0000A4040000}"/>
    <cellStyle name="20% - Accent2 11 2 4" xfId="1190" xr:uid="{00000000-0005-0000-0000-0000A5040000}"/>
    <cellStyle name="20% - Accent2 11 3" xfId="1191" xr:uid="{00000000-0005-0000-0000-0000A6040000}"/>
    <cellStyle name="20% - Accent2 11 3 2" xfId="1192" xr:uid="{00000000-0005-0000-0000-0000A7040000}"/>
    <cellStyle name="20% - Accent2 11 3 2 2" xfId="1193" xr:uid="{00000000-0005-0000-0000-0000A8040000}"/>
    <cellStyle name="20% - Accent2 11 3 3" xfId="1194" xr:uid="{00000000-0005-0000-0000-0000A9040000}"/>
    <cellStyle name="20% - Accent2 11 3 3 2" xfId="1195" xr:uid="{00000000-0005-0000-0000-0000AA040000}"/>
    <cellStyle name="20% - Accent2 11 3 4" xfId="1196" xr:uid="{00000000-0005-0000-0000-0000AB040000}"/>
    <cellStyle name="20% - Accent2 11 4" xfId="1197" xr:uid="{00000000-0005-0000-0000-0000AC040000}"/>
    <cellStyle name="20% - Accent2 11 4 2" xfId="1198" xr:uid="{00000000-0005-0000-0000-0000AD040000}"/>
    <cellStyle name="20% - Accent2 11 4 2 2" xfId="1199" xr:uid="{00000000-0005-0000-0000-0000AE040000}"/>
    <cellStyle name="20% - Accent2 11 4 3" xfId="1200" xr:uid="{00000000-0005-0000-0000-0000AF040000}"/>
    <cellStyle name="20% - Accent2 11 4 3 2" xfId="1201" xr:uid="{00000000-0005-0000-0000-0000B0040000}"/>
    <cellStyle name="20% - Accent2 11 4 4" xfId="1202" xr:uid="{00000000-0005-0000-0000-0000B1040000}"/>
    <cellStyle name="20% - Accent2 11 5" xfId="1203" xr:uid="{00000000-0005-0000-0000-0000B2040000}"/>
    <cellStyle name="20% - Accent2 11 5 2" xfId="1204" xr:uid="{00000000-0005-0000-0000-0000B3040000}"/>
    <cellStyle name="20% - Accent2 11 5 2 2" xfId="1205" xr:uid="{00000000-0005-0000-0000-0000B4040000}"/>
    <cellStyle name="20% - Accent2 11 5 3" xfId="1206" xr:uid="{00000000-0005-0000-0000-0000B5040000}"/>
    <cellStyle name="20% - Accent2 11 5 3 2" xfId="1207" xr:uid="{00000000-0005-0000-0000-0000B6040000}"/>
    <cellStyle name="20% - Accent2 11 5 4" xfId="1208" xr:uid="{00000000-0005-0000-0000-0000B7040000}"/>
    <cellStyle name="20% - Accent2 11 6" xfId="1209" xr:uid="{00000000-0005-0000-0000-0000B8040000}"/>
    <cellStyle name="20% - Accent2 11 6 2" xfId="1210" xr:uid="{00000000-0005-0000-0000-0000B9040000}"/>
    <cellStyle name="20% - Accent2 11 6 2 2" xfId="1211" xr:uid="{00000000-0005-0000-0000-0000BA040000}"/>
    <cellStyle name="20% - Accent2 11 6 3" xfId="1212" xr:uid="{00000000-0005-0000-0000-0000BB040000}"/>
    <cellStyle name="20% - Accent2 11 6 3 2" xfId="1213" xr:uid="{00000000-0005-0000-0000-0000BC040000}"/>
    <cellStyle name="20% - Accent2 11 6 4" xfId="1214" xr:uid="{00000000-0005-0000-0000-0000BD040000}"/>
    <cellStyle name="20% - Accent2 11 7" xfId="1215" xr:uid="{00000000-0005-0000-0000-0000BE040000}"/>
    <cellStyle name="20% - Accent2 11 7 2" xfId="1216" xr:uid="{00000000-0005-0000-0000-0000BF040000}"/>
    <cellStyle name="20% - Accent2 11 8" xfId="1217" xr:uid="{00000000-0005-0000-0000-0000C0040000}"/>
    <cellStyle name="20% - Accent2 11 8 2" xfId="1218" xr:uid="{00000000-0005-0000-0000-0000C1040000}"/>
    <cellStyle name="20% - Accent2 11 9" xfId="1219" xr:uid="{00000000-0005-0000-0000-0000C2040000}"/>
    <cellStyle name="20% - Accent2 12" xfId="1220" xr:uid="{00000000-0005-0000-0000-0000C3040000}"/>
    <cellStyle name="20% - Accent2 12 2" xfId="1221" xr:uid="{00000000-0005-0000-0000-0000C4040000}"/>
    <cellStyle name="20% - Accent2 12 2 2" xfId="1222" xr:uid="{00000000-0005-0000-0000-0000C5040000}"/>
    <cellStyle name="20% - Accent2 12 2 2 2" xfId="1223" xr:uid="{00000000-0005-0000-0000-0000C6040000}"/>
    <cellStyle name="20% - Accent2 12 2 3" xfId="1224" xr:uid="{00000000-0005-0000-0000-0000C7040000}"/>
    <cellStyle name="20% - Accent2 12 2 3 2" xfId="1225" xr:uid="{00000000-0005-0000-0000-0000C8040000}"/>
    <cellStyle name="20% - Accent2 12 2 4" xfId="1226" xr:uid="{00000000-0005-0000-0000-0000C9040000}"/>
    <cellStyle name="20% - Accent2 12 3" xfId="1227" xr:uid="{00000000-0005-0000-0000-0000CA040000}"/>
    <cellStyle name="20% - Accent2 12 3 2" xfId="1228" xr:uid="{00000000-0005-0000-0000-0000CB040000}"/>
    <cellStyle name="20% - Accent2 12 3 2 2" xfId="1229" xr:uid="{00000000-0005-0000-0000-0000CC040000}"/>
    <cellStyle name="20% - Accent2 12 3 3" xfId="1230" xr:uid="{00000000-0005-0000-0000-0000CD040000}"/>
    <cellStyle name="20% - Accent2 12 3 3 2" xfId="1231" xr:uid="{00000000-0005-0000-0000-0000CE040000}"/>
    <cellStyle name="20% - Accent2 12 3 4" xfId="1232" xr:uid="{00000000-0005-0000-0000-0000CF040000}"/>
    <cellStyle name="20% - Accent2 12 4" xfId="1233" xr:uid="{00000000-0005-0000-0000-0000D0040000}"/>
    <cellStyle name="20% - Accent2 12 4 2" xfId="1234" xr:uid="{00000000-0005-0000-0000-0000D1040000}"/>
    <cellStyle name="20% - Accent2 12 4 2 2" xfId="1235" xr:uid="{00000000-0005-0000-0000-0000D2040000}"/>
    <cellStyle name="20% - Accent2 12 4 3" xfId="1236" xr:uid="{00000000-0005-0000-0000-0000D3040000}"/>
    <cellStyle name="20% - Accent2 12 4 3 2" xfId="1237" xr:uid="{00000000-0005-0000-0000-0000D4040000}"/>
    <cellStyle name="20% - Accent2 12 4 4" xfId="1238" xr:uid="{00000000-0005-0000-0000-0000D5040000}"/>
    <cellStyle name="20% - Accent2 12 5" xfId="1239" xr:uid="{00000000-0005-0000-0000-0000D6040000}"/>
    <cellStyle name="20% - Accent2 12 5 2" xfId="1240" xr:uid="{00000000-0005-0000-0000-0000D7040000}"/>
    <cellStyle name="20% - Accent2 12 5 2 2" xfId="1241" xr:uid="{00000000-0005-0000-0000-0000D8040000}"/>
    <cellStyle name="20% - Accent2 12 5 3" xfId="1242" xr:uid="{00000000-0005-0000-0000-0000D9040000}"/>
    <cellStyle name="20% - Accent2 12 5 3 2" xfId="1243" xr:uid="{00000000-0005-0000-0000-0000DA040000}"/>
    <cellStyle name="20% - Accent2 12 5 4" xfId="1244" xr:uid="{00000000-0005-0000-0000-0000DB040000}"/>
    <cellStyle name="20% - Accent2 12 6" xfId="1245" xr:uid="{00000000-0005-0000-0000-0000DC040000}"/>
    <cellStyle name="20% - Accent2 12 6 2" xfId="1246" xr:uid="{00000000-0005-0000-0000-0000DD040000}"/>
    <cellStyle name="20% - Accent2 12 6 2 2" xfId="1247" xr:uid="{00000000-0005-0000-0000-0000DE040000}"/>
    <cellStyle name="20% - Accent2 12 6 3" xfId="1248" xr:uid="{00000000-0005-0000-0000-0000DF040000}"/>
    <cellStyle name="20% - Accent2 12 6 3 2" xfId="1249" xr:uid="{00000000-0005-0000-0000-0000E0040000}"/>
    <cellStyle name="20% - Accent2 12 6 4" xfId="1250" xr:uid="{00000000-0005-0000-0000-0000E1040000}"/>
    <cellStyle name="20% - Accent2 12 7" xfId="1251" xr:uid="{00000000-0005-0000-0000-0000E2040000}"/>
    <cellStyle name="20% - Accent2 12 7 2" xfId="1252" xr:uid="{00000000-0005-0000-0000-0000E3040000}"/>
    <cellStyle name="20% - Accent2 12 8" xfId="1253" xr:uid="{00000000-0005-0000-0000-0000E4040000}"/>
    <cellStyle name="20% - Accent2 12 8 2" xfId="1254" xr:uid="{00000000-0005-0000-0000-0000E5040000}"/>
    <cellStyle name="20% - Accent2 12 9" xfId="1255" xr:uid="{00000000-0005-0000-0000-0000E6040000}"/>
    <cellStyle name="20% - Accent2 13" xfId="1256" xr:uid="{00000000-0005-0000-0000-0000E7040000}"/>
    <cellStyle name="20% - Accent2 13 2" xfId="1257" xr:uid="{00000000-0005-0000-0000-0000E8040000}"/>
    <cellStyle name="20% - Accent2 13 2 2" xfId="1258" xr:uid="{00000000-0005-0000-0000-0000E9040000}"/>
    <cellStyle name="20% - Accent2 13 2 2 2" xfId="1259" xr:uid="{00000000-0005-0000-0000-0000EA040000}"/>
    <cellStyle name="20% - Accent2 13 2 3" xfId="1260" xr:uid="{00000000-0005-0000-0000-0000EB040000}"/>
    <cellStyle name="20% - Accent2 13 2 3 2" xfId="1261" xr:uid="{00000000-0005-0000-0000-0000EC040000}"/>
    <cellStyle name="20% - Accent2 13 2 4" xfId="1262" xr:uid="{00000000-0005-0000-0000-0000ED040000}"/>
    <cellStyle name="20% - Accent2 13 3" xfId="1263" xr:uid="{00000000-0005-0000-0000-0000EE040000}"/>
    <cellStyle name="20% - Accent2 13 3 2" xfId="1264" xr:uid="{00000000-0005-0000-0000-0000EF040000}"/>
    <cellStyle name="20% - Accent2 13 3 2 2" xfId="1265" xr:uid="{00000000-0005-0000-0000-0000F0040000}"/>
    <cellStyle name="20% - Accent2 13 3 3" xfId="1266" xr:uid="{00000000-0005-0000-0000-0000F1040000}"/>
    <cellStyle name="20% - Accent2 13 3 3 2" xfId="1267" xr:uid="{00000000-0005-0000-0000-0000F2040000}"/>
    <cellStyle name="20% - Accent2 13 3 4" xfId="1268" xr:uid="{00000000-0005-0000-0000-0000F3040000}"/>
    <cellStyle name="20% - Accent2 13 4" xfId="1269" xr:uid="{00000000-0005-0000-0000-0000F4040000}"/>
    <cellStyle name="20% - Accent2 13 4 2" xfId="1270" xr:uid="{00000000-0005-0000-0000-0000F5040000}"/>
    <cellStyle name="20% - Accent2 13 4 2 2" xfId="1271" xr:uid="{00000000-0005-0000-0000-0000F6040000}"/>
    <cellStyle name="20% - Accent2 13 4 3" xfId="1272" xr:uid="{00000000-0005-0000-0000-0000F7040000}"/>
    <cellStyle name="20% - Accent2 13 4 3 2" xfId="1273" xr:uid="{00000000-0005-0000-0000-0000F8040000}"/>
    <cellStyle name="20% - Accent2 13 4 4" xfId="1274" xr:uid="{00000000-0005-0000-0000-0000F9040000}"/>
    <cellStyle name="20% - Accent2 13 5" xfId="1275" xr:uid="{00000000-0005-0000-0000-0000FA040000}"/>
    <cellStyle name="20% - Accent2 13 5 2" xfId="1276" xr:uid="{00000000-0005-0000-0000-0000FB040000}"/>
    <cellStyle name="20% - Accent2 13 5 2 2" xfId="1277" xr:uid="{00000000-0005-0000-0000-0000FC040000}"/>
    <cellStyle name="20% - Accent2 13 5 3" xfId="1278" xr:uid="{00000000-0005-0000-0000-0000FD040000}"/>
    <cellStyle name="20% - Accent2 13 5 3 2" xfId="1279" xr:uid="{00000000-0005-0000-0000-0000FE040000}"/>
    <cellStyle name="20% - Accent2 13 5 4" xfId="1280" xr:uid="{00000000-0005-0000-0000-0000FF040000}"/>
    <cellStyle name="20% - Accent2 13 6" xfId="1281" xr:uid="{00000000-0005-0000-0000-000000050000}"/>
    <cellStyle name="20% - Accent2 13 6 2" xfId="1282" xr:uid="{00000000-0005-0000-0000-000001050000}"/>
    <cellStyle name="20% - Accent2 13 6 2 2" xfId="1283" xr:uid="{00000000-0005-0000-0000-000002050000}"/>
    <cellStyle name="20% - Accent2 13 6 3" xfId="1284" xr:uid="{00000000-0005-0000-0000-000003050000}"/>
    <cellStyle name="20% - Accent2 13 6 3 2" xfId="1285" xr:uid="{00000000-0005-0000-0000-000004050000}"/>
    <cellStyle name="20% - Accent2 13 6 4" xfId="1286" xr:uid="{00000000-0005-0000-0000-000005050000}"/>
    <cellStyle name="20% - Accent2 13 7" xfId="1287" xr:uid="{00000000-0005-0000-0000-000006050000}"/>
    <cellStyle name="20% - Accent2 13 7 2" xfId="1288" xr:uid="{00000000-0005-0000-0000-000007050000}"/>
    <cellStyle name="20% - Accent2 13 8" xfId="1289" xr:uid="{00000000-0005-0000-0000-000008050000}"/>
    <cellStyle name="20% - Accent2 13 8 2" xfId="1290" xr:uid="{00000000-0005-0000-0000-000009050000}"/>
    <cellStyle name="20% - Accent2 13 9" xfId="1291" xr:uid="{00000000-0005-0000-0000-00000A050000}"/>
    <cellStyle name="20% - Accent2 14" xfId="1292" xr:uid="{00000000-0005-0000-0000-00000B050000}"/>
    <cellStyle name="20% - Accent2 14 2" xfId="1293" xr:uid="{00000000-0005-0000-0000-00000C050000}"/>
    <cellStyle name="20% - Accent2 14 2 2" xfId="1294" xr:uid="{00000000-0005-0000-0000-00000D050000}"/>
    <cellStyle name="20% - Accent2 14 2 2 2" xfId="1295" xr:uid="{00000000-0005-0000-0000-00000E050000}"/>
    <cellStyle name="20% - Accent2 14 2 3" xfId="1296" xr:uid="{00000000-0005-0000-0000-00000F050000}"/>
    <cellStyle name="20% - Accent2 14 2 3 2" xfId="1297" xr:uid="{00000000-0005-0000-0000-000010050000}"/>
    <cellStyle name="20% - Accent2 14 2 4" xfId="1298" xr:uid="{00000000-0005-0000-0000-000011050000}"/>
    <cellStyle name="20% - Accent2 14 3" xfId="1299" xr:uid="{00000000-0005-0000-0000-000012050000}"/>
    <cellStyle name="20% - Accent2 14 3 2" xfId="1300" xr:uid="{00000000-0005-0000-0000-000013050000}"/>
    <cellStyle name="20% - Accent2 14 3 2 2" xfId="1301" xr:uid="{00000000-0005-0000-0000-000014050000}"/>
    <cellStyle name="20% - Accent2 14 3 3" xfId="1302" xr:uid="{00000000-0005-0000-0000-000015050000}"/>
    <cellStyle name="20% - Accent2 14 3 3 2" xfId="1303" xr:uid="{00000000-0005-0000-0000-000016050000}"/>
    <cellStyle name="20% - Accent2 14 3 4" xfId="1304" xr:uid="{00000000-0005-0000-0000-000017050000}"/>
    <cellStyle name="20% - Accent2 14 4" xfId="1305" xr:uid="{00000000-0005-0000-0000-000018050000}"/>
    <cellStyle name="20% - Accent2 14 4 2" xfId="1306" xr:uid="{00000000-0005-0000-0000-000019050000}"/>
    <cellStyle name="20% - Accent2 14 4 2 2" xfId="1307" xr:uid="{00000000-0005-0000-0000-00001A050000}"/>
    <cellStyle name="20% - Accent2 14 4 3" xfId="1308" xr:uid="{00000000-0005-0000-0000-00001B050000}"/>
    <cellStyle name="20% - Accent2 14 4 3 2" xfId="1309" xr:uid="{00000000-0005-0000-0000-00001C050000}"/>
    <cellStyle name="20% - Accent2 14 4 4" xfId="1310" xr:uid="{00000000-0005-0000-0000-00001D050000}"/>
    <cellStyle name="20% - Accent2 14 5" xfId="1311" xr:uid="{00000000-0005-0000-0000-00001E050000}"/>
    <cellStyle name="20% - Accent2 14 5 2" xfId="1312" xr:uid="{00000000-0005-0000-0000-00001F050000}"/>
    <cellStyle name="20% - Accent2 14 5 2 2" xfId="1313" xr:uid="{00000000-0005-0000-0000-000020050000}"/>
    <cellStyle name="20% - Accent2 14 5 3" xfId="1314" xr:uid="{00000000-0005-0000-0000-000021050000}"/>
    <cellStyle name="20% - Accent2 14 5 3 2" xfId="1315" xr:uid="{00000000-0005-0000-0000-000022050000}"/>
    <cellStyle name="20% - Accent2 14 5 4" xfId="1316" xr:uid="{00000000-0005-0000-0000-000023050000}"/>
    <cellStyle name="20% - Accent2 14 6" xfId="1317" xr:uid="{00000000-0005-0000-0000-000024050000}"/>
    <cellStyle name="20% - Accent2 14 6 2" xfId="1318" xr:uid="{00000000-0005-0000-0000-000025050000}"/>
    <cellStyle name="20% - Accent2 14 6 2 2" xfId="1319" xr:uid="{00000000-0005-0000-0000-000026050000}"/>
    <cellStyle name="20% - Accent2 14 6 3" xfId="1320" xr:uid="{00000000-0005-0000-0000-000027050000}"/>
    <cellStyle name="20% - Accent2 14 6 3 2" xfId="1321" xr:uid="{00000000-0005-0000-0000-000028050000}"/>
    <cellStyle name="20% - Accent2 14 6 4" xfId="1322" xr:uid="{00000000-0005-0000-0000-000029050000}"/>
    <cellStyle name="20% - Accent2 14 7" xfId="1323" xr:uid="{00000000-0005-0000-0000-00002A050000}"/>
    <cellStyle name="20% - Accent2 14 7 2" xfId="1324" xr:uid="{00000000-0005-0000-0000-00002B050000}"/>
    <cellStyle name="20% - Accent2 14 8" xfId="1325" xr:uid="{00000000-0005-0000-0000-00002C050000}"/>
    <cellStyle name="20% - Accent2 14 8 2" xfId="1326" xr:uid="{00000000-0005-0000-0000-00002D050000}"/>
    <cellStyle name="20% - Accent2 14 9" xfId="1327" xr:uid="{00000000-0005-0000-0000-00002E050000}"/>
    <cellStyle name="20% - Accent2 15" xfId="1328" xr:uid="{00000000-0005-0000-0000-00002F050000}"/>
    <cellStyle name="20% - Accent2 15 2" xfId="1329" xr:uid="{00000000-0005-0000-0000-000030050000}"/>
    <cellStyle name="20% - Accent2 15 2 2" xfId="1330" xr:uid="{00000000-0005-0000-0000-000031050000}"/>
    <cellStyle name="20% - Accent2 15 2 2 2" xfId="1331" xr:uid="{00000000-0005-0000-0000-000032050000}"/>
    <cellStyle name="20% - Accent2 15 2 3" xfId="1332" xr:uid="{00000000-0005-0000-0000-000033050000}"/>
    <cellStyle name="20% - Accent2 15 2 3 2" xfId="1333" xr:uid="{00000000-0005-0000-0000-000034050000}"/>
    <cellStyle name="20% - Accent2 15 2 4" xfId="1334" xr:uid="{00000000-0005-0000-0000-000035050000}"/>
    <cellStyle name="20% - Accent2 15 3" xfId="1335" xr:uid="{00000000-0005-0000-0000-000036050000}"/>
    <cellStyle name="20% - Accent2 15 3 2" xfId="1336" xr:uid="{00000000-0005-0000-0000-000037050000}"/>
    <cellStyle name="20% - Accent2 15 3 2 2" xfId="1337" xr:uid="{00000000-0005-0000-0000-000038050000}"/>
    <cellStyle name="20% - Accent2 15 3 3" xfId="1338" xr:uid="{00000000-0005-0000-0000-000039050000}"/>
    <cellStyle name="20% - Accent2 15 3 3 2" xfId="1339" xr:uid="{00000000-0005-0000-0000-00003A050000}"/>
    <cellStyle name="20% - Accent2 15 3 4" xfId="1340" xr:uid="{00000000-0005-0000-0000-00003B050000}"/>
    <cellStyle name="20% - Accent2 15 4" xfId="1341" xr:uid="{00000000-0005-0000-0000-00003C050000}"/>
    <cellStyle name="20% - Accent2 15 4 2" xfId="1342" xr:uid="{00000000-0005-0000-0000-00003D050000}"/>
    <cellStyle name="20% - Accent2 15 4 2 2" xfId="1343" xr:uid="{00000000-0005-0000-0000-00003E050000}"/>
    <cellStyle name="20% - Accent2 15 4 3" xfId="1344" xr:uid="{00000000-0005-0000-0000-00003F050000}"/>
    <cellStyle name="20% - Accent2 15 4 3 2" xfId="1345" xr:uid="{00000000-0005-0000-0000-000040050000}"/>
    <cellStyle name="20% - Accent2 15 4 4" xfId="1346" xr:uid="{00000000-0005-0000-0000-000041050000}"/>
    <cellStyle name="20% - Accent2 15 5" xfId="1347" xr:uid="{00000000-0005-0000-0000-000042050000}"/>
    <cellStyle name="20% - Accent2 15 5 2" xfId="1348" xr:uid="{00000000-0005-0000-0000-000043050000}"/>
    <cellStyle name="20% - Accent2 15 5 2 2" xfId="1349" xr:uid="{00000000-0005-0000-0000-000044050000}"/>
    <cellStyle name="20% - Accent2 15 5 3" xfId="1350" xr:uid="{00000000-0005-0000-0000-000045050000}"/>
    <cellStyle name="20% - Accent2 15 5 3 2" xfId="1351" xr:uid="{00000000-0005-0000-0000-000046050000}"/>
    <cellStyle name="20% - Accent2 15 5 4" xfId="1352" xr:uid="{00000000-0005-0000-0000-000047050000}"/>
    <cellStyle name="20% - Accent2 15 6" xfId="1353" xr:uid="{00000000-0005-0000-0000-000048050000}"/>
    <cellStyle name="20% - Accent2 15 6 2" xfId="1354" xr:uid="{00000000-0005-0000-0000-000049050000}"/>
    <cellStyle name="20% - Accent2 15 6 2 2" xfId="1355" xr:uid="{00000000-0005-0000-0000-00004A050000}"/>
    <cellStyle name="20% - Accent2 15 6 3" xfId="1356" xr:uid="{00000000-0005-0000-0000-00004B050000}"/>
    <cellStyle name="20% - Accent2 15 6 3 2" xfId="1357" xr:uid="{00000000-0005-0000-0000-00004C050000}"/>
    <cellStyle name="20% - Accent2 15 6 4" xfId="1358" xr:uid="{00000000-0005-0000-0000-00004D050000}"/>
    <cellStyle name="20% - Accent2 15 7" xfId="1359" xr:uid="{00000000-0005-0000-0000-00004E050000}"/>
    <cellStyle name="20% - Accent2 15 7 2" xfId="1360" xr:uid="{00000000-0005-0000-0000-00004F050000}"/>
    <cellStyle name="20% - Accent2 15 8" xfId="1361" xr:uid="{00000000-0005-0000-0000-000050050000}"/>
    <cellStyle name="20% - Accent2 15 8 2" xfId="1362" xr:uid="{00000000-0005-0000-0000-000051050000}"/>
    <cellStyle name="20% - Accent2 15 9" xfId="1363" xr:uid="{00000000-0005-0000-0000-000052050000}"/>
    <cellStyle name="20% - Accent2 16" xfId="1364" xr:uid="{00000000-0005-0000-0000-000053050000}"/>
    <cellStyle name="20% - Accent2 16 2" xfId="1365" xr:uid="{00000000-0005-0000-0000-000054050000}"/>
    <cellStyle name="20% - Accent2 16 2 2" xfId="1366" xr:uid="{00000000-0005-0000-0000-000055050000}"/>
    <cellStyle name="20% - Accent2 16 2 2 2" xfId="1367" xr:uid="{00000000-0005-0000-0000-000056050000}"/>
    <cellStyle name="20% - Accent2 16 2 3" xfId="1368" xr:uid="{00000000-0005-0000-0000-000057050000}"/>
    <cellStyle name="20% - Accent2 16 2 3 2" xfId="1369" xr:uid="{00000000-0005-0000-0000-000058050000}"/>
    <cellStyle name="20% - Accent2 16 2 4" xfId="1370" xr:uid="{00000000-0005-0000-0000-000059050000}"/>
    <cellStyle name="20% - Accent2 16 3" xfId="1371" xr:uid="{00000000-0005-0000-0000-00005A050000}"/>
    <cellStyle name="20% - Accent2 16 3 2" xfId="1372" xr:uid="{00000000-0005-0000-0000-00005B050000}"/>
    <cellStyle name="20% - Accent2 16 4" xfId="1373" xr:uid="{00000000-0005-0000-0000-00005C050000}"/>
    <cellStyle name="20% - Accent2 16 4 2" xfId="1374" xr:uid="{00000000-0005-0000-0000-00005D050000}"/>
    <cellStyle name="20% - Accent2 16 5" xfId="1375" xr:uid="{00000000-0005-0000-0000-00005E050000}"/>
    <cellStyle name="20% - Accent2 17" xfId="1376" xr:uid="{00000000-0005-0000-0000-00005F050000}"/>
    <cellStyle name="20% - Accent2 17 2" xfId="1377" xr:uid="{00000000-0005-0000-0000-000060050000}"/>
    <cellStyle name="20% - Accent2 17 2 2" xfId="1378" xr:uid="{00000000-0005-0000-0000-000061050000}"/>
    <cellStyle name="20% - Accent2 17 2 2 2" xfId="1379" xr:uid="{00000000-0005-0000-0000-000062050000}"/>
    <cellStyle name="20% - Accent2 17 2 3" xfId="1380" xr:uid="{00000000-0005-0000-0000-000063050000}"/>
    <cellStyle name="20% - Accent2 17 2 3 2" xfId="1381" xr:uid="{00000000-0005-0000-0000-000064050000}"/>
    <cellStyle name="20% - Accent2 17 2 4" xfId="1382" xr:uid="{00000000-0005-0000-0000-000065050000}"/>
    <cellStyle name="20% - Accent2 17 3" xfId="1383" xr:uid="{00000000-0005-0000-0000-000066050000}"/>
    <cellStyle name="20% - Accent2 17 3 2" xfId="1384" xr:uid="{00000000-0005-0000-0000-000067050000}"/>
    <cellStyle name="20% - Accent2 17 4" xfId="1385" xr:uid="{00000000-0005-0000-0000-000068050000}"/>
    <cellStyle name="20% - Accent2 17 4 2" xfId="1386" xr:uid="{00000000-0005-0000-0000-000069050000}"/>
    <cellStyle name="20% - Accent2 17 5" xfId="1387" xr:uid="{00000000-0005-0000-0000-00006A050000}"/>
    <cellStyle name="20% - Accent2 18" xfId="1388" xr:uid="{00000000-0005-0000-0000-00006B050000}"/>
    <cellStyle name="20% - Accent2 18 2" xfId="1389" xr:uid="{00000000-0005-0000-0000-00006C050000}"/>
    <cellStyle name="20% - Accent2 18 2 2" xfId="1390" xr:uid="{00000000-0005-0000-0000-00006D050000}"/>
    <cellStyle name="20% - Accent2 18 3" xfId="1391" xr:uid="{00000000-0005-0000-0000-00006E050000}"/>
    <cellStyle name="20% - Accent2 18 3 2" xfId="1392" xr:uid="{00000000-0005-0000-0000-00006F050000}"/>
    <cellStyle name="20% - Accent2 18 4" xfId="1393" xr:uid="{00000000-0005-0000-0000-000070050000}"/>
    <cellStyle name="20% - Accent2 19" xfId="1394" xr:uid="{00000000-0005-0000-0000-000071050000}"/>
    <cellStyle name="20% - Accent2 19 2" xfId="1395" xr:uid="{00000000-0005-0000-0000-000072050000}"/>
    <cellStyle name="20% - Accent2 2" xfId="1396" xr:uid="{00000000-0005-0000-0000-000073050000}"/>
    <cellStyle name="20% - Accent2 2 10" xfId="1397" xr:uid="{00000000-0005-0000-0000-000074050000}"/>
    <cellStyle name="20% - Accent2 2 11" xfId="1398" xr:uid="{00000000-0005-0000-0000-000075050000}"/>
    <cellStyle name="20% - Accent2 2 11 2" xfId="1399" xr:uid="{00000000-0005-0000-0000-000076050000}"/>
    <cellStyle name="20% - Accent2 2 11 2 2" xfId="1400" xr:uid="{00000000-0005-0000-0000-000077050000}"/>
    <cellStyle name="20% - Accent2 2 11 3" xfId="1401" xr:uid="{00000000-0005-0000-0000-000078050000}"/>
    <cellStyle name="20% - Accent2 2 11 3 2" xfId="1402" xr:uid="{00000000-0005-0000-0000-000079050000}"/>
    <cellStyle name="20% - Accent2 2 11 4" xfId="1403" xr:uid="{00000000-0005-0000-0000-00007A050000}"/>
    <cellStyle name="20% - Accent2 2 12" xfId="1404" xr:uid="{00000000-0005-0000-0000-00007B050000}"/>
    <cellStyle name="20% - Accent2 2 12 2" xfId="1405" xr:uid="{00000000-0005-0000-0000-00007C050000}"/>
    <cellStyle name="20% - Accent2 2 12 2 2" xfId="1406" xr:uid="{00000000-0005-0000-0000-00007D050000}"/>
    <cellStyle name="20% - Accent2 2 12 3" xfId="1407" xr:uid="{00000000-0005-0000-0000-00007E050000}"/>
    <cellStyle name="20% - Accent2 2 12 3 2" xfId="1408" xr:uid="{00000000-0005-0000-0000-00007F050000}"/>
    <cellStyle name="20% - Accent2 2 12 4" xfId="1409" xr:uid="{00000000-0005-0000-0000-000080050000}"/>
    <cellStyle name="20% - Accent2 2 13" xfId="1410" xr:uid="{00000000-0005-0000-0000-000081050000}"/>
    <cellStyle name="20% - Accent2 2 13 2" xfId="1411" xr:uid="{00000000-0005-0000-0000-000082050000}"/>
    <cellStyle name="20% - Accent2 2 14" xfId="1412" xr:uid="{00000000-0005-0000-0000-000083050000}"/>
    <cellStyle name="20% - Accent2 2 15" xfId="1413" xr:uid="{00000000-0005-0000-0000-000084050000}"/>
    <cellStyle name="20% - Accent2 2 16" xfId="1414" xr:uid="{00000000-0005-0000-0000-000085050000}"/>
    <cellStyle name="20% - Accent2 2 17" xfId="1415" xr:uid="{00000000-0005-0000-0000-000086050000}"/>
    <cellStyle name="20% - Accent2 2 2" xfId="1416" xr:uid="{00000000-0005-0000-0000-000087050000}"/>
    <cellStyle name="20% - Accent2 2 2 2" xfId="1417" xr:uid="{00000000-0005-0000-0000-000088050000}"/>
    <cellStyle name="20% - Accent2 2 2 3" xfId="1418" xr:uid="{00000000-0005-0000-0000-000089050000}"/>
    <cellStyle name="20% - Accent2 2 2 4" xfId="1419" xr:uid="{00000000-0005-0000-0000-00008A050000}"/>
    <cellStyle name="20% - Accent2 2 3" xfId="1420" xr:uid="{00000000-0005-0000-0000-00008B050000}"/>
    <cellStyle name="20% - Accent2 2 4" xfId="1421" xr:uid="{00000000-0005-0000-0000-00008C050000}"/>
    <cellStyle name="20% - Accent2 2 5" xfId="1422" xr:uid="{00000000-0005-0000-0000-00008D050000}"/>
    <cellStyle name="20% - Accent2 2 6" xfId="1423" xr:uid="{00000000-0005-0000-0000-00008E050000}"/>
    <cellStyle name="20% - Accent2 2 7" xfId="1424" xr:uid="{00000000-0005-0000-0000-00008F050000}"/>
    <cellStyle name="20% - Accent2 2 8" xfId="1425" xr:uid="{00000000-0005-0000-0000-000090050000}"/>
    <cellStyle name="20% - Accent2 2 9" xfId="1426" xr:uid="{00000000-0005-0000-0000-000091050000}"/>
    <cellStyle name="20% - Accent2 20" xfId="1427" xr:uid="{00000000-0005-0000-0000-000092050000}"/>
    <cellStyle name="20% - Accent2 20 2" xfId="1428" xr:uid="{00000000-0005-0000-0000-000093050000}"/>
    <cellStyle name="20% - Accent2 21" xfId="1429" xr:uid="{00000000-0005-0000-0000-000094050000}"/>
    <cellStyle name="20% - Accent2 21 10" xfId="1430" xr:uid="{00000000-0005-0000-0000-000095050000}"/>
    <cellStyle name="20% - Accent2 21 10 2" xfId="1431" xr:uid="{00000000-0005-0000-0000-000096050000}"/>
    <cellStyle name="20% - Accent2 21 11" xfId="1432" xr:uid="{00000000-0005-0000-0000-000097050000}"/>
    <cellStyle name="20% - Accent2 21 11 2" xfId="1433" xr:uid="{00000000-0005-0000-0000-000098050000}"/>
    <cellStyle name="20% - Accent2 21 12" xfId="1434" xr:uid="{00000000-0005-0000-0000-000099050000}"/>
    <cellStyle name="20% - Accent2 21 12 2" xfId="1435" xr:uid="{00000000-0005-0000-0000-00009A050000}"/>
    <cellStyle name="20% - Accent2 21 13" xfId="1436" xr:uid="{00000000-0005-0000-0000-00009B050000}"/>
    <cellStyle name="20% - Accent2 21 13 2" xfId="1437" xr:uid="{00000000-0005-0000-0000-00009C050000}"/>
    <cellStyle name="20% - Accent2 21 14" xfId="1438" xr:uid="{00000000-0005-0000-0000-00009D050000}"/>
    <cellStyle name="20% - Accent2 21 14 2" xfId="1439" xr:uid="{00000000-0005-0000-0000-00009E050000}"/>
    <cellStyle name="20% - Accent2 21 15" xfId="1440" xr:uid="{00000000-0005-0000-0000-00009F050000}"/>
    <cellStyle name="20% - Accent2 21 15 2" xfId="1441" xr:uid="{00000000-0005-0000-0000-0000A0050000}"/>
    <cellStyle name="20% - Accent2 21 16" xfId="1442" xr:uid="{00000000-0005-0000-0000-0000A1050000}"/>
    <cellStyle name="20% - Accent2 21 2" xfId="1443" xr:uid="{00000000-0005-0000-0000-0000A2050000}"/>
    <cellStyle name="20% - Accent2 21 2 2" xfId="1444" xr:uid="{00000000-0005-0000-0000-0000A3050000}"/>
    <cellStyle name="20% - Accent2 21 3" xfId="1445" xr:uid="{00000000-0005-0000-0000-0000A4050000}"/>
    <cellStyle name="20% - Accent2 21 3 2" xfId="1446" xr:uid="{00000000-0005-0000-0000-0000A5050000}"/>
    <cellStyle name="20% - Accent2 21 4" xfId="1447" xr:uid="{00000000-0005-0000-0000-0000A6050000}"/>
    <cellStyle name="20% - Accent2 21 4 2" xfId="1448" xr:uid="{00000000-0005-0000-0000-0000A7050000}"/>
    <cellStyle name="20% - Accent2 21 5" xfId="1449" xr:uid="{00000000-0005-0000-0000-0000A8050000}"/>
    <cellStyle name="20% - Accent2 21 5 2" xfId="1450" xr:uid="{00000000-0005-0000-0000-0000A9050000}"/>
    <cellStyle name="20% - Accent2 21 6" xfId="1451" xr:uid="{00000000-0005-0000-0000-0000AA050000}"/>
    <cellStyle name="20% - Accent2 21 6 2" xfId="1452" xr:uid="{00000000-0005-0000-0000-0000AB050000}"/>
    <cellStyle name="20% - Accent2 21 7" xfId="1453" xr:uid="{00000000-0005-0000-0000-0000AC050000}"/>
    <cellStyle name="20% - Accent2 21 7 2" xfId="1454" xr:uid="{00000000-0005-0000-0000-0000AD050000}"/>
    <cellStyle name="20% - Accent2 21 8" xfId="1455" xr:uid="{00000000-0005-0000-0000-0000AE050000}"/>
    <cellStyle name="20% - Accent2 21 8 2" xfId="1456" xr:uid="{00000000-0005-0000-0000-0000AF050000}"/>
    <cellStyle name="20% - Accent2 21 9" xfId="1457" xr:uid="{00000000-0005-0000-0000-0000B0050000}"/>
    <cellStyle name="20% - Accent2 21 9 2" xfId="1458" xr:uid="{00000000-0005-0000-0000-0000B1050000}"/>
    <cellStyle name="20% - Accent2 22" xfId="1459" xr:uid="{00000000-0005-0000-0000-0000B2050000}"/>
    <cellStyle name="20% - Accent2 22 10" xfId="1460" xr:uid="{00000000-0005-0000-0000-0000B3050000}"/>
    <cellStyle name="20% - Accent2 22 10 2" xfId="1461" xr:uid="{00000000-0005-0000-0000-0000B4050000}"/>
    <cellStyle name="20% - Accent2 22 11" xfId="1462" xr:uid="{00000000-0005-0000-0000-0000B5050000}"/>
    <cellStyle name="20% - Accent2 22 11 2" xfId="1463" xr:uid="{00000000-0005-0000-0000-0000B6050000}"/>
    <cellStyle name="20% - Accent2 22 12" xfId="1464" xr:uid="{00000000-0005-0000-0000-0000B7050000}"/>
    <cellStyle name="20% - Accent2 22 12 2" xfId="1465" xr:uid="{00000000-0005-0000-0000-0000B8050000}"/>
    <cellStyle name="20% - Accent2 22 13" xfId="1466" xr:uid="{00000000-0005-0000-0000-0000B9050000}"/>
    <cellStyle name="20% - Accent2 22 13 2" xfId="1467" xr:uid="{00000000-0005-0000-0000-0000BA050000}"/>
    <cellStyle name="20% - Accent2 22 14" xfId="1468" xr:uid="{00000000-0005-0000-0000-0000BB050000}"/>
    <cellStyle name="20% - Accent2 22 14 2" xfId="1469" xr:uid="{00000000-0005-0000-0000-0000BC050000}"/>
    <cellStyle name="20% - Accent2 22 15" xfId="1470" xr:uid="{00000000-0005-0000-0000-0000BD050000}"/>
    <cellStyle name="20% - Accent2 22 15 2" xfId="1471" xr:uid="{00000000-0005-0000-0000-0000BE050000}"/>
    <cellStyle name="20% - Accent2 22 16" xfId="1472" xr:uid="{00000000-0005-0000-0000-0000BF050000}"/>
    <cellStyle name="20% - Accent2 22 2" xfId="1473" xr:uid="{00000000-0005-0000-0000-0000C0050000}"/>
    <cellStyle name="20% - Accent2 22 2 2" xfId="1474" xr:uid="{00000000-0005-0000-0000-0000C1050000}"/>
    <cellStyle name="20% - Accent2 22 3" xfId="1475" xr:uid="{00000000-0005-0000-0000-0000C2050000}"/>
    <cellStyle name="20% - Accent2 22 3 2" xfId="1476" xr:uid="{00000000-0005-0000-0000-0000C3050000}"/>
    <cellStyle name="20% - Accent2 22 4" xfId="1477" xr:uid="{00000000-0005-0000-0000-0000C4050000}"/>
    <cellStyle name="20% - Accent2 22 4 2" xfId="1478" xr:uid="{00000000-0005-0000-0000-0000C5050000}"/>
    <cellStyle name="20% - Accent2 22 5" xfId="1479" xr:uid="{00000000-0005-0000-0000-0000C6050000}"/>
    <cellStyle name="20% - Accent2 22 5 2" xfId="1480" xr:uid="{00000000-0005-0000-0000-0000C7050000}"/>
    <cellStyle name="20% - Accent2 22 6" xfId="1481" xr:uid="{00000000-0005-0000-0000-0000C8050000}"/>
    <cellStyle name="20% - Accent2 22 6 2" xfId="1482" xr:uid="{00000000-0005-0000-0000-0000C9050000}"/>
    <cellStyle name="20% - Accent2 22 7" xfId="1483" xr:uid="{00000000-0005-0000-0000-0000CA050000}"/>
    <cellStyle name="20% - Accent2 22 7 2" xfId="1484" xr:uid="{00000000-0005-0000-0000-0000CB050000}"/>
    <cellStyle name="20% - Accent2 22 8" xfId="1485" xr:uid="{00000000-0005-0000-0000-0000CC050000}"/>
    <cellStyle name="20% - Accent2 22 8 2" xfId="1486" xr:uid="{00000000-0005-0000-0000-0000CD050000}"/>
    <cellStyle name="20% - Accent2 22 9" xfId="1487" xr:uid="{00000000-0005-0000-0000-0000CE050000}"/>
    <cellStyle name="20% - Accent2 22 9 2" xfId="1488" xr:uid="{00000000-0005-0000-0000-0000CF050000}"/>
    <cellStyle name="20% - Accent2 23" xfId="1489" xr:uid="{00000000-0005-0000-0000-0000D0050000}"/>
    <cellStyle name="20% - Accent2 23 10" xfId="1490" xr:uid="{00000000-0005-0000-0000-0000D1050000}"/>
    <cellStyle name="20% - Accent2 23 10 2" xfId="1491" xr:uid="{00000000-0005-0000-0000-0000D2050000}"/>
    <cellStyle name="20% - Accent2 23 11" xfId="1492" xr:uid="{00000000-0005-0000-0000-0000D3050000}"/>
    <cellStyle name="20% - Accent2 23 11 2" xfId="1493" xr:uid="{00000000-0005-0000-0000-0000D4050000}"/>
    <cellStyle name="20% - Accent2 23 12" xfId="1494" xr:uid="{00000000-0005-0000-0000-0000D5050000}"/>
    <cellStyle name="20% - Accent2 23 12 2" xfId="1495" xr:uid="{00000000-0005-0000-0000-0000D6050000}"/>
    <cellStyle name="20% - Accent2 23 13" xfId="1496" xr:uid="{00000000-0005-0000-0000-0000D7050000}"/>
    <cellStyle name="20% - Accent2 23 13 2" xfId="1497" xr:uid="{00000000-0005-0000-0000-0000D8050000}"/>
    <cellStyle name="20% - Accent2 23 14" xfId="1498" xr:uid="{00000000-0005-0000-0000-0000D9050000}"/>
    <cellStyle name="20% - Accent2 23 14 2" xfId="1499" xr:uid="{00000000-0005-0000-0000-0000DA050000}"/>
    <cellStyle name="20% - Accent2 23 15" xfId="1500" xr:uid="{00000000-0005-0000-0000-0000DB050000}"/>
    <cellStyle name="20% - Accent2 23 15 2" xfId="1501" xr:uid="{00000000-0005-0000-0000-0000DC050000}"/>
    <cellStyle name="20% - Accent2 23 16" xfId="1502" xr:uid="{00000000-0005-0000-0000-0000DD050000}"/>
    <cellStyle name="20% - Accent2 23 16 2" xfId="1503" xr:uid="{00000000-0005-0000-0000-0000DE050000}"/>
    <cellStyle name="20% - Accent2 23 17" xfId="1504" xr:uid="{00000000-0005-0000-0000-0000DF050000}"/>
    <cellStyle name="20% - Accent2 23 2" xfId="1505" xr:uid="{00000000-0005-0000-0000-0000E0050000}"/>
    <cellStyle name="20% - Accent2 23 2 10" xfId="1506" xr:uid="{00000000-0005-0000-0000-0000E1050000}"/>
    <cellStyle name="20% - Accent2 23 2 10 2" xfId="1507" xr:uid="{00000000-0005-0000-0000-0000E2050000}"/>
    <cellStyle name="20% - Accent2 23 2 11" xfId="1508" xr:uid="{00000000-0005-0000-0000-0000E3050000}"/>
    <cellStyle name="20% - Accent2 23 2 11 2" xfId="1509" xr:uid="{00000000-0005-0000-0000-0000E4050000}"/>
    <cellStyle name="20% - Accent2 23 2 12" xfId="1510" xr:uid="{00000000-0005-0000-0000-0000E5050000}"/>
    <cellStyle name="20% - Accent2 23 2 12 2" xfId="1511" xr:uid="{00000000-0005-0000-0000-0000E6050000}"/>
    <cellStyle name="20% - Accent2 23 2 13" xfId="1512" xr:uid="{00000000-0005-0000-0000-0000E7050000}"/>
    <cellStyle name="20% - Accent2 23 2 13 2" xfId="1513" xr:uid="{00000000-0005-0000-0000-0000E8050000}"/>
    <cellStyle name="20% - Accent2 23 2 14" xfId="1514" xr:uid="{00000000-0005-0000-0000-0000E9050000}"/>
    <cellStyle name="20% - Accent2 23 2 14 2" xfId="1515" xr:uid="{00000000-0005-0000-0000-0000EA050000}"/>
    <cellStyle name="20% - Accent2 23 2 15" xfId="1516" xr:uid="{00000000-0005-0000-0000-0000EB050000}"/>
    <cellStyle name="20% - Accent2 23 2 15 2" xfId="1517" xr:uid="{00000000-0005-0000-0000-0000EC050000}"/>
    <cellStyle name="20% - Accent2 23 2 16" xfId="1518" xr:uid="{00000000-0005-0000-0000-0000ED050000}"/>
    <cellStyle name="20% - Accent2 23 2 2" xfId="1519" xr:uid="{00000000-0005-0000-0000-0000EE050000}"/>
    <cellStyle name="20% - Accent2 23 2 2 2" xfId="1520" xr:uid="{00000000-0005-0000-0000-0000EF050000}"/>
    <cellStyle name="20% - Accent2 23 2 3" xfId="1521" xr:uid="{00000000-0005-0000-0000-0000F0050000}"/>
    <cellStyle name="20% - Accent2 23 2 3 2" xfId="1522" xr:uid="{00000000-0005-0000-0000-0000F1050000}"/>
    <cellStyle name="20% - Accent2 23 2 4" xfId="1523" xr:uid="{00000000-0005-0000-0000-0000F2050000}"/>
    <cellStyle name="20% - Accent2 23 2 4 2" xfId="1524" xr:uid="{00000000-0005-0000-0000-0000F3050000}"/>
    <cellStyle name="20% - Accent2 23 2 5" xfId="1525" xr:uid="{00000000-0005-0000-0000-0000F4050000}"/>
    <cellStyle name="20% - Accent2 23 2 5 2" xfId="1526" xr:uid="{00000000-0005-0000-0000-0000F5050000}"/>
    <cellStyle name="20% - Accent2 23 2 6" xfId="1527" xr:uid="{00000000-0005-0000-0000-0000F6050000}"/>
    <cellStyle name="20% - Accent2 23 2 6 2" xfId="1528" xr:uid="{00000000-0005-0000-0000-0000F7050000}"/>
    <cellStyle name="20% - Accent2 23 2 7" xfId="1529" xr:uid="{00000000-0005-0000-0000-0000F8050000}"/>
    <cellStyle name="20% - Accent2 23 2 7 2" xfId="1530" xr:uid="{00000000-0005-0000-0000-0000F9050000}"/>
    <cellStyle name="20% - Accent2 23 2 8" xfId="1531" xr:uid="{00000000-0005-0000-0000-0000FA050000}"/>
    <cellStyle name="20% - Accent2 23 2 8 2" xfId="1532" xr:uid="{00000000-0005-0000-0000-0000FB050000}"/>
    <cellStyle name="20% - Accent2 23 2 9" xfId="1533" xr:uid="{00000000-0005-0000-0000-0000FC050000}"/>
    <cellStyle name="20% - Accent2 23 2 9 2" xfId="1534" xr:uid="{00000000-0005-0000-0000-0000FD050000}"/>
    <cellStyle name="20% - Accent2 23 3" xfId="1535" xr:uid="{00000000-0005-0000-0000-0000FE050000}"/>
    <cellStyle name="20% - Accent2 23 3 2" xfId="1536" xr:uid="{00000000-0005-0000-0000-0000FF050000}"/>
    <cellStyle name="20% - Accent2 23 4" xfId="1537" xr:uid="{00000000-0005-0000-0000-000000060000}"/>
    <cellStyle name="20% - Accent2 23 4 2" xfId="1538" xr:uid="{00000000-0005-0000-0000-000001060000}"/>
    <cellStyle name="20% - Accent2 23 5" xfId="1539" xr:uid="{00000000-0005-0000-0000-000002060000}"/>
    <cellStyle name="20% - Accent2 23 5 2" xfId="1540" xr:uid="{00000000-0005-0000-0000-000003060000}"/>
    <cellStyle name="20% - Accent2 23 6" xfId="1541" xr:uid="{00000000-0005-0000-0000-000004060000}"/>
    <cellStyle name="20% - Accent2 23 6 2" xfId="1542" xr:uid="{00000000-0005-0000-0000-000005060000}"/>
    <cellStyle name="20% - Accent2 23 7" xfId="1543" xr:uid="{00000000-0005-0000-0000-000006060000}"/>
    <cellStyle name="20% - Accent2 23 7 2" xfId="1544" xr:uid="{00000000-0005-0000-0000-000007060000}"/>
    <cellStyle name="20% - Accent2 23 8" xfId="1545" xr:uid="{00000000-0005-0000-0000-000008060000}"/>
    <cellStyle name="20% - Accent2 23 8 2" xfId="1546" xr:uid="{00000000-0005-0000-0000-000009060000}"/>
    <cellStyle name="20% - Accent2 23 9" xfId="1547" xr:uid="{00000000-0005-0000-0000-00000A060000}"/>
    <cellStyle name="20% - Accent2 23 9 2" xfId="1548" xr:uid="{00000000-0005-0000-0000-00000B060000}"/>
    <cellStyle name="20% - Accent2 24" xfId="1549" xr:uid="{00000000-0005-0000-0000-00000C060000}"/>
    <cellStyle name="20% - Accent2 24 10" xfId="1550" xr:uid="{00000000-0005-0000-0000-00000D060000}"/>
    <cellStyle name="20% - Accent2 24 10 2" xfId="1551" xr:uid="{00000000-0005-0000-0000-00000E060000}"/>
    <cellStyle name="20% - Accent2 24 11" xfId="1552" xr:uid="{00000000-0005-0000-0000-00000F060000}"/>
    <cellStyle name="20% - Accent2 24 11 2" xfId="1553" xr:uid="{00000000-0005-0000-0000-000010060000}"/>
    <cellStyle name="20% - Accent2 24 12" xfId="1554" xr:uid="{00000000-0005-0000-0000-000011060000}"/>
    <cellStyle name="20% - Accent2 24 12 2" xfId="1555" xr:uid="{00000000-0005-0000-0000-000012060000}"/>
    <cellStyle name="20% - Accent2 24 13" xfId="1556" xr:uid="{00000000-0005-0000-0000-000013060000}"/>
    <cellStyle name="20% - Accent2 24 13 2" xfId="1557" xr:uid="{00000000-0005-0000-0000-000014060000}"/>
    <cellStyle name="20% - Accent2 24 14" xfId="1558" xr:uid="{00000000-0005-0000-0000-000015060000}"/>
    <cellStyle name="20% - Accent2 24 14 2" xfId="1559" xr:uid="{00000000-0005-0000-0000-000016060000}"/>
    <cellStyle name="20% - Accent2 24 15" xfId="1560" xr:uid="{00000000-0005-0000-0000-000017060000}"/>
    <cellStyle name="20% - Accent2 24 15 2" xfId="1561" xr:uid="{00000000-0005-0000-0000-000018060000}"/>
    <cellStyle name="20% - Accent2 24 16" xfId="1562" xr:uid="{00000000-0005-0000-0000-000019060000}"/>
    <cellStyle name="20% - Accent2 24 16 2" xfId="1563" xr:uid="{00000000-0005-0000-0000-00001A060000}"/>
    <cellStyle name="20% - Accent2 24 17" xfId="1564" xr:uid="{00000000-0005-0000-0000-00001B060000}"/>
    <cellStyle name="20% - Accent2 24 2" xfId="1565" xr:uid="{00000000-0005-0000-0000-00001C060000}"/>
    <cellStyle name="20% - Accent2 24 2 10" xfId="1566" xr:uid="{00000000-0005-0000-0000-00001D060000}"/>
    <cellStyle name="20% - Accent2 24 2 10 2" xfId="1567" xr:uid="{00000000-0005-0000-0000-00001E060000}"/>
    <cellStyle name="20% - Accent2 24 2 11" xfId="1568" xr:uid="{00000000-0005-0000-0000-00001F060000}"/>
    <cellStyle name="20% - Accent2 24 2 11 2" xfId="1569" xr:uid="{00000000-0005-0000-0000-000020060000}"/>
    <cellStyle name="20% - Accent2 24 2 12" xfId="1570" xr:uid="{00000000-0005-0000-0000-000021060000}"/>
    <cellStyle name="20% - Accent2 24 2 12 2" xfId="1571" xr:uid="{00000000-0005-0000-0000-000022060000}"/>
    <cellStyle name="20% - Accent2 24 2 13" xfId="1572" xr:uid="{00000000-0005-0000-0000-000023060000}"/>
    <cellStyle name="20% - Accent2 24 2 13 2" xfId="1573" xr:uid="{00000000-0005-0000-0000-000024060000}"/>
    <cellStyle name="20% - Accent2 24 2 14" xfId="1574" xr:uid="{00000000-0005-0000-0000-000025060000}"/>
    <cellStyle name="20% - Accent2 24 2 14 2" xfId="1575" xr:uid="{00000000-0005-0000-0000-000026060000}"/>
    <cellStyle name="20% - Accent2 24 2 15" xfId="1576" xr:uid="{00000000-0005-0000-0000-000027060000}"/>
    <cellStyle name="20% - Accent2 24 2 15 2" xfId="1577" xr:uid="{00000000-0005-0000-0000-000028060000}"/>
    <cellStyle name="20% - Accent2 24 2 16" xfId="1578" xr:uid="{00000000-0005-0000-0000-000029060000}"/>
    <cellStyle name="20% - Accent2 24 2 2" xfId="1579" xr:uid="{00000000-0005-0000-0000-00002A060000}"/>
    <cellStyle name="20% - Accent2 24 2 2 2" xfId="1580" xr:uid="{00000000-0005-0000-0000-00002B060000}"/>
    <cellStyle name="20% - Accent2 24 2 3" xfId="1581" xr:uid="{00000000-0005-0000-0000-00002C060000}"/>
    <cellStyle name="20% - Accent2 24 2 3 2" xfId="1582" xr:uid="{00000000-0005-0000-0000-00002D060000}"/>
    <cellStyle name="20% - Accent2 24 2 4" xfId="1583" xr:uid="{00000000-0005-0000-0000-00002E060000}"/>
    <cellStyle name="20% - Accent2 24 2 4 2" xfId="1584" xr:uid="{00000000-0005-0000-0000-00002F060000}"/>
    <cellStyle name="20% - Accent2 24 2 5" xfId="1585" xr:uid="{00000000-0005-0000-0000-000030060000}"/>
    <cellStyle name="20% - Accent2 24 2 5 2" xfId="1586" xr:uid="{00000000-0005-0000-0000-000031060000}"/>
    <cellStyle name="20% - Accent2 24 2 6" xfId="1587" xr:uid="{00000000-0005-0000-0000-000032060000}"/>
    <cellStyle name="20% - Accent2 24 2 6 2" xfId="1588" xr:uid="{00000000-0005-0000-0000-000033060000}"/>
    <cellStyle name="20% - Accent2 24 2 7" xfId="1589" xr:uid="{00000000-0005-0000-0000-000034060000}"/>
    <cellStyle name="20% - Accent2 24 2 7 2" xfId="1590" xr:uid="{00000000-0005-0000-0000-000035060000}"/>
    <cellStyle name="20% - Accent2 24 2 8" xfId="1591" xr:uid="{00000000-0005-0000-0000-000036060000}"/>
    <cellStyle name="20% - Accent2 24 2 8 2" xfId="1592" xr:uid="{00000000-0005-0000-0000-000037060000}"/>
    <cellStyle name="20% - Accent2 24 2 9" xfId="1593" xr:uid="{00000000-0005-0000-0000-000038060000}"/>
    <cellStyle name="20% - Accent2 24 2 9 2" xfId="1594" xr:uid="{00000000-0005-0000-0000-000039060000}"/>
    <cellStyle name="20% - Accent2 24 3" xfId="1595" xr:uid="{00000000-0005-0000-0000-00003A060000}"/>
    <cellStyle name="20% - Accent2 24 3 2" xfId="1596" xr:uid="{00000000-0005-0000-0000-00003B060000}"/>
    <cellStyle name="20% - Accent2 24 4" xfId="1597" xr:uid="{00000000-0005-0000-0000-00003C060000}"/>
    <cellStyle name="20% - Accent2 24 4 2" xfId="1598" xr:uid="{00000000-0005-0000-0000-00003D060000}"/>
    <cellStyle name="20% - Accent2 24 5" xfId="1599" xr:uid="{00000000-0005-0000-0000-00003E060000}"/>
    <cellStyle name="20% - Accent2 24 5 2" xfId="1600" xr:uid="{00000000-0005-0000-0000-00003F060000}"/>
    <cellStyle name="20% - Accent2 24 6" xfId="1601" xr:uid="{00000000-0005-0000-0000-000040060000}"/>
    <cellStyle name="20% - Accent2 24 6 2" xfId="1602" xr:uid="{00000000-0005-0000-0000-000041060000}"/>
    <cellStyle name="20% - Accent2 24 7" xfId="1603" xr:uid="{00000000-0005-0000-0000-000042060000}"/>
    <cellStyle name="20% - Accent2 24 7 2" xfId="1604" xr:uid="{00000000-0005-0000-0000-000043060000}"/>
    <cellStyle name="20% - Accent2 24 8" xfId="1605" xr:uid="{00000000-0005-0000-0000-000044060000}"/>
    <cellStyle name="20% - Accent2 24 8 2" xfId="1606" xr:uid="{00000000-0005-0000-0000-000045060000}"/>
    <cellStyle name="20% - Accent2 24 9" xfId="1607" xr:uid="{00000000-0005-0000-0000-000046060000}"/>
    <cellStyle name="20% - Accent2 24 9 2" xfId="1608" xr:uid="{00000000-0005-0000-0000-000047060000}"/>
    <cellStyle name="20% - Accent2 25" xfId="1609" xr:uid="{00000000-0005-0000-0000-000048060000}"/>
    <cellStyle name="20% - Accent2 26" xfId="1610" xr:uid="{00000000-0005-0000-0000-000049060000}"/>
    <cellStyle name="20% - Accent2 27" xfId="1611" xr:uid="{00000000-0005-0000-0000-00004A060000}"/>
    <cellStyle name="20% - Accent2 3" xfId="1612" xr:uid="{00000000-0005-0000-0000-00004B060000}"/>
    <cellStyle name="20% - Accent2 3 10" xfId="1613" xr:uid="{00000000-0005-0000-0000-00004C060000}"/>
    <cellStyle name="20% - Accent2 3 11" xfId="1614" xr:uid="{00000000-0005-0000-0000-00004D060000}"/>
    <cellStyle name="20% - Accent2 3 11 2" xfId="1615" xr:uid="{00000000-0005-0000-0000-00004E060000}"/>
    <cellStyle name="20% - Accent2 3 12" xfId="1616" xr:uid="{00000000-0005-0000-0000-00004F060000}"/>
    <cellStyle name="20% - Accent2 3 13" xfId="1617" xr:uid="{00000000-0005-0000-0000-000050060000}"/>
    <cellStyle name="20% - Accent2 3 2" xfId="1618" xr:uid="{00000000-0005-0000-0000-000051060000}"/>
    <cellStyle name="20% - Accent2 3 2 2" xfId="1619" xr:uid="{00000000-0005-0000-0000-000052060000}"/>
    <cellStyle name="20% - Accent2 3 3" xfId="1620" xr:uid="{00000000-0005-0000-0000-000053060000}"/>
    <cellStyle name="20% - Accent2 3 4" xfId="1621" xr:uid="{00000000-0005-0000-0000-000054060000}"/>
    <cellStyle name="20% - Accent2 3 5" xfId="1622" xr:uid="{00000000-0005-0000-0000-000055060000}"/>
    <cellStyle name="20% - Accent2 3 6" xfId="1623" xr:uid="{00000000-0005-0000-0000-000056060000}"/>
    <cellStyle name="20% - Accent2 3 7" xfId="1624" xr:uid="{00000000-0005-0000-0000-000057060000}"/>
    <cellStyle name="20% - Accent2 3 8" xfId="1625" xr:uid="{00000000-0005-0000-0000-000058060000}"/>
    <cellStyle name="20% - Accent2 3 9" xfId="1626" xr:uid="{00000000-0005-0000-0000-000059060000}"/>
    <cellStyle name="20% - Accent2 4" xfId="1627" xr:uid="{00000000-0005-0000-0000-00005A060000}"/>
    <cellStyle name="20% - Accent2 4 10" xfId="1628" xr:uid="{00000000-0005-0000-0000-00005B060000}"/>
    <cellStyle name="20% - Accent2 4 11" xfId="1629" xr:uid="{00000000-0005-0000-0000-00005C060000}"/>
    <cellStyle name="20% - Accent2 4 11 2" xfId="1630" xr:uid="{00000000-0005-0000-0000-00005D060000}"/>
    <cellStyle name="20% - Accent2 4 12" xfId="1631" xr:uid="{00000000-0005-0000-0000-00005E060000}"/>
    <cellStyle name="20% - Accent2 4 2" xfId="1632" xr:uid="{00000000-0005-0000-0000-00005F060000}"/>
    <cellStyle name="20% - Accent2 4 3" xfId="1633" xr:uid="{00000000-0005-0000-0000-000060060000}"/>
    <cellStyle name="20% - Accent2 4 4" xfId="1634" xr:uid="{00000000-0005-0000-0000-000061060000}"/>
    <cellStyle name="20% - Accent2 4 5" xfId="1635" xr:uid="{00000000-0005-0000-0000-000062060000}"/>
    <cellStyle name="20% - Accent2 4 6" xfId="1636" xr:uid="{00000000-0005-0000-0000-000063060000}"/>
    <cellStyle name="20% - Accent2 4 7" xfId="1637" xr:uid="{00000000-0005-0000-0000-000064060000}"/>
    <cellStyle name="20% - Accent2 4 8" xfId="1638" xr:uid="{00000000-0005-0000-0000-000065060000}"/>
    <cellStyle name="20% - Accent2 4 9" xfId="1639" xr:uid="{00000000-0005-0000-0000-000066060000}"/>
    <cellStyle name="20% - Accent2 5" xfId="1640" xr:uid="{00000000-0005-0000-0000-000067060000}"/>
    <cellStyle name="20% - Accent2 5 10" xfId="1641" xr:uid="{00000000-0005-0000-0000-000068060000}"/>
    <cellStyle name="20% - Accent2 5 11" xfId="1642" xr:uid="{00000000-0005-0000-0000-000069060000}"/>
    <cellStyle name="20% - Accent2 5 11 2" xfId="1643" xr:uid="{00000000-0005-0000-0000-00006A060000}"/>
    <cellStyle name="20% - Accent2 5 12" xfId="1644" xr:uid="{00000000-0005-0000-0000-00006B060000}"/>
    <cellStyle name="20% - Accent2 5 2" xfId="1645" xr:uid="{00000000-0005-0000-0000-00006C060000}"/>
    <cellStyle name="20% - Accent2 5 3" xfId="1646" xr:uid="{00000000-0005-0000-0000-00006D060000}"/>
    <cellStyle name="20% - Accent2 5 4" xfId="1647" xr:uid="{00000000-0005-0000-0000-00006E060000}"/>
    <cellStyle name="20% - Accent2 5 5" xfId="1648" xr:uid="{00000000-0005-0000-0000-00006F060000}"/>
    <cellStyle name="20% - Accent2 5 6" xfId="1649" xr:uid="{00000000-0005-0000-0000-000070060000}"/>
    <cellStyle name="20% - Accent2 5 7" xfId="1650" xr:uid="{00000000-0005-0000-0000-000071060000}"/>
    <cellStyle name="20% - Accent2 5 8" xfId="1651" xr:uid="{00000000-0005-0000-0000-000072060000}"/>
    <cellStyle name="20% - Accent2 5 9" xfId="1652" xr:uid="{00000000-0005-0000-0000-000073060000}"/>
    <cellStyle name="20% - Accent2 6" xfId="1653" xr:uid="{00000000-0005-0000-0000-000074060000}"/>
    <cellStyle name="20% - Accent2 6 10" xfId="1654" xr:uid="{00000000-0005-0000-0000-000075060000}"/>
    <cellStyle name="20% - Accent2 6 11" xfId="1655" xr:uid="{00000000-0005-0000-0000-000076060000}"/>
    <cellStyle name="20% - Accent2 6 11 2" xfId="1656" xr:uid="{00000000-0005-0000-0000-000077060000}"/>
    <cellStyle name="20% - Accent2 6 12" xfId="1657" xr:uid="{00000000-0005-0000-0000-000078060000}"/>
    <cellStyle name="20% - Accent2 6 2" xfId="1658" xr:uid="{00000000-0005-0000-0000-000079060000}"/>
    <cellStyle name="20% - Accent2 6 3" xfId="1659" xr:uid="{00000000-0005-0000-0000-00007A060000}"/>
    <cellStyle name="20% - Accent2 6 4" xfId="1660" xr:uid="{00000000-0005-0000-0000-00007B060000}"/>
    <cellStyle name="20% - Accent2 6 5" xfId="1661" xr:uid="{00000000-0005-0000-0000-00007C060000}"/>
    <cellStyle name="20% - Accent2 6 6" xfId="1662" xr:uid="{00000000-0005-0000-0000-00007D060000}"/>
    <cellStyle name="20% - Accent2 6 7" xfId="1663" xr:uid="{00000000-0005-0000-0000-00007E060000}"/>
    <cellStyle name="20% - Accent2 6 8" xfId="1664" xr:uid="{00000000-0005-0000-0000-00007F060000}"/>
    <cellStyle name="20% - Accent2 6 9" xfId="1665" xr:uid="{00000000-0005-0000-0000-000080060000}"/>
    <cellStyle name="20% - Accent2 7" xfId="1666" xr:uid="{00000000-0005-0000-0000-000081060000}"/>
    <cellStyle name="20% - Accent2 7 10" xfId="1667" xr:uid="{00000000-0005-0000-0000-000082060000}"/>
    <cellStyle name="20% - Accent2 7 11" xfId="1668" xr:uid="{00000000-0005-0000-0000-000083060000}"/>
    <cellStyle name="20% - Accent2 7 11 2" xfId="1669" xr:uid="{00000000-0005-0000-0000-000084060000}"/>
    <cellStyle name="20% - Accent2 7 12" xfId="1670" xr:uid="{00000000-0005-0000-0000-000085060000}"/>
    <cellStyle name="20% - Accent2 7 2" xfId="1671" xr:uid="{00000000-0005-0000-0000-000086060000}"/>
    <cellStyle name="20% - Accent2 7 3" xfId="1672" xr:uid="{00000000-0005-0000-0000-000087060000}"/>
    <cellStyle name="20% - Accent2 7 4" xfId="1673" xr:uid="{00000000-0005-0000-0000-000088060000}"/>
    <cellStyle name="20% - Accent2 7 5" xfId="1674" xr:uid="{00000000-0005-0000-0000-000089060000}"/>
    <cellStyle name="20% - Accent2 7 6" xfId="1675" xr:uid="{00000000-0005-0000-0000-00008A060000}"/>
    <cellStyle name="20% - Accent2 7 7" xfId="1676" xr:uid="{00000000-0005-0000-0000-00008B060000}"/>
    <cellStyle name="20% - Accent2 7 8" xfId="1677" xr:uid="{00000000-0005-0000-0000-00008C060000}"/>
    <cellStyle name="20% - Accent2 7 9" xfId="1678" xr:uid="{00000000-0005-0000-0000-00008D060000}"/>
    <cellStyle name="20% - Accent2 8" xfId="1679" xr:uid="{00000000-0005-0000-0000-00008E060000}"/>
    <cellStyle name="20% - Accent2 8 10" xfId="1680" xr:uid="{00000000-0005-0000-0000-00008F060000}"/>
    <cellStyle name="20% - Accent2 8 11" xfId="1681" xr:uid="{00000000-0005-0000-0000-000090060000}"/>
    <cellStyle name="20% - Accent2 8 11 2" xfId="1682" xr:uid="{00000000-0005-0000-0000-000091060000}"/>
    <cellStyle name="20% - Accent2 8 12" xfId="1683" xr:uid="{00000000-0005-0000-0000-000092060000}"/>
    <cellStyle name="20% - Accent2 8 2" xfId="1684" xr:uid="{00000000-0005-0000-0000-000093060000}"/>
    <cellStyle name="20% - Accent2 8 3" xfId="1685" xr:uid="{00000000-0005-0000-0000-000094060000}"/>
    <cellStyle name="20% - Accent2 8 4" xfId="1686" xr:uid="{00000000-0005-0000-0000-000095060000}"/>
    <cellStyle name="20% - Accent2 8 5" xfId="1687" xr:uid="{00000000-0005-0000-0000-000096060000}"/>
    <cellStyle name="20% - Accent2 8 6" xfId="1688" xr:uid="{00000000-0005-0000-0000-000097060000}"/>
    <cellStyle name="20% - Accent2 8 7" xfId="1689" xr:uid="{00000000-0005-0000-0000-000098060000}"/>
    <cellStyle name="20% - Accent2 8 8" xfId="1690" xr:uid="{00000000-0005-0000-0000-000099060000}"/>
    <cellStyle name="20% - Accent2 8 9" xfId="1691" xr:uid="{00000000-0005-0000-0000-00009A060000}"/>
    <cellStyle name="20% - Accent2 9" xfId="1692" xr:uid="{00000000-0005-0000-0000-00009B060000}"/>
    <cellStyle name="20% - Accent2 9 10" xfId="1693" xr:uid="{00000000-0005-0000-0000-00009C060000}"/>
    <cellStyle name="20% - Accent2 9 11" xfId="1694" xr:uid="{00000000-0005-0000-0000-00009D060000}"/>
    <cellStyle name="20% - Accent2 9 11 2" xfId="1695" xr:uid="{00000000-0005-0000-0000-00009E060000}"/>
    <cellStyle name="20% - Accent2 9 12" xfId="1696" xr:uid="{00000000-0005-0000-0000-00009F060000}"/>
    <cellStyle name="20% - Accent2 9 2" xfId="1697" xr:uid="{00000000-0005-0000-0000-0000A0060000}"/>
    <cellStyle name="20% - Accent2 9 3" xfId="1698" xr:uid="{00000000-0005-0000-0000-0000A1060000}"/>
    <cellStyle name="20% - Accent2 9 4" xfId="1699" xr:uid="{00000000-0005-0000-0000-0000A2060000}"/>
    <cellStyle name="20% - Accent2 9 5" xfId="1700" xr:uid="{00000000-0005-0000-0000-0000A3060000}"/>
    <cellStyle name="20% - Accent2 9 6" xfId="1701" xr:uid="{00000000-0005-0000-0000-0000A4060000}"/>
    <cellStyle name="20% - Accent2 9 7" xfId="1702" xr:uid="{00000000-0005-0000-0000-0000A5060000}"/>
    <cellStyle name="20% - Accent2 9 8" xfId="1703" xr:uid="{00000000-0005-0000-0000-0000A6060000}"/>
    <cellStyle name="20% - Accent2 9 9" xfId="1704" xr:uid="{00000000-0005-0000-0000-0000A7060000}"/>
    <cellStyle name="20% - Accent3 10" xfId="1705" xr:uid="{00000000-0005-0000-0000-0000A8060000}"/>
    <cellStyle name="20% - Accent3 10 10" xfId="1706" xr:uid="{00000000-0005-0000-0000-0000A9060000}"/>
    <cellStyle name="20% - Accent3 10 10 2" xfId="1707" xr:uid="{00000000-0005-0000-0000-0000AA060000}"/>
    <cellStyle name="20% - Accent3 10 11" xfId="1708" xr:uid="{00000000-0005-0000-0000-0000AB060000}"/>
    <cellStyle name="20% - Accent3 10 2" xfId="1709" xr:uid="{00000000-0005-0000-0000-0000AC060000}"/>
    <cellStyle name="20% - Accent3 10 2 2" xfId="1710" xr:uid="{00000000-0005-0000-0000-0000AD060000}"/>
    <cellStyle name="20% - Accent3 10 2 2 2" xfId="1711" xr:uid="{00000000-0005-0000-0000-0000AE060000}"/>
    <cellStyle name="20% - Accent3 10 2 3" xfId="1712" xr:uid="{00000000-0005-0000-0000-0000AF060000}"/>
    <cellStyle name="20% - Accent3 10 2 3 2" xfId="1713" xr:uid="{00000000-0005-0000-0000-0000B0060000}"/>
    <cellStyle name="20% - Accent3 10 2 4" xfId="1714" xr:uid="{00000000-0005-0000-0000-0000B1060000}"/>
    <cellStyle name="20% - Accent3 10 3" xfId="1715" xr:uid="{00000000-0005-0000-0000-0000B2060000}"/>
    <cellStyle name="20% - Accent3 10 3 2" xfId="1716" xr:uid="{00000000-0005-0000-0000-0000B3060000}"/>
    <cellStyle name="20% - Accent3 10 3 2 2" xfId="1717" xr:uid="{00000000-0005-0000-0000-0000B4060000}"/>
    <cellStyle name="20% - Accent3 10 3 3" xfId="1718" xr:uid="{00000000-0005-0000-0000-0000B5060000}"/>
    <cellStyle name="20% - Accent3 10 3 3 2" xfId="1719" xr:uid="{00000000-0005-0000-0000-0000B6060000}"/>
    <cellStyle name="20% - Accent3 10 3 4" xfId="1720" xr:uid="{00000000-0005-0000-0000-0000B7060000}"/>
    <cellStyle name="20% - Accent3 10 4" xfId="1721" xr:uid="{00000000-0005-0000-0000-0000B8060000}"/>
    <cellStyle name="20% - Accent3 10 4 2" xfId="1722" xr:uid="{00000000-0005-0000-0000-0000B9060000}"/>
    <cellStyle name="20% - Accent3 10 4 2 2" xfId="1723" xr:uid="{00000000-0005-0000-0000-0000BA060000}"/>
    <cellStyle name="20% - Accent3 10 4 3" xfId="1724" xr:uid="{00000000-0005-0000-0000-0000BB060000}"/>
    <cellStyle name="20% - Accent3 10 4 3 2" xfId="1725" xr:uid="{00000000-0005-0000-0000-0000BC060000}"/>
    <cellStyle name="20% - Accent3 10 4 4" xfId="1726" xr:uid="{00000000-0005-0000-0000-0000BD060000}"/>
    <cellStyle name="20% - Accent3 10 5" xfId="1727" xr:uid="{00000000-0005-0000-0000-0000BE060000}"/>
    <cellStyle name="20% - Accent3 10 5 2" xfId="1728" xr:uid="{00000000-0005-0000-0000-0000BF060000}"/>
    <cellStyle name="20% - Accent3 10 5 2 2" xfId="1729" xr:uid="{00000000-0005-0000-0000-0000C0060000}"/>
    <cellStyle name="20% - Accent3 10 5 3" xfId="1730" xr:uid="{00000000-0005-0000-0000-0000C1060000}"/>
    <cellStyle name="20% - Accent3 10 5 3 2" xfId="1731" xr:uid="{00000000-0005-0000-0000-0000C2060000}"/>
    <cellStyle name="20% - Accent3 10 5 4" xfId="1732" xr:uid="{00000000-0005-0000-0000-0000C3060000}"/>
    <cellStyle name="20% - Accent3 10 6" xfId="1733" xr:uid="{00000000-0005-0000-0000-0000C4060000}"/>
    <cellStyle name="20% - Accent3 10 6 2" xfId="1734" xr:uid="{00000000-0005-0000-0000-0000C5060000}"/>
    <cellStyle name="20% - Accent3 10 6 2 2" xfId="1735" xr:uid="{00000000-0005-0000-0000-0000C6060000}"/>
    <cellStyle name="20% - Accent3 10 6 3" xfId="1736" xr:uid="{00000000-0005-0000-0000-0000C7060000}"/>
    <cellStyle name="20% - Accent3 10 6 3 2" xfId="1737" xr:uid="{00000000-0005-0000-0000-0000C8060000}"/>
    <cellStyle name="20% - Accent3 10 6 4" xfId="1738" xr:uid="{00000000-0005-0000-0000-0000C9060000}"/>
    <cellStyle name="20% - Accent3 10 7" xfId="1739" xr:uid="{00000000-0005-0000-0000-0000CA060000}"/>
    <cellStyle name="20% - Accent3 10 7 2" xfId="1740" xr:uid="{00000000-0005-0000-0000-0000CB060000}"/>
    <cellStyle name="20% - Accent3 10 8" xfId="1741" xr:uid="{00000000-0005-0000-0000-0000CC060000}"/>
    <cellStyle name="20% - Accent3 10 8 2" xfId="1742" xr:uid="{00000000-0005-0000-0000-0000CD060000}"/>
    <cellStyle name="20% - Accent3 10 9" xfId="1743" xr:uid="{00000000-0005-0000-0000-0000CE060000}"/>
    <cellStyle name="20% - Accent3 11" xfId="1744" xr:uid="{00000000-0005-0000-0000-0000CF060000}"/>
    <cellStyle name="20% - Accent3 11 10" xfId="1745" xr:uid="{00000000-0005-0000-0000-0000D0060000}"/>
    <cellStyle name="20% - Accent3 11 10 2" xfId="1746" xr:uid="{00000000-0005-0000-0000-0000D1060000}"/>
    <cellStyle name="20% - Accent3 11 11" xfId="1747" xr:uid="{00000000-0005-0000-0000-0000D2060000}"/>
    <cellStyle name="20% - Accent3 11 2" xfId="1748" xr:uid="{00000000-0005-0000-0000-0000D3060000}"/>
    <cellStyle name="20% - Accent3 11 2 2" xfId="1749" xr:uid="{00000000-0005-0000-0000-0000D4060000}"/>
    <cellStyle name="20% - Accent3 11 2 2 2" xfId="1750" xr:uid="{00000000-0005-0000-0000-0000D5060000}"/>
    <cellStyle name="20% - Accent3 11 2 3" xfId="1751" xr:uid="{00000000-0005-0000-0000-0000D6060000}"/>
    <cellStyle name="20% - Accent3 11 2 3 2" xfId="1752" xr:uid="{00000000-0005-0000-0000-0000D7060000}"/>
    <cellStyle name="20% - Accent3 11 2 4" xfId="1753" xr:uid="{00000000-0005-0000-0000-0000D8060000}"/>
    <cellStyle name="20% - Accent3 11 3" xfId="1754" xr:uid="{00000000-0005-0000-0000-0000D9060000}"/>
    <cellStyle name="20% - Accent3 11 3 2" xfId="1755" xr:uid="{00000000-0005-0000-0000-0000DA060000}"/>
    <cellStyle name="20% - Accent3 11 3 2 2" xfId="1756" xr:uid="{00000000-0005-0000-0000-0000DB060000}"/>
    <cellStyle name="20% - Accent3 11 3 3" xfId="1757" xr:uid="{00000000-0005-0000-0000-0000DC060000}"/>
    <cellStyle name="20% - Accent3 11 3 3 2" xfId="1758" xr:uid="{00000000-0005-0000-0000-0000DD060000}"/>
    <cellStyle name="20% - Accent3 11 3 4" xfId="1759" xr:uid="{00000000-0005-0000-0000-0000DE060000}"/>
    <cellStyle name="20% - Accent3 11 4" xfId="1760" xr:uid="{00000000-0005-0000-0000-0000DF060000}"/>
    <cellStyle name="20% - Accent3 11 4 2" xfId="1761" xr:uid="{00000000-0005-0000-0000-0000E0060000}"/>
    <cellStyle name="20% - Accent3 11 4 2 2" xfId="1762" xr:uid="{00000000-0005-0000-0000-0000E1060000}"/>
    <cellStyle name="20% - Accent3 11 4 3" xfId="1763" xr:uid="{00000000-0005-0000-0000-0000E2060000}"/>
    <cellStyle name="20% - Accent3 11 4 3 2" xfId="1764" xr:uid="{00000000-0005-0000-0000-0000E3060000}"/>
    <cellStyle name="20% - Accent3 11 4 4" xfId="1765" xr:uid="{00000000-0005-0000-0000-0000E4060000}"/>
    <cellStyle name="20% - Accent3 11 5" xfId="1766" xr:uid="{00000000-0005-0000-0000-0000E5060000}"/>
    <cellStyle name="20% - Accent3 11 5 2" xfId="1767" xr:uid="{00000000-0005-0000-0000-0000E6060000}"/>
    <cellStyle name="20% - Accent3 11 5 2 2" xfId="1768" xr:uid="{00000000-0005-0000-0000-0000E7060000}"/>
    <cellStyle name="20% - Accent3 11 5 3" xfId="1769" xr:uid="{00000000-0005-0000-0000-0000E8060000}"/>
    <cellStyle name="20% - Accent3 11 5 3 2" xfId="1770" xr:uid="{00000000-0005-0000-0000-0000E9060000}"/>
    <cellStyle name="20% - Accent3 11 5 4" xfId="1771" xr:uid="{00000000-0005-0000-0000-0000EA060000}"/>
    <cellStyle name="20% - Accent3 11 6" xfId="1772" xr:uid="{00000000-0005-0000-0000-0000EB060000}"/>
    <cellStyle name="20% - Accent3 11 6 2" xfId="1773" xr:uid="{00000000-0005-0000-0000-0000EC060000}"/>
    <cellStyle name="20% - Accent3 11 6 2 2" xfId="1774" xr:uid="{00000000-0005-0000-0000-0000ED060000}"/>
    <cellStyle name="20% - Accent3 11 6 3" xfId="1775" xr:uid="{00000000-0005-0000-0000-0000EE060000}"/>
    <cellStyle name="20% - Accent3 11 6 3 2" xfId="1776" xr:uid="{00000000-0005-0000-0000-0000EF060000}"/>
    <cellStyle name="20% - Accent3 11 6 4" xfId="1777" xr:uid="{00000000-0005-0000-0000-0000F0060000}"/>
    <cellStyle name="20% - Accent3 11 7" xfId="1778" xr:uid="{00000000-0005-0000-0000-0000F1060000}"/>
    <cellStyle name="20% - Accent3 11 7 2" xfId="1779" xr:uid="{00000000-0005-0000-0000-0000F2060000}"/>
    <cellStyle name="20% - Accent3 11 8" xfId="1780" xr:uid="{00000000-0005-0000-0000-0000F3060000}"/>
    <cellStyle name="20% - Accent3 11 8 2" xfId="1781" xr:uid="{00000000-0005-0000-0000-0000F4060000}"/>
    <cellStyle name="20% - Accent3 11 9" xfId="1782" xr:uid="{00000000-0005-0000-0000-0000F5060000}"/>
    <cellStyle name="20% - Accent3 12" xfId="1783" xr:uid="{00000000-0005-0000-0000-0000F6060000}"/>
    <cellStyle name="20% - Accent3 12 2" xfId="1784" xr:uid="{00000000-0005-0000-0000-0000F7060000}"/>
    <cellStyle name="20% - Accent3 12 2 2" xfId="1785" xr:uid="{00000000-0005-0000-0000-0000F8060000}"/>
    <cellStyle name="20% - Accent3 12 2 2 2" xfId="1786" xr:uid="{00000000-0005-0000-0000-0000F9060000}"/>
    <cellStyle name="20% - Accent3 12 2 3" xfId="1787" xr:uid="{00000000-0005-0000-0000-0000FA060000}"/>
    <cellStyle name="20% - Accent3 12 2 3 2" xfId="1788" xr:uid="{00000000-0005-0000-0000-0000FB060000}"/>
    <cellStyle name="20% - Accent3 12 2 4" xfId="1789" xr:uid="{00000000-0005-0000-0000-0000FC060000}"/>
    <cellStyle name="20% - Accent3 12 3" xfId="1790" xr:uid="{00000000-0005-0000-0000-0000FD060000}"/>
    <cellStyle name="20% - Accent3 12 3 2" xfId="1791" xr:uid="{00000000-0005-0000-0000-0000FE060000}"/>
    <cellStyle name="20% - Accent3 12 3 2 2" xfId="1792" xr:uid="{00000000-0005-0000-0000-0000FF060000}"/>
    <cellStyle name="20% - Accent3 12 3 3" xfId="1793" xr:uid="{00000000-0005-0000-0000-000000070000}"/>
    <cellStyle name="20% - Accent3 12 3 3 2" xfId="1794" xr:uid="{00000000-0005-0000-0000-000001070000}"/>
    <cellStyle name="20% - Accent3 12 3 4" xfId="1795" xr:uid="{00000000-0005-0000-0000-000002070000}"/>
    <cellStyle name="20% - Accent3 12 4" xfId="1796" xr:uid="{00000000-0005-0000-0000-000003070000}"/>
    <cellStyle name="20% - Accent3 12 4 2" xfId="1797" xr:uid="{00000000-0005-0000-0000-000004070000}"/>
    <cellStyle name="20% - Accent3 12 4 2 2" xfId="1798" xr:uid="{00000000-0005-0000-0000-000005070000}"/>
    <cellStyle name="20% - Accent3 12 4 3" xfId="1799" xr:uid="{00000000-0005-0000-0000-000006070000}"/>
    <cellStyle name="20% - Accent3 12 4 3 2" xfId="1800" xr:uid="{00000000-0005-0000-0000-000007070000}"/>
    <cellStyle name="20% - Accent3 12 4 4" xfId="1801" xr:uid="{00000000-0005-0000-0000-000008070000}"/>
    <cellStyle name="20% - Accent3 12 5" xfId="1802" xr:uid="{00000000-0005-0000-0000-000009070000}"/>
    <cellStyle name="20% - Accent3 12 5 2" xfId="1803" xr:uid="{00000000-0005-0000-0000-00000A070000}"/>
    <cellStyle name="20% - Accent3 12 5 2 2" xfId="1804" xr:uid="{00000000-0005-0000-0000-00000B070000}"/>
    <cellStyle name="20% - Accent3 12 5 3" xfId="1805" xr:uid="{00000000-0005-0000-0000-00000C070000}"/>
    <cellStyle name="20% - Accent3 12 5 3 2" xfId="1806" xr:uid="{00000000-0005-0000-0000-00000D070000}"/>
    <cellStyle name="20% - Accent3 12 5 4" xfId="1807" xr:uid="{00000000-0005-0000-0000-00000E070000}"/>
    <cellStyle name="20% - Accent3 12 6" xfId="1808" xr:uid="{00000000-0005-0000-0000-00000F070000}"/>
    <cellStyle name="20% - Accent3 12 6 2" xfId="1809" xr:uid="{00000000-0005-0000-0000-000010070000}"/>
    <cellStyle name="20% - Accent3 12 6 2 2" xfId="1810" xr:uid="{00000000-0005-0000-0000-000011070000}"/>
    <cellStyle name="20% - Accent3 12 6 3" xfId="1811" xr:uid="{00000000-0005-0000-0000-000012070000}"/>
    <cellStyle name="20% - Accent3 12 6 3 2" xfId="1812" xr:uid="{00000000-0005-0000-0000-000013070000}"/>
    <cellStyle name="20% - Accent3 12 6 4" xfId="1813" xr:uid="{00000000-0005-0000-0000-000014070000}"/>
    <cellStyle name="20% - Accent3 12 7" xfId="1814" xr:uid="{00000000-0005-0000-0000-000015070000}"/>
    <cellStyle name="20% - Accent3 12 7 2" xfId="1815" xr:uid="{00000000-0005-0000-0000-000016070000}"/>
    <cellStyle name="20% - Accent3 12 8" xfId="1816" xr:uid="{00000000-0005-0000-0000-000017070000}"/>
    <cellStyle name="20% - Accent3 12 8 2" xfId="1817" xr:uid="{00000000-0005-0000-0000-000018070000}"/>
    <cellStyle name="20% - Accent3 12 9" xfId="1818" xr:uid="{00000000-0005-0000-0000-000019070000}"/>
    <cellStyle name="20% - Accent3 13" xfId="1819" xr:uid="{00000000-0005-0000-0000-00001A070000}"/>
    <cellStyle name="20% - Accent3 13 2" xfId="1820" xr:uid="{00000000-0005-0000-0000-00001B070000}"/>
    <cellStyle name="20% - Accent3 13 2 2" xfId="1821" xr:uid="{00000000-0005-0000-0000-00001C070000}"/>
    <cellStyle name="20% - Accent3 13 2 2 2" xfId="1822" xr:uid="{00000000-0005-0000-0000-00001D070000}"/>
    <cellStyle name="20% - Accent3 13 2 3" xfId="1823" xr:uid="{00000000-0005-0000-0000-00001E070000}"/>
    <cellStyle name="20% - Accent3 13 2 3 2" xfId="1824" xr:uid="{00000000-0005-0000-0000-00001F070000}"/>
    <cellStyle name="20% - Accent3 13 2 4" xfId="1825" xr:uid="{00000000-0005-0000-0000-000020070000}"/>
    <cellStyle name="20% - Accent3 13 3" xfId="1826" xr:uid="{00000000-0005-0000-0000-000021070000}"/>
    <cellStyle name="20% - Accent3 13 3 2" xfId="1827" xr:uid="{00000000-0005-0000-0000-000022070000}"/>
    <cellStyle name="20% - Accent3 13 3 2 2" xfId="1828" xr:uid="{00000000-0005-0000-0000-000023070000}"/>
    <cellStyle name="20% - Accent3 13 3 3" xfId="1829" xr:uid="{00000000-0005-0000-0000-000024070000}"/>
    <cellStyle name="20% - Accent3 13 3 3 2" xfId="1830" xr:uid="{00000000-0005-0000-0000-000025070000}"/>
    <cellStyle name="20% - Accent3 13 3 4" xfId="1831" xr:uid="{00000000-0005-0000-0000-000026070000}"/>
    <cellStyle name="20% - Accent3 13 4" xfId="1832" xr:uid="{00000000-0005-0000-0000-000027070000}"/>
    <cellStyle name="20% - Accent3 13 4 2" xfId="1833" xr:uid="{00000000-0005-0000-0000-000028070000}"/>
    <cellStyle name="20% - Accent3 13 4 2 2" xfId="1834" xr:uid="{00000000-0005-0000-0000-000029070000}"/>
    <cellStyle name="20% - Accent3 13 4 3" xfId="1835" xr:uid="{00000000-0005-0000-0000-00002A070000}"/>
    <cellStyle name="20% - Accent3 13 4 3 2" xfId="1836" xr:uid="{00000000-0005-0000-0000-00002B070000}"/>
    <cellStyle name="20% - Accent3 13 4 4" xfId="1837" xr:uid="{00000000-0005-0000-0000-00002C070000}"/>
    <cellStyle name="20% - Accent3 13 5" xfId="1838" xr:uid="{00000000-0005-0000-0000-00002D070000}"/>
    <cellStyle name="20% - Accent3 13 5 2" xfId="1839" xr:uid="{00000000-0005-0000-0000-00002E070000}"/>
    <cellStyle name="20% - Accent3 13 5 2 2" xfId="1840" xr:uid="{00000000-0005-0000-0000-00002F070000}"/>
    <cellStyle name="20% - Accent3 13 5 3" xfId="1841" xr:uid="{00000000-0005-0000-0000-000030070000}"/>
    <cellStyle name="20% - Accent3 13 5 3 2" xfId="1842" xr:uid="{00000000-0005-0000-0000-000031070000}"/>
    <cellStyle name="20% - Accent3 13 5 4" xfId="1843" xr:uid="{00000000-0005-0000-0000-000032070000}"/>
    <cellStyle name="20% - Accent3 13 6" xfId="1844" xr:uid="{00000000-0005-0000-0000-000033070000}"/>
    <cellStyle name="20% - Accent3 13 6 2" xfId="1845" xr:uid="{00000000-0005-0000-0000-000034070000}"/>
    <cellStyle name="20% - Accent3 13 6 2 2" xfId="1846" xr:uid="{00000000-0005-0000-0000-000035070000}"/>
    <cellStyle name="20% - Accent3 13 6 3" xfId="1847" xr:uid="{00000000-0005-0000-0000-000036070000}"/>
    <cellStyle name="20% - Accent3 13 6 3 2" xfId="1848" xr:uid="{00000000-0005-0000-0000-000037070000}"/>
    <cellStyle name="20% - Accent3 13 6 4" xfId="1849" xr:uid="{00000000-0005-0000-0000-000038070000}"/>
    <cellStyle name="20% - Accent3 13 7" xfId="1850" xr:uid="{00000000-0005-0000-0000-000039070000}"/>
    <cellStyle name="20% - Accent3 13 7 2" xfId="1851" xr:uid="{00000000-0005-0000-0000-00003A070000}"/>
    <cellStyle name="20% - Accent3 13 8" xfId="1852" xr:uid="{00000000-0005-0000-0000-00003B070000}"/>
    <cellStyle name="20% - Accent3 13 8 2" xfId="1853" xr:uid="{00000000-0005-0000-0000-00003C070000}"/>
    <cellStyle name="20% - Accent3 13 9" xfId="1854" xr:uid="{00000000-0005-0000-0000-00003D070000}"/>
    <cellStyle name="20% - Accent3 14" xfId="1855" xr:uid="{00000000-0005-0000-0000-00003E070000}"/>
    <cellStyle name="20% - Accent3 14 2" xfId="1856" xr:uid="{00000000-0005-0000-0000-00003F070000}"/>
    <cellStyle name="20% - Accent3 14 2 2" xfId="1857" xr:uid="{00000000-0005-0000-0000-000040070000}"/>
    <cellStyle name="20% - Accent3 14 2 2 2" xfId="1858" xr:uid="{00000000-0005-0000-0000-000041070000}"/>
    <cellStyle name="20% - Accent3 14 2 3" xfId="1859" xr:uid="{00000000-0005-0000-0000-000042070000}"/>
    <cellStyle name="20% - Accent3 14 2 3 2" xfId="1860" xr:uid="{00000000-0005-0000-0000-000043070000}"/>
    <cellStyle name="20% - Accent3 14 2 4" xfId="1861" xr:uid="{00000000-0005-0000-0000-000044070000}"/>
    <cellStyle name="20% - Accent3 14 3" xfId="1862" xr:uid="{00000000-0005-0000-0000-000045070000}"/>
    <cellStyle name="20% - Accent3 14 3 2" xfId="1863" xr:uid="{00000000-0005-0000-0000-000046070000}"/>
    <cellStyle name="20% - Accent3 14 3 2 2" xfId="1864" xr:uid="{00000000-0005-0000-0000-000047070000}"/>
    <cellStyle name="20% - Accent3 14 3 3" xfId="1865" xr:uid="{00000000-0005-0000-0000-000048070000}"/>
    <cellStyle name="20% - Accent3 14 3 3 2" xfId="1866" xr:uid="{00000000-0005-0000-0000-000049070000}"/>
    <cellStyle name="20% - Accent3 14 3 4" xfId="1867" xr:uid="{00000000-0005-0000-0000-00004A070000}"/>
    <cellStyle name="20% - Accent3 14 4" xfId="1868" xr:uid="{00000000-0005-0000-0000-00004B070000}"/>
    <cellStyle name="20% - Accent3 14 4 2" xfId="1869" xr:uid="{00000000-0005-0000-0000-00004C070000}"/>
    <cellStyle name="20% - Accent3 14 4 2 2" xfId="1870" xr:uid="{00000000-0005-0000-0000-00004D070000}"/>
    <cellStyle name="20% - Accent3 14 4 3" xfId="1871" xr:uid="{00000000-0005-0000-0000-00004E070000}"/>
    <cellStyle name="20% - Accent3 14 4 3 2" xfId="1872" xr:uid="{00000000-0005-0000-0000-00004F070000}"/>
    <cellStyle name="20% - Accent3 14 4 4" xfId="1873" xr:uid="{00000000-0005-0000-0000-000050070000}"/>
    <cellStyle name="20% - Accent3 14 5" xfId="1874" xr:uid="{00000000-0005-0000-0000-000051070000}"/>
    <cellStyle name="20% - Accent3 14 5 2" xfId="1875" xr:uid="{00000000-0005-0000-0000-000052070000}"/>
    <cellStyle name="20% - Accent3 14 5 2 2" xfId="1876" xr:uid="{00000000-0005-0000-0000-000053070000}"/>
    <cellStyle name="20% - Accent3 14 5 3" xfId="1877" xr:uid="{00000000-0005-0000-0000-000054070000}"/>
    <cellStyle name="20% - Accent3 14 5 3 2" xfId="1878" xr:uid="{00000000-0005-0000-0000-000055070000}"/>
    <cellStyle name="20% - Accent3 14 5 4" xfId="1879" xr:uid="{00000000-0005-0000-0000-000056070000}"/>
    <cellStyle name="20% - Accent3 14 6" xfId="1880" xr:uid="{00000000-0005-0000-0000-000057070000}"/>
    <cellStyle name="20% - Accent3 14 6 2" xfId="1881" xr:uid="{00000000-0005-0000-0000-000058070000}"/>
    <cellStyle name="20% - Accent3 14 6 2 2" xfId="1882" xr:uid="{00000000-0005-0000-0000-000059070000}"/>
    <cellStyle name="20% - Accent3 14 6 3" xfId="1883" xr:uid="{00000000-0005-0000-0000-00005A070000}"/>
    <cellStyle name="20% - Accent3 14 6 3 2" xfId="1884" xr:uid="{00000000-0005-0000-0000-00005B070000}"/>
    <cellStyle name="20% - Accent3 14 6 4" xfId="1885" xr:uid="{00000000-0005-0000-0000-00005C070000}"/>
    <cellStyle name="20% - Accent3 14 7" xfId="1886" xr:uid="{00000000-0005-0000-0000-00005D070000}"/>
    <cellStyle name="20% - Accent3 14 7 2" xfId="1887" xr:uid="{00000000-0005-0000-0000-00005E070000}"/>
    <cellStyle name="20% - Accent3 14 8" xfId="1888" xr:uid="{00000000-0005-0000-0000-00005F070000}"/>
    <cellStyle name="20% - Accent3 14 8 2" xfId="1889" xr:uid="{00000000-0005-0000-0000-000060070000}"/>
    <cellStyle name="20% - Accent3 14 9" xfId="1890" xr:uid="{00000000-0005-0000-0000-000061070000}"/>
    <cellStyle name="20% - Accent3 15" xfId="1891" xr:uid="{00000000-0005-0000-0000-000062070000}"/>
    <cellStyle name="20% - Accent3 15 2" xfId="1892" xr:uid="{00000000-0005-0000-0000-000063070000}"/>
    <cellStyle name="20% - Accent3 15 2 2" xfId="1893" xr:uid="{00000000-0005-0000-0000-000064070000}"/>
    <cellStyle name="20% - Accent3 15 2 2 2" xfId="1894" xr:uid="{00000000-0005-0000-0000-000065070000}"/>
    <cellStyle name="20% - Accent3 15 2 3" xfId="1895" xr:uid="{00000000-0005-0000-0000-000066070000}"/>
    <cellStyle name="20% - Accent3 15 2 3 2" xfId="1896" xr:uid="{00000000-0005-0000-0000-000067070000}"/>
    <cellStyle name="20% - Accent3 15 2 4" xfId="1897" xr:uid="{00000000-0005-0000-0000-000068070000}"/>
    <cellStyle name="20% - Accent3 15 3" xfId="1898" xr:uid="{00000000-0005-0000-0000-000069070000}"/>
    <cellStyle name="20% - Accent3 15 3 2" xfId="1899" xr:uid="{00000000-0005-0000-0000-00006A070000}"/>
    <cellStyle name="20% - Accent3 15 3 2 2" xfId="1900" xr:uid="{00000000-0005-0000-0000-00006B070000}"/>
    <cellStyle name="20% - Accent3 15 3 3" xfId="1901" xr:uid="{00000000-0005-0000-0000-00006C070000}"/>
    <cellStyle name="20% - Accent3 15 3 3 2" xfId="1902" xr:uid="{00000000-0005-0000-0000-00006D070000}"/>
    <cellStyle name="20% - Accent3 15 3 4" xfId="1903" xr:uid="{00000000-0005-0000-0000-00006E070000}"/>
    <cellStyle name="20% - Accent3 15 4" xfId="1904" xr:uid="{00000000-0005-0000-0000-00006F070000}"/>
    <cellStyle name="20% - Accent3 15 4 2" xfId="1905" xr:uid="{00000000-0005-0000-0000-000070070000}"/>
    <cellStyle name="20% - Accent3 15 4 2 2" xfId="1906" xr:uid="{00000000-0005-0000-0000-000071070000}"/>
    <cellStyle name="20% - Accent3 15 4 3" xfId="1907" xr:uid="{00000000-0005-0000-0000-000072070000}"/>
    <cellStyle name="20% - Accent3 15 4 3 2" xfId="1908" xr:uid="{00000000-0005-0000-0000-000073070000}"/>
    <cellStyle name="20% - Accent3 15 4 4" xfId="1909" xr:uid="{00000000-0005-0000-0000-000074070000}"/>
    <cellStyle name="20% - Accent3 15 5" xfId="1910" xr:uid="{00000000-0005-0000-0000-000075070000}"/>
    <cellStyle name="20% - Accent3 15 5 2" xfId="1911" xr:uid="{00000000-0005-0000-0000-000076070000}"/>
    <cellStyle name="20% - Accent3 15 5 2 2" xfId="1912" xr:uid="{00000000-0005-0000-0000-000077070000}"/>
    <cellStyle name="20% - Accent3 15 5 3" xfId="1913" xr:uid="{00000000-0005-0000-0000-000078070000}"/>
    <cellStyle name="20% - Accent3 15 5 3 2" xfId="1914" xr:uid="{00000000-0005-0000-0000-000079070000}"/>
    <cellStyle name="20% - Accent3 15 5 4" xfId="1915" xr:uid="{00000000-0005-0000-0000-00007A070000}"/>
    <cellStyle name="20% - Accent3 15 6" xfId="1916" xr:uid="{00000000-0005-0000-0000-00007B070000}"/>
    <cellStyle name="20% - Accent3 15 6 2" xfId="1917" xr:uid="{00000000-0005-0000-0000-00007C070000}"/>
    <cellStyle name="20% - Accent3 15 6 2 2" xfId="1918" xr:uid="{00000000-0005-0000-0000-00007D070000}"/>
    <cellStyle name="20% - Accent3 15 6 3" xfId="1919" xr:uid="{00000000-0005-0000-0000-00007E070000}"/>
    <cellStyle name="20% - Accent3 15 6 3 2" xfId="1920" xr:uid="{00000000-0005-0000-0000-00007F070000}"/>
    <cellStyle name="20% - Accent3 15 6 4" xfId="1921" xr:uid="{00000000-0005-0000-0000-000080070000}"/>
    <cellStyle name="20% - Accent3 15 7" xfId="1922" xr:uid="{00000000-0005-0000-0000-000081070000}"/>
    <cellStyle name="20% - Accent3 15 7 2" xfId="1923" xr:uid="{00000000-0005-0000-0000-000082070000}"/>
    <cellStyle name="20% - Accent3 15 8" xfId="1924" xr:uid="{00000000-0005-0000-0000-000083070000}"/>
    <cellStyle name="20% - Accent3 15 8 2" xfId="1925" xr:uid="{00000000-0005-0000-0000-000084070000}"/>
    <cellStyle name="20% - Accent3 15 9" xfId="1926" xr:uid="{00000000-0005-0000-0000-000085070000}"/>
    <cellStyle name="20% - Accent3 16" xfId="1927" xr:uid="{00000000-0005-0000-0000-000086070000}"/>
    <cellStyle name="20% - Accent3 16 2" xfId="1928" xr:uid="{00000000-0005-0000-0000-000087070000}"/>
    <cellStyle name="20% - Accent3 16 2 2" xfId="1929" xr:uid="{00000000-0005-0000-0000-000088070000}"/>
    <cellStyle name="20% - Accent3 16 2 2 2" xfId="1930" xr:uid="{00000000-0005-0000-0000-000089070000}"/>
    <cellStyle name="20% - Accent3 16 2 3" xfId="1931" xr:uid="{00000000-0005-0000-0000-00008A070000}"/>
    <cellStyle name="20% - Accent3 16 2 3 2" xfId="1932" xr:uid="{00000000-0005-0000-0000-00008B070000}"/>
    <cellStyle name="20% - Accent3 16 2 4" xfId="1933" xr:uid="{00000000-0005-0000-0000-00008C070000}"/>
    <cellStyle name="20% - Accent3 16 3" xfId="1934" xr:uid="{00000000-0005-0000-0000-00008D070000}"/>
    <cellStyle name="20% - Accent3 16 3 2" xfId="1935" xr:uid="{00000000-0005-0000-0000-00008E070000}"/>
    <cellStyle name="20% - Accent3 16 4" xfId="1936" xr:uid="{00000000-0005-0000-0000-00008F070000}"/>
    <cellStyle name="20% - Accent3 16 4 2" xfId="1937" xr:uid="{00000000-0005-0000-0000-000090070000}"/>
    <cellStyle name="20% - Accent3 16 5" xfId="1938" xr:uid="{00000000-0005-0000-0000-000091070000}"/>
    <cellStyle name="20% - Accent3 17" xfId="1939" xr:uid="{00000000-0005-0000-0000-000092070000}"/>
    <cellStyle name="20% - Accent3 17 2" xfId="1940" xr:uid="{00000000-0005-0000-0000-000093070000}"/>
    <cellStyle name="20% - Accent3 17 2 2" xfId="1941" xr:uid="{00000000-0005-0000-0000-000094070000}"/>
    <cellStyle name="20% - Accent3 17 2 2 2" xfId="1942" xr:uid="{00000000-0005-0000-0000-000095070000}"/>
    <cellStyle name="20% - Accent3 17 2 3" xfId="1943" xr:uid="{00000000-0005-0000-0000-000096070000}"/>
    <cellStyle name="20% - Accent3 17 2 3 2" xfId="1944" xr:uid="{00000000-0005-0000-0000-000097070000}"/>
    <cellStyle name="20% - Accent3 17 2 4" xfId="1945" xr:uid="{00000000-0005-0000-0000-000098070000}"/>
    <cellStyle name="20% - Accent3 17 3" xfId="1946" xr:uid="{00000000-0005-0000-0000-000099070000}"/>
    <cellStyle name="20% - Accent3 17 3 2" xfId="1947" xr:uid="{00000000-0005-0000-0000-00009A070000}"/>
    <cellStyle name="20% - Accent3 17 4" xfId="1948" xr:uid="{00000000-0005-0000-0000-00009B070000}"/>
    <cellStyle name="20% - Accent3 17 4 2" xfId="1949" xr:uid="{00000000-0005-0000-0000-00009C070000}"/>
    <cellStyle name="20% - Accent3 17 5" xfId="1950" xr:uid="{00000000-0005-0000-0000-00009D070000}"/>
    <cellStyle name="20% - Accent3 18" xfId="1951" xr:uid="{00000000-0005-0000-0000-00009E070000}"/>
    <cellStyle name="20% - Accent3 18 2" xfId="1952" xr:uid="{00000000-0005-0000-0000-00009F070000}"/>
    <cellStyle name="20% - Accent3 18 2 2" xfId="1953" xr:uid="{00000000-0005-0000-0000-0000A0070000}"/>
    <cellStyle name="20% - Accent3 18 3" xfId="1954" xr:uid="{00000000-0005-0000-0000-0000A1070000}"/>
    <cellStyle name="20% - Accent3 18 3 2" xfId="1955" xr:uid="{00000000-0005-0000-0000-0000A2070000}"/>
    <cellStyle name="20% - Accent3 18 4" xfId="1956" xr:uid="{00000000-0005-0000-0000-0000A3070000}"/>
    <cellStyle name="20% - Accent3 19" xfId="1957" xr:uid="{00000000-0005-0000-0000-0000A4070000}"/>
    <cellStyle name="20% - Accent3 19 2" xfId="1958" xr:uid="{00000000-0005-0000-0000-0000A5070000}"/>
    <cellStyle name="20% - Accent3 2" xfId="1959" xr:uid="{00000000-0005-0000-0000-0000A6070000}"/>
    <cellStyle name="20% - Accent3 2 10" xfId="1960" xr:uid="{00000000-0005-0000-0000-0000A7070000}"/>
    <cellStyle name="20% - Accent3 2 11" xfId="1961" xr:uid="{00000000-0005-0000-0000-0000A8070000}"/>
    <cellStyle name="20% - Accent3 2 11 2" xfId="1962" xr:uid="{00000000-0005-0000-0000-0000A9070000}"/>
    <cellStyle name="20% - Accent3 2 11 2 2" xfId="1963" xr:uid="{00000000-0005-0000-0000-0000AA070000}"/>
    <cellStyle name="20% - Accent3 2 11 3" xfId="1964" xr:uid="{00000000-0005-0000-0000-0000AB070000}"/>
    <cellStyle name="20% - Accent3 2 11 3 2" xfId="1965" xr:uid="{00000000-0005-0000-0000-0000AC070000}"/>
    <cellStyle name="20% - Accent3 2 11 4" xfId="1966" xr:uid="{00000000-0005-0000-0000-0000AD070000}"/>
    <cellStyle name="20% - Accent3 2 12" xfId="1967" xr:uid="{00000000-0005-0000-0000-0000AE070000}"/>
    <cellStyle name="20% - Accent3 2 12 2" xfId="1968" xr:uid="{00000000-0005-0000-0000-0000AF070000}"/>
    <cellStyle name="20% - Accent3 2 12 2 2" xfId="1969" xr:uid="{00000000-0005-0000-0000-0000B0070000}"/>
    <cellStyle name="20% - Accent3 2 12 3" xfId="1970" xr:uid="{00000000-0005-0000-0000-0000B1070000}"/>
    <cellStyle name="20% - Accent3 2 12 3 2" xfId="1971" xr:uid="{00000000-0005-0000-0000-0000B2070000}"/>
    <cellStyle name="20% - Accent3 2 12 4" xfId="1972" xr:uid="{00000000-0005-0000-0000-0000B3070000}"/>
    <cellStyle name="20% - Accent3 2 13" xfId="1973" xr:uid="{00000000-0005-0000-0000-0000B4070000}"/>
    <cellStyle name="20% - Accent3 2 13 2" xfId="1974" xr:uid="{00000000-0005-0000-0000-0000B5070000}"/>
    <cellStyle name="20% - Accent3 2 14" xfId="1975" xr:uid="{00000000-0005-0000-0000-0000B6070000}"/>
    <cellStyle name="20% - Accent3 2 15" xfId="1976" xr:uid="{00000000-0005-0000-0000-0000B7070000}"/>
    <cellStyle name="20% - Accent3 2 16" xfId="1977" xr:uid="{00000000-0005-0000-0000-0000B8070000}"/>
    <cellStyle name="20% - Accent3 2 17" xfId="1978" xr:uid="{00000000-0005-0000-0000-0000B9070000}"/>
    <cellStyle name="20% - Accent3 2 2" xfId="1979" xr:uid="{00000000-0005-0000-0000-0000BA070000}"/>
    <cellStyle name="20% - Accent3 2 2 2" xfId="1980" xr:uid="{00000000-0005-0000-0000-0000BB070000}"/>
    <cellStyle name="20% - Accent3 2 2 3" xfId="1981" xr:uid="{00000000-0005-0000-0000-0000BC070000}"/>
    <cellStyle name="20% - Accent3 2 2 4" xfId="1982" xr:uid="{00000000-0005-0000-0000-0000BD070000}"/>
    <cellStyle name="20% - Accent3 2 3" xfId="1983" xr:uid="{00000000-0005-0000-0000-0000BE070000}"/>
    <cellStyle name="20% - Accent3 2 4" xfId="1984" xr:uid="{00000000-0005-0000-0000-0000BF070000}"/>
    <cellStyle name="20% - Accent3 2 5" xfId="1985" xr:uid="{00000000-0005-0000-0000-0000C0070000}"/>
    <cellStyle name="20% - Accent3 2 6" xfId="1986" xr:uid="{00000000-0005-0000-0000-0000C1070000}"/>
    <cellStyle name="20% - Accent3 2 7" xfId="1987" xr:uid="{00000000-0005-0000-0000-0000C2070000}"/>
    <cellStyle name="20% - Accent3 2 8" xfId="1988" xr:uid="{00000000-0005-0000-0000-0000C3070000}"/>
    <cellStyle name="20% - Accent3 2 9" xfId="1989" xr:uid="{00000000-0005-0000-0000-0000C4070000}"/>
    <cellStyle name="20% - Accent3 20" xfId="1990" xr:uid="{00000000-0005-0000-0000-0000C5070000}"/>
    <cellStyle name="20% - Accent3 20 2" xfId="1991" xr:uid="{00000000-0005-0000-0000-0000C6070000}"/>
    <cellStyle name="20% - Accent3 21" xfId="1992" xr:uid="{00000000-0005-0000-0000-0000C7070000}"/>
    <cellStyle name="20% - Accent3 21 10" xfId="1993" xr:uid="{00000000-0005-0000-0000-0000C8070000}"/>
    <cellStyle name="20% - Accent3 21 10 2" xfId="1994" xr:uid="{00000000-0005-0000-0000-0000C9070000}"/>
    <cellStyle name="20% - Accent3 21 11" xfId="1995" xr:uid="{00000000-0005-0000-0000-0000CA070000}"/>
    <cellStyle name="20% - Accent3 21 11 2" xfId="1996" xr:uid="{00000000-0005-0000-0000-0000CB070000}"/>
    <cellStyle name="20% - Accent3 21 12" xfId="1997" xr:uid="{00000000-0005-0000-0000-0000CC070000}"/>
    <cellStyle name="20% - Accent3 21 12 2" xfId="1998" xr:uid="{00000000-0005-0000-0000-0000CD070000}"/>
    <cellStyle name="20% - Accent3 21 13" xfId="1999" xr:uid="{00000000-0005-0000-0000-0000CE070000}"/>
    <cellStyle name="20% - Accent3 21 13 2" xfId="2000" xr:uid="{00000000-0005-0000-0000-0000CF070000}"/>
    <cellStyle name="20% - Accent3 21 14" xfId="2001" xr:uid="{00000000-0005-0000-0000-0000D0070000}"/>
    <cellStyle name="20% - Accent3 21 14 2" xfId="2002" xr:uid="{00000000-0005-0000-0000-0000D1070000}"/>
    <cellStyle name="20% - Accent3 21 15" xfId="2003" xr:uid="{00000000-0005-0000-0000-0000D2070000}"/>
    <cellStyle name="20% - Accent3 21 15 2" xfId="2004" xr:uid="{00000000-0005-0000-0000-0000D3070000}"/>
    <cellStyle name="20% - Accent3 21 16" xfId="2005" xr:uid="{00000000-0005-0000-0000-0000D4070000}"/>
    <cellStyle name="20% - Accent3 21 2" xfId="2006" xr:uid="{00000000-0005-0000-0000-0000D5070000}"/>
    <cellStyle name="20% - Accent3 21 2 2" xfId="2007" xr:uid="{00000000-0005-0000-0000-0000D6070000}"/>
    <cellStyle name="20% - Accent3 21 3" xfId="2008" xr:uid="{00000000-0005-0000-0000-0000D7070000}"/>
    <cellStyle name="20% - Accent3 21 3 2" xfId="2009" xr:uid="{00000000-0005-0000-0000-0000D8070000}"/>
    <cellStyle name="20% - Accent3 21 4" xfId="2010" xr:uid="{00000000-0005-0000-0000-0000D9070000}"/>
    <cellStyle name="20% - Accent3 21 4 2" xfId="2011" xr:uid="{00000000-0005-0000-0000-0000DA070000}"/>
    <cellStyle name="20% - Accent3 21 5" xfId="2012" xr:uid="{00000000-0005-0000-0000-0000DB070000}"/>
    <cellStyle name="20% - Accent3 21 5 2" xfId="2013" xr:uid="{00000000-0005-0000-0000-0000DC070000}"/>
    <cellStyle name="20% - Accent3 21 6" xfId="2014" xr:uid="{00000000-0005-0000-0000-0000DD070000}"/>
    <cellStyle name="20% - Accent3 21 6 2" xfId="2015" xr:uid="{00000000-0005-0000-0000-0000DE070000}"/>
    <cellStyle name="20% - Accent3 21 7" xfId="2016" xr:uid="{00000000-0005-0000-0000-0000DF070000}"/>
    <cellStyle name="20% - Accent3 21 7 2" xfId="2017" xr:uid="{00000000-0005-0000-0000-0000E0070000}"/>
    <cellStyle name="20% - Accent3 21 8" xfId="2018" xr:uid="{00000000-0005-0000-0000-0000E1070000}"/>
    <cellStyle name="20% - Accent3 21 8 2" xfId="2019" xr:uid="{00000000-0005-0000-0000-0000E2070000}"/>
    <cellStyle name="20% - Accent3 21 9" xfId="2020" xr:uid="{00000000-0005-0000-0000-0000E3070000}"/>
    <cellStyle name="20% - Accent3 21 9 2" xfId="2021" xr:uid="{00000000-0005-0000-0000-0000E4070000}"/>
    <cellStyle name="20% - Accent3 22" xfId="2022" xr:uid="{00000000-0005-0000-0000-0000E5070000}"/>
    <cellStyle name="20% - Accent3 22 10" xfId="2023" xr:uid="{00000000-0005-0000-0000-0000E6070000}"/>
    <cellStyle name="20% - Accent3 22 10 2" xfId="2024" xr:uid="{00000000-0005-0000-0000-0000E7070000}"/>
    <cellStyle name="20% - Accent3 22 11" xfId="2025" xr:uid="{00000000-0005-0000-0000-0000E8070000}"/>
    <cellStyle name="20% - Accent3 22 11 2" xfId="2026" xr:uid="{00000000-0005-0000-0000-0000E9070000}"/>
    <cellStyle name="20% - Accent3 22 12" xfId="2027" xr:uid="{00000000-0005-0000-0000-0000EA070000}"/>
    <cellStyle name="20% - Accent3 22 12 2" xfId="2028" xr:uid="{00000000-0005-0000-0000-0000EB070000}"/>
    <cellStyle name="20% - Accent3 22 13" xfId="2029" xr:uid="{00000000-0005-0000-0000-0000EC070000}"/>
    <cellStyle name="20% - Accent3 22 13 2" xfId="2030" xr:uid="{00000000-0005-0000-0000-0000ED070000}"/>
    <cellStyle name="20% - Accent3 22 14" xfId="2031" xr:uid="{00000000-0005-0000-0000-0000EE070000}"/>
    <cellStyle name="20% - Accent3 22 14 2" xfId="2032" xr:uid="{00000000-0005-0000-0000-0000EF070000}"/>
    <cellStyle name="20% - Accent3 22 15" xfId="2033" xr:uid="{00000000-0005-0000-0000-0000F0070000}"/>
    <cellStyle name="20% - Accent3 22 15 2" xfId="2034" xr:uid="{00000000-0005-0000-0000-0000F1070000}"/>
    <cellStyle name="20% - Accent3 22 16" xfId="2035" xr:uid="{00000000-0005-0000-0000-0000F2070000}"/>
    <cellStyle name="20% - Accent3 22 2" xfId="2036" xr:uid="{00000000-0005-0000-0000-0000F3070000}"/>
    <cellStyle name="20% - Accent3 22 2 2" xfId="2037" xr:uid="{00000000-0005-0000-0000-0000F4070000}"/>
    <cellStyle name="20% - Accent3 22 3" xfId="2038" xr:uid="{00000000-0005-0000-0000-0000F5070000}"/>
    <cellStyle name="20% - Accent3 22 3 2" xfId="2039" xr:uid="{00000000-0005-0000-0000-0000F6070000}"/>
    <cellStyle name="20% - Accent3 22 4" xfId="2040" xr:uid="{00000000-0005-0000-0000-0000F7070000}"/>
    <cellStyle name="20% - Accent3 22 4 2" xfId="2041" xr:uid="{00000000-0005-0000-0000-0000F8070000}"/>
    <cellStyle name="20% - Accent3 22 5" xfId="2042" xr:uid="{00000000-0005-0000-0000-0000F9070000}"/>
    <cellStyle name="20% - Accent3 22 5 2" xfId="2043" xr:uid="{00000000-0005-0000-0000-0000FA070000}"/>
    <cellStyle name="20% - Accent3 22 6" xfId="2044" xr:uid="{00000000-0005-0000-0000-0000FB070000}"/>
    <cellStyle name="20% - Accent3 22 6 2" xfId="2045" xr:uid="{00000000-0005-0000-0000-0000FC070000}"/>
    <cellStyle name="20% - Accent3 22 7" xfId="2046" xr:uid="{00000000-0005-0000-0000-0000FD070000}"/>
    <cellStyle name="20% - Accent3 22 7 2" xfId="2047" xr:uid="{00000000-0005-0000-0000-0000FE070000}"/>
    <cellStyle name="20% - Accent3 22 8" xfId="2048" xr:uid="{00000000-0005-0000-0000-0000FF070000}"/>
    <cellStyle name="20% - Accent3 22 8 2" xfId="2049" xr:uid="{00000000-0005-0000-0000-000000080000}"/>
    <cellStyle name="20% - Accent3 22 9" xfId="2050" xr:uid="{00000000-0005-0000-0000-000001080000}"/>
    <cellStyle name="20% - Accent3 22 9 2" xfId="2051" xr:uid="{00000000-0005-0000-0000-000002080000}"/>
    <cellStyle name="20% - Accent3 23" xfId="2052" xr:uid="{00000000-0005-0000-0000-000003080000}"/>
    <cellStyle name="20% - Accent3 23 10" xfId="2053" xr:uid="{00000000-0005-0000-0000-000004080000}"/>
    <cellStyle name="20% - Accent3 23 10 2" xfId="2054" xr:uid="{00000000-0005-0000-0000-000005080000}"/>
    <cellStyle name="20% - Accent3 23 11" xfId="2055" xr:uid="{00000000-0005-0000-0000-000006080000}"/>
    <cellStyle name="20% - Accent3 23 11 2" xfId="2056" xr:uid="{00000000-0005-0000-0000-000007080000}"/>
    <cellStyle name="20% - Accent3 23 12" xfId="2057" xr:uid="{00000000-0005-0000-0000-000008080000}"/>
    <cellStyle name="20% - Accent3 23 12 2" xfId="2058" xr:uid="{00000000-0005-0000-0000-000009080000}"/>
    <cellStyle name="20% - Accent3 23 13" xfId="2059" xr:uid="{00000000-0005-0000-0000-00000A080000}"/>
    <cellStyle name="20% - Accent3 23 13 2" xfId="2060" xr:uid="{00000000-0005-0000-0000-00000B080000}"/>
    <cellStyle name="20% - Accent3 23 14" xfId="2061" xr:uid="{00000000-0005-0000-0000-00000C080000}"/>
    <cellStyle name="20% - Accent3 23 14 2" xfId="2062" xr:uid="{00000000-0005-0000-0000-00000D080000}"/>
    <cellStyle name="20% - Accent3 23 15" xfId="2063" xr:uid="{00000000-0005-0000-0000-00000E080000}"/>
    <cellStyle name="20% - Accent3 23 15 2" xfId="2064" xr:uid="{00000000-0005-0000-0000-00000F080000}"/>
    <cellStyle name="20% - Accent3 23 16" xfId="2065" xr:uid="{00000000-0005-0000-0000-000010080000}"/>
    <cellStyle name="20% - Accent3 23 16 2" xfId="2066" xr:uid="{00000000-0005-0000-0000-000011080000}"/>
    <cellStyle name="20% - Accent3 23 17" xfId="2067" xr:uid="{00000000-0005-0000-0000-000012080000}"/>
    <cellStyle name="20% - Accent3 23 2" xfId="2068" xr:uid="{00000000-0005-0000-0000-000013080000}"/>
    <cellStyle name="20% - Accent3 23 2 10" xfId="2069" xr:uid="{00000000-0005-0000-0000-000014080000}"/>
    <cellStyle name="20% - Accent3 23 2 10 2" xfId="2070" xr:uid="{00000000-0005-0000-0000-000015080000}"/>
    <cellStyle name="20% - Accent3 23 2 11" xfId="2071" xr:uid="{00000000-0005-0000-0000-000016080000}"/>
    <cellStyle name="20% - Accent3 23 2 11 2" xfId="2072" xr:uid="{00000000-0005-0000-0000-000017080000}"/>
    <cellStyle name="20% - Accent3 23 2 12" xfId="2073" xr:uid="{00000000-0005-0000-0000-000018080000}"/>
    <cellStyle name="20% - Accent3 23 2 12 2" xfId="2074" xr:uid="{00000000-0005-0000-0000-000019080000}"/>
    <cellStyle name="20% - Accent3 23 2 13" xfId="2075" xr:uid="{00000000-0005-0000-0000-00001A080000}"/>
    <cellStyle name="20% - Accent3 23 2 13 2" xfId="2076" xr:uid="{00000000-0005-0000-0000-00001B080000}"/>
    <cellStyle name="20% - Accent3 23 2 14" xfId="2077" xr:uid="{00000000-0005-0000-0000-00001C080000}"/>
    <cellStyle name="20% - Accent3 23 2 14 2" xfId="2078" xr:uid="{00000000-0005-0000-0000-00001D080000}"/>
    <cellStyle name="20% - Accent3 23 2 15" xfId="2079" xr:uid="{00000000-0005-0000-0000-00001E080000}"/>
    <cellStyle name="20% - Accent3 23 2 15 2" xfId="2080" xr:uid="{00000000-0005-0000-0000-00001F080000}"/>
    <cellStyle name="20% - Accent3 23 2 16" xfId="2081" xr:uid="{00000000-0005-0000-0000-000020080000}"/>
    <cellStyle name="20% - Accent3 23 2 2" xfId="2082" xr:uid="{00000000-0005-0000-0000-000021080000}"/>
    <cellStyle name="20% - Accent3 23 2 2 2" xfId="2083" xr:uid="{00000000-0005-0000-0000-000022080000}"/>
    <cellStyle name="20% - Accent3 23 2 3" xfId="2084" xr:uid="{00000000-0005-0000-0000-000023080000}"/>
    <cellStyle name="20% - Accent3 23 2 3 2" xfId="2085" xr:uid="{00000000-0005-0000-0000-000024080000}"/>
    <cellStyle name="20% - Accent3 23 2 4" xfId="2086" xr:uid="{00000000-0005-0000-0000-000025080000}"/>
    <cellStyle name="20% - Accent3 23 2 4 2" xfId="2087" xr:uid="{00000000-0005-0000-0000-000026080000}"/>
    <cellStyle name="20% - Accent3 23 2 5" xfId="2088" xr:uid="{00000000-0005-0000-0000-000027080000}"/>
    <cellStyle name="20% - Accent3 23 2 5 2" xfId="2089" xr:uid="{00000000-0005-0000-0000-000028080000}"/>
    <cellStyle name="20% - Accent3 23 2 6" xfId="2090" xr:uid="{00000000-0005-0000-0000-000029080000}"/>
    <cellStyle name="20% - Accent3 23 2 6 2" xfId="2091" xr:uid="{00000000-0005-0000-0000-00002A080000}"/>
    <cellStyle name="20% - Accent3 23 2 7" xfId="2092" xr:uid="{00000000-0005-0000-0000-00002B080000}"/>
    <cellStyle name="20% - Accent3 23 2 7 2" xfId="2093" xr:uid="{00000000-0005-0000-0000-00002C080000}"/>
    <cellStyle name="20% - Accent3 23 2 8" xfId="2094" xr:uid="{00000000-0005-0000-0000-00002D080000}"/>
    <cellStyle name="20% - Accent3 23 2 8 2" xfId="2095" xr:uid="{00000000-0005-0000-0000-00002E080000}"/>
    <cellStyle name="20% - Accent3 23 2 9" xfId="2096" xr:uid="{00000000-0005-0000-0000-00002F080000}"/>
    <cellStyle name="20% - Accent3 23 2 9 2" xfId="2097" xr:uid="{00000000-0005-0000-0000-000030080000}"/>
    <cellStyle name="20% - Accent3 23 3" xfId="2098" xr:uid="{00000000-0005-0000-0000-000031080000}"/>
    <cellStyle name="20% - Accent3 23 3 2" xfId="2099" xr:uid="{00000000-0005-0000-0000-000032080000}"/>
    <cellStyle name="20% - Accent3 23 4" xfId="2100" xr:uid="{00000000-0005-0000-0000-000033080000}"/>
    <cellStyle name="20% - Accent3 23 4 2" xfId="2101" xr:uid="{00000000-0005-0000-0000-000034080000}"/>
    <cellStyle name="20% - Accent3 23 5" xfId="2102" xr:uid="{00000000-0005-0000-0000-000035080000}"/>
    <cellStyle name="20% - Accent3 23 5 2" xfId="2103" xr:uid="{00000000-0005-0000-0000-000036080000}"/>
    <cellStyle name="20% - Accent3 23 6" xfId="2104" xr:uid="{00000000-0005-0000-0000-000037080000}"/>
    <cellStyle name="20% - Accent3 23 6 2" xfId="2105" xr:uid="{00000000-0005-0000-0000-000038080000}"/>
    <cellStyle name="20% - Accent3 23 7" xfId="2106" xr:uid="{00000000-0005-0000-0000-000039080000}"/>
    <cellStyle name="20% - Accent3 23 7 2" xfId="2107" xr:uid="{00000000-0005-0000-0000-00003A080000}"/>
    <cellStyle name="20% - Accent3 23 8" xfId="2108" xr:uid="{00000000-0005-0000-0000-00003B080000}"/>
    <cellStyle name="20% - Accent3 23 8 2" xfId="2109" xr:uid="{00000000-0005-0000-0000-00003C080000}"/>
    <cellStyle name="20% - Accent3 23 9" xfId="2110" xr:uid="{00000000-0005-0000-0000-00003D080000}"/>
    <cellStyle name="20% - Accent3 23 9 2" xfId="2111" xr:uid="{00000000-0005-0000-0000-00003E080000}"/>
    <cellStyle name="20% - Accent3 24" xfId="2112" xr:uid="{00000000-0005-0000-0000-00003F080000}"/>
    <cellStyle name="20% - Accent3 24 10" xfId="2113" xr:uid="{00000000-0005-0000-0000-000040080000}"/>
    <cellStyle name="20% - Accent3 24 10 2" xfId="2114" xr:uid="{00000000-0005-0000-0000-000041080000}"/>
    <cellStyle name="20% - Accent3 24 11" xfId="2115" xr:uid="{00000000-0005-0000-0000-000042080000}"/>
    <cellStyle name="20% - Accent3 24 11 2" xfId="2116" xr:uid="{00000000-0005-0000-0000-000043080000}"/>
    <cellStyle name="20% - Accent3 24 12" xfId="2117" xr:uid="{00000000-0005-0000-0000-000044080000}"/>
    <cellStyle name="20% - Accent3 24 12 2" xfId="2118" xr:uid="{00000000-0005-0000-0000-000045080000}"/>
    <cellStyle name="20% - Accent3 24 13" xfId="2119" xr:uid="{00000000-0005-0000-0000-000046080000}"/>
    <cellStyle name="20% - Accent3 24 13 2" xfId="2120" xr:uid="{00000000-0005-0000-0000-000047080000}"/>
    <cellStyle name="20% - Accent3 24 14" xfId="2121" xr:uid="{00000000-0005-0000-0000-000048080000}"/>
    <cellStyle name="20% - Accent3 24 14 2" xfId="2122" xr:uid="{00000000-0005-0000-0000-000049080000}"/>
    <cellStyle name="20% - Accent3 24 15" xfId="2123" xr:uid="{00000000-0005-0000-0000-00004A080000}"/>
    <cellStyle name="20% - Accent3 24 15 2" xfId="2124" xr:uid="{00000000-0005-0000-0000-00004B080000}"/>
    <cellStyle name="20% - Accent3 24 16" xfId="2125" xr:uid="{00000000-0005-0000-0000-00004C080000}"/>
    <cellStyle name="20% - Accent3 24 16 2" xfId="2126" xr:uid="{00000000-0005-0000-0000-00004D080000}"/>
    <cellStyle name="20% - Accent3 24 17" xfId="2127" xr:uid="{00000000-0005-0000-0000-00004E080000}"/>
    <cellStyle name="20% - Accent3 24 2" xfId="2128" xr:uid="{00000000-0005-0000-0000-00004F080000}"/>
    <cellStyle name="20% - Accent3 24 2 10" xfId="2129" xr:uid="{00000000-0005-0000-0000-000050080000}"/>
    <cellStyle name="20% - Accent3 24 2 10 2" xfId="2130" xr:uid="{00000000-0005-0000-0000-000051080000}"/>
    <cellStyle name="20% - Accent3 24 2 11" xfId="2131" xr:uid="{00000000-0005-0000-0000-000052080000}"/>
    <cellStyle name="20% - Accent3 24 2 11 2" xfId="2132" xr:uid="{00000000-0005-0000-0000-000053080000}"/>
    <cellStyle name="20% - Accent3 24 2 12" xfId="2133" xr:uid="{00000000-0005-0000-0000-000054080000}"/>
    <cellStyle name="20% - Accent3 24 2 12 2" xfId="2134" xr:uid="{00000000-0005-0000-0000-000055080000}"/>
    <cellStyle name="20% - Accent3 24 2 13" xfId="2135" xr:uid="{00000000-0005-0000-0000-000056080000}"/>
    <cellStyle name="20% - Accent3 24 2 13 2" xfId="2136" xr:uid="{00000000-0005-0000-0000-000057080000}"/>
    <cellStyle name="20% - Accent3 24 2 14" xfId="2137" xr:uid="{00000000-0005-0000-0000-000058080000}"/>
    <cellStyle name="20% - Accent3 24 2 14 2" xfId="2138" xr:uid="{00000000-0005-0000-0000-000059080000}"/>
    <cellStyle name="20% - Accent3 24 2 15" xfId="2139" xr:uid="{00000000-0005-0000-0000-00005A080000}"/>
    <cellStyle name="20% - Accent3 24 2 15 2" xfId="2140" xr:uid="{00000000-0005-0000-0000-00005B080000}"/>
    <cellStyle name="20% - Accent3 24 2 16" xfId="2141" xr:uid="{00000000-0005-0000-0000-00005C080000}"/>
    <cellStyle name="20% - Accent3 24 2 2" xfId="2142" xr:uid="{00000000-0005-0000-0000-00005D080000}"/>
    <cellStyle name="20% - Accent3 24 2 2 2" xfId="2143" xr:uid="{00000000-0005-0000-0000-00005E080000}"/>
    <cellStyle name="20% - Accent3 24 2 3" xfId="2144" xr:uid="{00000000-0005-0000-0000-00005F080000}"/>
    <cellStyle name="20% - Accent3 24 2 3 2" xfId="2145" xr:uid="{00000000-0005-0000-0000-000060080000}"/>
    <cellStyle name="20% - Accent3 24 2 4" xfId="2146" xr:uid="{00000000-0005-0000-0000-000061080000}"/>
    <cellStyle name="20% - Accent3 24 2 4 2" xfId="2147" xr:uid="{00000000-0005-0000-0000-000062080000}"/>
    <cellStyle name="20% - Accent3 24 2 5" xfId="2148" xr:uid="{00000000-0005-0000-0000-000063080000}"/>
    <cellStyle name="20% - Accent3 24 2 5 2" xfId="2149" xr:uid="{00000000-0005-0000-0000-000064080000}"/>
    <cellStyle name="20% - Accent3 24 2 6" xfId="2150" xr:uid="{00000000-0005-0000-0000-000065080000}"/>
    <cellStyle name="20% - Accent3 24 2 6 2" xfId="2151" xr:uid="{00000000-0005-0000-0000-000066080000}"/>
    <cellStyle name="20% - Accent3 24 2 7" xfId="2152" xr:uid="{00000000-0005-0000-0000-000067080000}"/>
    <cellStyle name="20% - Accent3 24 2 7 2" xfId="2153" xr:uid="{00000000-0005-0000-0000-000068080000}"/>
    <cellStyle name="20% - Accent3 24 2 8" xfId="2154" xr:uid="{00000000-0005-0000-0000-000069080000}"/>
    <cellStyle name="20% - Accent3 24 2 8 2" xfId="2155" xr:uid="{00000000-0005-0000-0000-00006A080000}"/>
    <cellStyle name="20% - Accent3 24 2 9" xfId="2156" xr:uid="{00000000-0005-0000-0000-00006B080000}"/>
    <cellStyle name="20% - Accent3 24 2 9 2" xfId="2157" xr:uid="{00000000-0005-0000-0000-00006C080000}"/>
    <cellStyle name="20% - Accent3 24 3" xfId="2158" xr:uid="{00000000-0005-0000-0000-00006D080000}"/>
    <cellStyle name="20% - Accent3 24 3 2" xfId="2159" xr:uid="{00000000-0005-0000-0000-00006E080000}"/>
    <cellStyle name="20% - Accent3 24 4" xfId="2160" xr:uid="{00000000-0005-0000-0000-00006F080000}"/>
    <cellStyle name="20% - Accent3 24 4 2" xfId="2161" xr:uid="{00000000-0005-0000-0000-000070080000}"/>
    <cellStyle name="20% - Accent3 24 5" xfId="2162" xr:uid="{00000000-0005-0000-0000-000071080000}"/>
    <cellStyle name="20% - Accent3 24 5 2" xfId="2163" xr:uid="{00000000-0005-0000-0000-000072080000}"/>
    <cellStyle name="20% - Accent3 24 6" xfId="2164" xr:uid="{00000000-0005-0000-0000-000073080000}"/>
    <cellStyle name="20% - Accent3 24 6 2" xfId="2165" xr:uid="{00000000-0005-0000-0000-000074080000}"/>
    <cellStyle name="20% - Accent3 24 7" xfId="2166" xr:uid="{00000000-0005-0000-0000-000075080000}"/>
    <cellStyle name="20% - Accent3 24 7 2" xfId="2167" xr:uid="{00000000-0005-0000-0000-000076080000}"/>
    <cellStyle name="20% - Accent3 24 8" xfId="2168" xr:uid="{00000000-0005-0000-0000-000077080000}"/>
    <cellStyle name="20% - Accent3 24 8 2" xfId="2169" xr:uid="{00000000-0005-0000-0000-000078080000}"/>
    <cellStyle name="20% - Accent3 24 9" xfId="2170" xr:uid="{00000000-0005-0000-0000-000079080000}"/>
    <cellStyle name="20% - Accent3 24 9 2" xfId="2171" xr:uid="{00000000-0005-0000-0000-00007A080000}"/>
    <cellStyle name="20% - Accent3 25" xfId="2172" xr:uid="{00000000-0005-0000-0000-00007B080000}"/>
    <cellStyle name="20% - Accent3 26" xfId="2173" xr:uid="{00000000-0005-0000-0000-00007C080000}"/>
    <cellStyle name="20% - Accent3 27" xfId="2174" xr:uid="{00000000-0005-0000-0000-00007D080000}"/>
    <cellStyle name="20% - Accent3 3" xfId="2175" xr:uid="{00000000-0005-0000-0000-00007E080000}"/>
    <cellStyle name="20% - Accent3 3 10" xfId="2176" xr:uid="{00000000-0005-0000-0000-00007F080000}"/>
    <cellStyle name="20% - Accent3 3 11" xfId="2177" xr:uid="{00000000-0005-0000-0000-000080080000}"/>
    <cellStyle name="20% - Accent3 3 11 2" xfId="2178" xr:uid="{00000000-0005-0000-0000-000081080000}"/>
    <cellStyle name="20% - Accent3 3 12" xfId="2179" xr:uid="{00000000-0005-0000-0000-000082080000}"/>
    <cellStyle name="20% - Accent3 3 13" xfId="2180" xr:uid="{00000000-0005-0000-0000-000083080000}"/>
    <cellStyle name="20% - Accent3 3 2" xfId="2181" xr:uid="{00000000-0005-0000-0000-000084080000}"/>
    <cellStyle name="20% - Accent3 3 2 2" xfId="2182" xr:uid="{00000000-0005-0000-0000-000085080000}"/>
    <cellStyle name="20% - Accent3 3 3" xfId="2183" xr:uid="{00000000-0005-0000-0000-000086080000}"/>
    <cellStyle name="20% - Accent3 3 4" xfId="2184" xr:uid="{00000000-0005-0000-0000-000087080000}"/>
    <cellStyle name="20% - Accent3 3 5" xfId="2185" xr:uid="{00000000-0005-0000-0000-000088080000}"/>
    <cellStyle name="20% - Accent3 3 6" xfId="2186" xr:uid="{00000000-0005-0000-0000-000089080000}"/>
    <cellStyle name="20% - Accent3 3 7" xfId="2187" xr:uid="{00000000-0005-0000-0000-00008A080000}"/>
    <cellStyle name="20% - Accent3 3 8" xfId="2188" xr:uid="{00000000-0005-0000-0000-00008B080000}"/>
    <cellStyle name="20% - Accent3 3 9" xfId="2189" xr:uid="{00000000-0005-0000-0000-00008C080000}"/>
    <cellStyle name="20% - Accent3 4" xfId="2190" xr:uid="{00000000-0005-0000-0000-00008D080000}"/>
    <cellStyle name="20% - Accent3 4 10" xfId="2191" xr:uid="{00000000-0005-0000-0000-00008E080000}"/>
    <cellStyle name="20% - Accent3 4 11" xfId="2192" xr:uid="{00000000-0005-0000-0000-00008F080000}"/>
    <cellStyle name="20% - Accent3 4 11 2" xfId="2193" xr:uid="{00000000-0005-0000-0000-000090080000}"/>
    <cellStyle name="20% - Accent3 4 12" xfId="2194" xr:uid="{00000000-0005-0000-0000-000091080000}"/>
    <cellStyle name="20% - Accent3 4 2" xfId="2195" xr:uid="{00000000-0005-0000-0000-000092080000}"/>
    <cellStyle name="20% - Accent3 4 3" xfId="2196" xr:uid="{00000000-0005-0000-0000-000093080000}"/>
    <cellStyle name="20% - Accent3 4 4" xfId="2197" xr:uid="{00000000-0005-0000-0000-000094080000}"/>
    <cellStyle name="20% - Accent3 4 5" xfId="2198" xr:uid="{00000000-0005-0000-0000-000095080000}"/>
    <cellStyle name="20% - Accent3 4 6" xfId="2199" xr:uid="{00000000-0005-0000-0000-000096080000}"/>
    <cellStyle name="20% - Accent3 4 7" xfId="2200" xr:uid="{00000000-0005-0000-0000-000097080000}"/>
    <cellStyle name="20% - Accent3 4 8" xfId="2201" xr:uid="{00000000-0005-0000-0000-000098080000}"/>
    <cellStyle name="20% - Accent3 4 9" xfId="2202" xr:uid="{00000000-0005-0000-0000-000099080000}"/>
    <cellStyle name="20% - Accent3 5" xfId="2203" xr:uid="{00000000-0005-0000-0000-00009A080000}"/>
    <cellStyle name="20% - Accent3 5 10" xfId="2204" xr:uid="{00000000-0005-0000-0000-00009B080000}"/>
    <cellStyle name="20% - Accent3 5 11" xfId="2205" xr:uid="{00000000-0005-0000-0000-00009C080000}"/>
    <cellStyle name="20% - Accent3 5 11 2" xfId="2206" xr:uid="{00000000-0005-0000-0000-00009D080000}"/>
    <cellStyle name="20% - Accent3 5 12" xfId="2207" xr:uid="{00000000-0005-0000-0000-00009E080000}"/>
    <cellStyle name="20% - Accent3 5 2" xfId="2208" xr:uid="{00000000-0005-0000-0000-00009F080000}"/>
    <cellStyle name="20% - Accent3 5 3" xfId="2209" xr:uid="{00000000-0005-0000-0000-0000A0080000}"/>
    <cellStyle name="20% - Accent3 5 4" xfId="2210" xr:uid="{00000000-0005-0000-0000-0000A1080000}"/>
    <cellStyle name="20% - Accent3 5 5" xfId="2211" xr:uid="{00000000-0005-0000-0000-0000A2080000}"/>
    <cellStyle name="20% - Accent3 5 6" xfId="2212" xr:uid="{00000000-0005-0000-0000-0000A3080000}"/>
    <cellStyle name="20% - Accent3 5 7" xfId="2213" xr:uid="{00000000-0005-0000-0000-0000A4080000}"/>
    <cellStyle name="20% - Accent3 5 8" xfId="2214" xr:uid="{00000000-0005-0000-0000-0000A5080000}"/>
    <cellStyle name="20% - Accent3 5 9" xfId="2215" xr:uid="{00000000-0005-0000-0000-0000A6080000}"/>
    <cellStyle name="20% - Accent3 6" xfId="2216" xr:uid="{00000000-0005-0000-0000-0000A7080000}"/>
    <cellStyle name="20% - Accent3 6 10" xfId="2217" xr:uid="{00000000-0005-0000-0000-0000A8080000}"/>
    <cellStyle name="20% - Accent3 6 11" xfId="2218" xr:uid="{00000000-0005-0000-0000-0000A9080000}"/>
    <cellStyle name="20% - Accent3 6 11 2" xfId="2219" xr:uid="{00000000-0005-0000-0000-0000AA080000}"/>
    <cellStyle name="20% - Accent3 6 12" xfId="2220" xr:uid="{00000000-0005-0000-0000-0000AB080000}"/>
    <cellStyle name="20% - Accent3 6 2" xfId="2221" xr:uid="{00000000-0005-0000-0000-0000AC080000}"/>
    <cellStyle name="20% - Accent3 6 3" xfId="2222" xr:uid="{00000000-0005-0000-0000-0000AD080000}"/>
    <cellStyle name="20% - Accent3 6 4" xfId="2223" xr:uid="{00000000-0005-0000-0000-0000AE080000}"/>
    <cellStyle name="20% - Accent3 6 5" xfId="2224" xr:uid="{00000000-0005-0000-0000-0000AF080000}"/>
    <cellStyle name="20% - Accent3 6 6" xfId="2225" xr:uid="{00000000-0005-0000-0000-0000B0080000}"/>
    <cellStyle name="20% - Accent3 6 7" xfId="2226" xr:uid="{00000000-0005-0000-0000-0000B1080000}"/>
    <cellStyle name="20% - Accent3 6 8" xfId="2227" xr:uid="{00000000-0005-0000-0000-0000B2080000}"/>
    <cellStyle name="20% - Accent3 6 9" xfId="2228" xr:uid="{00000000-0005-0000-0000-0000B3080000}"/>
    <cellStyle name="20% - Accent3 7" xfId="2229" xr:uid="{00000000-0005-0000-0000-0000B4080000}"/>
    <cellStyle name="20% - Accent3 7 10" xfId="2230" xr:uid="{00000000-0005-0000-0000-0000B5080000}"/>
    <cellStyle name="20% - Accent3 7 11" xfId="2231" xr:uid="{00000000-0005-0000-0000-0000B6080000}"/>
    <cellStyle name="20% - Accent3 7 11 2" xfId="2232" xr:uid="{00000000-0005-0000-0000-0000B7080000}"/>
    <cellStyle name="20% - Accent3 7 12" xfId="2233" xr:uid="{00000000-0005-0000-0000-0000B8080000}"/>
    <cellStyle name="20% - Accent3 7 2" xfId="2234" xr:uid="{00000000-0005-0000-0000-0000B9080000}"/>
    <cellStyle name="20% - Accent3 7 3" xfId="2235" xr:uid="{00000000-0005-0000-0000-0000BA080000}"/>
    <cellStyle name="20% - Accent3 7 4" xfId="2236" xr:uid="{00000000-0005-0000-0000-0000BB080000}"/>
    <cellStyle name="20% - Accent3 7 5" xfId="2237" xr:uid="{00000000-0005-0000-0000-0000BC080000}"/>
    <cellStyle name="20% - Accent3 7 6" xfId="2238" xr:uid="{00000000-0005-0000-0000-0000BD080000}"/>
    <cellStyle name="20% - Accent3 7 7" xfId="2239" xr:uid="{00000000-0005-0000-0000-0000BE080000}"/>
    <cellStyle name="20% - Accent3 7 8" xfId="2240" xr:uid="{00000000-0005-0000-0000-0000BF080000}"/>
    <cellStyle name="20% - Accent3 7 9" xfId="2241" xr:uid="{00000000-0005-0000-0000-0000C0080000}"/>
    <cellStyle name="20% - Accent3 8" xfId="2242" xr:uid="{00000000-0005-0000-0000-0000C1080000}"/>
    <cellStyle name="20% - Accent3 8 10" xfId="2243" xr:uid="{00000000-0005-0000-0000-0000C2080000}"/>
    <cellStyle name="20% - Accent3 8 11" xfId="2244" xr:uid="{00000000-0005-0000-0000-0000C3080000}"/>
    <cellStyle name="20% - Accent3 8 11 2" xfId="2245" xr:uid="{00000000-0005-0000-0000-0000C4080000}"/>
    <cellStyle name="20% - Accent3 8 12" xfId="2246" xr:uid="{00000000-0005-0000-0000-0000C5080000}"/>
    <cellStyle name="20% - Accent3 8 2" xfId="2247" xr:uid="{00000000-0005-0000-0000-0000C6080000}"/>
    <cellStyle name="20% - Accent3 8 3" xfId="2248" xr:uid="{00000000-0005-0000-0000-0000C7080000}"/>
    <cellStyle name="20% - Accent3 8 4" xfId="2249" xr:uid="{00000000-0005-0000-0000-0000C8080000}"/>
    <cellStyle name="20% - Accent3 8 5" xfId="2250" xr:uid="{00000000-0005-0000-0000-0000C9080000}"/>
    <cellStyle name="20% - Accent3 8 6" xfId="2251" xr:uid="{00000000-0005-0000-0000-0000CA080000}"/>
    <cellStyle name="20% - Accent3 8 7" xfId="2252" xr:uid="{00000000-0005-0000-0000-0000CB080000}"/>
    <cellStyle name="20% - Accent3 8 8" xfId="2253" xr:uid="{00000000-0005-0000-0000-0000CC080000}"/>
    <cellStyle name="20% - Accent3 8 9" xfId="2254" xr:uid="{00000000-0005-0000-0000-0000CD080000}"/>
    <cellStyle name="20% - Accent3 9" xfId="2255" xr:uid="{00000000-0005-0000-0000-0000CE080000}"/>
    <cellStyle name="20% - Accent3 9 10" xfId="2256" xr:uid="{00000000-0005-0000-0000-0000CF080000}"/>
    <cellStyle name="20% - Accent3 9 11" xfId="2257" xr:uid="{00000000-0005-0000-0000-0000D0080000}"/>
    <cellStyle name="20% - Accent3 9 11 2" xfId="2258" xr:uid="{00000000-0005-0000-0000-0000D1080000}"/>
    <cellStyle name="20% - Accent3 9 12" xfId="2259" xr:uid="{00000000-0005-0000-0000-0000D2080000}"/>
    <cellStyle name="20% - Accent3 9 2" xfId="2260" xr:uid="{00000000-0005-0000-0000-0000D3080000}"/>
    <cellStyle name="20% - Accent3 9 3" xfId="2261" xr:uid="{00000000-0005-0000-0000-0000D4080000}"/>
    <cellStyle name="20% - Accent3 9 4" xfId="2262" xr:uid="{00000000-0005-0000-0000-0000D5080000}"/>
    <cellStyle name="20% - Accent3 9 5" xfId="2263" xr:uid="{00000000-0005-0000-0000-0000D6080000}"/>
    <cellStyle name="20% - Accent3 9 6" xfId="2264" xr:uid="{00000000-0005-0000-0000-0000D7080000}"/>
    <cellStyle name="20% - Accent3 9 7" xfId="2265" xr:uid="{00000000-0005-0000-0000-0000D8080000}"/>
    <cellStyle name="20% - Accent3 9 8" xfId="2266" xr:uid="{00000000-0005-0000-0000-0000D9080000}"/>
    <cellStyle name="20% - Accent3 9 9" xfId="2267" xr:uid="{00000000-0005-0000-0000-0000DA080000}"/>
    <cellStyle name="20% - Accent4 10" xfId="2268" xr:uid="{00000000-0005-0000-0000-0000DB080000}"/>
    <cellStyle name="20% - Accent4 10 10" xfId="2269" xr:uid="{00000000-0005-0000-0000-0000DC080000}"/>
    <cellStyle name="20% - Accent4 10 10 2" xfId="2270" xr:uid="{00000000-0005-0000-0000-0000DD080000}"/>
    <cellStyle name="20% - Accent4 10 11" xfId="2271" xr:uid="{00000000-0005-0000-0000-0000DE080000}"/>
    <cellStyle name="20% - Accent4 10 2" xfId="2272" xr:uid="{00000000-0005-0000-0000-0000DF080000}"/>
    <cellStyle name="20% - Accent4 10 2 2" xfId="2273" xr:uid="{00000000-0005-0000-0000-0000E0080000}"/>
    <cellStyle name="20% - Accent4 10 2 2 2" xfId="2274" xr:uid="{00000000-0005-0000-0000-0000E1080000}"/>
    <cellStyle name="20% - Accent4 10 2 3" xfId="2275" xr:uid="{00000000-0005-0000-0000-0000E2080000}"/>
    <cellStyle name="20% - Accent4 10 2 3 2" xfId="2276" xr:uid="{00000000-0005-0000-0000-0000E3080000}"/>
    <cellStyle name="20% - Accent4 10 2 4" xfId="2277" xr:uid="{00000000-0005-0000-0000-0000E4080000}"/>
    <cellStyle name="20% - Accent4 10 3" xfId="2278" xr:uid="{00000000-0005-0000-0000-0000E5080000}"/>
    <cellStyle name="20% - Accent4 10 3 2" xfId="2279" xr:uid="{00000000-0005-0000-0000-0000E6080000}"/>
    <cellStyle name="20% - Accent4 10 3 2 2" xfId="2280" xr:uid="{00000000-0005-0000-0000-0000E7080000}"/>
    <cellStyle name="20% - Accent4 10 3 3" xfId="2281" xr:uid="{00000000-0005-0000-0000-0000E8080000}"/>
    <cellStyle name="20% - Accent4 10 3 3 2" xfId="2282" xr:uid="{00000000-0005-0000-0000-0000E9080000}"/>
    <cellStyle name="20% - Accent4 10 3 4" xfId="2283" xr:uid="{00000000-0005-0000-0000-0000EA080000}"/>
    <cellStyle name="20% - Accent4 10 4" xfId="2284" xr:uid="{00000000-0005-0000-0000-0000EB080000}"/>
    <cellStyle name="20% - Accent4 10 4 2" xfId="2285" xr:uid="{00000000-0005-0000-0000-0000EC080000}"/>
    <cellStyle name="20% - Accent4 10 4 2 2" xfId="2286" xr:uid="{00000000-0005-0000-0000-0000ED080000}"/>
    <cellStyle name="20% - Accent4 10 4 3" xfId="2287" xr:uid="{00000000-0005-0000-0000-0000EE080000}"/>
    <cellStyle name="20% - Accent4 10 4 3 2" xfId="2288" xr:uid="{00000000-0005-0000-0000-0000EF080000}"/>
    <cellStyle name="20% - Accent4 10 4 4" xfId="2289" xr:uid="{00000000-0005-0000-0000-0000F0080000}"/>
    <cellStyle name="20% - Accent4 10 5" xfId="2290" xr:uid="{00000000-0005-0000-0000-0000F1080000}"/>
    <cellStyle name="20% - Accent4 10 5 2" xfId="2291" xr:uid="{00000000-0005-0000-0000-0000F2080000}"/>
    <cellStyle name="20% - Accent4 10 5 2 2" xfId="2292" xr:uid="{00000000-0005-0000-0000-0000F3080000}"/>
    <cellStyle name="20% - Accent4 10 5 3" xfId="2293" xr:uid="{00000000-0005-0000-0000-0000F4080000}"/>
    <cellStyle name="20% - Accent4 10 5 3 2" xfId="2294" xr:uid="{00000000-0005-0000-0000-0000F5080000}"/>
    <cellStyle name="20% - Accent4 10 5 4" xfId="2295" xr:uid="{00000000-0005-0000-0000-0000F6080000}"/>
    <cellStyle name="20% - Accent4 10 6" xfId="2296" xr:uid="{00000000-0005-0000-0000-0000F7080000}"/>
    <cellStyle name="20% - Accent4 10 6 2" xfId="2297" xr:uid="{00000000-0005-0000-0000-0000F8080000}"/>
    <cellStyle name="20% - Accent4 10 6 2 2" xfId="2298" xr:uid="{00000000-0005-0000-0000-0000F9080000}"/>
    <cellStyle name="20% - Accent4 10 6 3" xfId="2299" xr:uid="{00000000-0005-0000-0000-0000FA080000}"/>
    <cellStyle name="20% - Accent4 10 6 3 2" xfId="2300" xr:uid="{00000000-0005-0000-0000-0000FB080000}"/>
    <cellStyle name="20% - Accent4 10 6 4" xfId="2301" xr:uid="{00000000-0005-0000-0000-0000FC080000}"/>
    <cellStyle name="20% - Accent4 10 7" xfId="2302" xr:uid="{00000000-0005-0000-0000-0000FD080000}"/>
    <cellStyle name="20% - Accent4 10 7 2" xfId="2303" xr:uid="{00000000-0005-0000-0000-0000FE080000}"/>
    <cellStyle name="20% - Accent4 10 8" xfId="2304" xr:uid="{00000000-0005-0000-0000-0000FF080000}"/>
    <cellStyle name="20% - Accent4 10 8 2" xfId="2305" xr:uid="{00000000-0005-0000-0000-000000090000}"/>
    <cellStyle name="20% - Accent4 10 9" xfId="2306" xr:uid="{00000000-0005-0000-0000-000001090000}"/>
    <cellStyle name="20% - Accent4 11" xfId="2307" xr:uid="{00000000-0005-0000-0000-000002090000}"/>
    <cellStyle name="20% - Accent4 11 10" xfId="2308" xr:uid="{00000000-0005-0000-0000-000003090000}"/>
    <cellStyle name="20% - Accent4 11 10 2" xfId="2309" xr:uid="{00000000-0005-0000-0000-000004090000}"/>
    <cellStyle name="20% - Accent4 11 11" xfId="2310" xr:uid="{00000000-0005-0000-0000-000005090000}"/>
    <cellStyle name="20% - Accent4 11 2" xfId="2311" xr:uid="{00000000-0005-0000-0000-000006090000}"/>
    <cellStyle name="20% - Accent4 11 2 2" xfId="2312" xr:uid="{00000000-0005-0000-0000-000007090000}"/>
    <cellStyle name="20% - Accent4 11 2 2 2" xfId="2313" xr:uid="{00000000-0005-0000-0000-000008090000}"/>
    <cellStyle name="20% - Accent4 11 2 3" xfId="2314" xr:uid="{00000000-0005-0000-0000-000009090000}"/>
    <cellStyle name="20% - Accent4 11 2 3 2" xfId="2315" xr:uid="{00000000-0005-0000-0000-00000A090000}"/>
    <cellStyle name="20% - Accent4 11 2 4" xfId="2316" xr:uid="{00000000-0005-0000-0000-00000B090000}"/>
    <cellStyle name="20% - Accent4 11 3" xfId="2317" xr:uid="{00000000-0005-0000-0000-00000C090000}"/>
    <cellStyle name="20% - Accent4 11 3 2" xfId="2318" xr:uid="{00000000-0005-0000-0000-00000D090000}"/>
    <cellStyle name="20% - Accent4 11 3 2 2" xfId="2319" xr:uid="{00000000-0005-0000-0000-00000E090000}"/>
    <cellStyle name="20% - Accent4 11 3 3" xfId="2320" xr:uid="{00000000-0005-0000-0000-00000F090000}"/>
    <cellStyle name="20% - Accent4 11 3 3 2" xfId="2321" xr:uid="{00000000-0005-0000-0000-000010090000}"/>
    <cellStyle name="20% - Accent4 11 3 4" xfId="2322" xr:uid="{00000000-0005-0000-0000-000011090000}"/>
    <cellStyle name="20% - Accent4 11 4" xfId="2323" xr:uid="{00000000-0005-0000-0000-000012090000}"/>
    <cellStyle name="20% - Accent4 11 4 2" xfId="2324" xr:uid="{00000000-0005-0000-0000-000013090000}"/>
    <cellStyle name="20% - Accent4 11 4 2 2" xfId="2325" xr:uid="{00000000-0005-0000-0000-000014090000}"/>
    <cellStyle name="20% - Accent4 11 4 3" xfId="2326" xr:uid="{00000000-0005-0000-0000-000015090000}"/>
    <cellStyle name="20% - Accent4 11 4 3 2" xfId="2327" xr:uid="{00000000-0005-0000-0000-000016090000}"/>
    <cellStyle name="20% - Accent4 11 4 4" xfId="2328" xr:uid="{00000000-0005-0000-0000-000017090000}"/>
    <cellStyle name="20% - Accent4 11 5" xfId="2329" xr:uid="{00000000-0005-0000-0000-000018090000}"/>
    <cellStyle name="20% - Accent4 11 5 2" xfId="2330" xr:uid="{00000000-0005-0000-0000-000019090000}"/>
    <cellStyle name="20% - Accent4 11 5 2 2" xfId="2331" xr:uid="{00000000-0005-0000-0000-00001A090000}"/>
    <cellStyle name="20% - Accent4 11 5 3" xfId="2332" xr:uid="{00000000-0005-0000-0000-00001B090000}"/>
    <cellStyle name="20% - Accent4 11 5 3 2" xfId="2333" xr:uid="{00000000-0005-0000-0000-00001C090000}"/>
    <cellStyle name="20% - Accent4 11 5 4" xfId="2334" xr:uid="{00000000-0005-0000-0000-00001D090000}"/>
    <cellStyle name="20% - Accent4 11 6" xfId="2335" xr:uid="{00000000-0005-0000-0000-00001E090000}"/>
    <cellStyle name="20% - Accent4 11 6 2" xfId="2336" xr:uid="{00000000-0005-0000-0000-00001F090000}"/>
    <cellStyle name="20% - Accent4 11 6 2 2" xfId="2337" xr:uid="{00000000-0005-0000-0000-000020090000}"/>
    <cellStyle name="20% - Accent4 11 6 3" xfId="2338" xr:uid="{00000000-0005-0000-0000-000021090000}"/>
    <cellStyle name="20% - Accent4 11 6 3 2" xfId="2339" xr:uid="{00000000-0005-0000-0000-000022090000}"/>
    <cellStyle name="20% - Accent4 11 6 4" xfId="2340" xr:uid="{00000000-0005-0000-0000-000023090000}"/>
    <cellStyle name="20% - Accent4 11 7" xfId="2341" xr:uid="{00000000-0005-0000-0000-000024090000}"/>
    <cellStyle name="20% - Accent4 11 7 2" xfId="2342" xr:uid="{00000000-0005-0000-0000-000025090000}"/>
    <cellStyle name="20% - Accent4 11 8" xfId="2343" xr:uid="{00000000-0005-0000-0000-000026090000}"/>
    <cellStyle name="20% - Accent4 11 8 2" xfId="2344" xr:uid="{00000000-0005-0000-0000-000027090000}"/>
    <cellStyle name="20% - Accent4 11 9" xfId="2345" xr:uid="{00000000-0005-0000-0000-000028090000}"/>
    <cellStyle name="20% - Accent4 12" xfId="2346" xr:uid="{00000000-0005-0000-0000-000029090000}"/>
    <cellStyle name="20% - Accent4 12 2" xfId="2347" xr:uid="{00000000-0005-0000-0000-00002A090000}"/>
    <cellStyle name="20% - Accent4 12 2 2" xfId="2348" xr:uid="{00000000-0005-0000-0000-00002B090000}"/>
    <cellStyle name="20% - Accent4 12 2 2 2" xfId="2349" xr:uid="{00000000-0005-0000-0000-00002C090000}"/>
    <cellStyle name="20% - Accent4 12 2 3" xfId="2350" xr:uid="{00000000-0005-0000-0000-00002D090000}"/>
    <cellStyle name="20% - Accent4 12 2 3 2" xfId="2351" xr:uid="{00000000-0005-0000-0000-00002E090000}"/>
    <cellStyle name="20% - Accent4 12 2 4" xfId="2352" xr:uid="{00000000-0005-0000-0000-00002F090000}"/>
    <cellStyle name="20% - Accent4 12 3" xfId="2353" xr:uid="{00000000-0005-0000-0000-000030090000}"/>
    <cellStyle name="20% - Accent4 12 3 2" xfId="2354" xr:uid="{00000000-0005-0000-0000-000031090000}"/>
    <cellStyle name="20% - Accent4 12 3 2 2" xfId="2355" xr:uid="{00000000-0005-0000-0000-000032090000}"/>
    <cellStyle name="20% - Accent4 12 3 3" xfId="2356" xr:uid="{00000000-0005-0000-0000-000033090000}"/>
    <cellStyle name="20% - Accent4 12 3 3 2" xfId="2357" xr:uid="{00000000-0005-0000-0000-000034090000}"/>
    <cellStyle name="20% - Accent4 12 3 4" xfId="2358" xr:uid="{00000000-0005-0000-0000-000035090000}"/>
    <cellStyle name="20% - Accent4 12 4" xfId="2359" xr:uid="{00000000-0005-0000-0000-000036090000}"/>
    <cellStyle name="20% - Accent4 12 4 2" xfId="2360" xr:uid="{00000000-0005-0000-0000-000037090000}"/>
    <cellStyle name="20% - Accent4 12 4 2 2" xfId="2361" xr:uid="{00000000-0005-0000-0000-000038090000}"/>
    <cellStyle name="20% - Accent4 12 4 3" xfId="2362" xr:uid="{00000000-0005-0000-0000-000039090000}"/>
    <cellStyle name="20% - Accent4 12 4 3 2" xfId="2363" xr:uid="{00000000-0005-0000-0000-00003A090000}"/>
    <cellStyle name="20% - Accent4 12 4 4" xfId="2364" xr:uid="{00000000-0005-0000-0000-00003B090000}"/>
    <cellStyle name="20% - Accent4 12 5" xfId="2365" xr:uid="{00000000-0005-0000-0000-00003C090000}"/>
    <cellStyle name="20% - Accent4 12 5 2" xfId="2366" xr:uid="{00000000-0005-0000-0000-00003D090000}"/>
    <cellStyle name="20% - Accent4 12 5 2 2" xfId="2367" xr:uid="{00000000-0005-0000-0000-00003E090000}"/>
    <cellStyle name="20% - Accent4 12 5 3" xfId="2368" xr:uid="{00000000-0005-0000-0000-00003F090000}"/>
    <cellStyle name="20% - Accent4 12 5 3 2" xfId="2369" xr:uid="{00000000-0005-0000-0000-000040090000}"/>
    <cellStyle name="20% - Accent4 12 5 4" xfId="2370" xr:uid="{00000000-0005-0000-0000-000041090000}"/>
    <cellStyle name="20% - Accent4 12 6" xfId="2371" xr:uid="{00000000-0005-0000-0000-000042090000}"/>
    <cellStyle name="20% - Accent4 12 6 2" xfId="2372" xr:uid="{00000000-0005-0000-0000-000043090000}"/>
    <cellStyle name="20% - Accent4 12 6 2 2" xfId="2373" xr:uid="{00000000-0005-0000-0000-000044090000}"/>
    <cellStyle name="20% - Accent4 12 6 3" xfId="2374" xr:uid="{00000000-0005-0000-0000-000045090000}"/>
    <cellStyle name="20% - Accent4 12 6 3 2" xfId="2375" xr:uid="{00000000-0005-0000-0000-000046090000}"/>
    <cellStyle name="20% - Accent4 12 6 4" xfId="2376" xr:uid="{00000000-0005-0000-0000-000047090000}"/>
    <cellStyle name="20% - Accent4 12 7" xfId="2377" xr:uid="{00000000-0005-0000-0000-000048090000}"/>
    <cellStyle name="20% - Accent4 12 7 2" xfId="2378" xr:uid="{00000000-0005-0000-0000-000049090000}"/>
    <cellStyle name="20% - Accent4 12 8" xfId="2379" xr:uid="{00000000-0005-0000-0000-00004A090000}"/>
    <cellStyle name="20% - Accent4 12 8 2" xfId="2380" xr:uid="{00000000-0005-0000-0000-00004B090000}"/>
    <cellStyle name="20% - Accent4 12 9" xfId="2381" xr:uid="{00000000-0005-0000-0000-00004C090000}"/>
    <cellStyle name="20% - Accent4 13" xfId="2382" xr:uid="{00000000-0005-0000-0000-00004D090000}"/>
    <cellStyle name="20% - Accent4 13 2" xfId="2383" xr:uid="{00000000-0005-0000-0000-00004E090000}"/>
    <cellStyle name="20% - Accent4 13 2 2" xfId="2384" xr:uid="{00000000-0005-0000-0000-00004F090000}"/>
    <cellStyle name="20% - Accent4 13 2 2 2" xfId="2385" xr:uid="{00000000-0005-0000-0000-000050090000}"/>
    <cellStyle name="20% - Accent4 13 2 3" xfId="2386" xr:uid="{00000000-0005-0000-0000-000051090000}"/>
    <cellStyle name="20% - Accent4 13 2 3 2" xfId="2387" xr:uid="{00000000-0005-0000-0000-000052090000}"/>
    <cellStyle name="20% - Accent4 13 2 4" xfId="2388" xr:uid="{00000000-0005-0000-0000-000053090000}"/>
    <cellStyle name="20% - Accent4 13 3" xfId="2389" xr:uid="{00000000-0005-0000-0000-000054090000}"/>
    <cellStyle name="20% - Accent4 13 3 2" xfId="2390" xr:uid="{00000000-0005-0000-0000-000055090000}"/>
    <cellStyle name="20% - Accent4 13 3 2 2" xfId="2391" xr:uid="{00000000-0005-0000-0000-000056090000}"/>
    <cellStyle name="20% - Accent4 13 3 3" xfId="2392" xr:uid="{00000000-0005-0000-0000-000057090000}"/>
    <cellStyle name="20% - Accent4 13 3 3 2" xfId="2393" xr:uid="{00000000-0005-0000-0000-000058090000}"/>
    <cellStyle name="20% - Accent4 13 3 4" xfId="2394" xr:uid="{00000000-0005-0000-0000-000059090000}"/>
    <cellStyle name="20% - Accent4 13 4" xfId="2395" xr:uid="{00000000-0005-0000-0000-00005A090000}"/>
    <cellStyle name="20% - Accent4 13 4 2" xfId="2396" xr:uid="{00000000-0005-0000-0000-00005B090000}"/>
    <cellStyle name="20% - Accent4 13 4 2 2" xfId="2397" xr:uid="{00000000-0005-0000-0000-00005C090000}"/>
    <cellStyle name="20% - Accent4 13 4 3" xfId="2398" xr:uid="{00000000-0005-0000-0000-00005D090000}"/>
    <cellStyle name="20% - Accent4 13 4 3 2" xfId="2399" xr:uid="{00000000-0005-0000-0000-00005E090000}"/>
    <cellStyle name="20% - Accent4 13 4 4" xfId="2400" xr:uid="{00000000-0005-0000-0000-00005F090000}"/>
    <cellStyle name="20% - Accent4 13 5" xfId="2401" xr:uid="{00000000-0005-0000-0000-000060090000}"/>
    <cellStyle name="20% - Accent4 13 5 2" xfId="2402" xr:uid="{00000000-0005-0000-0000-000061090000}"/>
    <cellStyle name="20% - Accent4 13 5 2 2" xfId="2403" xr:uid="{00000000-0005-0000-0000-000062090000}"/>
    <cellStyle name="20% - Accent4 13 5 3" xfId="2404" xr:uid="{00000000-0005-0000-0000-000063090000}"/>
    <cellStyle name="20% - Accent4 13 5 3 2" xfId="2405" xr:uid="{00000000-0005-0000-0000-000064090000}"/>
    <cellStyle name="20% - Accent4 13 5 4" xfId="2406" xr:uid="{00000000-0005-0000-0000-000065090000}"/>
    <cellStyle name="20% - Accent4 13 6" xfId="2407" xr:uid="{00000000-0005-0000-0000-000066090000}"/>
    <cellStyle name="20% - Accent4 13 6 2" xfId="2408" xr:uid="{00000000-0005-0000-0000-000067090000}"/>
    <cellStyle name="20% - Accent4 13 6 2 2" xfId="2409" xr:uid="{00000000-0005-0000-0000-000068090000}"/>
    <cellStyle name="20% - Accent4 13 6 3" xfId="2410" xr:uid="{00000000-0005-0000-0000-000069090000}"/>
    <cellStyle name="20% - Accent4 13 6 3 2" xfId="2411" xr:uid="{00000000-0005-0000-0000-00006A090000}"/>
    <cellStyle name="20% - Accent4 13 6 4" xfId="2412" xr:uid="{00000000-0005-0000-0000-00006B090000}"/>
    <cellStyle name="20% - Accent4 13 7" xfId="2413" xr:uid="{00000000-0005-0000-0000-00006C090000}"/>
    <cellStyle name="20% - Accent4 13 7 2" xfId="2414" xr:uid="{00000000-0005-0000-0000-00006D090000}"/>
    <cellStyle name="20% - Accent4 13 8" xfId="2415" xr:uid="{00000000-0005-0000-0000-00006E090000}"/>
    <cellStyle name="20% - Accent4 13 8 2" xfId="2416" xr:uid="{00000000-0005-0000-0000-00006F090000}"/>
    <cellStyle name="20% - Accent4 13 9" xfId="2417" xr:uid="{00000000-0005-0000-0000-000070090000}"/>
    <cellStyle name="20% - Accent4 14" xfId="2418" xr:uid="{00000000-0005-0000-0000-000071090000}"/>
    <cellStyle name="20% - Accent4 14 2" xfId="2419" xr:uid="{00000000-0005-0000-0000-000072090000}"/>
    <cellStyle name="20% - Accent4 14 2 2" xfId="2420" xr:uid="{00000000-0005-0000-0000-000073090000}"/>
    <cellStyle name="20% - Accent4 14 2 2 2" xfId="2421" xr:uid="{00000000-0005-0000-0000-000074090000}"/>
    <cellStyle name="20% - Accent4 14 2 3" xfId="2422" xr:uid="{00000000-0005-0000-0000-000075090000}"/>
    <cellStyle name="20% - Accent4 14 2 3 2" xfId="2423" xr:uid="{00000000-0005-0000-0000-000076090000}"/>
    <cellStyle name="20% - Accent4 14 2 4" xfId="2424" xr:uid="{00000000-0005-0000-0000-000077090000}"/>
    <cellStyle name="20% - Accent4 14 3" xfId="2425" xr:uid="{00000000-0005-0000-0000-000078090000}"/>
    <cellStyle name="20% - Accent4 14 3 2" xfId="2426" xr:uid="{00000000-0005-0000-0000-000079090000}"/>
    <cellStyle name="20% - Accent4 14 3 2 2" xfId="2427" xr:uid="{00000000-0005-0000-0000-00007A090000}"/>
    <cellStyle name="20% - Accent4 14 3 3" xfId="2428" xr:uid="{00000000-0005-0000-0000-00007B090000}"/>
    <cellStyle name="20% - Accent4 14 3 3 2" xfId="2429" xr:uid="{00000000-0005-0000-0000-00007C090000}"/>
    <cellStyle name="20% - Accent4 14 3 4" xfId="2430" xr:uid="{00000000-0005-0000-0000-00007D090000}"/>
    <cellStyle name="20% - Accent4 14 4" xfId="2431" xr:uid="{00000000-0005-0000-0000-00007E090000}"/>
    <cellStyle name="20% - Accent4 14 4 2" xfId="2432" xr:uid="{00000000-0005-0000-0000-00007F090000}"/>
    <cellStyle name="20% - Accent4 14 4 2 2" xfId="2433" xr:uid="{00000000-0005-0000-0000-000080090000}"/>
    <cellStyle name="20% - Accent4 14 4 3" xfId="2434" xr:uid="{00000000-0005-0000-0000-000081090000}"/>
    <cellStyle name="20% - Accent4 14 4 3 2" xfId="2435" xr:uid="{00000000-0005-0000-0000-000082090000}"/>
    <cellStyle name="20% - Accent4 14 4 4" xfId="2436" xr:uid="{00000000-0005-0000-0000-000083090000}"/>
    <cellStyle name="20% - Accent4 14 5" xfId="2437" xr:uid="{00000000-0005-0000-0000-000084090000}"/>
    <cellStyle name="20% - Accent4 14 5 2" xfId="2438" xr:uid="{00000000-0005-0000-0000-000085090000}"/>
    <cellStyle name="20% - Accent4 14 5 2 2" xfId="2439" xr:uid="{00000000-0005-0000-0000-000086090000}"/>
    <cellStyle name="20% - Accent4 14 5 3" xfId="2440" xr:uid="{00000000-0005-0000-0000-000087090000}"/>
    <cellStyle name="20% - Accent4 14 5 3 2" xfId="2441" xr:uid="{00000000-0005-0000-0000-000088090000}"/>
    <cellStyle name="20% - Accent4 14 5 4" xfId="2442" xr:uid="{00000000-0005-0000-0000-000089090000}"/>
    <cellStyle name="20% - Accent4 14 6" xfId="2443" xr:uid="{00000000-0005-0000-0000-00008A090000}"/>
    <cellStyle name="20% - Accent4 14 6 2" xfId="2444" xr:uid="{00000000-0005-0000-0000-00008B090000}"/>
    <cellStyle name="20% - Accent4 14 6 2 2" xfId="2445" xr:uid="{00000000-0005-0000-0000-00008C090000}"/>
    <cellStyle name="20% - Accent4 14 6 3" xfId="2446" xr:uid="{00000000-0005-0000-0000-00008D090000}"/>
    <cellStyle name="20% - Accent4 14 6 3 2" xfId="2447" xr:uid="{00000000-0005-0000-0000-00008E090000}"/>
    <cellStyle name="20% - Accent4 14 6 4" xfId="2448" xr:uid="{00000000-0005-0000-0000-00008F090000}"/>
    <cellStyle name="20% - Accent4 14 7" xfId="2449" xr:uid="{00000000-0005-0000-0000-000090090000}"/>
    <cellStyle name="20% - Accent4 14 7 2" xfId="2450" xr:uid="{00000000-0005-0000-0000-000091090000}"/>
    <cellStyle name="20% - Accent4 14 8" xfId="2451" xr:uid="{00000000-0005-0000-0000-000092090000}"/>
    <cellStyle name="20% - Accent4 14 8 2" xfId="2452" xr:uid="{00000000-0005-0000-0000-000093090000}"/>
    <cellStyle name="20% - Accent4 14 9" xfId="2453" xr:uid="{00000000-0005-0000-0000-000094090000}"/>
    <cellStyle name="20% - Accent4 15" xfId="2454" xr:uid="{00000000-0005-0000-0000-000095090000}"/>
    <cellStyle name="20% - Accent4 15 2" xfId="2455" xr:uid="{00000000-0005-0000-0000-000096090000}"/>
    <cellStyle name="20% - Accent4 15 2 2" xfId="2456" xr:uid="{00000000-0005-0000-0000-000097090000}"/>
    <cellStyle name="20% - Accent4 15 2 2 2" xfId="2457" xr:uid="{00000000-0005-0000-0000-000098090000}"/>
    <cellStyle name="20% - Accent4 15 2 3" xfId="2458" xr:uid="{00000000-0005-0000-0000-000099090000}"/>
    <cellStyle name="20% - Accent4 15 2 3 2" xfId="2459" xr:uid="{00000000-0005-0000-0000-00009A090000}"/>
    <cellStyle name="20% - Accent4 15 2 4" xfId="2460" xr:uid="{00000000-0005-0000-0000-00009B090000}"/>
    <cellStyle name="20% - Accent4 15 3" xfId="2461" xr:uid="{00000000-0005-0000-0000-00009C090000}"/>
    <cellStyle name="20% - Accent4 15 3 2" xfId="2462" xr:uid="{00000000-0005-0000-0000-00009D090000}"/>
    <cellStyle name="20% - Accent4 15 3 2 2" xfId="2463" xr:uid="{00000000-0005-0000-0000-00009E090000}"/>
    <cellStyle name="20% - Accent4 15 3 3" xfId="2464" xr:uid="{00000000-0005-0000-0000-00009F090000}"/>
    <cellStyle name="20% - Accent4 15 3 3 2" xfId="2465" xr:uid="{00000000-0005-0000-0000-0000A0090000}"/>
    <cellStyle name="20% - Accent4 15 3 4" xfId="2466" xr:uid="{00000000-0005-0000-0000-0000A1090000}"/>
    <cellStyle name="20% - Accent4 15 4" xfId="2467" xr:uid="{00000000-0005-0000-0000-0000A2090000}"/>
    <cellStyle name="20% - Accent4 15 4 2" xfId="2468" xr:uid="{00000000-0005-0000-0000-0000A3090000}"/>
    <cellStyle name="20% - Accent4 15 4 2 2" xfId="2469" xr:uid="{00000000-0005-0000-0000-0000A4090000}"/>
    <cellStyle name="20% - Accent4 15 4 3" xfId="2470" xr:uid="{00000000-0005-0000-0000-0000A5090000}"/>
    <cellStyle name="20% - Accent4 15 4 3 2" xfId="2471" xr:uid="{00000000-0005-0000-0000-0000A6090000}"/>
    <cellStyle name="20% - Accent4 15 4 4" xfId="2472" xr:uid="{00000000-0005-0000-0000-0000A7090000}"/>
    <cellStyle name="20% - Accent4 15 5" xfId="2473" xr:uid="{00000000-0005-0000-0000-0000A8090000}"/>
    <cellStyle name="20% - Accent4 15 5 2" xfId="2474" xr:uid="{00000000-0005-0000-0000-0000A9090000}"/>
    <cellStyle name="20% - Accent4 15 5 2 2" xfId="2475" xr:uid="{00000000-0005-0000-0000-0000AA090000}"/>
    <cellStyle name="20% - Accent4 15 5 3" xfId="2476" xr:uid="{00000000-0005-0000-0000-0000AB090000}"/>
    <cellStyle name="20% - Accent4 15 5 3 2" xfId="2477" xr:uid="{00000000-0005-0000-0000-0000AC090000}"/>
    <cellStyle name="20% - Accent4 15 5 4" xfId="2478" xr:uid="{00000000-0005-0000-0000-0000AD090000}"/>
    <cellStyle name="20% - Accent4 15 6" xfId="2479" xr:uid="{00000000-0005-0000-0000-0000AE090000}"/>
    <cellStyle name="20% - Accent4 15 6 2" xfId="2480" xr:uid="{00000000-0005-0000-0000-0000AF090000}"/>
    <cellStyle name="20% - Accent4 15 6 2 2" xfId="2481" xr:uid="{00000000-0005-0000-0000-0000B0090000}"/>
    <cellStyle name="20% - Accent4 15 6 3" xfId="2482" xr:uid="{00000000-0005-0000-0000-0000B1090000}"/>
    <cellStyle name="20% - Accent4 15 6 3 2" xfId="2483" xr:uid="{00000000-0005-0000-0000-0000B2090000}"/>
    <cellStyle name="20% - Accent4 15 6 4" xfId="2484" xr:uid="{00000000-0005-0000-0000-0000B3090000}"/>
    <cellStyle name="20% - Accent4 15 7" xfId="2485" xr:uid="{00000000-0005-0000-0000-0000B4090000}"/>
    <cellStyle name="20% - Accent4 15 7 2" xfId="2486" xr:uid="{00000000-0005-0000-0000-0000B5090000}"/>
    <cellStyle name="20% - Accent4 15 8" xfId="2487" xr:uid="{00000000-0005-0000-0000-0000B6090000}"/>
    <cellStyle name="20% - Accent4 15 8 2" xfId="2488" xr:uid="{00000000-0005-0000-0000-0000B7090000}"/>
    <cellStyle name="20% - Accent4 15 9" xfId="2489" xr:uid="{00000000-0005-0000-0000-0000B8090000}"/>
    <cellStyle name="20% - Accent4 16" xfId="2490" xr:uid="{00000000-0005-0000-0000-0000B9090000}"/>
    <cellStyle name="20% - Accent4 16 2" xfId="2491" xr:uid="{00000000-0005-0000-0000-0000BA090000}"/>
    <cellStyle name="20% - Accent4 16 2 2" xfId="2492" xr:uid="{00000000-0005-0000-0000-0000BB090000}"/>
    <cellStyle name="20% - Accent4 16 2 2 2" xfId="2493" xr:uid="{00000000-0005-0000-0000-0000BC090000}"/>
    <cellStyle name="20% - Accent4 16 2 3" xfId="2494" xr:uid="{00000000-0005-0000-0000-0000BD090000}"/>
    <cellStyle name="20% - Accent4 16 2 3 2" xfId="2495" xr:uid="{00000000-0005-0000-0000-0000BE090000}"/>
    <cellStyle name="20% - Accent4 16 2 4" xfId="2496" xr:uid="{00000000-0005-0000-0000-0000BF090000}"/>
    <cellStyle name="20% - Accent4 16 3" xfId="2497" xr:uid="{00000000-0005-0000-0000-0000C0090000}"/>
    <cellStyle name="20% - Accent4 16 3 2" xfId="2498" xr:uid="{00000000-0005-0000-0000-0000C1090000}"/>
    <cellStyle name="20% - Accent4 16 4" xfId="2499" xr:uid="{00000000-0005-0000-0000-0000C2090000}"/>
    <cellStyle name="20% - Accent4 16 4 2" xfId="2500" xr:uid="{00000000-0005-0000-0000-0000C3090000}"/>
    <cellStyle name="20% - Accent4 16 5" xfId="2501" xr:uid="{00000000-0005-0000-0000-0000C4090000}"/>
    <cellStyle name="20% - Accent4 17" xfId="2502" xr:uid="{00000000-0005-0000-0000-0000C5090000}"/>
    <cellStyle name="20% - Accent4 17 2" xfId="2503" xr:uid="{00000000-0005-0000-0000-0000C6090000}"/>
    <cellStyle name="20% - Accent4 17 2 2" xfId="2504" xr:uid="{00000000-0005-0000-0000-0000C7090000}"/>
    <cellStyle name="20% - Accent4 17 2 2 2" xfId="2505" xr:uid="{00000000-0005-0000-0000-0000C8090000}"/>
    <cellStyle name="20% - Accent4 17 2 3" xfId="2506" xr:uid="{00000000-0005-0000-0000-0000C9090000}"/>
    <cellStyle name="20% - Accent4 17 2 3 2" xfId="2507" xr:uid="{00000000-0005-0000-0000-0000CA090000}"/>
    <cellStyle name="20% - Accent4 17 2 4" xfId="2508" xr:uid="{00000000-0005-0000-0000-0000CB090000}"/>
    <cellStyle name="20% - Accent4 17 3" xfId="2509" xr:uid="{00000000-0005-0000-0000-0000CC090000}"/>
    <cellStyle name="20% - Accent4 17 3 2" xfId="2510" xr:uid="{00000000-0005-0000-0000-0000CD090000}"/>
    <cellStyle name="20% - Accent4 17 4" xfId="2511" xr:uid="{00000000-0005-0000-0000-0000CE090000}"/>
    <cellStyle name="20% - Accent4 17 4 2" xfId="2512" xr:uid="{00000000-0005-0000-0000-0000CF090000}"/>
    <cellStyle name="20% - Accent4 17 5" xfId="2513" xr:uid="{00000000-0005-0000-0000-0000D0090000}"/>
    <cellStyle name="20% - Accent4 18" xfId="2514" xr:uid="{00000000-0005-0000-0000-0000D1090000}"/>
    <cellStyle name="20% - Accent4 18 2" xfId="2515" xr:uid="{00000000-0005-0000-0000-0000D2090000}"/>
    <cellStyle name="20% - Accent4 18 2 2" xfId="2516" xr:uid="{00000000-0005-0000-0000-0000D3090000}"/>
    <cellStyle name="20% - Accent4 18 3" xfId="2517" xr:uid="{00000000-0005-0000-0000-0000D4090000}"/>
    <cellStyle name="20% - Accent4 18 3 2" xfId="2518" xr:uid="{00000000-0005-0000-0000-0000D5090000}"/>
    <cellStyle name="20% - Accent4 18 4" xfId="2519" xr:uid="{00000000-0005-0000-0000-0000D6090000}"/>
    <cellStyle name="20% - Accent4 19" xfId="2520" xr:uid="{00000000-0005-0000-0000-0000D7090000}"/>
    <cellStyle name="20% - Accent4 19 2" xfId="2521" xr:uid="{00000000-0005-0000-0000-0000D8090000}"/>
    <cellStyle name="20% - Accent4 2" xfId="2522" xr:uid="{00000000-0005-0000-0000-0000D9090000}"/>
    <cellStyle name="20% - Accent4 2 10" xfId="2523" xr:uid="{00000000-0005-0000-0000-0000DA090000}"/>
    <cellStyle name="20% - Accent4 2 11" xfId="2524" xr:uid="{00000000-0005-0000-0000-0000DB090000}"/>
    <cellStyle name="20% - Accent4 2 11 2" xfId="2525" xr:uid="{00000000-0005-0000-0000-0000DC090000}"/>
    <cellStyle name="20% - Accent4 2 11 2 2" xfId="2526" xr:uid="{00000000-0005-0000-0000-0000DD090000}"/>
    <cellStyle name="20% - Accent4 2 11 3" xfId="2527" xr:uid="{00000000-0005-0000-0000-0000DE090000}"/>
    <cellStyle name="20% - Accent4 2 11 3 2" xfId="2528" xr:uid="{00000000-0005-0000-0000-0000DF090000}"/>
    <cellStyle name="20% - Accent4 2 11 4" xfId="2529" xr:uid="{00000000-0005-0000-0000-0000E0090000}"/>
    <cellStyle name="20% - Accent4 2 12" xfId="2530" xr:uid="{00000000-0005-0000-0000-0000E1090000}"/>
    <cellStyle name="20% - Accent4 2 12 2" xfId="2531" xr:uid="{00000000-0005-0000-0000-0000E2090000}"/>
    <cellStyle name="20% - Accent4 2 12 2 2" xfId="2532" xr:uid="{00000000-0005-0000-0000-0000E3090000}"/>
    <cellStyle name="20% - Accent4 2 12 3" xfId="2533" xr:uid="{00000000-0005-0000-0000-0000E4090000}"/>
    <cellStyle name="20% - Accent4 2 12 3 2" xfId="2534" xr:uid="{00000000-0005-0000-0000-0000E5090000}"/>
    <cellStyle name="20% - Accent4 2 12 4" xfId="2535" xr:uid="{00000000-0005-0000-0000-0000E6090000}"/>
    <cellStyle name="20% - Accent4 2 13" xfId="2536" xr:uid="{00000000-0005-0000-0000-0000E7090000}"/>
    <cellStyle name="20% - Accent4 2 13 2" xfId="2537" xr:uid="{00000000-0005-0000-0000-0000E8090000}"/>
    <cellStyle name="20% - Accent4 2 14" xfId="2538" xr:uid="{00000000-0005-0000-0000-0000E9090000}"/>
    <cellStyle name="20% - Accent4 2 15" xfId="2539" xr:uid="{00000000-0005-0000-0000-0000EA090000}"/>
    <cellStyle name="20% - Accent4 2 16" xfId="2540" xr:uid="{00000000-0005-0000-0000-0000EB090000}"/>
    <cellStyle name="20% - Accent4 2 17" xfId="2541" xr:uid="{00000000-0005-0000-0000-0000EC090000}"/>
    <cellStyle name="20% - Accent4 2 2" xfId="2542" xr:uid="{00000000-0005-0000-0000-0000ED090000}"/>
    <cellStyle name="20% - Accent4 2 2 2" xfId="2543" xr:uid="{00000000-0005-0000-0000-0000EE090000}"/>
    <cellStyle name="20% - Accent4 2 2 3" xfId="2544" xr:uid="{00000000-0005-0000-0000-0000EF090000}"/>
    <cellStyle name="20% - Accent4 2 2 4" xfId="2545" xr:uid="{00000000-0005-0000-0000-0000F0090000}"/>
    <cellStyle name="20% - Accent4 2 3" xfId="2546" xr:uid="{00000000-0005-0000-0000-0000F1090000}"/>
    <cellStyle name="20% - Accent4 2 4" xfId="2547" xr:uid="{00000000-0005-0000-0000-0000F2090000}"/>
    <cellStyle name="20% - Accent4 2 5" xfId="2548" xr:uid="{00000000-0005-0000-0000-0000F3090000}"/>
    <cellStyle name="20% - Accent4 2 6" xfId="2549" xr:uid="{00000000-0005-0000-0000-0000F4090000}"/>
    <cellStyle name="20% - Accent4 2 7" xfId="2550" xr:uid="{00000000-0005-0000-0000-0000F5090000}"/>
    <cellStyle name="20% - Accent4 2 8" xfId="2551" xr:uid="{00000000-0005-0000-0000-0000F6090000}"/>
    <cellStyle name="20% - Accent4 2 9" xfId="2552" xr:uid="{00000000-0005-0000-0000-0000F7090000}"/>
    <cellStyle name="20% - Accent4 20" xfId="2553" xr:uid="{00000000-0005-0000-0000-0000F8090000}"/>
    <cellStyle name="20% - Accent4 20 2" xfId="2554" xr:uid="{00000000-0005-0000-0000-0000F9090000}"/>
    <cellStyle name="20% - Accent4 21" xfId="2555" xr:uid="{00000000-0005-0000-0000-0000FA090000}"/>
    <cellStyle name="20% - Accent4 21 10" xfId="2556" xr:uid="{00000000-0005-0000-0000-0000FB090000}"/>
    <cellStyle name="20% - Accent4 21 10 2" xfId="2557" xr:uid="{00000000-0005-0000-0000-0000FC090000}"/>
    <cellStyle name="20% - Accent4 21 11" xfId="2558" xr:uid="{00000000-0005-0000-0000-0000FD090000}"/>
    <cellStyle name="20% - Accent4 21 11 2" xfId="2559" xr:uid="{00000000-0005-0000-0000-0000FE090000}"/>
    <cellStyle name="20% - Accent4 21 12" xfId="2560" xr:uid="{00000000-0005-0000-0000-0000FF090000}"/>
    <cellStyle name="20% - Accent4 21 12 2" xfId="2561" xr:uid="{00000000-0005-0000-0000-0000000A0000}"/>
    <cellStyle name="20% - Accent4 21 13" xfId="2562" xr:uid="{00000000-0005-0000-0000-0000010A0000}"/>
    <cellStyle name="20% - Accent4 21 13 2" xfId="2563" xr:uid="{00000000-0005-0000-0000-0000020A0000}"/>
    <cellStyle name="20% - Accent4 21 14" xfId="2564" xr:uid="{00000000-0005-0000-0000-0000030A0000}"/>
    <cellStyle name="20% - Accent4 21 14 2" xfId="2565" xr:uid="{00000000-0005-0000-0000-0000040A0000}"/>
    <cellStyle name="20% - Accent4 21 15" xfId="2566" xr:uid="{00000000-0005-0000-0000-0000050A0000}"/>
    <cellStyle name="20% - Accent4 21 15 2" xfId="2567" xr:uid="{00000000-0005-0000-0000-0000060A0000}"/>
    <cellStyle name="20% - Accent4 21 16" xfId="2568" xr:uid="{00000000-0005-0000-0000-0000070A0000}"/>
    <cellStyle name="20% - Accent4 21 2" xfId="2569" xr:uid="{00000000-0005-0000-0000-0000080A0000}"/>
    <cellStyle name="20% - Accent4 21 2 2" xfId="2570" xr:uid="{00000000-0005-0000-0000-0000090A0000}"/>
    <cellStyle name="20% - Accent4 21 3" xfId="2571" xr:uid="{00000000-0005-0000-0000-00000A0A0000}"/>
    <cellStyle name="20% - Accent4 21 3 2" xfId="2572" xr:uid="{00000000-0005-0000-0000-00000B0A0000}"/>
    <cellStyle name="20% - Accent4 21 4" xfId="2573" xr:uid="{00000000-0005-0000-0000-00000C0A0000}"/>
    <cellStyle name="20% - Accent4 21 4 2" xfId="2574" xr:uid="{00000000-0005-0000-0000-00000D0A0000}"/>
    <cellStyle name="20% - Accent4 21 5" xfId="2575" xr:uid="{00000000-0005-0000-0000-00000E0A0000}"/>
    <cellStyle name="20% - Accent4 21 5 2" xfId="2576" xr:uid="{00000000-0005-0000-0000-00000F0A0000}"/>
    <cellStyle name="20% - Accent4 21 6" xfId="2577" xr:uid="{00000000-0005-0000-0000-0000100A0000}"/>
    <cellStyle name="20% - Accent4 21 6 2" xfId="2578" xr:uid="{00000000-0005-0000-0000-0000110A0000}"/>
    <cellStyle name="20% - Accent4 21 7" xfId="2579" xr:uid="{00000000-0005-0000-0000-0000120A0000}"/>
    <cellStyle name="20% - Accent4 21 7 2" xfId="2580" xr:uid="{00000000-0005-0000-0000-0000130A0000}"/>
    <cellStyle name="20% - Accent4 21 8" xfId="2581" xr:uid="{00000000-0005-0000-0000-0000140A0000}"/>
    <cellStyle name="20% - Accent4 21 8 2" xfId="2582" xr:uid="{00000000-0005-0000-0000-0000150A0000}"/>
    <cellStyle name="20% - Accent4 21 9" xfId="2583" xr:uid="{00000000-0005-0000-0000-0000160A0000}"/>
    <cellStyle name="20% - Accent4 21 9 2" xfId="2584" xr:uid="{00000000-0005-0000-0000-0000170A0000}"/>
    <cellStyle name="20% - Accent4 22" xfId="2585" xr:uid="{00000000-0005-0000-0000-0000180A0000}"/>
    <cellStyle name="20% - Accent4 22 10" xfId="2586" xr:uid="{00000000-0005-0000-0000-0000190A0000}"/>
    <cellStyle name="20% - Accent4 22 10 2" xfId="2587" xr:uid="{00000000-0005-0000-0000-00001A0A0000}"/>
    <cellStyle name="20% - Accent4 22 11" xfId="2588" xr:uid="{00000000-0005-0000-0000-00001B0A0000}"/>
    <cellStyle name="20% - Accent4 22 11 2" xfId="2589" xr:uid="{00000000-0005-0000-0000-00001C0A0000}"/>
    <cellStyle name="20% - Accent4 22 12" xfId="2590" xr:uid="{00000000-0005-0000-0000-00001D0A0000}"/>
    <cellStyle name="20% - Accent4 22 12 2" xfId="2591" xr:uid="{00000000-0005-0000-0000-00001E0A0000}"/>
    <cellStyle name="20% - Accent4 22 13" xfId="2592" xr:uid="{00000000-0005-0000-0000-00001F0A0000}"/>
    <cellStyle name="20% - Accent4 22 13 2" xfId="2593" xr:uid="{00000000-0005-0000-0000-0000200A0000}"/>
    <cellStyle name="20% - Accent4 22 14" xfId="2594" xr:uid="{00000000-0005-0000-0000-0000210A0000}"/>
    <cellStyle name="20% - Accent4 22 14 2" xfId="2595" xr:uid="{00000000-0005-0000-0000-0000220A0000}"/>
    <cellStyle name="20% - Accent4 22 15" xfId="2596" xr:uid="{00000000-0005-0000-0000-0000230A0000}"/>
    <cellStyle name="20% - Accent4 22 15 2" xfId="2597" xr:uid="{00000000-0005-0000-0000-0000240A0000}"/>
    <cellStyle name="20% - Accent4 22 16" xfId="2598" xr:uid="{00000000-0005-0000-0000-0000250A0000}"/>
    <cellStyle name="20% - Accent4 22 2" xfId="2599" xr:uid="{00000000-0005-0000-0000-0000260A0000}"/>
    <cellStyle name="20% - Accent4 22 2 2" xfId="2600" xr:uid="{00000000-0005-0000-0000-0000270A0000}"/>
    <cellStyle name="20% - Accent4 22 3" xfId="2601" xr:uid="{00000000-0005-0000-0000-0000280A0000}"/>
    <cellStyle name="20% - Accent4 22 3 2" xfId="2602" xr:uid="{00000000-0005-0000-0000-0000290A0000}"/>
    <cellStyle name="20% - Accent4 22 4" xfId="2603" xr:uid="{00000000-0005-0000-0000-00002A0A0000}"/>
    <cellStyle name="20% - Accent4 22 4 2" xfId="2604" xr:uid="{00000000-0005-0000-0000-00002B0A0000}"/>
    <cellStyle name="20% - Accent4 22 5" xfId="2605" xr:uid="{00000000-0005-0000-0000-00002C0A0000}"/>
    <cellStyle name="20% - Accent4 22 5 2" xfId="2606" xr:uid="{00000000-0005-0000-0000-00002D0A0000}"/>
    <cellStyle name="20% - Accent4 22 6" xfId="2607" xr:uid="{00000000-0005-0000-0000-00002E0A0000}"/>
    <cellStyle name="20% - Accent4 22 6 2" xfId="2608" xr:uid="{00000000-0005-0000-0000-00002F0A0000}"/>
    <cellStyle name="20% - Accent4 22 7" xfId="2609" xr:uid="{00000000-0005-0000-0000-0000300A0000}"/>
    <cellStyle name="20% - Accent4 22 7 2" xfId="2610" xr:uid="{00000000-0005-0000-0000-0000310A0000}"/>
    <cellStyle name="20% - Accent4 22 8" xfId="2611" xr:uid="{00000000-0005-0000-0000-0000320A0000}"/>
    <cellStyle name="20% - Accent4 22 8 2" xfId="2612" xr:uid="{00000000-0005-0000-0000-0000330A0000}"/>
    <cellStyle name="20% - Accent4 22 9" xfId="2613" xr:uid="{00000000-0005-0000-0000-0000340A0000}"/>
    <cellStyle name="20% - Accent4 22 9 2" xfId="2614" xr:uid="{00000000-0005-0000-0000-0000350A0000}"/>
    <cellStyle name="20% - Accent4 23" xfId="2615" xr:uid="{00000000-0005-0000-0000-0000360A0000}"/>
    <cellStyle name="20% - Accent4 23 10" xfId="2616" xr:uid="{00000000-0005-0000-0000-0000370A0000}"/>
    <cellStyle name="20% - Accent4 23 10 2" xfId="2617" xr:uid="{00000000-0005-0000-0000-0000380A0000}"/>
    <cellStyle name="20% - Accent4 23 11" xfId="2618" xr:uid="{00000000-0005-0000-0000-0000390A0000}"/>
    <cellStyle name="20% - Accent4 23 11 2" xfId="2619" xr:uid="{00000000-0005-0000-0000-00003A0A0000}"/>
    <cellStyle name="20% - Accent4 23 12" xfId="2620" xr:uid="{00000000-0005-0000-0000-00003B0A0000}"/>
    <cellStyle name="20% - Accent4 23 12 2" xfId="2621" xr:uid="{00000000-0005-0000-0000-00003C0A0000}"/>
    <cellStyle name="20% - Accent4 23 13" xfId="2622" xr:uid="{00000000-0005-0000-0000-00003D0A0000}"/>
    <cellStyle name="20% - Accent4 23 13 2" xfId="2623" xr:uid="{00000000-0005-0000-0000-00003E0A0000}"/>
    <cellStyle name="20% - Accent4 23 14" xfId="2624" xr:uid="{00000000-0005-0000-0000-00003F0A0000}"/>
    <cellStyle name="20% - Accent4 23 14 2" xfId="2625" xr:uid="{00000000-0005-0000-0000-0000400A0000}"/>
    <cellStyle name="20% - Accent4 23 15" xfId="2626" xr:uid="{00000000-0005-0000-0000-0000410A0000}"/>
    <cellStyle name="20% - Accent4 23 15 2" xfId="2627" xr:uid="{00000000-0005-0000-0000-0000420A0000}"/>
    <cellStyle name="20% - Accent4 23 16" xfId="2628" xr:uid="{00000000-0005-0000-0000-0000430A0000}"/>
    <cellStyle name="20% - Accent4 23 16 2" xfId="2629" xr:uid="{00000000-0005-0000-0000-0000440A0000}"/>
    <cellStyle name="20% - Accent4 23 17" xfId="2630" xr:uid="{00000000-0005-0000-0000-0000450A0000}"/>
    <cellStyle name="20% - Accent4 23 2" xfId="2631" xr:uid="{00000000-0005-0000-0000-0000460A0000}"/>
    <cellStyle name="20% - Accent4 23 2 10" xfId="2632" xr:uid="{00000000-0005-0000-0000-0000470A0000}"/>
    <cellStyle name="20% - Accent4 23 2 10 2" xfId="2633" xr:uid="{00000000-0005-0000-0000-0000480A0000}"/>
    <cellStyle name="20% - Accent4 23 2 11" xfId="2634" xr:uid="{00000000-0005-0000-0000-0000490A0000}"/>
    <cellStyle name="20% - Accent4 23 2 11 2" xfId="2635" xr:uid="{00000000-0005-0000-0000-00004A0A0000}"/>
    <cellStyle name="20% - Accent4 23 2 12" xfId="2636" xr:uid="{00000000-0005-0000-0000-00004B0A0000}"/>
    <cellStyle name="20% - Accent4 23 2 12 2" xfId="2637" xr:uid="{00000000-0005-0000-0000-00004C0A0000}"/>
    <cellStyle name="20% - Accent4 23 2 13" xfId="2638" xr:uid="{00000000-0005-0000-0000-00004D0A0000}"/>
    <cellStyle name="20% - Accent4 23 2 13 2" xfId="2639" xr:uid="{00000000-0005-0000-0000-00004E0A0000}"/>
    <cellStyle name="20% - Accent4 23 2 14" xfId="2640" xr:uid="{00000000-0005-0000-0000-00004F0A0000}"/>
    <cellStyle name="20% - Accent4 23 2 14 2" xfId="2641" xr:uid="{00000000-0005-0000-0000-0000500A0000}"/>
    <cellStyle name="20% - Accent4 23 2 15" xfId="2642" xr:uid="{00000000-0005-0000-0000-0000510A0000}"/>
    <cellStyle name="20% - Accent4 23 2 15 2" xfId="2643" xr:uid="{00000000-0005-0000-0000-0000520A0000}"/>
    <cellStyle name="20% - Accent4 23 2 16" xfId="2644" xr:uid="{00000000-0005-0000-0000-0000530A0000}"/>
    <cellStyle name="20% - Accent4 23 2 2" xfId="2645" xr:uid="{00000000-0005-0000-0000-0000540A0000}"/>
    <cellStyle name="20% - Accent4 23 2 2 2" xfId="2646" xr:uid="{00000000-0005-0000-0000-0000550A0000}"/>
    <cellStyle name="20% - Accent4 23 2 3" xfId="2647" xr:uid="{00000000-0005-0000-0000-0000560A0000}"/>
    <cellStyle name="20% - Accent4 23 2 3 2" xfId="2648" xr:uid="{00000000-0005-0000-0000-0000570A0000}"/>
    <cellStyle name="20% - Accent4 23 2 4" xfId="2649" xr:uid="{00000000-0005-0000-0000-0000580A0000}"/>
    <cellStyle name="20% - Accent4 23 2 4 2" xfId="2650" xr:uid="{00000000-0005-0000-0000-0000590A0000}"/>
    <cellStyle name="20% - Accent4 23 2 5" xfId="2651" xr:uid="{00000000-0005-0000-0000-00005A0A0000}"/>
    <cellStyle name="20% - Accent4 23 2 5 2" xfId="2652" xr:uid="{00000000-0005-0000-0000-00005B0A0000}"/>
    <cellStyle name="20% - Accent4 23 2 6" xfId="2653" xr:uid="{00000000-0005-0000-0000-00005C0A0000}"/>
    <cellStyle name="20% - Accent4 23 2 6 2" xfId="2654" xr:uid="{00000000-0005-0000-0000-00005D0A0000}"/>
    <cellStyle name="20% - Accent4 23 2 7" xfId="2655" xr:uid="{00000000-0005-0000-0000-00005E0A0000}"/>
    <cellStyle name="20% - Accent4 23 2 7 2" xfId="2656" xr:uid="{00000000-0005-0000-0000-00005F0A0000}"/>
    <cellStyle name="20% - Accent4 23 2 8" xfId="2657" xr:uid="{00000000-0005-0000-0000-0000600A0000}"/>
    <cellStyle name="20% - Accent4 23 2 8 2" xfId="2658" xr:uid="{00000000-0005-0000-0000-0000610A0000}"/>
    <cellStyle name="20% - Accent4 23 2 9" xfId="2659" xr:uid="{00000000-0005-0000-0000-0000620A0000}"/>
    <cellStyle name="20% - Accent4 23 2 9 2" xfId="2660" xr:uid="{00000000-0005-0000-0000-0000630A0000}"/>
    <cellStyle name="20% - Accent4 23 3" xfId="2661" xr:uid="{00000000-0005-0000-0000-0000640A0000}"/>
    <cellStyle name="20% - Accent4 23 3 2" xfId="2662" xr:uid="{00000000-0005-0000-0000-0000650A0000}"/>
    <cellStyle name="20% - Accent4 23 4" xfId="2663" xr:uid="{00000000-0005-0000-0000-0000660A0000}"/>
    <cellStyle name="20% - Accent4 23 4 2" xfId="2664" xr:uid="{00000000-0005-0000-0000-0000670A0000}"/>
    <cellStyle name="20% - Accent4 23 5" xfId="2665" xr:uid="{00000000-0005-0000-0000-0000680A0000}"/>
    <cellStyle name="20% - Accent4 23 5 2" xfId="2666" xr:uid="{00000000-0005-0000-0000-0000690A0000}"/>
    <cellStyle name="20% - Accent4 23 6" xfId="2667" xr:uid="{00000000-0005-0000-0000-00006A0A0000}"/>
    <cellStyle name="20% - Accent4 23 6 2" xfId="2668" xr:uid="{00000000-0005-0000-0000-00006B0A0000}"/>
    <cellStyle name="20% - Accent4 23 7" xfId="2669" xr:uid="{00000000-0005-0000-0000-00006C0A0000}"/>
    <cellStyle name="20% - Accent4 23 7 2" xfId="2670" xr:uid="{00000000-0005-0000-0000-00006D0A0000}"/>
    <cellStyle name="20% - Accent4 23 8" xfId="2671" xr:uid="{00000000-0005-0000-0000-00006E0A0000}"/>
    <cellStyle name="20% - Accent4 23 8 2" xfId="2672" xr:uid="{00000000-0005-0000-0000-00006F0A0000}"/>
    <cellStyle name="20% - Accent4 23 9" xfId="2673" xr:uid="{00000000-0005-0000-0000-0000700A0000}"/>
    <cellStyle name="20% - Accent4 23 9 2" xfId="2674" xr:uid="{00000000-0005-0000-0000-0000710A0000}"/>
    <cellStyle name="20% - Accent4 24" xfId="2675" xr:uid="{00000000-0005-0000-0000-0000720A0000}"/>
    <cellStyle name="20% - Accent4 24 10" xfId="2676" xr:uid="{00000000-0005-0000-0000-0000730A0000}"/>
    <cellStyle name="20% - Accent4 24 10 2" xfId="2677" xr:uid="{00000000-0005-0000-0000-0000740A0000}"/>
    <cellStyle name="20% - Accent4 24 11" xfId="2678" xr:uid="{00000000-0005-0000-0000-0000750A0000}"/>
    <cellStyle name="20% - Accent4 24 11 2" xfId="2679" xr:uid="{00000000-0005-0000-0000-0000760A0000}"/>
    <cellStyle name="20% - Accent4 24 12" xfId="2680" xr:uid="{00000000-0005-0000-0000-0000770A0000}"/>
    <cellStyle name="20% - Accent4 24 12 2" xfId="2681" xr:uid="{00000000-0005-0000-0000-0000780A0000}"/>
    <cellStyle name="20% - Accent4 24 13" xfId="2682" xr:uid="{00000000-0005-0000-0000-0000790A0000}"/>
    <cellStyle name="20% - Accent4 24 13 2" xfId="2683" xr:uid="{00000000-0005-0000-0000-00007A0A0000}"/>
    <cellStyle name="20% - Accent4 24 14" xfId="2684" xr:uid="{00000000-0005-0000-0000-00007B0A0000}"/>
    <cellStyle name="20% - Accent4 24 14 2" xfId="2685" xr:uid="{00000000-0005-0000-0000-00007C0A0000}"/>
    <cellStyle name="20% - Accent4 24 15" xfId="2686" xr:uid="{00000000-0005-0000-0000-00007D0A0000}"/>
    <cellStyle name="20% - Accent4 24 15 2" xfId="2687" xr:uid="{00000000-0005-0000-0000-00007E0A0000}"/>
    <cellStyle name="20% - Accent4 24 16" xfId="2688" xr:uid="{00000000-0005-0000-0000-00007F0A0000}"/>
    <cellStyle name="20% - Accent4 24 16 2" xfId="2689" xr:uid="{00000000-0005-0000-0000-0000800A0000}"/>
    <cellStyle name="20% - Accent4 24 17" xfId="2690" xr:uid="{00000000-0005-0000-0000-0000810A0000}"/>
    <cellStyle name="20% - Accent4 24 2" xfId="2691" xr:uid="{00000000-0005-0000-0000-0000820A0000}"/>
    <cellStyle name="20% - Accent4 24 2 10" xfId="2692" xr:uid="{00000000-0005-0000-0000-0000830A0000}"/>
    <cellStyle name="20% - Accent4 24 2 10 2" xfId="2693" xr:uid="{00000000-0005-0000-0000-0000840A0000}"/>
    <cellStyle name="20% - Accent4 24 2 11" xfId="2694" xr:uid="{00000000-0005-0000-0000-0000850A0000}"/>
    <cellStyle name="20% - Accent4 24 2 11 2" xfId="2695" xr:uid="{00000000-0005-0000-0000-0000860A0000}"/>
    <cellStyle name="20% - Accent4 24 2 12" xfId="2696" xr:uid="{00000000-0005-0000-0000-0000870A0000}"/>
    <cellStyle name="20% - Accent4 24 2 12 2" xfId="2697" xr:uid="{00000000-0005-0000-0000-0000880A0000}"/>
    <cellStyle name="20% - Accent4 24 2 13" xfId="2698" xr:uid="{00000000-0005-0000-0000-0000890A0000}"/>
    <cellStyle name="20% - Accent4 24 2 13 2" xfId="2699" xr:uid="{00000000-0005-0000-0000-00008A0A0000}"/>
    <cellStyle name="20% - Accent4 24 2 14" xfId="2700" xr:uid="{00000000-0005-0000-0000-00008B0A0000}"/>
    <cellStyle name="20% - Accent4 24 2 14 2" xfId="2701" xr:uid="{00000000-0005-0000-0000-00008C0A0000}"/>
    <cellStyle name="20% - Accent4 24 2 15" xfId="2702" xr:uid="{00000000-0005-0000-0000-00008D0A0000}"/>
    <cellStyle name="20% - Accent4 24 2 15 2" xfId="2703" xr:uid="{00000000-0005-0000-0000-00008E0A0000}"/>
    <cellStyle name="20% - Accent4 24 2 16" xfId="2704" xr:uid="{00000000-0005-0000-0000-00008F0A0000}"/>
    <cellStyle name="20% - Accent4 24 2 2" xfId="2705" xr:uid="{00000000-0005-0000-0000-0000900A0000}"/>
    <cellStyle name="20% - Accent4 24 2 2 2" xfId="2706" xr:uid="{00000000-0005-0000-0000-0000910A0000}"/>
    <cellStyle name="20% - Accent4 24 2 3" xfId="2707" xr:uid="{00000000-0005-0000-0000-0000920A0000}"/>
    <cellStyle name="20% - Accent4 24 2 3 2" xfId="2708" xr:uid="{00000000-0005-0000-0000-0000930A0000}"/>
    <cellStyle name="20% - Accent4 24 2 4" xfId="2709" xr:uid="{00000000-0005-0000-0000-0000940A0000}"/>
    <cellStyle name="20% - Accent4 24 2 4 2" xfId="2710" xr:uid="{00000000-0005-0000-0000-0000950A0000}"/>
    <cellStyle name="20% - Accent4 24 2 5" xfId="2711" xr:uid="{00000000-0005-0000-0000-0000960A0000}"/>
    <cellStyle name="20% - Accent4 24 2 5 2" xfId="2712" xr:uid="{00000000-0005-0000-0000-0000970A0000}"/>
    <cellStyle name="20% - Accent4 24 2 6" xfId="2713" xr:uid="{00000000-0005-0000-0000-0000980A0000}"/>
    <cellStyle name="20% - Accent4 24 2 6 2" xfId="2714" xr:uid="{00000000-0005-0000-0000-0000990A0000}"/>
    <cellStyle name="20% - Accent4 24 2 7" xfId="2715" xr:uid="{00000000-0005-0000-0000-00009A0A0000}"/>
    <cellStyle name="20% - Accent4 24 2 7 2" xfId="2716" xr:uid="{00000000-0005-0000-0000-00009B0A0000}"/>
    <cellStyle name="20% - Accent4 24 2 8" xfId="2717" xr:uid="{00000000-0005-0000-0000-00009C0A0000}"/>
    <cellStyle name="20% - Accent4 24 2 8 2" xfId="2718" xr:uid="{00000000-0005-0000-0000-00009D0A0000}"/>
    <cellStyle name="20% - Accent4 24 2 9" xfId="2719" xr:uid="{00000000-0005-0000-0000-00009E0A0000}"/>
    <cellStyle name="20% - Accent4 24 2 9 2" xfId="2720" xr:uid="{00000000-0005-0000-0000-00009F0A0000}"/>
    <cellStyle name="20% - Accent4 24 3" xfId="2721" xr:uid="{00000000-0005-0000-0000-0000A00A0000}"/>
    <cellStyle name="20% - Accent4 24 3 2" xfId="2722" xr:uid="{00000000-0005-0000-0000-0000A10A0000}"/>
    <cellStyle name="20% - Accent4 24 4" xfId="2723" xr:uid="{00000000-0005-0000-0000-0000A20A0000}"/>
    <cellStyle name="20% - Accent4 24 4 2" xfId="2724" xr:uid="{00000000-0005-0000-0000-0000A30A0000}"/>
    <cellStyle name="20% - Accent4 24 5" xfId="2725" xr:uid="{00000000-0005-0000-0000-0000A40A0000}"/>
    <cellStyle name="20% - Accent4 24 5 2" xfId="2726" xr:uid="{00000000-0005-0000-0000-0000A50A0000}"/>
    <cellStyle name="20% - Accent4 24 6" xfId="2727" xr:uid="{00000000-0005-0000-0000-0000A60A0000}"/>
    <cellStyle name="20% - Accent4 24 6 2" xfId="2728" xr:uid="{00000000-0005-0000-0000-0000A70A0000}"/>
    <cellStyle name="20% - Accent4 24 7" xfId="2729" xr:uid="{00000000-0005-0000-0000-0000A80A0000}"/>
    <cellStyle name="20% - Accent4 24 7 2" xfId="2730" xr:uid="{00000000-0005-0000-0000-0000A90A0000}"/>
    <cellStyle name="20% - Accent4 24 8" xfId="2731" xr:uid="{00000000-0005-0000-0000-0000AA0A0000}"/>
    <cellStyle name="20% - Accent4 24 8 2" xfId="2732" xr:uid="{00000000-0005-0000-0000-0000AB0A0000}"/>
    <cellStyle name="20% - Accent4 24 9" xfId="2733" xr:uid="{00000000-0005-0000-0000-0000AC0A0000}"/>
    <cellStyle name="20% - Accent4 24 9 2" xfId="2734" xr:uid="{00000000-0005-0000-0000-0000AD0A0000}"/>
    <cellStyle name="20% - Accent4 25" xfId="2735" xr:uid="{00000000-0005-0000-0000-0000AE0A0000}"/>
    <cellStyle name="20% - Accent4 26" xfId="2736" xr:uid="{00000000-0005-0000-0000-0000AF0A0000}"/>
    <cellStyle name="20% - Accent4 27" xfId="2737" xr:uid="{00000000-0005-0000-0000-0000B00A0000}"/>
    <cellStyle name="20% - Accent4 3" xfId="2738" xr:uid="{00000000-0005-0000-0000-0000B10A0000}"/>
    <cellStyle name="20% - Accent4 3 10" xfId="2739" xr:uid="{00000000-0005-0000-0000-0000B20A0000}"/>
    <cellStyle name="20% - Accent4 3 11" xfId="2740" xr:uid="{00000000-0005-0000-0000-0000B30A0000}"/>
    <cellStyle name="20% - Accent4 3 11 2" xfId="2741" xr:uid="{00000000-0005-0000-0000-0000B40A0000}"/>
    <cellStyle name="20% - Accent4 3 12" xfId="2742" xr:uid="{00000000-0005-0000-0000-0000B50A0000}"/>
    <cellStyle name="20% - Accent4 3 13" xfId="2743" xr:uid="{00000000-0005-0000-0000-0000B60A0000}"/>
    <cellStyle name="20% - Accent4 3 2" xfId="2744" xr:uid="{00000000-0005-0000-0000-0000B70A0000}"/>
    <cellStyle name="20% - Accent4 3 2 2" xfId="2745" xr:uid="{00000000-0005-0000-0000-0000B80A0000}"/>
    <cellStyle name="20% - Accent4 3 3" xfId="2746" xr:uid="{00000000-0005-0000-0000-0000B90A0000}"/>
    <cellStyle name="20% - Accent4 3 4" xfId="2747" xr:uid="{00000000-0005-0000-0000-0000BA0A0000}"/>
    <cellStyle name="20% - Accent4 3 5" xfId="2748" xr:uid="{00000000-0005-0000-0000-0000BB0A0000}"/>
    <cellStyle name="20% - Accent4 3 6" xfId="2749" xr:uid="{00000000-0005-0000-0000-0000BC0A0000}"/>
    <cellStyle name="20% - Accent4 3 7" xfId="2750" xr:uid="{00000000-0005-0000-0000-0000BD0A0000}"/>
    <cellStyle name="20% - Accent4 3 8" xfId="2751" xr:uid="{00000000-0005-0000-0000-0000BE0A0000}"/>
    <cellStyle name="20% - Accent4 3 9" xfId="2752" xr:uid="{00000000-0005-0000-0000-0000BF0A0000}"/>
    <cellStyle name="20% - Accent4 4" xfId="2753" xr:uid="{00000000-0005-0000-0000-0000C00A0000}"/>
    <cellStyle name="20% - Accent4 4 10" xfId="2754" xr:uid="{00000000-0005-0000-0000-0000C10A0000}"/>
    <cellStyle name="20% - Accent4 4 11" xfId="2755" xr:uid="{00000000-0005-0000-0000-0000C20A0000}"/>
    <cellStyle name="20% - Accent4 4 11 2" xfId="2756" xr:uid="{00000000-0005-0000-0000-0000C30A0000}"/>
    <cellStyle name="20% - Accent4 4 12" xfId="2757" xr:uid="{00000000-0005-0000-0000-0000C40A0000}"/>
    <cellStyle name="20% - Accent4 4 2" xfId="2758" xr:uid="{00000000-0005-0000-0000-0000C50A0000}"/>
    <cellStyle name="20% - Accent4 4 3" xfId="2759" xr:uid="{00000000-0005-0000-0000-0000C60A0000}"/>
    <cellStyle name="20% - Accent4 4 4" xfId="2760" xr:uid="{00000000-0005-0000-0000-0000C70A0000}"/>
    <cellStyle name="20% - Accent4 4 5" xfId="2761" xr:uid="{00000000-0005-0000-0000-0000C80A0000}"/>
    <cellStyle name="20% - Accent4 4 6" xfId="2762" xr:uid="{00000000-0005-0000-0000-0000C90A0000}"/>
    <cellStyle name="20% - Accent4 4 7" xfId="2763" xr:uid="{00000000-0005-0000-0000-0000CA0A0000}"/>
    <cellStyle name="20% - Accent4 4 8" xfId="2764" xr:uid="{00000000-0005-0000-0000-0000CB0A0000}"/>
    <cellStyle name="20% - Accent4 4 9" xfId="2765" xr:uid="{00000000-0005-0000-0000-0000CC0A0000}"/>
    <cellStyle name="20% - Accent4 5" xfId="2766" xr:uid="{00000000-0005-0000-0000-0000CD0A0000}"/>
    <cellStyle name="20% - Accent4 5 10" xfId="2767" xr:uid="{00000000-0005-0000-0000-0000CE0A0000}"/>
    <cellStyle name="20% - Accent4 5 11" xfId="2768" xr:uid="{00000000-0005-0000-0000-0000CF0A0000}"/>
    <cellStyle name="20% - Accent4 5 11 2" xfId="2769" xr:uid="{00000000-0005-0000-0000-0000D00A0000}"/>
    <cellStyle name="20% - Accent4 5 12" xfId="2770" xr:uid="{00000000-0005-0000-0000-0000D10A0000}"/>
    <cellStyle name="20% - Accent4 5 2" xfId="2771" xr:uid="{00000000-0005-0000-0000-0000D20A0000}"/>
    <cellStyle name="20% - Accent4 5 3" xfId="2772" xr:uid="{00000000-0005-0000-0000-0000D30A0000}"/>
    <cellStyle name="20% - Accent4 5 4" xfId="2773" xr:uid="{00000000-0005-0000-0000-0000D40A0000}"/>
    <cellStyle name="20% - Accent4 5 5" xfId="2774" xr:uid="{00000000-0005-0000-0000-0000D50A0000}"/>
    <cellStyle name="20% - Accent4 5 6" xfId="2775" xr:uid="{00000000-0005-0000-0000-0000D60A0000}"/>
    <cellStyle name="20% - Accent4 5 7" xfId="2776" xr:uid="{00000000-0005-0000-0000-0000D70A0000}"/>
    <cellStyle name="20% - Accent4 5 8" xfId="2777" xr:uid="{00000000-0005-0000-0000-0000D80A0000}"/>
    <cellStyle name="20% - Accent4 5 9" xfId="2778" xr:uid="{00000000-0005-0000-0000-0000D90A0000}"/>
    <cellStyle name="20% - Accent4 6" xfId="2779" xr:uid="{00000000-0005-0000-0000-0000DA0A0000}"/>
    <cellStyle name="20% - Accent4 6 10" xfId="2780" xr:uid="{00000000-0005-0000-0000-0000DB0A0000}"/>
    <cellStyle name="20% - Accent4 6 11" xfId="2781" xr:uid="{00000000-0005-0000-0000-0000DC0A0000}"/>
    <cellStyle name="20% - Accent4 6 11 2" xfId="2782" xr:uid="{00000000-0005-0000-0000-0000DD0A0000}"/>
    <cellStyle name="20% - Accent4 6 12" xfId="2783" xr:uid="{00000000-0005-0000-0000-0000DE0A0000}"/>
    <cellStyle name="20% - Accent4 6 2" xfId="2784" xr:uid="{00000000-0005-0000-0000-0000DF0A0000}"/>
    <cellStyle name="20% - Accent4 6 3" xfId="2785" xr:uid="{00000000-0005-0000-0000-0000E00A0000}"/>
    <cellStyle name="20% - Accent4 6 4" xfId="2786" xr:uid="{00000000-0005-0000-0000-0000E10A0000}"/>
    <cellStyle name="20% - Accent4 6 5" xfId="2787" xr:uid="{00000000-0005-0000-0000-0000E20A0000}"/>
    <cellStyle name="20% - Accent4 6 6" xfId="2788" xr:uid="{00000000-0005-0000-0000-0000E30A0000}"/>
    <cellStyle name="20% - Accent4 6 7" xfId="2789" xr:uid="{00000000-0005-0000-0000-0000E40A0000}"/>
    <cellStyle name="20% - Accent4 6 8" xfId="2790" xr:uid="{00000000-0005-0000-0000-0000E50A0000}"/>
    <cellStyle name="20% - Accent4 6 9" xfId="2791" xr:uid="{00000000-0005-0000-0000-0000E60A0000}"/>
    <cellStyle name="20% - Accent4 7" xfId="2792" xr:uid="{00000000-0005-0000-0000-0000E70A0000}"/>
    <cellStyle name="20% - Accent4 7 10" xfId="2793" xr:uid="{00000000-0005-0000-0000-0000E80A0000}"/>
    <cellStyle name="20% - Accent4 7 11" xfId="2794" xr:uid="{00000000-0005-0000-0000-0000E90A0000}"/>
    <cellStyle name="20% - Accent4 7 11 2" xfId="2795" xr:uid="{00000000-0005-0000-0000-0000EA0A0000}"/>
    <cellStyle name="20% - Accent4 7 12" xfId="2796" xr:uid="{00000000-0005-0000-0000-0000EB0A0000}"/>
    <cellStyle name="20% - Accent4 7 2" xfId="2797" xr:uid="{00000000-0005-0000-0000-0000EC0A0000}"/>
    <cellStyle name="20% - Accent4 7 3" xfId="2798" xr:uid="{00000000-0005-0000-0000-0000ED0A0000}"/>
    <cellStyle name="20% - Accent4 7 4" xfId="2799" xr:uid="{00000000-0005-0000-0000-0000EE0A0000}"/>
    <cellStyle name="20% - Accent4 7 5" xfId="2800" xr:uid="{00000000-0005-0000-0000-0000EF0A0000}"/>
    <cellStyle name="20% - Accent4 7 6" xfId="2801" xr:uid="{00000000-0005-0000-0000-0000F00A0000}"/>
    <cellStyle name="20% - Accent4 7 7" xfId="2802" xr:uid="{00000000-0005-0000-0000-0000F10A0000}"/>
    <cellStyle name="20% - Accent4 7 8" xfId="2803" xr:uid="{00000000-0005-0000-0000-0000F20A0000}"/>
    <cellStyle name="20% - Accent4 7 9" xfId="2804" xr:uid="{00000000-0005-0000-0000-0000F30A0000}"/>
    <cellStyle name="20% - Accent4 8" xfId="2805" xr:uid="{00000000-0005-0000-0000-0000F40A0000}"/>
    <cellStyle name="20% - Accent4 8 10" xfId="2806" xr:uid="{00000000-0005-0000-0000-0000F50A0000}"/>
    <cellStyle name="20% - Accent4 8 11" xfId="2807" xr:uid="{00000000-0005-0000-0000-0000F60A0000}"/>
    <cellStyle name="20% - Accent4 8 11 2" xfId="2808" xr:uid="{00000000-0005-0000-0000-0000F70A0000}"/>
    <cellStyle name="20% - Accent4 8 12" xfId="2809" xr:uid="{00000000-0005-0000-0000-0000F80A0000}"/>
    <cellStyle name="20% - Accent4 8 2" xfId="2810" xr:uid="{00000000-0005-0000-0000-0000F90A0000}"/>
    <cellStyle name="20% - Accent4 8 3" xfId="2811" xr:uid="{00000000-0005-0000-0000-0000FA0A0000}"/>
    <cellStyle name="20% - Accent4 8 4" xfId="2812" xr:uid="{00000000-0005-0000-0000-0000FB0A0000}"/>
    <cellStyle name="20% - Accent4 8 5" xfId="2813" xr:uid="{00000000-0005-0000-0000-0000FC0A0000}"/>
    <cellStyle name="20% - Accent4 8 6" xfId="2814" xr:uid="{00000000-0005-0000-0000-0000FD0A0000}"/>
    <cellStyle name="20% - Accent4 8 7" xfId="2815" xr:uid="{00000000-0005-0000-0000-0000FE0A0000}"/>
    <cellStyle name="20% - Accent4 8 8" xfId="2816" xr:uid="{00000000-0005-0000-0000-0000FF0A0000}"/>
    <cellStyle name="20% - Accent4 8 9" xfId="2817" xr:uid="{00000000-0005-0000-0000-0000000B0000}"/>
    <cellStyle name="20% - Accent4 9" xfId="2818" xr:uid="{00000000-0005-0000-0000-0000010B0000}"/>
    <cellStyle name="20% - Accent4 9 10" xfId="2819" xr:uid="{00000000-0005-0000-0000-0000020B0000}"/>
    <cellStyle name="20% - Accent4 9 11" xfId="2820" xr:uid="{00000000-0005-0000-0000-0000030B0000}"/>
    <cellStyle name="20% - Accent4 9 11 2" xfId="2821" xr:uid="{00000000-0005-0000-0000-0000040B0000}"/>
    <cellStyle name="20% - Accent4 9 12" xfId="2822" xr:uid="{00000000-0005-0000-0000-0000050B0000}"/>
    <cellStyle name="20% - Accent4 9 2" xfId="2823" xr:uid="{00000000-0005-0000-0000-0000060B0000}"/>
    <cellStyle name="20% - Accent4 9 3" xfId="2824" xr:uid="{00000000-0005-0000-0000-0000070B0000}"/>
    <cellStyle name="20% - Accent4 9 4" xfId="2825" xr:uid="{00000000-0005-0000-0000-0000080B0000}"/>
    <cellStyle name="20% - Accent4 9 5" xfId="2826" xr:uid="{00000000-0005-0000-0000-0000090B0000}"/>
    <cellStyle name="20% - Accent4 9 6" xfId="2827" xr:uid="{00000000-0005-0000-0000-00000A0B0000}"/>
    <cellStyle name="20% - Accent4 9 7" xfId="2828" xr:uid="{00000000-0005-0000-0000-00000B0B0000}"/>
    <cellStyle name="20% - Accent4 9 8" xfId="2829" xr:uid="{00000000-0005-0000-0000-00000C0B0000}"/>
    <cellStyle name="20% - Accent4 9 9" xfId="2830" xr:uid="{00000000-0005-0000-0000-00000D0B0000}"/>
    <cellStyle name="20% - Accent5 10" xfId="2831" xr:uid="{00000000-0005-0000-0000-00000E0B0000}"/>
    <cellStyle name="20% - Accent5 10 10" xfId="2832" xr:uid="{00000000-0005-0000-0000-00000F0B0000}"/>
    <cellStyle name="20% - Accent5 10 10 2" xfId="2833" xr:uid="{00000000-0005-0000-0000-0000100B0000}"/>
    <cellStyle name="20% - Accent5 10 11" xfId="2834" xr:uid="{00000000-0005-0000-0000-0000110B0000}"/>
    <cellStyle name="20% - Accent5 10 2" xfId="2835" xr:uid="{00000000-0005-0000-0000-0000120B0000}"/>
    <cellStyle name="20% - Accent5 10 2 2" xfId="2836" xr:uid="{00000000-0005-0000-0000-0000130B0000}"/>
    <cellStyle name="20% - Accent5 10 2 2 2" xfId="2837" xr:uid="{00000000-0005-0000-0000-0000140B0000}"/>
    <cellStyle name="20% - Accent5 10 2 3" xfId="2838" xr:uid="{00000000-0005-0000-0000-0000150B0000}"/>
    <cellStyle name="20% - Accent5 10 2 3 2" xfId="2839" xr:uid="{00000000-0005-0000-0000-0000160B0000}"/>
    <cellStyle name="20% - Accent5 10 2 4" xfId="2840" xr:uid="{00000000-0005-0000-0000-0000170B0000}"/>
    <cellStyle name="20% - Accent5 10 3" xfId="2841" xr:uid="{00000000-0005-0000-0000-0000180B0000}"/>
    <cellStyle name="20% - Accent5 10 3 2" xfId="2842" xr:uid="{00000000-0005-0000-0000-0000190B0000}"/>
    <cellStyle name="20% - Accent5 10 3 2 2" xfId="2843" xr:uid="{00000000-0005-0000-0000-00001A0B0000}"/>
    <cellStyle name="20% - Accent5 10 3 3" xfId="2844" xr:uid="{00000000-0005-0000-0000-00001B0B0000}"/>
    <cellStyle name="20% - Accent5 10 3 3 2" xfId="2845" xr:uid="{00000000-0005-0000-0000-00001C0B0000}"/>
    <cellStyle name="20% - Accent5 10 3 4" xfId="2846" xr:uid="{00000000-0005-0000-0000-00001D0B0000}"/>
    <cellStyle name="20% - Accent5 10 4" xfId="2847" xr:uid="{00000000-0005-0000-0000-00001E0B0000}"/>
    <cellStyle name="20% - Accent5 10 4 2" xfId="2848" xr:uid="{00000000-0005-0000-0000-00001F0B0000}"/>
    <cellStyle name="20% - Accent5 10 4 2 2" xfId="2849" xr:uid="{00000000-0005-0000-0000-0000200B0000}"/>
    <cellStyle name="20% - Accent5 10 4 3" xfId="2850" xr:uid="{00000000-0005-0000-0000-0000210B0000}"/>
    <cellStyle name="20% - Accent5 10 4 3 2" xfId="2851" xr:uid="{00000000-0005-0000-0000-0000220B0000}"/>
    <cellStyle name="20% - Accent5 10 4 4" xfId="2852" xr:uid="{00000000-0005-0000-0000-0000230B0000}"/>
    <cellStyle name="20% - Accent5 10 5" xfId="2853" xr:uid="{00000000-0005-0000-0000-0000240B0000}"/>
    <cellStyle name="20% - Accent5 10 5 2" xfId="2854" xr:uid="{00000000-0005-0000-0000-0000250B0000}"/>
    <cellStyle name="20% - Accent5 10 5 2 2" xfId="2855" xr:uid="{00000000-0005-0000-0000-0000260B0000}"/>
    <cellStyle name="20% - Accent5 10 5 3" xfId="2856" xr:uid="{00000000-0005-0000-0000-0000270B0000}"/>
    <cellStyle name="20% - Accent5 10 5 3 2" xfId="2857" xr:uid="{00000000-0005-0000-0000-0000280B0000}"/>
    <cellStyle name="20% - Accent5 10 5 4" xfId="2858" xr:uid="{00000000-0005-0000-0000-0000290B0000}"/>
    <cellStyle name="20% - Accent5 10 6" xfId="2859" xr:uid="{00000000-0005-0000-0000-00002A0B0000}"/>
    <cellStyle name="20% - Accent5 10 6 2" xfId="2860" xr:uid="{00000000-0005-0000-0000-00002B0B0000}"/>
    <cellStyle name="20% - Accent5 10 6 2 2" xfId="2861" xr:uid="{00000000-0005-0000-0000-00002C0B0000}"/>
    <cellStyle name="20% - Accent5 10 6 3" xfId="2862" xr:uid="{00000000-0005-0000-0000-00002D0B0000}"/>
    <cellStyle name="20% - Accent5 10 6 3 2" xfId="2863" xr:uid="{00000000-0005-0000-0000-00002E0B0000}"/>
    <cellStyle name="20% - Accent5 10 6 4" xfId="2864" xr:uid="{00000000-0005-0000-0000-00002F0B0000}"/>
    <cellStyle name="20% - Accent5 10 7" xfId="2865" xr:uid="{00000000-0005-0000-0000-0000300B0000}"/>
    <cellStyle name="20% - Accent5 10 7 2" xfId="2866" xr:uid="{00000000-0005-0000-0000-0000310B0000}"/>
    <cellStyle name="20% - Accent5 10 8" xfId="2867" xr:uid="{00000000-0005-0000-0000-0000320B0000}"/>
    <cellStyle name="20% - Accent5 10 8 2" xfId="2868" xr:uid="{00000000-0005-0000-0000-0000330B0000}"/>
    <cellStyle name="20% - Accent5 10 9" xfId="2869" xr:uid="{00000000-0005-0000-0000-0000340B0000}"/>
    <cellStyle name="20% - Accent5 11" xfId="2870" xr:uid="{00000000-0005-0000-0000-0000350B0000}"/>
    <cellStyle name="20% - Accent5 11 10" xfId="2871" xr:uid="{00000000-0005-0000-0000-0000360B0000}"/>
    <cellStyle name="20% - Accent5 11 10 2" xfId="2872" xr:uid="{00000000-0005-0000-0000-0000370B0000}"/>
    <cellStyle name="20% - Accent5 11 11" xfId="2873" xr:uid="{00000000-0005-0000-0000-0000380B0000}"/>
    <cellStyle name="20% - Accent5 11 2" xfId="2874" xr:uid="{00000000-0005-0000-0000-0000390B0000}"/>
    <cellStyle name="20% - Accent5 11 2 2" xfId="2875" xr:uid="{00000000-0005-0000-0000-00003A0B0000}"/>
    <cellStyle name="20% - Accent5 11 2 2 2" xfId="2876" xr:uid="{00000000-0005-0000-0000-00003B0B0000}"/>
    <cellStyle name="20% - Accent5 11 2 3" xfId="2877" xr:uid="{00000000-0005-0000-0000-00003C0B0000}"/>
    <cellStyle name="20% - Accent5 11 2 3 2" xfId="2878" xr:uid="{00000000-0005-0000-0000-00003D0B0000}"/>
    <cellStyle name="20% - Accent5 11 2 4" xfId="2879" xr:uid="{00000000-0005-0000-0000-00003E0B0000}"/>
    <cellStyle name="20% - Accent5 11 3" xfId="2880" xr:uid="{00000000-0005-0000-0000-00003F0B0000}"/>
    <cellStyle name="20% - Accent5 11 3 2" xfId="2881" xr:uid="{00000000-0005-0000-0000-0000400B0000}"/>
    <cellStyle name="20% - Accent5 11 3 2 2" xfId="2882" xr:uid="{00000000-0005-0000-0000-0000410B0000}"/>
    <cellStyle name="20% - Accent5 11 3 3" xfId="2883" xr:uid="{00000000-0005-0000-0000-0000420B0000}"/>
    <cellStyle name="20% - Accent5 11 3 3 2" xfId="2884" xr:uid="{00000000-0005-0000-0000-0000430B0000}"/>
    <cellStyle name="20% - Accent5 11 3 4" xfId="2885" xr:uid="{00000000-0005-0000-0000-0000440B0000}"/>
    <cellStyle name="20% - Accent5 11 4" xfId="2886" xr:uid="{00000000-0005-0000-0000-0000450B0000}"/>
    <cellStyle name="20% - Accent5 11 4 2" xfId="2887" xr:uid="{00000000-0005-0000-0000-0000460B0000}"/>
    <cellStyle name="20% - Accent5 11 4 2 2" xfId="2888" xr:uid="{00000000-0005-0000-0000-0000470B0000}"/>
    <cellStyle name="20% - Accent5 11 4 3" xfId="2889" xr:uid="{00000000-0005-0000-0000-0000480B0000}"/>
    <cellStyle name="20% - Accent5 11 4 3 2" xfId="2890" xr:uid="{00000000-0005-0000-0000-0000490B0000}"/>
    <cellStyle name="20% - Accent5 11 4 4" xfId="2891" xr:uid="{00000000-0005-0000-0000-00004A0B0000}"/>
    <cellStyle name="20% - Accent5 11 5" xfId="2892" xr:uid="{00000000-0005-0000-0000-00004B0B0000}"/>
    <cellStyle name="20% - Accent5 11 5 2" xfId="2893" xr:uid="{00000000-0005-0000-0000-00004C0B0000}"/>
    <cellStyle name="20% - Accent5 11 5 2 2" xfId="2894" xr:uid="{00000000-0005-0000-0000-00004D0B0000}"/>
    <cellStyle name="20% - Accent5 11 5 3" xfId="2895" xr:uid="{00000000-0005-0000-0000-00004E0B0000}"/>
    <cellStyle name="20% - Accent5 11 5 3 2" xfId="2896" xr:uid="{00000000-0005-0000-0000-00004F0B0000}"/>
    <cellStyle name="20% - Accent5 11 5 4" xfId="2897" xr:uid="{00000000-0005-0000-0000-0000500B0000}"/>
    <cellStyle name="20% - Accent5 11 6" xfId="2898" xr:uid="{00000000-0005-0000-0000-0000510B0000}"/>
    <cellStyle name="20% - Accent5 11 6 2" xfId="2899" xr:uid="{00000000-0005-0000-0000-0000520B0000}"/>
    <cellStyle name="20% - Accent5 11 6 2 2" xfId="2900" xr:uid="{00000000-0005-0000-0000-0000530B0000}"/>
    <cellStyle name="20% - Accent5 11 6 3" xfId="2901" xr:uid="{00000000-0005-0000-0000-0000540B0000}"/>
    <cellStyle name="20% - Accent5 11 6 3 2" xfId="2902" xr:uid="{00000000-0005-0000-0000-0000550B0000}"/>
    <cellStyle name="20% - Accent5 11 6 4" xfId="2903" xr:uid="{00000000-0005-0000-0000-0000560B0000}"/>
    <cellStyle name="20% - Accent5 11 7" xfId="2904" xr:uid="{00000000-0005-0000-0000-0000570B0000}"/>
    <cellStyle name="20% - Accent5 11 7 2" xfId="2905" xr:uid="{00000000-0005-0000-0000-0000580B0000}"/>
    <cellStyle name="20% - Accent5 11 8" xfId="2906" xr:uid="{00000000-0005-0000-0000-0000590B0000}"/>
    <cellStyle name="20% - Accent5 11 8 2" xfId="2907" xr:uid="{00000000-0005-0000-0000-00005A0B0000}"/>
    <cellStyle name="20% - Accent5 11 9" xfId="2908" xr:uid="{00000000-0005-0000-0000-00005B0B0000}"/>
    <cellStyle name="20% - Accent5 12" xfId="2909" xr:uid="{00000000-0005-0000-0000-00005C0B0000}"/>
    <cellStyle name="20% - Accent5 12 2" xfId="2910" xr:uid="{00000000-0005-0000-0000-00005D0B0000}"/>
    <cellStyle name="20% - Accent5 12 2 2" xfId="2911" xr:uid="{00000000-0005-0000-0000-00005E0B0000}"/>
    <cellStyle name="20% - Accent5 12 2 2 2" xfId="2912" xr:uid="{00000000-0005-0000-0000-00005F0B0000}"/>
    <cellStyle name="20% - Accent5 12 2 3" xfId="2913" xr:uid="{00000000-0005-0000-0000-0000600B0000}"/>
    <cellStyle name="20% - Accent5 12 2 3 2" xfId="2914" xr:uid="{00000000-0005-0000-0000-0000610B0000}"/>
    <cellStyle name="20% - Accent5 12 2 4" xfId="2915" xr:uid="{00000000-0005-0000-0000-0000620B0000}"/>
    <cellStyle name="20% - Accent5 12 3" xfId="2916" xr:uid="{00000000-0005-0000-0000-0000630B0000}"/>
    <cellStyle name="20% - Accent5 12 3 2" xfId="2917" xr:uid="{00000000-0005-0000-0000-0000640B0000}"/>
    <cellStyle name="20% - Accent5 12 3 2 2" xfId="2918" xr:uid="{00000000-0005-0000-0000-0000650B0000}"/>
    <cellStyle name="20% - Accent5 12 3 3" xfId="2919" xr:uid="{00000000-0005-0000-0000-0000660B0000}"/>
    <cellStyle name="20% - Accent5 12 3 3 2" xfId="2920" xr:uid="{00000000-0005-0000-0000-0000670B0000}"/>
    <cellStyle name="20% - Accent5 12 3 4" xfId="2921" xr:uid="{00000000-0005-0000-0000-0000680B0000}"/>
    <cellStyle name="20% - Accent5 12 4" xfId="2922" xr:uid="{00000000-0005-0000-0000-0000690B0000}"/>
    <cellStyle name="20% - Accent5 12 4 2" xfId="2923" xr:uid="{00000000-0005-0000-0000-00006A0B0000}"/>
    <cellStyle name="20% - Accent5 12 4 2 2" xfId="2924" xr:uid="{00000000-0005-0000-0000-00006B0B0000}"/>
    <cellStyle name="20% - Accent5 12 4 3" xfId="2925" xr:uid="{00000000-0005-0000-0000-00006C0B0000}"/>
    <cellStyle name="20% - Accent5 12 4 3 2" xfId="2926" xr:uid="{00000000-0005-0000-0000-00006D0B0000}"/>
    <cellStyle name="20% - Accent5 12 4 4" xfId="2927" xr:uid="{00000000-0005-0000-0000-00006E0B0000}"/>
    <cellStyle name="20% - Accent5 12 5" xfId="2928" xr:uid="{00000000-0005-0000-0000-00006F0B0000}"/>
    <cellStyle name="20% - Accent5 12 5 2" xfId="2929" xr:uid="{00000000-0005-0000-0000-0000700B0000}"/>
    <cellStyle name="20% - Accent5 12 5 2 2" xfId="2930" xr:uid="{00000000-0005-0000-0000-0000710B0000}"/>
    <cellStyle name="20% - Accent5 12 5 3" xfId="2931" xr:uid="{00000000-0005-0000-0000-0000720B0000}"/>
    <cellStyle name="20% - Accent5 12 5 3 2" xfId="2932" xr:uid="{00000000-0005-0000-0000-0000730B0000}"/>
    <cellStyle name="20% - Accent5 12 5 4" xfId="2933" xr:uid="{00000000-0005-0000-0000-0000740B0000}"/>
    <cellStyle name="20% - Accent5 12 6" xfId="2934" xr:uid="{00000000-0005-0000-0000-0000750B0000}"/>
    <cellStyle name="20% - Accent5 12 6 2" xfId="2935" xr:uid="{00000000-0005-0000-0000-0000760B0000}"/>
    <cellStyle name="20% - Accent5 12 6 2 2" xfId="2936" xr:uid="{00000000-0005-0000-0000-0000770B0000}"/>
    <cellStyle name="20% - Accent5 12 6 3" xfId="2937" xr:uid="{00000000-0005-0000-0000-0000780B0000}"/>
    <cellStyle name="20% - Accent5 12 6 3 2" xfId="2938" xr:uid="{00000000-0005-0000-0000-0000790B0000}"/>
    <cellStyle name="20% - Accent5 12 6 4" xfId="2939" xr:uid="{00000000-0005-0000-0000-00007A0B0000}"/>
    <cellStyle name="20% - Accent5 12 7" xfId="2940" xr:uid="{00000000-0005-0000-0000-00007B0B0000}"/>
    <cellStyle name="20% - Accent5 12 7 2" xfId="2941" xr:uid="{00000000-0005-0000-0000-00007C0B0000}"/>
    <cellStyle name="20% - Accent5 12 8" xfId="2942" xr:uid="{00000000-0005-0000-0000-00007D0B0000}"/>
    <cellStyle name="20% - Accent5 12 8 2" xfId="2943" xr:uid="{00000000-0005-0000-0000-00007E0B0000}"/>
    <cellStyle name="20% - Accent5 12 9" xfId="2944" xr:uid="{00000000-0005-0000-0000-00007F0B0000}"/>
    <cellStyle name="20% - Accent5 13" xfId="2945" xr:uid="{00000000-0005-0000-0000-0000800B0000}"/>
    <cellStyle name="20% - Accent5 13 2" xfId="2946" xr:uid="{00000000-0005-0000-0000-0000810B0000}"/>
    <cellStyle name="20% - Accent5 13 2 2" xfId="2947" xr:uid="{00000000-0005-0000-0000-0000820B0000}"/>
    <cellStyle name="20% - Accent5 13 2 2 2" xfId="2948" xr:uid="{00000000-0005-0000-0000-0000830B0000}"/>
    <cellStyle name="20% - Accent5 13 2 3" xfId="2949" xr:uid="{00000000-0005-0000-0000-0000840B0000}"/>
    <cellStyle name="20% - Accent5 13 2 3 2" xfId="2950" xr:uid="{00000000-0005-0000-0000-0000850B0000}"/>
    <cellStyle name="20% - Accent5 13 2 4" xfId="2951" xr:uid="{00000000-0005-0000-0000-0000860B0000}"/>
    <cellStyle name="20% - Accent5 13 3" xfId="2952" xr:uid="{00000000-0005-0000-0000-0000870B0000}"/>
    <cellStyle name="20% - Accent5 13 3 2" xfId="2953" xr:uid="{00000000-0005-0000-0000-0000880B0000}"/>
    <cellStyle name="20% - Accent5 13 3 2 2" xfId="2954" xr:uid="{00000000-0005-0000-0000-0000890B0000}"/>
    <cellStyle name="20% - Accent5 13 3 3" xfId="2955" xr:uid="{00000000-0005-0000-0000-00008A0B0000}"/>
    <cellStyle name="20% - Accent5 13 3 3 2" xfId="2956" xr:uid="{00000000-0005-0000-0000-00008B0B0000}"/>
    <cellStyle name="20% - Accent5 13 3 4" xfId="2957" xr:uid="{00000000-0005-0000-0000-00008C0B0000}"/>
    <cellStyle name="20% - Accent5 13 4" xfId="2958" xr:uid="{00000000-0005-0000-0000-00008D0B0000}"/>
    <cellStyle name="20% - Accent5 13 4 2" xfId="2959" xr:uid="{00000000-0005-0000-0000-00008E0B0000}"/>
    <cellStyle name="20% - Accent5 13 4 2 2" xfId="2960" xr:uid="{00000000-0005-0000-0000-00008F0B0000}"/>
    <cellStyle name="20% - Accent5 13 4 3" xfId="2961" xr:uid="{00000000-0005-0000-0000-0000900B0000}"/>
    <cellStyle name="20% - Accent5 13 4 3 2" xfId="2962" xr:uid="{00000000-0005-0000-0000-0000910B0000}"/>
    <cellStyle name="20% - Accent5 13 4 4" xfId="2963" xr:uid="{00000000-0005-0000-0000-0000920B0000}"/>
    <cellStyle name="20% - Accent5 13 5" xfId="2964" xr:uid="{00000000-0005-0000-0000-0000930B0000}"/>
    <cellStyle name="20% - Accent5 13 5 2" xfId="2965" xr:uid="{00000000-0005-0000-0000-0000940B0000}"/>
    <cellStyle name="20% - Accent5 13 5 2 2" xfId="2966" xr:uid="{00000000-0005-0000-0000-0000950B0000}"/>
    <cellStyle name="20% - Accent5 13 5 3" xfId="2967" xr:uid="{00000000-0005-0000-0000-0000960B0000}"/>
    <cellStyle name="20% - Accent5 13 5 3 2" xfId="2968" xr:uid="{00000000-0005-0000-0000-0000970B0000}"/>
    <cellStyle name="20% - Accent5 13 5 4" xfId="2969" xr:uid="{00000000-0005-0000-0000-0000980B0000}"/>
    <cellStyle name="20% - Accent5 13 6" xfId="2970" xr:uid="{00000000-0005-0000-0000-0000990B0000}"/>
    <cellStyle name="20% - Accent5 13 6 2" xfId="2971" xr:uid="{00000000-0005-0000-0000-00009A0B0000}"/>
    <cellStyle name="20% - Accent5 13 6 2 2" xfId="2972" xr:uid="{00000000-0005-0000-0000-00009B0B0000}"/>
    <cellStyle name="20% - Accent5 13 6 3" xfId="2973" xr:uid="{00000000-0005-0000-0000-00009C0B0000}"/>
    <cellStyle name="20% - Accent5 13 6 3 2" xfId="2974" xr:uid="{00000000-0005-0000-0000-00009D0B0000}"/>
    <cellStyle name="20% - Accent5 13 6 4" xfId="2975" xr:uid="{00000000-0005-0000-0000-00009E0B0000}"/>
    <cellStyle name="20% - Accent5 13 7" xfId="2976" xr:uid="{00000000-0005-0000-0000-00009F0B0000}"/>
    <cellStyle name="20% - Accent5 13 7 2" xfId="2977" xr:uid="{00000000-0005-0000-0000-0000A00B0000}"/>
    <cellStyle name="20% - Accent5 13 8" xfId="2978" xr:uid="{00000000-0005-0000-0000-0000A10B0000}"/>
    <cellStyle name="20% - Accent5 13 8 2" xfId="2979" xr:uid="{00000000-0005-0000-0000-0000A20B0000}"/>
    <cellStyle name="20% - Accent5 13 9" xfId="2980" xr:uid="{00000000-0005-0000-0000-0000A30B0000}"/>
    <cellStyle name="20% - Accent5 14" xfId="2981" xr:uid="{00000000-0005-0000-0000-0000A40B0000}"/>
    <cellStyle name="20% - Accent5 14 2" xfId="2982" xr:uid="{00000000-0005-0000-0000-0000A50B0000}"/>
    <cellStyle name="20% - Accent5 14 2 2" xfId="2983" xr:uid="{00000000-0005-0000-0000-0000A60B0000}"/>
    <cellStyle name="20% - Accent5 14 2 2 2" xfId="2984" xr:uid="{00000000-0005-0000-0000-0000A70B0000}"/>
    <cellStyle name="20% - Accent5 14 2 3" xfId="2985" xr:uid="{00000000-0005-0000-0000-0000A80B0000}"/>
    <cellStyle name="20% - Accent5 14 2 3 2" xfId="2986" xr:uid="{00000000-0005-0000-0000-0000A90B0000}"/>
    <cellStyle name="20% - Accent5 14 2 4" xfId="2987" xr:uid="{00000000-0005-0000-0000-0000AA0B0000}"/>
    <cellStyle name="20% - Accent5 14 3" xfId="2988" xr:uid="{00000000-0005-0000-0000-0000AB0B0000}"/>
    <cellStyle name="20% - Accent5 14 3 2" xfId="2989" xr:uid="{00000000-0005-0000-0000-0000AC0B0000}"/>
    <cellStyle name="20% - Accent5 14 3 2 2" xfId="2990" xr:uid="{00000000-0005-0000-0000-0000AD0B0000}"/>
    <cellStyle name="20% - Accent5 14 3 3" xfId="2991" xr:uid="{00000000-0005-0000-0000-0000AE0B0000}"/>
    <cellStyle name="20% - Accent5 14 3 3 2" xfId="2992" xr:uid="{00000000-0005-0000-0000-0000AF0B0000}"/>
    <cellStyle name="20% - Accent5 14 3 4" xfId="2993" xr:uid="{00000000-0005-0000-0000-0000B00B0000}"/>
    <cellStyle name="20% - Accent5 14 4" xfId="2994" xr:uid="{00000000-0005-0000-0000-0000B10B0000}"/>
    <cellStyle name="20% - Accent5 14 4 2" xfId="2995" xr:uid="{00000000-0005-0000-0000-0000B20B0000}"/>
    <cellStyle name="20% - Accent5 14 4 2 2" xfId="2996" xr:uid="{00000000-0005-0000-0000-0000B30B0000}"/>
    <cellStyle name="20% - Accent5 14 4 3" xfId="2997" xr:uid="{00000000-0005-0000-0000-0000B40B0000}"/>
    <cellStyle name="20% - Accent5 14 4 3 2" xfId="2998" xr:uid="{00000000-0005-0000-0000-0000B50B0000}"/>
    <cellStyle name="20% - Accent5 14 4 4" xfId="2999" xr:uid="{00000000-0005-0000-0000-0000B60B0000}"/>
    <cellStyle name="20% - Accent5 14 5" xfId="3000" xr:uid="{00000000-0005-0000-0000-0000B70B0000}"/>
    <cellStyle name="20% - Accent5 14 5 2" xfId="3001" xr:uid="{00000000-0005-0000-0000-0000B80B0000}"/>
    <cellStyle name="20% - Accent5 14 5 2 2" xfId="3002" xr:uid="{00000000-0005-0000-0000-0000B90B0000}"/>
    <cellStyle name="20% - Accent5 14 5 3" xfId="3003" xr:uid="{00000000-0005-0000-0000-0000BA0B0000}"/>
    <cellStyle name="20% - Accent5 14 5 3 2" xfId="3004" xr:uid="{00000000-0005-0000-0000-0000BB0B0000}"/>
    <cellStyle name="20% - Accent5 14 5 4" xfId="3005" xr:uid="{00000000-0005-0000-0000-0000BC0B0000}"/>
    <cellStyle name="20% - Accent5 14 6" xfId="3006" xr:uid="{00000000-0005-0000-0000-0000BD0B0000}"/>
    <cellStyle name="20% - Accent5 14 6 2" xfId="3007" xr:uid="{00000000-0005-0000-0000-0000BE0B0000}"/>
    <cellStyle name="20% - Accent5 14 6 2 2" xfId="3008" xr:uid="{00000000-0005-0000-0000-0000BF0B0000}"/>
    <cellStyle name="20% - Accent5 14 6 3" xfId="3009" xr:uid="{00000000-0005-0000-0000-0000C00B0000}"/>
    <cellStyle name="20% - Accent5 14 6 3 2" xfId="3010" xr:uid="{00000000-0005-0000-0000-0000C10B0000}"/>
    <cellStyle name="20% - Accent5 14 6 4" xfId="3011" xr:uid="{00000000-0005-0000-0000-0000C20B0000}"/>
    <cellStyle name="20% - Accent5 14 7" xfId="3012" xr:uid="{00000000-0005-0000-0000-0000C30B0000}"/>
    <cellStyle name="20% - Accent5 14 7 2" xfId="3013" xr:uid="{00000000-0005-0000-0000-0000C40B0000}"/>
    <cellStyle name="20% - Accent5 14 8" xfId="3014" xr:uid="{00000000-0005-0000-0000-0000C50B0000}"/>
    <cellStyle name="20% - Accent5 14 8 2" xfId="3015" xr:uid="{00000000-0005-0000-0000-0000C60B0000}"/>
    <cellStyle name="20% - Accent5 14 9" xfId="3016" xr:uid="{00000000-0005-0000-0000-0000C70B0000}"/>
    <cellStyle name="20% - Accent5 15" xfId="3017" xr:uid="{00000000-0005-0000-0000-0000C80B0000}"/>
    <cellStyle name="20% - Accent5 15 2" xfId="3018" xr:uid="{00000000-0005-0000-0000-0000C90B0000}"/>
    <cellStyle name="20% - Accent5 15 2 2" xfId="3019" xr:uid="{00000000-0005-0000-0000-0000CA0B0000}"/>
    <cellStyle name="20% - Accent5 15 2 2 2" xfId="3020" xr:uid="{00000000-0005-0000-0000-0000CB0B0000}"/>
    <cellStyle name="20% - Accent5 15 2 3" xfId="3021" xr:uid="{00000000-0005-0000-0000-0000CC0B0000}"/>
    <cellStyle name="20% - Accent5 15 2 3 2" xfId="3022" xr:uid="{00000000-0005-0000-0000-0000CD0B0000}"/>
    <cellStyle name="20% - Accent5 15 2 4" xfId="3023" xr:uid="{00000000-0005-0000-0000-0000CE0B0000}"/>
    <cellStyle name="20% - Accent5 15 3" xfId="3024" xr:uid="{00000000-0005-0000-0000-0000CF0B0000}"/>
    <cellStyle name="20% - Accent5 15 3 2" xfId="3025" xr:uid="{00000000-0005-0000-0000-0000D00B0000}"/>
    <cellStyle name="20% - Accent5 15 3 2 2" xfId="3026" xr:uid="{00000000-0005-0000-0000-0000D10B0000}"/>
    <cellStyle name="20% - Accent5 15 3 3" xfId="3027" xr:uid="{00000000-0005-0000-0000-0000D20B0000}"/>
    <cellStyle name="20% - Accent5 15 3 3 2" xfId="3028" xr:uid="{00000000-0005-0000-0000-0000D30B0000}"/>
    <cellStyle name="20% - Accent5 15 3 4" xfId="3029" xr:uid="{00000000-0005-0000-0000-0000D40B0000}"/>
    <cellStyle name="20% - Accent5 15 4" xfId="3030" xr:uid="{00000000-0005-0000-0000-0000D50B0000}"/>
    <cellStyle name="20% - Accent5 15 4 2" xfId="3031" xr:uid="{00000000-0005-0000-0000-0000D60B0000}"/>
    <cellStyle name="20% - Accent5 15 4 2 2" xfId="3032" xr:uid="{00000000-0005-0000-0000-0000D70B0000}"/>
    <cellStyle name="20% - Accent5 15 4 3" xfId="3033" xr:uid="{00000000-0005-0000-0000-0000D80B0000}"/>
    <cellStyle name="20% - Accent5 15 4 3 2" xfId="3034" xr:uid="{00000000-0005-0000-0000-0000D90B0000}"/>
    <cellStyle name="20% - Accent5 15 4 4" xfId="3035" xr:uid="{00000000-0005-0000-0000-0000DA0B0000}"/>
    <cellStyle name="20% - Accent5 15 5" xfId="3036" xr:uid="{00000000-0005-0000-0000-0000DB0B0000}"/>
    <cellStyle name="20% - Accent5 15 5 2" xfId="3037" xr:uid="{00000000-0005-0000-0000-0000DC0B0000}"/>
    <cellStyle name="20% - Accent5 15 5 2 2" xfId="3038" xr:uid="{00000000-0005-0000-0000-0000DD0B0000}"/>
    <cellStyle name="20% - Accent5 15 5 3" xfId="3039" xr:uid="{00000000-0005-0000-0000-0000DE0B0000}"/>
    <cellStyle name="20% - Accent5 15 5 3 2" xfId="3040" xr:uid="{00000000-0005-0000-0000-0000DF0B0000}"/>
    <cellStyle name="20% - Accent5 15 5 4" xfId="3041" xr:uid="{00000000-0005-0000-0000-0000E00B0000}"/>
    <cellStyle name="20% - Accent5 15 6" xfId="3042" xr:uid="{00000000-0005-0000-0000-0000E10B0000}"/>
    <cellStyle name="20% - Accent5 15 6 2" xfId="3043" xr:uid="{00000000-0005-0000-0000-0000E20B0000}"/>
    <cellStyle name="20% - Accent5 15 6 2 2" xfId="3044" xr:uid="{00000000-0005-0000-0000-0000E30B0000}"/>
    <cellStyle name="20% - Accent5 15 6 3" xfId="3045" xr:uid="{00000000-0005-0000-0000-0000E40B0000}"/>
    <cellStyle name="20% - Accent5 15 6 3 2" xfId="3046" xr:uid="{00000000-0005-0000-0000-0000E50B0000}"/>
    <cellStyle name="20% - Accent5 15 6 4" xfId="3047" xr:uid="{00000000-0005-0000-0000-0000E60B0000}"/>
    <cellStyle name="20% - Accent5 15 7" xfId="3048" xr:uid="{00000000-0005-0000-0000-0000E70B0000}"/>
    <cellStyle name="20% - Accent5 15 7 2" xfId="3049" xr:uid="{00000000-0005-0000-0000-0000E80B0000}"/>
    <cellStyle name="20% - Accent5 15 8" xfId="3050" xr:uid="{00000000-0005-0000-0000-0000E90B0000}"/>
    <cellStyle name="20% - Accent5 15 8 2" xfId="3051" xr:uid="{00000000-0005-0000-0000-0000EA0B0000}"/>
    <cellStyle name="20% - Accent5 15 9" xfId="3052" xr:uid="{00000000-0005-0000-0000-0000EB0B0000}"/>
    <cellStyle name="20% - Accent5 16" xfId="3053" xr:uid="{00000000-0005-0000-0000-0000EC0B0000}"/>
    <cellStyle name="20% - Accent5 16 2" xfId="3054" xr:uid="{00000000-0005-0000-0000-0000ED0B0000}"/>
    <cellStyle name="20% - Accent5 16 2 2" xfId="3055" xr:uid="{00000000-0005-0000-0000-0000EE0B0000}"/>
    <cellStyle name="20% - Accent5 16 2 2 2" xfId="3056" xr:uid="{00000000-0005-0000-0000-0000EF0B0000}"/>
    <cellStyle name="20% - Accent5 16 2 3" xfId="3057" xr:uid="{00000000-0005-0000-0000-0000F00B0000}"/>
    <cellStyle name="20% - Accent5 16 2 3 2" xfId="3058" xr:uid="{00000000-0005-0000-0000-0000F10B0000}"/>
    <cellStyle name="20% - Accent5 16 2 4" xfId="3059" xr:uid="{00000000-0005-0000-0000-0000F20B0000}"/>
    <cellStyle name="20% - Accent5 16 3" xfId="3060" xr:uid="{00000000-0005-0000-0000-0000F30B0000}"/>
    <cellStyle name="20% - Accent5 16 3 2" xfId="3061" xr:uid="{00000000-0005-0000-0000-0000F40B0000}"/>
    <cellStyle name="20% - Accent5 16 4" xfId="3062" xr:uid="{00000000-0005-0000-0000-0000F50B0000}"/>
    <cellStyle name="20% - Accent5 16 4 2" xfId="3063" xr:uid="{00000000-0005-0000-0000-0000F60B0000}"/>
    <cellStyle name="20% - Accent5 16 5" xfId="3064" xr:uid="{00000000-0005-0000-0000-0000F70B0000}"/>
    <cellStyle name="20% - Accent5 17" xfId="3065" xr:uid="{00000000-0005-0000-0000-0000F80B0000}"/>
    <cellStyle name="20% - Accent5 17 2" xfId="3066" xr:uid="{00000000-0005-0000-0000-0000F90B0000}"/>
    <cellStyle name="20% - Accent5 17 2 2" xfId="3067" xr:uid="{00000000-0005-0000-0000-0000FA0B0000}"/>
    <cellStyle name="20% - Accent5 17 2 2 2" xfId="3068" xr:uid="{00000000-0005-0000-0000-0000FB0B0000}"/>
    <cellStyle name="20% - Accent5 17 2 3" xfId="3069" xr:uid="{00000000-0005-0000-0000-0000FC0B0000}"/>
    <cellStyle name="20% - Accent5 17 2 3 2" xfId="3070" xr:uid="{00000000-0005-0000-0000-0000FD0B0000}"/>
    <cellStyle name="20% - Accent5 17 2 4" xfId="3071" xr:uid="{00000000-0005-0000-0000-0000FE0B0000}"/>
    <cellStyle name="20% - Accent5 17 3" xfId="3072" xr:uid="{00000000-0005-0000-0000-0000FF0B0000}"/>
    <cellStyle name="20% - Accent5 17 3 2" xfId="3073" xr:uid="{00000000-0005-0000-0000-0000000C0000}"/>
    <cellStyle name="20% - Accent5 17 4" xfId="3074" xr:uid="{00000000-0005-0000-0000-0000010C0000}"/>
    <cellStyle name="20% - Accent5 17 4 2" xfId="3075" xr:uid="{00000000-0005-0000-0000-0000020C0000}"/>
    <cellStyle name="20% - Accent5 17 5" xfId="3076" xr:uid="{00000000-0005-0000-0000-0000030C0000}"/>
    <cellStyle name="20% - Accent5 18" xfId="3077" xr:uid="{00000000-0005-0000-0000-0000040C0000}"/>
    <cellStyle name="20% - Accent5 18 2" xfId="3078" xr:uid="{00000000-0005-0000-0000-0000050C0000}"/>
    <cellStyle name="20% - Accent5 18 2 2" xfId="3079" xr:uid="{00000000-0005-0000-0000-0000060C0000}"/>
    <cellStyle name="20% - Accent5 18 3" xfId="3080" xr:uid="{00000000-0005-0000-0000-0000070C0000}"/>
    <cellStyle name="20% - Accent5 18 3 2" xfId="3081" xr:uid="{00000000-0005-0000-0000-0000080C0000}"/>
    <cellStyle name="20% - Accent5 18 4" xfId="3082" xr:uid="{00000000-0005-0000-0000-0000090C0000}"/>
    <cellStyle name="20% - Accent5 19" xfId="3083" xr:uid="{00000000-0005-0000-0000-00000A0C0000}"/>
    <cellStyle name="20% - Accent5 19 2" xfId="3084" xr:uid="{00000000-0005-0000-0000-00000B0C0000}"/>
    <cellStyle name="20% - Accent5 2" xfId="3085" xr:uid="{00000000-0005-0000-0000-00000C0C0000}"/>
    <cellStyle name="20% - Accent5 2 10" xfId="3086" xr:uid="{00000000-0005-0000-0000-00000D0C0000}"/>
    <cellStyle name="20% - Accent5 2 11" xfId="3087" xr:uid="{00000000-0005-0000-0000-00000E0C0000}"/>
    <cellStyle name="20% - Accent5 2 11 2" xfId="3088" xr:uid="{00000000-0005-0000-0000-00000F0C0000}"/>
    <cellStyle name="20% - Accent5 2 11 2 2" xfId="3089" xr:uid="{00000000-0005-0000-0000-0000100C0000}"/>
    <cellStyle name="20% - Accent5 2 11 3" xfId="3090" xr:uid="{00000000-0005-0000-0000-0000110C0000}"/>
    <cellStyle name="20% - Accent5 2 11 3 2" xfId="3091" xr:uid="{00000000-0005-0000-0000-0000120C0000}"/>
    <cellStyle name="20% - Accent5 2 11 4" xfId="3092" xr:uid="{00000000-0005-0000-0000-0000130C0000}"/>
    <cellStyle name="20% - Accent5 2 12" xfId="3093" xr:uid="{00000000-0005-0000-0000-0000140C0000}"/>
    <cellStyle name="20% - Accent5 2 12 2" xfId="3094" xr:uid="{00000000-0005-0000-0000-0000150C0000}"/>
    <cellStyle name="20% - Accent5 2 12 2 2" xfId="3095" xr:uid="{00000000-0005-0000-0000-0000160C0000}"/>
    <cellStyle name="20% - Accent5 2 12 3" xfId="3096" xr:uid="{00000000-0005-0000-0000-0000170C0000}"/>
    <cellStyle name="20% - Accent5 2 12 3 2" xfId="3097" xr:uid="{00000000-0005-0000-0000-0000180C0000}"/>
    <cellStyle name="20% - Accent5 2 12 4" xfId="3098" xr:uid="{00000000-0005-0000-0000-0000190C0000}"/>
    <cellStyle name="20% - Accent5 2 13" xfId="3099" xr:uid="{00000000-0005-0000-0000-00001A0C0000}"/>
    <cellStyle name="20% - Accent5 2 13 2" xfId="3100" xr:uid="{00000000-0005-0000-0000-00001B0C0000}"/>
    <cellStyle name="20% - Accent5 2 14" xfId="3101" xr:uid="{00000000-0005-0000-0000-00001C0C0000}"/>
    <cellStyle name="20% - Accent5 2 15" xfId="3102" xr:uid="{00000000-0005-0000-0000-00001D0C0000}"/>
    <cellStyle name="20% - Accent5 2 16" xfId="3103" xr:uid="{00000000-0005-0000-0000-00001E0C0000}"/>
    <cellStyle name="20% - Accent5 2 17" xfId="3104" xr:uid="{00000000-0005-0000-0000-00001F0C0000}"/>
    <cellStyle name="20% - Accent5 2 2" xfId="3105" xr:uid="{00000000-0005-0000-0000-0000200C0000}"/>
    <cellStyle name="20% - Accent5 2 2 2" xfId="3106" xr:uid="{00000000-0005-0000-0000-0000210C0000}"/>
    <cellStyle name="20% - Accent5 2 2 3" xfId="3107" xr:uid="{00000000-0005-0000-0000-0000220C0000}"/>
    <cellStyle name="20% - Accent5 2 2 4" xfId="3108" xr:uid="{00000000-0005-0000-0000-0000230C0000}"/>
    <cellStyle name="20% - Accent5 2 3" xfId="3109" xr:uid="{00000000-0005-0000-0000-0000240C0000}"/>
    <cellStyle name="20% - Accent5 2 4" xfId="3110" xr:uid="{00000000-0005-0000-0000-0000250C0000}"/>
    <cellStyle name="20% - Accent5 2 5" xfId="3111" xr:uid="{00000000-0005-0000-0000-0000260C0000}"/>
    <cellStyle name="20% - Accent5 2 6" xfId="3112" xr:uid="{00000000-0005-0000-0000-0000270C0000}"/>
    <cellStyle name="20% - Accent5 2 7" xfId="3113" xr:uid="{00000000-0005-0000-0000-0000280C0000}"/>
    <cellStyle name="20% - Accent5 2 8" xfId="3114" xr:uid="{00000000-0005-0000-0000-0000290C0000}"/>
    <cellStyle name="20% - Accent5 2 9" xfId="3115" xr:uid="{00000000-0005-0000-0000-00002A0C0000}"/>
    <cellStyle name="20% - Accent5 20" xfId="3116" xr:uid="{00000000-0005-0000-0000-00002B0C0000}"/>
    <cellStyle name="20% - Accent5 20 2" xfId="3117" xr:uid="{00000000-0005-0000-0000-00002C0C0000}"/>
    <cellStyle name="20% - Accent5 21" xfId="3118" xr:uid="{00000000-0005-0000-0000-00002D0C0000}"/>
    <cellStyle name="20% - Accent5 21 10" xfId="3119" xr:uid="{00000000-0005-0000-0000-00002E0C0000}"/>
    <cellStyle name="20% - Accent5 21 10 2" xfId="3120" xr:uid="{00000000-0005-0000-0000-00002F0C0000}"/>
    <cellStyle name="20% - Accent5 21 11" xfId="3121" xr:uid="{00000000-0005-0000-0000-0000300C0000}"/>
    <cellStyle name="20% - Accent5 21 11 2" xfId="3122" xr:uid="{00000000-0005-0000-0000-0000310C0000}"/>
    <cellStyle name="20% - Accent5 21 12" xfId="3123" xr:uid="{00000000-0005-0000-0000-0000320C0000}"/>
    <cellStyle name="20% - Accent5 21 12 2" xfId="3124" xr:uid="{00000000-0005-0000-0000-0000330C0000}"/>
    <cellStyle name="20% - Accent5 21 13" xfId="3125" xr:uid="{00000000-0005-0000-0000-0000340C0000}"/>
    <cellStyle name="20% - Accent5 21 13 2" xfId="3126" xr:uid="{00000000-0005-0000-0000-0000350C0000}"/>
    <cellStyle name="20% - Accent5 21 14" xfId="3127" xr:uid="{00000000-0005-0000-0000-0000360C0000}"/>
    <cellStyle name="20% - Accent5 21 14 2" xfId="3128" xr:uid="{00000000-0005-0000-0000-0000370C0000}"/>
    <cellStyle name="20% - Accent5 21 15" xfId="3129" xr:uid="{00000000-0005-0000-0000-0000380C0000}"/>
    <cellStyle name="20% - Accent5 21 15 2" xfId="3130" xr:uid="{00000000-0005-0000-0000-0000390C0000}"/>
    <cellStyle name="20% - Accent5 21 16" xfId="3131" xr:uid="{00000000-0005-0000-0000-00003A0C0000}"/>
    <cellStyle name="20% - Accent5 21 2" xfId="3132" xr:uid="{00000000-0005-0000-0000-00003B0C0000}"/>
    <cellStyle name="20% - Accent5 21 2 2" xfId="3133" xr:uid="{00000000-0005-0000-0000-00003C0C0000}"/>
    <cellStyle name="20% - Accent5 21 3" xfId="3134" xr:uid="{00000000-0005-0000-0000-00003D0C0000}"/>
    <cellStyle name="20% - Accent5 21 3 2" xfId="3135" xr:uid="{00000000-0005-0000-0000-00003E0C0000}"/>
    <cellStyle name="20% - Accent5 21 4" xfId="3136" xr:uid="{00000000-0005-0000-0000-00003F0C0000}"/>
    <cellStyle name="20% - Accent5 21 4 2" xfId="3137" xr:uid="{00000000-0005-0000-0000-0000400C0000}"/>
    <cellStyle name="20% - Accent5 21 5" xfId="3138" xr:uid="{00000000-0005-0000-0000-0000410C0000}"/>
    <cellStyle name="20% - Accent5 21 5 2" xfId="3139" xr:uid="{00000000-0005-0000-0000-0000420C0000}"/>
    <cellStyle name="20% - Accent5 21 6" xfId="3140" xr:uid="{00000000-0005-0000-0000-0000430C0000}"/>
    <cellStyle name="20% - Accent5 21 6 2" xfId="3141" xr:uid="{00000000-0005-0000-0000-0000440C0000}"/>
    <cellStyle name="20% - Accent5 21 7" xfId="3142" xr:uid="{00000000-0005-0000-0000-0000450C0000}"/>
    <cellStyle name="20% - Accent5 21 7 2" xfId="3143" xr:uid="{00000000-0005-0000-0000-0000460C0000}"/>
    <cellStyle name="20% - Accent5 21 8" xfId="3144" xr:uid="{00000000-0005-0000-0000-0000470C0000}"/>
    <cellStyle name="20% - Accent5 21 8 2" xfId="3145" xr:uid="{00000000-0005-0000-0000-0000480C0000}"/>
    <cellStyle name="20% - Accent5 21 9" xfId="3146" xr:uid="{00000000-0005-0000-0000-0000490C0000}"/>
    <cellStyle name="20% - Accent5 21 9 2" xfId="3147" xr:uid="{00000000-0005-0000-0000-00004A0C0000}"/>
    <cellStyle name="20% - Accent5 22" xfId="3148" xr:uid="{00000000-0005-0000-0000-00004B0C0000}"/>
    <cellStyle name="20% - Accent5 22 10" xfId="3149" xr:uid="{00000000-0005-0000-0000-00004C0C0000}"/>
    <cellStyle name="20% - Accent5 22 10 2" xfId="3150" xr:uid="{00000000-0005-0000-0000-00004D0C0000}"/>
    <cellStyle name="20% - Accent5 22 11" xfId="3151" xr:uid="{00000000-0005-0000-0000-00004E0C0000}"/>
    <cellStyle name="20% - Accent5 22 11 2" xfId="3152" xr:uid="{00000000-0005-0000-0000-00004F0C0000}"/>
    <cellStyle name="20% - Accent5 22 12" xfId="3153" xr:uid="{00000000-0005-0000-0000-0000500C0000}"/>
    <cellStyle name="20% - Accent5 22 12 2" xfId="3154" xr:uid="{00000000-0005-0000-0000-0000510C0000}"/>
    <cellStyle name="20% - Accent5 22 13" xfId="3155" xr:uid="{00000000-0005-0000-0000-0000520C0000}"/>
    <cellStyle name="20% - Accent5 22 13 2" xfId="3156" xr:uid="{00000000-0005-0000-0000-0000530C0000}"/>
    <cellStyle name="20% - Accent5 22 14" xfId="3157" xr:uid="{00000000-0005-0000-0000-0000540C0000}"/>
    <cellStyle name="20% - Accent5 22 14 2" xfId="3158" xr:uid="{00000000-0005-0000-0000-0000550C0000}"/>
    <cellStyle name="20% - Accent5 22 15" xfId="3159" xr:uid="{00000000-0005-0000-0000-0000560C0000}"/>
    <cellStyle name="20% - Accent5 22 15 2" xfId="3160" xr:uid="{00000000-0005-0000-0000-0000570C0000}"/>
    <cellStyle name="20% - Accent5 22 16" xfId="3161" xr:uid="{00000000-0005-0000-0000-0000580C0000}"/>
    <cellStyle name="20% - Accent5 22 2" xfId="3162" xr:uid="{00000000-0005-0000-0000-0000590C0000}"/>
    <cellStyle name="20% - Accent5 22 2 2" xfId="3163" xr:uid="{00000000-0005-0000-0000-00005A0C0000}"/>
    <cellStyle name="20% - Accent5 22 3" xfId="3164" xr:uid="{00000000-0005-0000-0000-00005B0C0000}"/>
    <cellStyle name="20% - Accent5 22 3 2" xfId="3165" xr:uid="{00000000-0005-0000-0000-00005C0C0000}"/>
    <cellStyle name="20% - Accent5 22 4" xfId="3166" xr:uid="{00000000-0005-0000-0000-00005D0C0000}"/>
    <cellStyle name="20% - Accent5 22 4 2" xfId="3167" xr:uid="{00000000-0005-0000-0000-00005E0C0000}"/>
    <cellStyle name="20% - Accent5 22 5" xfId="3168" xr:uid="{00000000-0005-0000-0000-00005F0C0000}"/>
    <cellStyle name="20% - Accent5 22 5 2" xfId="3169" xr:uid="{00000000-0005-0000-0000-0000600C0000}"/>
    <cellStyle name="20% - Accent5 22 6" xfId="3170" xr:uid="{00000000-0005-0000-0000-0000610C0000}"/>
    <cellStyle name="20% - Accent5 22 6 2" xfId="3171" xr:uid="{00000000-0005-0000-0000-0000620C0000}"/>
    <cellStyle name="20% - Accent5 22 7" xfId="3172" xr:uid="{00000000-0005-0000-0000-0000630C0000}"/>
    <cellStyle name="20% - Accent5 22 7 2" xfId="3173" xr:uid="{00000000-0005-0000-0000-0000640C0000}"/>
    <cellStyle name="20% - Accent5 22 8" xfId="3174" xr:uid="{00000000-0005-0000-0000-0000650C0000}"/>
    <cellStyle name="20% - Accent5 22 8 2" xfId="3175" xr:uid="{00000000-0005-0000-0000-0000660C0000}"/>
    <cellStyle name="20% - Accent5 22 9" xfId="3176" xr:uid="{00000000-0005-0000-0000-0000670C0000}"/>
    <cellStyle name="20% - Accent5 22 9 2" xfId="3177" xr:uid="{00000000-0005-0000-0000-0000680C0000}"/>
    <cellStyle name="20% - Accent5 23" xfId="3178" xr:uid="{00000000-0005-0000-0000-0000690C0000}"/>
    <cellStyle name="20% - Accent5 23 10" xfId="3179" xr:uid="{00000000-0005-0000-0000-00006A0C0000}"/>
    <cellStyle name="20% - Accent5 23 10 2" xfId="3180" xr:uid="{00000000-0005-0000-0000-00006B0C0000}"/>
    <cellStyle name="20% - Accent5 23 11" xfId="3181" xr:uid="{00000000-0005-0000-0000-00006C0C0000}"/>
    <cellStyle name="20% - Accent5 23 11 2" xfId="3182" xr:uid="{00000000-0005-0000-0000-00006D0C0000}"/>
    <cellStyle name="20% - Accent5 23 12" xfId="3183" xr:uid="{00000000-0005-0000-0000-00006E0C0000}"/>
    <cellStyle name="20% - Accent5 23 12 2" xfId="3184" xr:uid="{00000000-0005-0000-0000-00006F0C0000}"/>
    <cellStyle name="20% - Accent5 23 13" xfId="3185" xr:uid="{00000000-0005-0000-0000-0000700C0000}"/>
    <cellStyle name="20% - Accent5 23 13 2" xfId="3186" xr:uid="{00000000-0005-0000-0000-0000710C0000}"/>
    <cellStyle name="20% - Accent5 23 14" xfId="3187" xr:uid="{00000000-0005-0000-0000-0000720C0000}"/>
    <cellStyle name="20% - Accent5 23 14 2" xfId="3188" xr:uid="{00000000-0005-0000-0000-0000730C0000}"/>
    <cellStyle name="20% - Accent5 23 15" xfId="3189" xr:uid="{00000000-0005-0000-0000-0000740C0000}"/>
    <cellStyle name="20% - Accent5 23 15 2" xfId="3190" xr:uid="{00000000-0005-0000-0000-0000750C0000}"/>
    <cellStyle name="20% - Accent5 23 16" xfId="3191" xr:uid="{00000000-0005-0000-0000-0000760C0000}"/>
    <cellStyle name="20% - Accent5 23 16 2" xfId="3192" xr:uid="{00000000-0005-0000-0000-0000770C0000}"/>
    <cellStyle name="20% - Accent5 23 17" xfId="3193" xr:uid="{00000000-0005-0000-0000-0000780C0000}"/>
    <cellStyle name="20% - Accent5 23 2" xfId="3194" xr:uid="{00000000-0005-0000-0000-0000790C0000}"/>
    <cellStyle name="20% - Accent5 23 2 10" xfId="3195" xr:uid="{00000000-0005-0000-0000-00007A0C0000}"/>
    <cellStyle name="20% - Accent5 23 2 10 2" xfId="3196" xr:uid="{00000000-0005-0000-0000-00007B0C0000}"/>
    <cellStyle name="20% - Accent5 23 2 11" xfId="3197" xr:uid="{00000000-0005-0000-0000-00007C0C0000}"/>
    <cellStyle name="20% - Accent5 23 2 11 2" xfId="3198" xr:uid="{00000000-0005-0000-0000-00007D0C0000}"/>
    <cellStyle name="20% - Accent5 23 2 12" xfId="3199" xr:uid="{00000000-0005-0000-0000-00007E0C0000}"/>
    <cellStyle name="20% - Accent5 23 2 12 2" xfId="3200" xr:uid="{00000000-0005-0000-0000-00007F0C0000}"/>
    <cellStyle name="20% - Accent5 23 2 13" xfId="3201" xr:uid="{00000000-0005-0000-0000-0000800C0000}"/>
    <cellStyle name="20% - Accent5 23 2 13 2" xfId="3202" xr:uid="{00000000-0005-0000-0000-0000810C0000}"/>
    <cellStyle name="20% - Accent5 23 2 14" xfId="3203" xr:uid="{00000000-0005-0000-0000-0000820C0000}"/>
    <cellStyle name="20% - Accent5 23 2 14 2" xfId="3204" xr:uid="{00000000-0005-0000-0000-0000830C0000}"/>
    <cellStyle name="20% - Accent5 23 2 15" xfId="3205" xr:uid="{00000000-0005-0000-0000-0000840C0000}"/>
    <cellStyle name="20% - Accent5 23 2 15 2" xfId="3206" xr:uid="{00000000-0005-0000-0000-0000850C0000}"/>
    <cellStyle name="20% - Accent5 23 2 16" xfId="3207" xr:uid="{00000000-0005-0000-0000-0000860C0000}"/>
    <cellStyle name="20% - Accent5 23 2 2" xfId="3208" xr:uid="{00000000-0005-0000-0000-0000870C0000}"/>
    <cellStyle name="20% - Accent5 23 2 2 2" xfId="3209" xr:uid="{00000000-0005-0000-0000-0000880C0000}"/>
    <cellStyle name="20% - Accent5 23 2 3" xfId="3210" xr:uid="{00000000-0005-0000-0000-0000890C0000}"/>
    <cellStyle name="20% - Accent5 23 2 3 2" xfId="3211" xr:uid="{00000000-0005-0000-0000-00008A0C0000}"/>
    <cellStyle name="20% - Accent5 23 2 4" xfId="3212" xr:uid="{00000000-0005-0000-0000-00008B0C0000}"/>
    <cellStyle name="20% - Accent5 23 2 4 2" xfId="3213" xr:uid="{00000000-0005-0000-0000-00008C0C0000}"/>
    <cellStyle name="20% - Accent5 23 2 5" xfId="3214" xr:uid="{00000000-0005-0000-0000-00008D0C0000}"/>
    <cellStyle name="20% - Accent5 23 2 5 2" xfId="3215" xr:uid="{00000000-0005-0000-0000-00008E0C0000}"/>
    <cellStyle name="20% - Accent5 23 2 6" xfId="3216" xr:uid="{00000000-0005-0000-0000-00008F0C0000}"/>
    <cellStyle name="20% - Accent5 23 2 6 2" xfId="3217" xr:uid="{00000000-0005-0000-0000-0000900C0000}"/>
    <cellStyle name="20% - Accent5 23 2 7" xfId="3218" xr:uid="{00000000-0005-0000-0000-0000910C0000}"/>
    <cellStyle name="20% - Accent5 23 2 7 2" xfId="3219" xr:uid="{00000000-0005-0000-0000-0000920C0000}"/>
    <cellStyle name="20% - Accent5 23 2 8" xfId="3220" xr:uid="{00000000-0005-0000-0000-0000930C0000}"/>
    <cellStyle name="20% - Accent5 23 2 8 2" xfId="3221" xr:uid="{00000000-0005-0000-0000-0000940C0000}"/>
    <cellStyle name="20% - Accent5 23 2 9" xfId="3222" xr:uid="{00000000-0005-0000-0000-0000950C0000}"/>
    <cellStyle name="20% - Accent5 23 2 9 2" xfId="3223" xr:uid="{00000000-0005-0000-0000-0000960C0000}"/>
    <cellStyle name="20% - Accent5 23 3" xfId="3224" xr:uid="{00000000-0005-0000-0000-0000970C0000}"/>
    <cellStyle name="20% - Accent5 23 3 2" xfId="3225" xr:uid="{00000000-0005-0000-0000-0000980C0000}"/>
    <cellStyle name="20% - Accent5 23 4" xfId="3226" xr:uid="{00000000-0005-0000-0000-0000990C0000}"/>
    <cellStyle name="20% - Accent5 23 4 2" xfId="3227" xr:uid="{00000000-0005-0000-0000-00009A0C0000}"/>
    <cellStyle name="20% - Accent5 23 5" xfId="3228" xr:uid="{00000000-0005-0000-0000-00009B0C0000}"/>
    <cellStyle name="20% - Accent5 23 5 2" xfId="3229" xr:uid="{00000000-0005-0000-0000-00009C0C0000}"/>
    <cellStyle name="20% - Accent5 23 6" xfId="3230" xr:uid="{00000000-0005-0000-0000-00009D0C0000}"/>
    <cellStyle name="20% - Accent5 23 6 2" xfId="3231" xr:uid="{00000000-0005-0000-0000-00009E0C0000}"/>
    <cellStyle name="20% - Accent5 23 7" xfId="3232" xr:uid="{00000000-0005-0000-0000-00009F0C0000}"/>
    <cellStyle name="20% - Accent5 23 7 2" xfId="3233" xr:uid="{00000000-0005-0000-0000-0000A00C0000}"/>
    <cellStyle name="20% - Accent5 23 8" xfId="3234" xr:uid="{00000000-0005-0000-0000-0000A10C0000}"/>
    <cellStyle name="20% - Accent5 23 8 2" xfId="3235" xr:uid="{00000000-0005-0000-0000-0000A20C0000}"/>
    <cellStyle name="20% - Accent5 23 9" xfId="3236" xr:uid="{00000000-0005-0000-0000-0000A30C0000}"/>
    <cellStyle name="20% - Accent5 23 9 2" xfId="3237" xr:uid="{00000000-0005-0000-0000-0000A40C0000}"/>
    <cellStyle name="20% - Accent5 24" xfId="3238" xr:uid="{00000000-0005-0000-0000-0000A50C0000}"/>
    <cellStyle name="20% - Accent5 24 10" xfId="3239" xr:uid="{00000000-0005-0000-0000-0000A60C0000}"/>
    <cellStyle name="20% - Accent5 24 10 2" xfId="3240" xr:uid="{00000000-0005-0000-0000-0000A70C0000}"/>
    <cellStyle name="20% - Accent5 24 11" xfId="3241" xr:uid="{00000000-0005-0000-0000-0000A80C0000}"/>
    <cellStyle name="20% - Accent5 24 11 2" xfId="3242" xr:uid="{00000000-0005-0000-0000-0000A90C0000}"/>
    <cellStyle name="20% - Accent5 24 12" xfId="3243" xr:uid="{00000000-0005-0000-0000-0000AA0C0000}"/>
    <cellStyle name="20% - Accent5 24 12 2" xfId="3244" xr:uid="{00000000-0005-0000-0000-0000AB0C0000}"/>
    <cellStyle name="20% - Accent5 24 13" xfId="3245" xr:uid="{00000000-0005-0000-0000-0000AC0C0000}"/>
    <cellStyle name="20% - Accent5 24 13 2" xfId="3246" xr:uid="{00000000-0005-0000-0000-0000AD0C0000}"/>
    <cellStyle name="20% - Accent5 24 14" xfId="3247" xr:uid="{00000000-0005-0000-0000-0000AE0C0000}"/>
    <cellStyle name="20% - Accent5 24 14 2" xfId="3248" xr:uid="{00000000-0005-0000-0000-0000AF0C0000}"/>
    <cellStyle name="20% - Accent5 24 15" xfId="3249" xr:uid="{00000000-0005-0000-0000-0000B00C0000}"/>
    <cellStyle name="20% - Accent5 24 15 2" xfId="3250" xr:uid="{00000000-0005-0000-0000-0000B10C0000}"/>
    <cellStyle name="20% - Accent5 24 16" xfId="3251" xr:uid="{00000000-0005-0000-0000-0000B20C0000}"/>
    <cellStyle name="20% - Accent5 24 16 2" xfId="3252" xr:uid="{00000000-0005-0000-0000-0000B30C0000}"/>
    <cellStyle name="20% - Accent5 24 17" xfId="3253" xr:uid="{00000000-0005-0000-0000-0000B40C0000}"/>
    <cellStyle name="20% - Accent5 24 2" xfId="3254" xr:uid="{00000000-0005-0000-0000-0000B50C0000}"/>
    <cellStyle name="20% - Accent5 24 2 10" xfId="3255" xr:uid="{00000000-0005-0000-0000-0000B60C0000}"/>
    <cellStyle name="20% - Accent5 24 2 10 2" xfId="3256" xr:uid="{00000000-0005-0000-0000-0000B70C0000}"/>
    <cellStyle name="20% - Accent5 24 2 11" xfId="3257" xr:uid="{00000000-0005-0000-0000-0000B80C0000}"/>
    <cellStyle name="20% - Accent5 24 2 11 2" xfId="3258" xr:uid="{00000000-0005-0000-0000-0000B90C0000}"/>
    <cellStyle name="20% - Accent5 24 2 12" xfId="3259" xr:uid="{00000000-0005-0000-0000-0000BA0C0000}"/>
    <cellStyle name="20% - Accent5 24 2 12 2" xfId="3260" xr:uid="{00000000-0005-0000-0000-0000BB0C0000}"/>
    <cellStyle name="20% - Accent5 24 2 13" xfId="3261" xr:uid="{00000000-0005-0000-0000-0000BC0C0000}"/>
    <cellStyle name="20% - Accent5 24 2 13 2" xfId="3262" xr:uid="{00000000-0005-0000-0000-0000BD0C0000}"/>
    <cellStyle name="20% - Accent5 24 2 14" xfId="3263" xr:uid="{00000000-0005-0000-0000-0000BE0C0000}"/>
    <cellStyle name="20% - Accent5 24 2 14 2" xfId="3264" xr:uid="{00000000-0005-0000-0000-0000BF0C0000}"/>
    <cellStyle name="20% - Accent5 24 2 15" xfId="3265" xr:uid="{00000000-0005-0000-0000-0000C00C0000}"/>
    <cellStyle name="20% - Accent5 24 2 15 2" xfId="3266" xr:uid="{00000000-0005-0000-0000-0000C10C0000}"/>
    <cellStyle name="20% - Accent5 24 2 16" xfId="3267" xr:uid="{00000000-0005-0000-0000-0000C20C0000}"/>
    <cellStyle name="20% - Accent5 24 2 2" xfId="3268" xr:uid="{00000000-0005-0000-0000-0000C30C0000}"/>
    <cellStyle name="20% - Accent5 24 2 2 2" xfId="3269" xr:uid="{00000000-0005-0000-0000-0000C40C0000}"/>
    <cellStyle name="20% - Accent5 24 2 3" xfId="3270" xr:uid="{00000000-0005-0000-0000-0000C50C0000}"/>
    <cellStyle name="20% - Accent5 24 2 3 2" xfId="3271" xr:uid="{00000000-0005-0000-0000-0000C60C0000}"/>
    <cellStyle name="20% - Accent5 24 2 4" xfId="3272" xr:uid="{00000000-0005-0000-0000-0000C70C0000}"/>
    <cellStyle name="20% - Accent5 24 2 4 2" xfId="3273" xr:uid="{00000000-0005-0000-0000-0000C80C0000}"/>
    <cellStyle name="20% - Accent5 24 2 5" xfId="3274" xr:uid="{00000000-0005-0000-0000-0000C90C0000}"/>
    <cellStyle name="20% - Accent5 24 2 5 2" xfId="3275" xr:uid="{00000000-0005-0000-0000-0000CA0C0000}"/>
    <cellStyle name="20% - Accent5 24 2 6" xfId="3276" xr:uid="{00000000-0005-0000-0000-0000CB0C0000}"/>
    <cellStyle name="20% - Accent5 24 2 6 2" xfId="3277" xr:uid="{00000000-0005-0000-0000-0000CC0C0000}"/>
    <cellStyle name="20% - Accent5 24 2 7" xfId="3278" xr:uid="{00000000-0005-0000-0000-0000CD0C0000}"/>
    <cellStyle name="20% - Accent5 24 2 7 2" xfId="3279" xr:uid="{00000000-0005-0000-0000-0000CE0C0000}"/>
    <cellStyle name="20% - Accent5 24 2 8" xfId="3280" xr:uid="{00000000-0005-0000-0000-0000CF0C0000}"/>
    <cellStyle name="20% - Accent5 24 2 8 2" xfId="3281" xr:uid="{00000000-0005-0000-0000-0000D00C0000}"/>
    <cellStyle name="20% - Accent5 24 2 9" xfId="3282" xr:uid="{00000000-0005-0000-0000-0000D10C0000}"/>
    <cellStyle name="20% - Accent5 24 2 9 2" xfId="3283" xr:uid="{00000000-0005-0000-0000-0000D20C0000}"/>
    <cellStyle name="20% - Accent5 24 3" xfId="3284" xr:uid="{00000000-0005-0000-0000-0000D30C0000}"/>
    <cellStyle name="20% - Accent5 24 3 2" xfId="3285" xr:uid="{00000000-0005-0000-0000-0000D40C0000}"/>
    <cellStyle name="20% - Accent5 24 4" xfId="3286" xr:uid="{00000000-0005-0000-0000-0000D50C0000}"/>
    <cellStyle name="20% - Accent5 24 4 2" xfId="3287" xr:uid="{00000000-0005-0000-0000-0000D60C0000}"/>
    <cellStyle name="20% - Accent5 24 5" xfId="3288" xr:uid="{00000000-0005-0000-0000-0000D70C0000}"/>
    <cellStyle name="20% - Accent5 24 5 2" xfId="3289" xr:uid="{00000000-0005-0000-0000-0000D80C0000}"/>
    <cellStyle name="20% - Accent5 24 6" xfId="3290" xr:uid="{00000000-0005-0000-0000-0000D90C0000}"/>
    <cellStyle name="20% - Accent5 24 6 2" xfId="3291" xr:uid="{00000000-0005-0000-0000-0000DA0C0000}"/>
    <cellStyle name="20% - Accent5 24 7" xfId="3292" xr:uid="{00000000-0005-0000-0000-0000DB0C0000}"/>
    <cellStyle name="20% - Accent5 24 7 2" xfId="3293" xr:uid="{00000000-0005-0000-0000-0000DC0C0000}"/>
    <cellStyle name="20% - Accent5 24 8" xfId="3294" xr:uid="{00000000-0005-0000-0000-0000DD0C0000}"/>
    <cellStyle name="20% - Accent5 24 8 2" xfId="3295" xr:uid="{00000000-0005-0000-0000-0000DE0C0000}"/>
    <cellStyle name="20% - Accent5 24 9" xfId="3296" xr:uid="{00000000-0005-0000-0000-0000DF0C0000}"/>
    <cellStyle name="20% - Accent5 24 9 2" xfId="3297" xr:uid="{00000000-0005-0000-0000-0000E00C0000}"/>
    <cellStyle name="20% - Accent5 25" xfId="3298" xr:uid="{00000000-0005-0000-0000-0000E10C0000}"/>
    <cellStyle name="20% - Accent5 26" xfId="3299" xr:uid="{00000000-0005-0000-0000-0000E20C0000}"/>
    <cellStyle name="20% - Accent5 27" xfId="3300" xr:uid="{00000000-0005-0000-0000-0000E30C0000}"/>
    <cellStyle name="20% - Accent5 3" xfId="3301" xr:uid="{00000000-0005-0000-0000-0000E40C0000}"/>
    <cellStyle name="20% - Accent5 3 10" xfId="3302" xr:uid="{00000000-0005-0000-0000-0000E50C0000}"/>
    <cellStyle name="20% - Accent5 3 11" xfId="3303" xr:uid="{00000000-0005-0000-0000-0000E60C0000}"/>
    <cellStyle name="20% - Accent5 3 11 2" xfId="3304" xr:uid="{00000000-0005-0000-0000-0000E70C0000}"/>
    <cellStyle name="20% - Accent5 3 12" xfId="3305" xr:uid="{00000000-0005-0000-0000-0000E80C0000}"/>
    <cellStyle name="20% - Accent5 3 13" xfId="3306" xr:uid="{00000000-0005-0000-0000-0000E90C0000}"/>
    <cellStyle name="20% - Accent5 3 2" xfId="3307" xr:uid="{00000000-0005-0000-0000-0000EA0C0000}"/>
    <cellStyle name="20% - Accent5 3 2 2" xfId="3308" xr:uid="{00000000-0005-0000-0000-0000EB0C0000}"/>
    <cellStyle name="20% - Accent5 3 3" xfId="3309" xr:uid="{00000000-0005-0000-0000-0000EC0C0000}"/>
    <cellStyle name="20% - Accent5 3 4" xfId="3310" xr:uid="{00000000-0005-0000-0000-0000ED0C0000}"/>
    <cellStyle name="20% - Accent5 3 5" xfId="3311" xr:uid="{00000000-0005-0000-0000-0000EE0C0000}"/>
    <cellStyle name="20% - Accent5 3 6" xfId="3312" xr:uid="{00000000-0005-0000-0000-0000EF0C0000}"/>
    <cellStyle name="20% - Accent5 3 7" xfId="3313" xr:uid="{00000000-0005-0000-0000-0000F00C0000}"/>
    <cellStyle name="20% - Accent5 3 8" xfId="3314" xr:uid="{00000000-0005-0000-0000-0000F10C0000}"/>
    <cellStyle name="20% - Accent5 3 9" xfId="3315" xr:uid="{00000000-0005-0000-0000-0000F20C0000}"/>
    <cellStyle name="20% - Accent5 4" xfId="3316" xr:uid="{00000000-0005-0000-0000-0000F30C0000}"/>
    <cellStyle name="20% - Accent5 4 10" xfId="3317" xr:uid="{00000000-0005-0000-0000-0000F40C0000}"/>
    <cellStyle name="20% - Accent5 4 11" xfId="3318" xr:uid="{00000000-0005-0000-0000-0000F50C0000}"/>
    <cellStyle name="20% - Accent5 4 11 2" xfId="3319" xr:uid="{00000000-0005-0000-0000-0000F60C0000}"/>
    <cellStyle name="20% - Accent5 4 12" xfId="3320" xr:uid="{00000000-0005-0000-0000-0000F70C0000}"/>
    <cellStyle name="20% - Accent5 4 2" xfId="3321" xr:uid="{00000000-0005-0000-0000-0000F80C0000}"/>
    <cellStyle name="20% - Accent5 4 3" xfId="3322" xr:uid="{00000000-0005-0000-0000-0000F90C0000}"/>
    <cellStyle name="20% - Accent5 4 4" xfId="3323" xr:uid="{00000000-0005-0000-0000-0000FA0C0000}"/>
    <cellStyle name="20% - Accent5 4 5" xfId="3324" xr:uid="{00000000-0005-0000-0000-0000FB0C0000}"/>
    <cellStyle name="20% - Accent5 4 6" xfId="3325" xr:uid="{00000000-0005-0000-0000-0000FC0C0000}"/>
    <cellStyle name="20% - Accent5 4 7" xfId="3326" xr:uid="{00000000-0005-0000-0000-0000FD0C0000}"/>
    <cellStyle name="20% - Accent5 4 8" xfId="3327" xr:uid="{00000000-0005-0000-0000-0000FE0C0000}"/>
    <cellStyle name="20% - Accent5 4 9" xfId="3328" xr:uid="{00000000-0005-0000-0000-0000FF0C0000}"/>
    <cellStyle name="20% - Accent5 5" xfId="3329" xr:uid="{00000000-0005-0000-0000-0000000D0000}"/>
    <cellStyle name="20% - Accent5 5 10" xfId="3330" xr:uid="{00000000-0005-0000-0000-0000010D0000}"/>
    <cellStyle name="20% - Accent5 5 11" xfId="3331" xr:uid="{00000000-0005-0000-0000-0000020D0000}"/>
    <cellStyle name="20% - Accent5 5 11 2" xfId="3332" xr:uid="{00000000-0005-0000-0000-0000030D0000}"/>
    <cellStyle name="20% - Accent5 5 12" xfId="3333" xr:uid="{00000000-0005-0000-0000-0000040D0000}"/>
    <cellStyle name="20% - Accent5 5 2" xfId="3334" xr:uid="{00000000-0005-0000-0000-0000050D0000}"/>
    <cellStyle name="20% - Accent5 5 3" xfId="3335" xr:uid="{00000000-0005-0000-0000-0000060D0000}"/>
    <cellStyle name="20% - Accent5 5 4" xfId="3336" xr:uid="{00000000-0005-0000-0000-0000070D0000}"/>
    <cellStyle name="20% - Accent5 5 5" xfId="3337" xr:uid="{00000000-0005-0000-0000-0000080D0000}"/>
    <cellStyle name="20% - Accent5 5 6" xfId="3338" xr:uid="{00000000-0005-0000-0000-0000090D0000}"/>
    <cellStyle name="20% - Accent5 5 7" xfId="3339" xr:uid="{00000000-0005-0000-0000-00000A0D0000}"/>
    <cellStyle name="20% - Accent5 5 8" xfId="3340" xr:uid="{00000000-0005-0000-0000-00000B0D0000}"/>
    <cellStyle name="20% - Accent5 5 9" xfId="3341" xr:uid="{00000000-0005-0000-0000-00000C0D0000}"/>
    <cellStyle name="20% - Accent5 6" xfId="3342" xr:uid="{00000000-0005-0000-0000-00000D0D0000}"/>
    <cellStyle name="20% - Accent5 6 10" xfId="3343" xr:uid="{00000000-0005-0000-0000-00000E0D0000}"/>
    <cellStyle name="20% - Accent5 6 11" xfId="3344" xr:uid="{00000000-0005-0000-0000-00000F0D0000}"/>
    <cellStyle name="20% - Accent5 6 11 2" xfId="3345" xr:uid="{00000000-0005-0000-0000-0000100D0000}"/>
    <cellStyle name="20% - Accent5 6 12" xfId="3346" xr:uid="{00000000-0005-0000-0000-0000110D0000}"/>
    <cellStyle name="20% - Accent5 6 2" xfId="3347" xr:uid="{00000000-0005-0000-0000-0000120D0000}"/>
    <cellStyle name="20% - Accent5 6 3" xfId="3348" xr:uid="{00000000-0005-0000-0000-0000130D0000}"/>
    <cellStyle name="20% - Accent5 6 4" xfId="3349" xr:uid="{00000000-0005-0000-0000-0000140D0000}"/>
    <cellStyle name="20% - Accent5 6 5" xfId="3350" xr:uid="{00000000-0005-0000-0000-0000150D0000}"/>
    <cellStyle name="20% - Accent5 6 6" xfId="3351" xr:uid="{00000000-0005-0000-0000-0000160D0000}"/>
    <cellStyle name="20% - Accent5 6 7" xfId="3352" xr:uid="{00000000-0005-0000-0000-0000170D0000}"/>
    <cellStyle name="20% - Accent5 6 8" xfId="3353" xr:uid="{00000000-0005-0000-0000-0000180D0000}"/>
    <cellStyle name="20% - Accent5 6 9" xfId="3354" xr:uid="{00000000-0005-0000-0000-0000190D0000}"/>
    <cellStyle name="20% - Accent5 7" xfId="3355" xr:uid="{00000000-0005-0000-0000-00001A0D0000}"/>
    <cellStyle name="20% - Accent5 7 10" xfId="3356" xr:uid="{00000000-0005-0000-0000-00001B0D0000}"/>
    <cellStyle name="20% - Accent5 7 11" xfId="3357" xr:uid="{00000000-0005-0000-0000-00001C0D0000}"/>
    <cellStyle name="20% - Accent5 7 11 2" xfId="3358" xr:uid="{00000000-0005-0000-0000-00001D0D0000}"/>
    <cellStyle name="20% - Accent5 7 12" xfId="3359" xr:uid="{00000000-0005-0000-0000-00001E0D0000}"/>
    <cellStyle name="20% - Accent5 7 2" xfId="3360" xr:uid="{00000000-0005-0000-0000-00001F0D0000}"/>
    <cellStyle name="20% - Accent5 7 3" xfId="3361" xr:uid="{00000000-0005-0000-0000-0000200D0000}"/>
    <cellStyle name="20% - Accent5 7 4" xfId="3362" xr:uid="{00000000-0005-0000-0000-0000210D0000}"/>
    <cellStyle name="20% - Accent5 7 5" xfId="3363" xr:uid="{00000000-0005-0000-0000-0000220D0000}"/>
    <cellStyle name="20% - Accent5 7 6" xfId="3364" xr:uid="{00000000-0005-0000-0000-0000230D0000}"/>
    <cellStyle name="20% - Accent5 7 7" xfId="3365" xr:uid="{00000000-0005-0000-0000-0000240D0000}"/>
    <cellStyle name="20% - Accent5 7 8" xfId="3366" xr:uid="{00000000-0005-0000-0000-0000250D0000}"/>
    <cellStyle name="20% - Accent5 7 9" xfId="3367" xr:uid="{00000000-0005-0000-0000-0000260D0000}"/>
    <cellStyle name="20% - Accent5 8" xfId="3368" xr:uid="{00000000-0005-0000-0000-0000270D0000}"/>
    <cellStyle name="20% - Accent5 8 10" xfId="3369" xr:uid="{00000000-0005-0000-0000-0000280D0000}"/>
    <cellStyle name="20% - Accent5 8 11" xfId="3370" xr:uid="{00000000-0005-0000-0000-0000290D0000}"/>
    <cellStyle name="20% - Accent5 8 11 2" xfId="3371" xr:uid="{00000000-0005-0000-0000-00002A0D0000}"/>
    <cellStyle name="20% - Accent5 8 12" xfId="3372" xr:uid="{00000000-0005-0000-0000-00002B0D0000}"/>
    <cellStyle name="20% - Accent5 8 2" xfId="3373" xr:uid="{00000000-0005-0000-0000-00002C0D0000}"/>
    <cellStyle name="20% - Accent5 8 3" xfId="3374" xr:uid="{00000000-0005-0000-0000-00002D0D0000}"/>
    <cellStyle name="20% - Accent5 8 4" xfId="3375" xr:uid="{00000000-0005-0000-0000-00002E0D0000}"/>
    <cellStyle name="20% - Accent5 8 5" xfId="3376" xr:uid="{00000000-0005-0000-0000-00002F0D0000}"/>
    <cellStyle name="20% - Accent5 8 6" xfId="3377" xr:uid="{00000000-0005-0000-0000-0000300D0000}"/>
    <cellStyle name="20% - Accent5 8 7" xfId="3378" xr:uid="{00000000-0005-0000-0000-0000310D0000}"/>
    <cellStyle name="20% - Accent5 8 8" xfId="3379" xr:uid="{00000000-0005-0000-0000-0000320D0000}"/>
    <cellStyle name="20% - Accent5 8 9" xfId="3380" xr:uid="{00000000-0005-0000-0000-0000330D0000}"/>
    <cellStyle name="20% - Accent5 9" xfId="3381" xr:uid="{00000000-0005-0000-0000-0000340D0000}"/>
    <cellStyle name="20% - Accent5 9 10" xfId="3382" xr:uid="{00000000-0005-0000-0000-0000350D0000}"/>
    <cellStyle name="20% - Accent5 9 11" xfId="3383" xr:uid="{00000000-0005-0000-0000-0000360D0000}"/>
    <cellStyle name="20% - Accent5 9 11 2" xfId="3384" xr:uid="{00000000-0005-0000-0000-0000370D0000}"/>
    <cellStyle name="20% - Accent5 9 12" xfId="3385" xr:uid="{00000000-0005-0000-0000-0000380D0000}"/>
    <cellStyle name="20% - Accent5 9 2" xfId="3386" xr:uid="{00000000-0005-0000-0000-0000390D0000}"/>
    <cellStyle name="20% - Accent5 9 3" xfId="3387" xr:uid="{00000000-0005-0000-0000-00003A0D0000}"/>
    <cellStyle name="20% - Accent5 9 4" xfId="3388" xr:uid="{00000000-0005-0000-0000-00003B0D0000}"/>
    <cellStyle name="20% - Accent5 9 5" xfId="3389" xr:uid="{00000000-0005-0000-0000-00003C0D0000}"/>
    <cellStyle name="20% - Accent5 9 6" xfId="3390" xr:uid="{00000000-0005-0000-0000-00003D0D0000}"/>
    <cellStyle name="20% - Accent5 9 7" xfId="3391" xr:uid="{00000000-0005-0000-0000-00003E0D0000}"/>
    <cellStyle name="20% - Accent5 9 8" xfId="3392" xr:uid="{00000000-0005-0000-0000-00003F0D0000}"/>
    <cellStyle name="20% - Accent5 9 9" xfId="3393" xr:uid="{00000000-0005-0000-0000-0000400D0000}"/>
    <cellStyle name="20% - Accent6 10" xfId="3394" xr:uid="{00000000-0005-0000-0000-0000410D0000}"/>
    <cellStyle name="20% - Accent6 10 10" xfId="3395" xr:uid="{00000000-0005-0000-0000-0000420D0000}"/>
    <cellStyle name="20% - Accent6 10 10 2" xfId="3396" xr:uid="{00000000-0005-0000-0000-0000430D0000}"/>
    <cellStyle name="20% - Accent6 10 11" xfId="3397" xr:uid="{00000000-0005-0000-0000-0000440D0000}"/>
    <cellStyle name="20% - Accent6 10 2" xfId="3398" xr:uid="{00000000-0005-0000-0000-0000450D0000}"/>
    <cellStyle name="20% - Accent6 10 2 2" xfId="3399" xr:uid="{00000000-0005-0000-0000-0000460D0000}"/>
    <cellStyle name="20% - Accent6 10 2 2 2" xfId="3400" xr:uid="{00000000-0005-0000-0000-0000470D0000}"/>
    <cellStyle name="20% - Accent6 10 2 3" xfId="3401" xr:uid="{00000000-0005-0000-0000-0000480D0000}"/>
    <cellStyle name="20% - Accent6 10 2 3 2" xfId="3402" xr:uid="{00000000-0005-0000-0000-0000490D0000}"/>
    <cellStyle name="20% - Accent6 10 2 4" xfId="3403" xr:uid="{00000000-0005-0000-0000-00004A0D0000}"/>
    <cellStyle name="20% - Accent6 10 3" xfId="3404" xr:uid="{00000000-0005-0000-0000-00004B0D0000}"/>
    <cellStyle name="20% - Accent6 10 3 2" xfId="3405" xr:uid="{00000000-0005-0000-0000-00004C0D0000}"/>
    <cellStyle name="20% - Accent6 10 3 2 2" xfId="3406" xr:uid="{00000000-0005-0000-0000-00004D0D0000}"/>
    <cellStyle name="20% - Accent6 10 3 3" xfId="3407" xr:uid="{00000000-0005-0000-0000-00004E0D0000}"/>
    <cellStyle name="20% - Accent6 10 3 3 2" xfId="3408" xr:uid="{00000000-0005-0000-0000-00004F0D0000}"/>
    <cellStyle name="20% - Accent6 10 3 4" xfId="3409" xr:uid="{00000000-0005-0000-0000-0000500D0000}"/>
    <cellStyle name="20% - Accent6 10 4" xfId="3410" xr:uid="{00000000-0005-0000-0000-0000510D0000}"/>
    <cellStyle name="20% - Accent6 10 4 2" xfId="3411" xr:uid="{00000000-0005-0000-0000-0000520D0000}"/>
    <cellStyle name="20% - Accent6 10 4 2 2" xfId="3412" xr:uid="{00000000-0005-0000-0000-0000530D0000}"/>
    <cellStyle name="20% - Accent6 10 4 3" xfId="3413" xr:uid="{00000000-0005-0000-0000-0000540D0000}"/>
    <cellStyle name="20% - Accent6 10 4 3 2" xfId="3414" xr:uid="{00000000-0005-0000-0000-0000550D0000}"/>
    <cellStyle name="20% - Accent6 10 4 4" xfId="3415" xr:uid="{00000000-0005-0000-0000-0000560D0000}"/>
    <cellStyle name="20% - Accent6 10 5" xfId="3416" xr:uid="{00000000-0005-0000-0000-0000570D0000}"/>
    <cellStyle name="20% - Accent6 10 5 2" xfId="3417" xr:uid="{00000000-0005-0000-0000-0000580D0000}"/>
    <cellStyle name="20% - Accent6 10 5 2 2" xfId="3418" xr:uid="{00000000-0005-0000-0000-0000590D0000}"/>
    <cellStyle name="20% - Accent6 10 5 3" xfId="3419" xr:uid="{00000000-0005-0000-0000-00005A0D0000}"/>
    <cellStyle name="20% - Accent6 10 5 3 2" xfId="3420" xr:uid="{00000000-0005-0000-0000-00005B0D0000}"/>
    <cellStyle name="20% - Accent6 10 5 4" xfId="3421" xr:uid="{00000000-0005-0000-0000-00005C0D0000}"/>
    <cellStyle name="20% - Accent6 10 6" xfId="3422" xr:uid="{00000000-0005-0000-0000-00005D0D0000}"/>
    <cellStyle name="20% - Accent6 10 6 2" xfId="3423" xr:uid="{00000000-0005-0000-0000-00005E0D0000}"/>
    <cellStyle name="20% - Accent6 10 6 2 2" xfId="3424" xr:uid="{00000000-0005-0000-0000-00005F0D0000}"/>
    <cellStyle name="20% - Accent6 10 6 3" xfId="3425" xr:uid="{00000000-0005-0000-0000-0000600D0000}"/>
    <cellStyle name="20% - Accent6 10 6 3 2" xfId="3426" xr:uid="{00000000-0005-0000-0000-0000610D0000}"/>
    <cellStyle name="20% - Accent6 10 6 4" xfId="3427" xr:uid="{00000000-0005-0000-0000-0000620D0000}"/>
    <cellStyle name="20% - Accent6 10 7" xfId="3428" xr:uid="{00000000-0005-0000-0000-0000630D0000}"/>
    <cellStyle name="20% - Accent6 10 7 2" xfId="3429" xr:uid="{00000000-0005-0000-0000-0000640D0000}"/>
    <cellStyle name="20% - Accent6 10 8" xfId="3430" xr:uid="{00000000-0005-0000-0000-0000650D0000}"/>
    <cellStyle name="20% - Accent6 10 8 2" xfId="3431" xr:uid="{00000000-0005-0000-0000-0000660D0000}"/>
    <cellStyle name="20% - Accent6 10 9" xfId="3432" xr:uid="{00000000-0005-0000-0000-0000670D0000}"/>
    <cellStyle name="20% - Accent6 11" xfId="3433" xr:uid="{00000000-0005-0000-0000-0000680D0000}"/>
    <cellStyle name="20% - Accent6 11 10" xfId="3434" xr:uid="{00000000-0005-0000-0000-0000690D0000}"/>
    <cellStyle name="20% - Accent6 11 10 2" xfId="3435" xr:uid="{00000000-0005-0000-0000-00006A0D0000}"/>
    <cellStyle name="20% - Accent6 11 11" xfId="3436" xr:uid="{00000000-0005-0000-0000-00006B0D0000}"/>
    <cellStyle name="20% - Accent6 11 2" xfId="3437" xr:uid="{00000000-0005-0000-0000-00006C0D0000}"/>
    <cellStyle name="20% - Accent6 11 2 2" xfId="3438" xr:uid="{00000000-0005-0000-0000-00006D0D0000}"/>
    <cellStyle name="20% - Accent6 11 2 2 2" xfId="3439" xr:uid="{00000000-0005-0000-0000-00006E0D0000}"/>
    <cellStyle name="20% - Accent6 11 2 3" xfId="3440" xr:uid="{00000000-0005-0000-0000-00006F0D0000}"/>
    <cellStyle name="20% - Accent6 11 2 3 2" xfId="3441" xr:uid="{00000000-0005-0000-0000-0000700D0000}"/>
    <cellStyle name="20% - Accent6 11 2 4" xfId="3442" xr:uid="{00000000-0005-0000-0000-0000710D0000}"/>
    <cellStyle name="20% - Accent6 11 3" xfId="3443" xr:uid="{00000000-0005-0000-0000-0000720D0000}"/>
    <cellStyle name="20% - Accent6 11 3 2" xfId="3444" xr:uid="{00000000-0005-0000-0000-0000730D0000}"/>
    <cellStyle name="20% - Accent6 11 3 2 2" xfId="3445" xr:uid="{00000000-0005-0000-0000-0000740D0000}"/>
    <cellStyle name="20% - Accent6 11 3 3" xfId="3446" xr:uid="{00000000-0005-0000-0000-0000750D0000}"/>
    <cellStyle name="20% - Accent6 11 3 3 2" xfId="3447" xr:uid="{00000000-0005-0000-0000-0000760D0000}"/>
    <cellStyle name="20% - Accent6 11 3 4" xfId="3448" xr:uid="{00000000-0005-0000-0000-0000770D0000}"/>
    <cellStyle name="20% - Accent6 11 4" xfId="3449" xr:uid="{00000000-0005-0000-0000-0000780D0000}"/>
    <cellStyle name="20% - Accent6 11 4 2" xfId="3450" xr:uid="{00000000-0005-0000-0000-0000790D0000}"/>
    <cellStyle name="20% - Accent6 11 4 2 2" xfId="3451" xr:uid="{00000000-0005-0000-0000-00007A0D0000}"/>
    <cellStyle name="20% - Accent6 11 4 3" xfId="3452" xr:uid="{00000000-0005-0000-0000-00007B0D0000}"/>
    <cellStyle name="20% - Accent6 11 4 3 2" xfId="3453" xr:uid="{00000000-0005-0000-0000-00007C0D0000}"/>
    <cellStyle name="20% - Accent6 11 4 4" xfId="3454" xr:uid="{00000000-0005-0000-0000-00007D0D0000}"/>
    <cellStyle name="20% - Accent6 11 5" xfId="3455" xr:uid="{00000000-0005-0000-0000-00007E0D0000}"/>
    <cellStyle name="20% - Accent6 11 5 2" xfId="3456" xr:uid="{00000000-0005-0000-0000-00007F0D0000}"/>
    <cellStyle name="20% - Accent6 11 5 2 2" xfId="3457" xr:uid="{00000000-0005-0000-0000-0000800D0000}"/>
    <cellStyle name="20% - Accent6 11 5 3" xfId="3458" xr:uid="{00000000-0005-0000-0000-0000810D0000}"/>
    <cellStyle name="20% - Accent6 11 5 3 2" xfId="3459" xr:uid="{00000000-0005-0000-0000-0000820D0000}"/>
    <cellStyle name="20% - Accent6 11 5 4" xfId="3460" xr:uid="{00000000-0005-0000-0000-0000830D0000}"/>
    <cellStyle name="20% - Accent6 11 6" xfId="3461" xr:uid="{00000000-0005-0000-0000-0000840D0000}"/>
    <cellStyle name="20% - Accent6 11 6 2" xfId="3462" xr:uid="{00000000-0005-0000-0000-0000850D0000}"/>
    <cellStyle name="20% - Accent6 11 6 2 2" xfId="3463" xr:uid="{00000000-0005-0000-0000-0000860D0000}"/>
    <cellStyle name="20% - Accent6 11 6 3" xfId="3464" xr:uid="{00000000-0005-0000-0000-0000870D0000}"/>
    <cellStyle name="20% - Accent6 11 6 3 2" xfId="3465" xr:uid="{00000000-0005-0000-0000-0000880D0000}"/>
    <cellStyle name="20% - Accent6 11 6 4" xfId="3466" xr:uid="{00000000-0005-0000-0000-0000890D0000}"/>
    <cellStyle name="20% - Accent6 11 7" xfId="3467" xr:uid="{00000000-0005-0000-0000-00008A0D0000}"/>
    <cellStyle name="20% - Accent6 11 7 2" xfId="3468" xr:uid="{00000000-0005-0000-0000-00008B0D0000}"/>
    <cellStyle name="20% - Accent6 11 8" xfId="3469" xr:uid="{00000000-0005-0000-0000-00008C0D0000}"/>
    <cellStyle name="20% - Accent6 11 8 2" xfId="3470" xr:uid="{00000000-0005-0000-0000-00008D0D0000}"/>
    <cellStyle name="20% - Accent6 11 9" xfId="3471" xr:uid="{00000000-0005-0000-0000-00008E0D0000}"/>
    <cellStyle name="20% - Accent6 12" xfId="3472" xr:uid="{00000000-0005-0000-0000-00008F0D0000}"/>
    <cellStyle name="20% - Accent6 12 2" xfId="3473" xr:uid="{00000000-0005-0000-0000-0000900D0000}"/>
    <cellStyle name="20% - Accent6 12 2 2" xfId="3474" xr:uid="{00000000-0005-0000-0000-0000910D0000}"/>
    <cellStyle name="20% - Accent6 12 2 2 2" xfId="3475" xr:uid="{00000000-0005-0000-0000-0000920D0000}"/>
    <cellStyle name="20% - Accent6 12 2 3" xfId="3476" xr:uid="{00000000-0005-0000-0000-0000930D0000}"/>
    <cellStyle name="20% - Accent6 12 2 3 2" xfId="3477" xr:uid="{00000000-0005-0000-0000-0000940D0000}"/>
    <cellStyle name="20% - Accent6 12 2 4" xfId="3478" xr:uid="{00000000-0005-0000-0000-0000950D0000}"/>
    <cellStyle name="20% - Accent6 12 3" xfId="3479" xr:uid="{00000000-0005-0000-0000-0000960D0000}"/>
    <cellStyle name="20% - Accent6 12 3 2" xfId="3480" xr:uid="{00000000-0005-0000-0000-0000970D0000}"/>
    <cellStyle name="20% - Accent6 12 3 2 2" xfId="3481" xr:uid="{00000000-0005-0000-0000-0000980D0000}"/>
    <cellStyle name="20% - Accent6 12 3 3" xfId="3482" xr:uid="{00000000-0005-0000-0000-0000990D0000}"/>
    <cellStyle name="20% - Accent6 12 3 3 2" xfId="3483" xr:uid="{00000000-0005-0000-0000-00009A0D0000}"/>
    <cellStyle name="20% - Accent6 12 3 4" xfId="3484" xr:uid="{00000000-0005-0000-0000-00009B0D0000}"/>
    <cellStyle name="20% - Accent6 12 4" xfId="3485" xr:uid="{00000000-0005-0000-0000-00009C0D0000}"/>
    <cellStyle name="20% - Accent6 12 4 2" xfId="3486" xr:uid="{00000000-0005-0000-0000-00009D0D0000}"/>
    <cellStyle name="20% - Accent6 12 4 2 2" xfId="3487" xr:uid="{00000000-0005-0000-0000-00009E0D0000}"/>
    <cellStyle name="20% - Accent6 12 4 3" xfId="3488" xr:uid="{00000000-0005-0000-0000-00009F0D0000}"/>
    <cellStyle name="20% - Accent6 12 4 3 2" xfId="3489" xr:uid="{00000000-0005-0000-0000-0000A00D0000}"/>
    <cellStyle name="20% - Accent6 12 4 4" xfId="3490" xr:uid="{00000000-0005-0000-0000-0000A10D0000}"/>
    <cellStyle name="20% - Accent6 12 5" xfId="3491" xr:uid="{00000000-0005-0000-0000-0000A20D0000}"/>
    <cellStyle name="20% - Accent6 12 5 2" xfId="3492" xr:uid="{00000000-0005-0000-0000-0000A30D0000}"/>
    <cellStyle name="20% - Accent6 12 5 2 2" xfId="3493" xr:uid="{00000000-0005-0000-0000-0000A40D0000}"/>
    <cellStyle name="20% - Accent6 12 5 3" xfId="3494" xr:uid="{00000000-0005-0000-0000-0000A50D0000}"/>
    <cellStyle name="20% - Accent6 12 5 3 2" xfId="3495" xr:uid="{00000000-0005-0000-0000-0000A60D0000}"/>
    <cellStyle name="20% - Accent6 12 5 4" xfId="3496" xr:uid="{00000000-0005-0000-0000-0000A70D0000}"/>
    <cellStyle name="20% - Accent6 12 6" xfId="3497" xr:uid="{00000000-0005-0000-0000-0000A80D0000}"/>
    <cellStyle name="20% - Accent6 12 6 2" xfId="3498" xr:uid="{00000000-0005-0000-0000-0000A90D0000}"/>
    <cellStyle name="20% - Accent6 12 6 2 2" xfId="3499" xr:uid="{00000000-0005-0000-0000-0000AA0D0000}"/>
    <cellStyle name="20% - Accent6 12 6 3" xfId="3500" xr:uid="{00000000-0005-0000-0000-0000AB0D0000}"/>
    <cellStyle name="20% - Accent6 12 6 3 2" xfId="3501" xr:uid="{00000000-0005-0000-0000-0000AC0D0000}"/>
    <cellStyle name="20% - Accent6 12 6 4" xfId="3502" xr:uid="{00000000-0005-0000-0000-0000AD0D0000}"/>
    <cellStyle name="20% - Accent6 12 7" xfId="3503" xr:uid="{00000000-0005-0000-0000-0000AE0D0000}"/>
    <cellStyle name="20% - Accent6 12 7 2" xfId="3504" xr:uid="{00000000-0005-0000-0000-0000AF0D0000}"/>
    <cellStyle name="20% - Accent6 12 8" xfId="3505" xr:uid="{00000000-0005-0000-0000-0000B00D0000}"/>
    <cellStyle name="20% - Accent6 12 8 2" xfId="3506" xr:uid="{00000000-0005-0000-0000-0000B10D0000}"/>
    <cellStyle name="20% - Accent6 12 9" xfId="3507" xr:uid="{00000000-0005-0000-0000-0000B20D0000}"/>
    <cellStyle name="20% - Accent6 13" xfId="3508" xr:uid="{00000000-0005-0000-0000-0000B30D0000}"/>
    <cellStyle name="20% - Accent6 13 2" xfId="3509" xr:uid="{00000000-0005-0000-0000-0000B40D0000}"/>
    <cellStyle name="20% - Accent6 13 2 2" xfId="3510" xr:uid="{00000000-0005-0000-0000-0000B50D0000}"/>
    <cellStyle name="20% - Accent6 13 2 2 2" xfId="3511" xr:uid="{00000000-0005-0000-0000-0000B60D0000}"/>
    <cellStyle name="20% - Accent6 13 2 3" xfId="3512" xr:uid="{00000000-0005-0000-0000-0000B70D0000}"/>
    <cellStyle name="20% - Accent6 13 2 3 2" xfId="3513" xr:uid="{00000000-0005-0000-0000-0000B80D0000}"/>
    <cellStyle name="20% - Accent6 13 2 4" xfId="3514" xr:uid="{00000000-0005-0000-0000-0000B90D0000}"/>
    <cellStyle name="20% - Accent6 13 3" xfId="3515" xr:uid="{00000000-0005-0000-0000-0000BA0D0000}"/>
    <cellStyle name="20% - Accent6 13 3 2" xfId="3516" xr:uid="{00000000-0005-0000-0000-0000BB0D0000}"/>
    <cellStyle name="20% - Accent6 13 3 2 2" xfId="3517" xr:uid="{00000000-0005-0000-0000-0000BC0D0000}"/>
    <cellStyle name="20% - Accent6 13 3 3" xfId="3518" xr:uid="{00000000-0005-0000-0000-0000BD0D0000}"/>
    <cellStyle name="20% - Accent6 13 3 3 2" xfId="3519" xr:uid="{00000000-0005-0000-0000-0000BE0D0000}"/>
    <cellStyle name="20% - Accent6 13 3 4" xfId="3520" xr:uid="{00000000-0005-0000-0000-0000BF0D0000}"/>
    <cellStyle name="20% - Accent6 13 4" xfId="3521" xr:uid="{00000000-0005-0000-0000-0000C00D0000}"/>
    <cellStyle name="20% - Accent6 13 4 2" xfId="3522" xr:uid="{00000000-0005-0000-0000-0000C10D0000}"/>
    <cellStyle name="20% - Accent6 13 4 2 2" xfId="3523" xr:uid="{00000000-0005-0000-0000-0000C20D0000}"/>
    <cellStyle name="20% - Accent6 13 4 3" xfId="3524" xr:uid="{00000000-0005-0000-0000-0000C30D0000}"/>
    <cellStyle name="20% - Accent6 13 4 3 2" xfId="3525" xr:uid="{00000000-0005-0000-0000-0000C40D0000}"/>
    <cellStyle name="20% - Accent6 13 4 4" xfId="3526" xr:uid="{00000000-0005-0000-0000-0000C50D0000}"/>
    <cellStyle name="20% - Accent6 13 5" xfId="3527" xr:uid="{00000000-0005-0000-0000-0000C60D0000}"/>
    <cellStyle name="20% - Accent6 13 5 2" xfId="3528" xr:uid="{00000000-0005-0000-0000-0000C70D0000}"/>
    <cellStyle name="20% - Accent6 13 5 2 2" xfId="3529" xr:uid="{00000000-0005-0000-0000-0000C80D0000}"/>
    <cellStyle name="20% - Accent6 13 5 3" xfId="3530" xr:uid="{00000000-0005-0000-0000-0000C90D0000}"/>
    <cellStyle name="20% - Accent6 13 5 3 2" xfId="3531" xr:uid="{00000000-0005-0000-0000-0000CA0D0000}"/>
    <cellStyle name="20% - Accent6 13 5 4" xfId="3532" xr:uid="{00000000-0005-0000-0000-0000CB0D0000}"/>
    <cellStyle name="20% - Accent6 13 6" xfId="3533" xr:uid="{00000000-0005-0000-0000-0000CC0D0000}"/>
    <cellStyle name="20% - Accent6 13 6 2" xfId="3534" xr:uid="{00000000-0005-0000-0000-0000CD0D0000}"/>
    <cellStyle name="20% - Accent6 13 6 2 2" xfId="3535" xr:uid="{00000000-0005-0000-0000-0000CE0D0000}"/>
    <cellStyle name="20% - Accent6 13 6 3" xfId="3536" xr:uid="{00000000-0005-0000-0000-0000CF0D0000}"/>
    <cellStyle name="20% - Accent6 13 6 3 2" xfId="3537" xr:uid="{00000000-0005-0000-0000-0000D00D0000}"/>
    <cellStyle name="20% - Accent6 13 6 4" xfId="3538" xr:uid="{00000000-0005-0000-0000-0000D10D0000}"/>
    <cellStyle name="20% - Accent6 13 7" xfId="3539" xr:uid="{00000000-0005-0000-0000-0000D20D0000}"/>
    <cellStyle name="20% - Accent6 13 7 2" xfId="3540" xr:uid="{00000000-0005-0000-0000-0000D30D0000}"/>
    <cellStyle name="20% - Accent6 13 8" xfId="3541" xr:uid="{00000000-0005-0000-0000-0000D40D0000}"/>
    <cellStyle name="20% - Accent6 13 8 2" xfId="3542" xr:uid="{00000000-0005-0000-0000-0000D50D0000}"/>
    <cellStyle name="20% - Accent6 13 9" xfId="3543" xr:uid="{00000000-0005-0000-0000-0000D60D0000}"/>
    <cellStyle name="20% - Accent6 14" xfId="3544" xr:uid="{00000000-0005-0000-0000-0000D70D0000}"/>
    <cellStyle name="20% - Accent6 14 2" xfId="3545" xr:uid="{00000000-0005-0000-0000-0000D80D0000}"/>
    <cellStyle name="20% - Accent6 14 2 2" xfId="3546" xr:uid="{00000000-0005-0000-0000-0000D90D0000}"/>
    <cellStyle name="20% - Accent6 14 2 2 2" xfId="3547" xr:uid="{00000000-0005-0000-0000-0000DA0D0000}"/>
    <cellStyle name="20% - Accent6 14 2 3" xfId="3548" xr:uid="{00000000-0005-0000-0000-0000DB0D0000}"/>
    <cellStyle name="20% - Accent6 14 2 3 2" xfId="3549" xr:uid="{00000000-0005-0000-0000-0000DC0D0000}"/>
    <cellStyle name="20% - Accent6 14 2 4" xfId="3550" xr:uid="{00000000-0005-0000-0000-0000DD0D0000}"/>
    <cellStyle name="20% - Accent6 14 3" xfId="3551" xr:uid="{00000000-0005-0000-0000-0000DE0D0000}"/>
    <cellStyle name="20% - Accent6 14 3 2" xfId="3552" xr:uid="{00000000-0005-0000-0000-0000DF0D0000}"/>
    <cellStyle name="20% - Accent6 14 3 2 2" xfId="3553" xr:uid="{00000000-0005-0000-0000-0000E00D0000}"/>
    <cellStyle name="20% - Accent6 14 3 3" xfId="3554" xr:uid="{00000000-0005-0000-0000-0000E10D0000}"/>
    <cellStyle name="20% - Accent6 14 3 3 2" xfId="3555" xr:uid="{00000000-0005-0000-0000-0000E20D0000}"/>
    <cellStyle name="20% - Accent6 14 3 4" xfId="3556" xr:uid="{00000000-0005-0000-0000-0000E30D0000}"/>
    <cellStyle name="20% - Accent6 14 4" xfId="3557" xr:uid="{00000000-0005-0000-0000-0000E40D0000}"/>
    <cellStyle name="20% - Accent6 14 4 2" xfId="3558" xr:uid="{00000000-0005-0000-0000-0000E50D0000}"/>
    <cellStyle name="20% - Accent6 14 4 2 2" xfId="3559" xr:uid="{00000000-0005-0000-0000-0000E60D0000}"/>
    <cellStyle name="20% - Accent6 14 4 3" xfId="3560" xr:uid="{00000000-0005-0000-0000-0000E70D0000}"/>
    <cellStyle name="20% - Accent6 14 4 3 2" xfId="3561" xr:uid="{00000000-0005-0000-0000-0000E80D0000}"/>
    <cellStyle name="20% - Accent6 14 4 4" xfId="3562" xr:uid="{00000000-0005-0000-0000-0000E90D0000}"/>
    <cellStyle name="20% - Accent6 14 5" xfId="3563" xr:uid="{00000000-0005-0000-0000-0000EA0D0000}"/>
    <cellStyle name="20% - Accent6 14 5 2" xfId="3564" xr:uid="{00000000-0005-0000-0000-0000EB0D0000}"/>
    <cellStyle name="20% - Accent6 14 5 2 2" xfId="3565" xr:uid="{00000000-0005-0000-0000-0000EC0D0000}"/>
    <cellStyle name="20% - Accent6 14 5 3" xfId="3566" xr:uid="{00000000-0005-0000-0000-0000ED0D0000}"/>
    <cellStyle name="20% - Accent6 14 5 3 2" xfId="3567" xr:uid="{00000000-0005-0000-0000-0000EE0D0000}"/>
    <cellStyle name="20% - Accent6 14 5 4" xfId="3568" xr:uid="{00000000-0005-0000-0000-0000EF0D0000}"/>
    <cellStyle name="20% - Accent6 14 6" xfId="3569" xr:uid="{00000000-0005-0000-0000-0000F00D0000}"/>
    <cellStyle name="20% - Accent6 14 6 2" xfId="3570" xr:uid="{00000000-0005-0000-0000-0000F10D0000}"/>
    <cellStyle name="20% - Accent6 14 6 2 2" xfId="3571" xr:uid="{00000000-0005-0000-0000-0000F20D0000}"/>
    <cellStyle name="20% - Accent6 14 6 3" xfId="3572" xr:uid="{00000000-0005-0000-0000-0000F30D0000}"/>
    <cellStyle name="20% - Accent6 14 6 3 2" xfId="3573" xr:uid="{00000000-0005-0000-0000-0000F40D0000}"/>
    <cellStyle name="20% - Accent6 14 6 4" xfId="3574" xr:uid="{00000000-0005-0000-0000-0000F50D0000}"/>
    <cellStyle name="20% - Accent6 14 7" xfId="3575" xr:uid="{00000000-0005-0000-0000-0000F60D0000}"/>
    <cellStyle name="20% - Accent6 14 7 2" xfId="3576" xr:uid="{00000000-0005-0000-0000-0000F70D0000}"/>
    <cellStyle name="20% - Accent6 14 8" xfId="3577" xr:uid="{00000000-0005-0000-0000-0000F80D0000}"/>
    <cellStyle name="20% - Accent6 14 8 2" xfId="3578" xr:uid="{00000000-0005-0000-0000-0000F90D0000}"/>
    <cellStyle name="20% - Accent6 14 9" xfId="3579" xr:uid="{00000000-0005-0000-0000-0000FA0D0000}"/>
    <cellStyle name="20% - Accent6 15" xfId="3580" xr:uid="{00000000-0005-0000-0000-0000FB0D0000}"/>
    <cellStyle name="20% - Accent6 15 2" xfId="3581" xr:uid="{00000000-0005-0000-0000-0000FC0D0000}"/>
    <cellStyle name="20% - Accent6 15 2 2" xfId="3582" xr:uid="{00000000-0005-0000-0000-0000FD0D0000}"/>
    <cellStyle name="20% - Accent6 15 2 2 2" xfId="3583" xr:uid="{00000000-0005-0000-0000-0000FE0D0000}"/>
    <cellStyle name="20% - Accent6 15 2 3" xfId="3584" xr:uid="{00000000-0005-0000-0000-0000FF0D0000}"/>
    <cellStyle name="20% - Accent6 15 2 3 2" xfId="3585" xr:uid="{00000000-0005-0000-0000-0000000E0000}"/>
    <cellStyle name="20% - Accent6 15 2 4" xfId="3586" xr:uid="{00000000-0005-0000-0000-0000010E0000}"/>
    <cellStyle name="20% - Accent6 15 3" xfId="3587" xr:uid="{00000000-0005-0000-0000-0000020E0000}"/>
    <cellStyle name="20% - Accent6 15 3 2" xfId="3588" xr:uid="{00000000-0005-0000-0000-0000030E0000}"/>
    <cellStyle name="20% - Accent6 15 3 2 2" xfId="3589" xr:uid="{00000000-0005-0000-0000-0000040E0000}"/>
    <cellStyle name="20% - Accent6 15 3 3" xfId="3590" xr:uid="{00000000-0005-0000-0000-0000050E0000}"/>
    <cellStyle name="20% - Accent6 15 3 3 2" xfId="3591" xr:uid="{00000000-0005-0000-0000-0000060E0000}"/>
    <cellStyle name="20% - Accent6 15 3 4" xfId="3592" xr:uid="{00000000-0005-0000-0000-0000070E0000}"/>
    <cellStyle name="20% - Accent6 15 4" xfId="3593" xr:uid="{00000000-0005-0000-0000-0000080E0000}"/>
    <cellStyle name="20% - Accent6 15 4 2" xfId="3594" xr:uid="{00000000-0005-0000-0000-0000090E0000}"/>
    <cellStyle name="20% - Accent6 15 4 2 2" xfId="3595" xr:uid="{00000000-0005-0000-0000-00000A0E0000}"/>
    <cellStyle name="20% - Accent6 15 4 3" xfId="3596" xr:uid="{00000000-0005-0000-0000-00000B0E0000}"/>
    <cellStyle name="20% - Accent6 15 4 3 2" xfId="3597" xr:uid="{00000000-0005-0000-0000-00000C0E0000}"/>
    <cellStyle name="20% - Accent6 15 4 4" xfId="3598" xr:uid="{00000000-0005-0000-0000-00000D0E0000}"/>
    <cellStyle name="20% - Accent6 15 5" xfId="3599" xr:uid="{00000000-0005-0000-0000-00000E0E0000}"/>
    <cellStyle name="20% - Accent6 15 5 2" xfId="3600" xr:uid="{00000000-0005-0000-0000-00000F0E0000}"/>
    <cellStyle name="20% - Accent6 15 5 2 2" xfId="3601" xr:uid="{00000000-0005-0000-0000-0000100E0000}"/>
    <cellStyle name="20% - Accent6 15 5 3" xfId="3602" xr:uid="{00000000-0005-0000-0000-0000110E0000}"/>
    <cellStyle name="20% - Accent6 15 5 3 2" xfId="3603" xr:uid="{00000000-0005-0000-0000-0000120E0000}"/>
    <cellStyle name="20% - Accent6 15 5 4" xfId="3604" xr:uid="{00000000-0005-0000-0000-0000130E0000}"/>
    <cellStyle name="20% - Accent6 15 6" xfId="3605" xr:uid="{00000000-0005-0000-0000-0000140E0000}"/>
    <cellStyle name="20% - Accent6 15 6 2" xfId="3606" xr:uid="{00000000-0005-0000-0000-0000150E0000}"/>
    <cellStyle name="20% - Accent6 15 6 2 2" xfId="3607" xr:uid="{00000000-0005-0000-0000-0000160E0000}"/>
    <cellStyle name="20% - Accent6 15 6 3" xfId="3608" xr:uid="{00000000-0005-0000-0000-0000170E0000}"/>
    <cellStyle name="20% - Accent6 15 6 3 2" xfId="3609" xr:uid="{00000000-0005-0000-0000-0000180E0000}"/>
    <cellStyle name="20% - Accent6 15 6 4" xfId="3610" xr:uid="{00000000-0005-0000-0000-0000190E0000}"/>
    <cellStyle name="20% - Accent6 15 7" xfId="3611" xr:uid="{00000000-0005-0000-0000-00001A0E0000}"/>
    <cellStyle name="20% - Accent6 15 7 2" xfId="3612" xr:uid="{00000000-0005-0000-0000-00001B0E0000}"/>
    <cellStyle name="20% - Accent6 15 8" xfId="3613" xr:uid="{00000000-0005-0000-0000-00001C0E0000}"/>
    <cellStyle name="20% - Accent6 15 8 2" xfId="3614" xr:uid="{00000000-0005-0000-0000-00001D0E0000}"/>
    <cellStyle name="20% - Accent6 15 9" xfId="3615" xr:uid="{00000000-0005-0000-0000-00001E0E0000}"/>
    <cellStyle name="20% - Accent6 16" xfId="3616" xr:uid="{00000000-0005-0000-0000-00001F0E0000}"/>
    <cellStyle name="20% - Accent6 16 2" xfId="3617" xr:uid="{00000000-0005-0000-0000-0000200E0000}"/>
    <cellStyle name="20% - Accent6 16 2 2" xfId="3618" xr:uid="{00000000-0005-0000-0000-0000210E0000}"/>
    <cellStyle name="20% - Accent6 16 2 2 2" xfId="3619" xr:uid="{00000000-0005-0000-0000-0000220E0000}"/>
    <cellStyle name="20% - Accent6 16 2 3" xfId="3620" xr:uid="{00000000-0005-0000-0000-0000230E0000}"/>
    <cellStyle name="20% - Accent6 16 2 3 2" xfId="3621" xr:uid="{00000000-0005-0000-0000-0000240E0000}"/>
    <cellStyle name="20% - Accent6 16 2 4" xfId="3622" xr:uid="{00000000-0005-0000-0000-0000250E0000}"/>
    <cellStyle name="20% - Accent6 16 3" xfId="3623" xr:uid="{00000000-0005-0000-0000-0000260E0000}"/>
    <cellStyle name="20% - Accent6 16 3 2" xfId="3624" xr:uid="{00000000-0005-0000-0000-0000270E0000}"/>
    <cellStyle name="20% - Accent6 16 4" xfId="3625" xr:uid="{00000000-0005-0000-0000-0000280E0000}"/>
    <cellStyle name="20% - Accent6 16 4 2" xfId="3626" xr:uid="{00000000-0005-0000-0000-0000290E0000}"/>
    <cellStyle name="20% - Accent6 16 5" xfId="3627" xr:uid="{00000000-0005-0000-0000-00002A0E0000}"/>
    <cellStyle name="20% - Accent6 17" xfId="3628" xr:uid="{00000000-0005-0000-0000-00002B0E0000}"/>
    <cellStyle name="20% - Accent6 17 2" xfId="3629" xr:uid="{00000000-0005-0000-0000-00002C0E0000}"/>
    <cellStyle name="20% - Accent6 17 2 2" xfId="3630" xr:uid="{00000000-0005-0000-0000-00002D0E0000}"/>
    <cellStyle name="20% - Accent6 17 2 2 2" xfId="3631" xr:uid="{00000000-0005-0000-0000-00002E0E0000}"/>
    <cellStyle name="20% - Accent6 17 2 3" xfId="3632" xr:uid="{00000000-0005-0000-0000-00002F0E0000}"/>
    <cellStyle name="20% - Accent6 17 2 3 2" xfId="3633" xr:uid="{00000000-0005-0000-0000-0000300E0000}"/>
    <cellStyle name="20% - Accent6 17 2 4" xfId="3634" xr:uid="{00000000-0005-0000-0000-0000310E0000}"/>
    <cellStyle name="20% - Accent6 17 3" xfId="3635" xr:uid="{00000000-0005-0000-0000-0000320E0000}"/>
    <cellStyle name="20% - Accent6 17 3 2" xfId="3636" xr:uid="{00000000-0005-0000-0000-0000330E0000}"/>
    <cellStyle name="20% - Accent6 17 4" xfId="3637" xr:uid="{00000000-0005-0000-0000-0000340E0000}"/>
    <cellStyle name="20% - Accent6 17 4 2" xfId="3638" xr:uid="{00000000-0005-0000-0000-0000350E0000}"/>
    <cellStyle name="20% - Accent6 17 5" xfId="3639" xr:uid="{00000000-0005-0000-0000-0000360E0000}"/>
    <cellStyle name="20% - Accent6 18" xfId="3640" xr:uid="{00000000-0005-0000-0000-0000370E0000}"/>
    <cellStyle name="20% - Accent6 18 2" xfId="3641" xr:uid="{00000000-0005-0000-0000-0000380E0000}"/>
    <cellStyle name="20% - Accent6 18 2 2" xfId="3642" xr:uid="{00000000-0005-0000-0000-0000390E0000}"/>
    <cellStyle name="20% - Accent6 18 3" xfId="3643" xr:uid="{00000000-0005-0000-0000-00003A0E0000}"/>
    <cellStyle name="20% - Accent6 18 3 2" xfId="3644" xr:uid="{00000000-0005-0000-0000-00003B0E0000}"/>
    <cellStyle name="20% - Accent6 18 4" xfId="3645" xr:uid="{00000000-0005-0000-0000-00003C0E0000}"/>
    <cellStyle name="20% - Accent6 19" xfId="3646" xr:uid="{00000000-0005-0000-0000-00003D0E0000}"/>
    <cellStyle name="20% - Accent6 19 2" xfId="3647" xr:uid="{00000000-0005-0000-0000-00003E0E0000}"/>
    <cellStyle name="20% - Accent6 2" xfId="3648" xr:uid="{00000000-0005-0000-0000-00003F0E0000}"/>
    <cellStyle name="20% - Accent6 2 10" xfId="3649" xr:uid="{00000000-0005-0000-0000-0000400E0000}"/>
    <cellStyle name="20% - Accent6 2 11" xfId="3650" xr:uid="{00000000-0005-0000-0000-0000410E0000}"/>
    <cellStyle name="20% - Accent6 2 11 2" xfId="3651" xr:uid="{00000000-0005-0000-0000-0000420E0000}"/>
    <cellStyle name="20% - Accent6 2 11 2 2" xfId="3652" xr:uid="{00000000-0005-0000-0000-0000430E0000}"/>
    <cellStyle name="20% - Accent6 2 11 3" xfId="3653" xr:uid="{00000000-0005-0000-0000-0000440E0000}"/>
    <cellStyle name="20% - Accent6 2 11 3 2" xfId="3654" xr:uid="{00000000-0005-0000-0000-0000450E0000}"/>
    <cellStyle name="20% - Accent6 2 11 4" xfId="3655" xr:uid="{00000000-0005-0000-0000-0000460E0000}"/>
    <cellStyle name="20% - Accent6 2 12" xfId="3656" xr:uid="{00000000-0005-0000-0000-0000470E0000}"/>
    <cellStyle name="20% - Accent6 2 12 2" xfId="3657" xr:uid="{00000000-0005-0000-0000-0000480E0000}"/>
    <cellStyle name="20% - Accent6 2 12 2 2" xfId="3658" xr:uid="{00000000-0005-0000-0000-0000490E0000}"/>
    <cellStyle name="20% - Accent6 2 12 3" xfId="3659" xr:uid="{00000000-0005-0000-0000-00004A0E0000}"/>
    <cellStyle name="20% - Accent6 2 12 3 2" xfId="3660" xr:uid="{00000000-0005-0000-0000-00004B0E0000}"/>
    <cellStyle name="20% - Accent6 2 12 4" xfId="3661" xr:uid="{00000000-0005-0000-0000-00004C0E0000}"/>
    <cellStyle name="20% - Accent6 2 13" xfId="3662" xr:uid="{00000000-0005-0000-0000-00004D0E0000}"/>
    <cellStyle name="20% - Accent6 2 13 2" xfId="3663" xr:uid="{00000000-0005-0000-0000-00004E0E0000}"/>
    <cellStyle name="20% - Accent6 2 14" xfId="3664" xr:uid="{00000000-0005-0000-0000-00004F0E0000}"/>
    <cellStyle name="20% - Accent6 2 15" xfId="3665" xr:uid="{00000000-0005-0000-0000-0000500E0000}"/>
    <cellStyle name="20% - Accent6 2 16" xfId="3666" xr:uid="{00000000-0005-0000-0000-0000510E0000}"/>
    <cellStyle name="20% - Accent6 2 17" xfId="3667" xr:uid="{00000000-0005-0000-0000-0000520E0000}"/>
    <cellStyle name="20% - Accent6 2 2" xfId="3668" xr:uid="{00000000-0005-0000-0000-0000530E0000}"/>
    <cellStyle name="20% - Accent6 2 2 2" xfId="3669" xr:uid="{00000000-0005-0000-0000-0000540E0000}"/>
    <cellStyle name="20% - Accent6 2 2 3" xfId="3670" xr:uid="{00000000-0005-0000-0000-0000550E0000}"/>
    <cellStyle name="20% - Accent6 2 2 4" xfId="3671" xr:uid="{00000000-0005-0000-0000-0000560E0000}"/>
    <cellStyle name="20% - Accent6 2 3" xfId="3672" xr:uid="{00000000-0005-0000-0000-0000570E0000}"/>
    <cellStyle name="20% - Accent6 2 4" xfId="3673" xr:uid="{00000000-0005-0000-0000-0000580E0000}"/>
    <cellStyle name="20% - Accent6 2 5" xfId="3674" xr:uid="{00000000-0005-0000-0000-0000590E0000}"/>
    <cellStyle name="20% - Accent6 2 6" xfId="3675" xr:uid="{00000000-0005-0000-0000-00005A0E0000}"/>
    <cellStyle name="20% - Accent6 2 7" xfId="3676" xr:uid="{00000000-0005-0000-0000-00005B0E0000}"/>
    <cellStyle name="20% - Accent6 2 8" xfId="3677" xr:uid="{00000000-0005-0000-0000-00005C0E0000}"/>
    <cellStyle name="20% - Accent6 2 9" xfId="3678" xr:uid="{00000000-0005-0000-0000-00005D0E0000}"/>
    <cellStyle name="20% - Accent6 20" xfId="3679" xr:uid="{00000000-0005-0000-0000-00005E0E0000}"/>
    <cellStyle name="20% - Accent6 20 2" xfId="3680" xr:uid="{00000000-0005-0000-0000-00005F0E0000}"/>
    <cellStyle name="20% - Accent6 21" xfId="3681" xr:uid="{00000000-0005-0000-0000-0000600E0000}"/>
    <cellStyle name="20% - Accent6 21 10" xfId="3682" xr:uid="{00000000-0005-0000-0000-0000610E0000}"/>
    <cellStyle name="20% - Accent6 21 10 2" xfId="3683" xr:uid="{00000000-0005-0000-0000-0000620E0000}"/>
    <cellStyle name="20% - Accent6 21 11" xfId="3684" xr:uid="{00000000-0005-0000-0000-0000630E0000}"/>
    <cellStyle name="20% - Accent6 21 11 2" xfId="3685" xr:uid="{00000000-0005-0000-0000-0000640E0000}"/>
    <cellStyle name="20% - Accent6 21 12" xfId="3686" xr:uid="{00000000-0005-0000-0000-0000650E0000}"/>
    <cellStyle name="20% - Accent6 21 12 2" xfId="3687" xr:uid="{00000000-0005-0000-0000-0000660E0000}"/>
    <cellStyle name="20% - Accent6 21 13" xfId="3688" xr:uid="{00000000-0005-0000-0000-0000670E0000}"/>
    <cellStyle name="20% - Accent6 21 13 2" xfId="3689" xr:uid="{00000000-0005-0000-0000-0000680E0000}"/>
    <cellStyle name="20% - Accent6 21 14" xfId="3690" xr:uid="{00000000-0005-0000-0000-0000690E0000}"/>
    <cellStyle name="20% - Accent6 21 14 2" xfId="3691" xr:uid="{00000000-0005-0000-0000-00006A0E0000}"/>
    <cellStyle name="20% - Accent6 21 15" xfId="3692" xr:uid="{00000000-0005-0000-0000-00006B0E0000}"/>
    <cellStyle name="20% - Accent6 21 15 2" xfId="3693" xr:uid="{00000000-0005-0000-0000-00006C0E0000}"/>
    <cellStyle name="20% - Accent6 21 16" xfId="3694" xr:uid="{00000000-0005-0000-0000-00006D0E0000}"/>
    <cellStyle name="20% - Accent6 21 2" xfId="3695" xr:uid="{00000000-0005-0000-0000-00006E0E0000}"/>
    <cellStyle name="20% - Accent6 21 2 2" xfId="3696" xr:uid="{00000000-0005-0000-0000-00006F0E0000}"/>
    <cellStyle name="20% - Accent6 21 3" xfId="3697" xr:uid="{00000000-0005-0000-0000-0000700E0000}"/>
    <cellStyle name="20% - Accent6 21 3 2" xfId="3698" xr:uid="{00000000-0005-0000-0000-0000710E0000}"/>
    <cellStyle name="20% - Accent6 21 4" xfId="3699" xr:uid="{00000000-0005-0000-0000-0000720E0000}"/>
    <cellStyle name="20% - Accent6 21 4 2" xfId="3700" xr:uid="{00000000-0005-0000-0000-0000730E0000}"/>
    <cellStyle name="20% - Accent6 21 5" xfId="3701" xr:uid="{00000000-0005-0000-0000-0000740E0000}"/>
    <cellStyle name="20% - Accent6 21 5 2" xfId="3702" xr:uid="{00000000-0005-0000-0000-0000750E0000}"/>
    <cellStyle name="20% - Accent6 21 6" xfId="3703" xr:uid="{00000000-0005-0000-0000-0000760E0000}"/>
    <cellStyle name="20% - Accent6 21 6 2" xfId="3704" xr:uid="{00000000-0005-0000-0000-0000770E0000}"/>
    <cellStyle name="20% - Accent6 21 7" xfId="3705" xr:uid="{00000000-0005-0000-0000-0000780E0000}"/>
    <cellStyle name="20% - Accent6 21 7 2" xfId="3706" xr:uid="{00000000-0005-0000-0000-0000790E0000}"/>
    <cellStyle name="20% - Accent6 21 8" xfId="3707" xr:uid="{00000000-0005-0000-0000-00007A0E0000}"/>
    <cellStyle name="20% - Accent6 21 8 2" xfId="3708" xr:uid="{00000000-0005-0000-0000-00007B0E0000}"/>
    <cellStyle name="20% - Accent6 21 9" xfId="3709" xr:uid="{00000000-0005-0000-0000-00007C0E0000}"/>
    <cellStyle name="20% - Accent6 21 9 2" xfId="3710" xr:uid="{00000000-0005-0000-0000-00007D0E0000}"/>
    <cellStyle name="20% - Accent6 22" xfId="3711" xr:uid="{00000000-0005-0000-0000-00007E0E0000}"/>
    <cellStyle name="20% - Accent6 22 10" xfId="3712" xr:uid="{00000000-0005-0000-0000-00007F0E0000}"/>
    <cellStyle name="20% - Accent6 22 10 2" xfId="3713" xr:uid="{00000000-0005-0000-0000-0000800E0000}"/>
    <cellStyle name="20% - Accent6 22 11" xfId="3714" xr:uid="{00000000-0005-0000-0000-0000810E0000}"/>
    <cellStyle name="20% - Accent6 22 11 2" xfId="3715" xr:uid="{00000000-0005-0000-0000-0000820E0000}"/>
    <cellStyle name="20% - Accent6 22 12" xfId="3716" xr:uid="{00000000-0005-0000-0000-0000830E0000}"/>
    <cellStyle name="20% - Accent6 22 12 2" xfId="3717" xr:uid="{00000000-0005-0000-0000-0000840E0000}"/>
    <cellStyle name="20% - Accent6 22 13" xfId="3718" xr:uid="{00000000-0005-0000-0000-0000850E0000}"/>
    <cellStyle name="20% - Accent6 22 13 2" xfId="3719" xr:uid="{00000000-0005-0000-0000-0000860E0000}"/>
    <cellStyle name="20% - Accent6 22 14" xfId="3720" xr:uid="{00000000-0005-0000-0000-0000870E0000}"/>
    <cellStyle name="20% - Accent6 22 14 2" xfId="3721" xr:uid="{00000000-0005-0000-0000-0000880E0000}"/>
    <cellStyle name="20% - Accent6 22 15" xfId="3722" xr:uid="{00000000-0005-0000-0000-0000890E0000}"/>
    <cellStyle name="20% - Accent6 22 15 2" xfId="3723" xr:uid="{00000000-0005-0000-0000-00008A0E0000}"/>
    <cellStyle name="20% - Accent6 22 16" xfId="3724" xr:uid="{00000000-0005-0000-0000-00008B0E0000}"/>
    <cellStyle name="20% - Accent6 22 2" xfId="3725" xr:uid="{00000000-0005-0000-0000-00008C0E0000}"/>
    <cellStyle name="20% - Accent6 22 2 2" xfId="3726" xr:uid="{00000000-0005-0000-0000-00008D0E0000}"/>
    <cellStyle name="20% - Accent6 22 3" xfId="3727" xr:uid="{00000000-0005-0000-0000-00008E0E0000}"/>
    <cellStyle name="20% - Accent6 22 3 2" xfId="3728" xr:uid="{00000000-0005-0000-0000-00008F0E0000}"/>
    <cellStyle name="20% - Accent6 22 4" xfId="3729" xr:uid="{00000000-0005-0000-0000-0000900E0000}"/>
    <cellStyle name="20% - Accent6 22 4 2" xfId="3730" xr:uid="{00000000-0005-0000-0000-0000910E0000}"/>
    <cellStyle name="20% - Accent6 22 5" xfId="3731" xr:uid="{00000000-0005-0000-0000-0000920E0000}"/>
    <cellStyle name="20% - Accent6 22 5 2" xfId="3732" xr:uid="{00000000-0005-0000-0000-0000930E0000}"/>
    <cellStyle name="20% - Accent6 22 6" xfId="3733" xr:uid="{00000000-0005-0000-0000-0000940E0000}"/>
    <cellStyle name="20% - Accent6 22 6 2" xfId="3734" xr:uid="{00000000-0005-0000-0000-0000950E0000}"/>
    <cellStyle name="20% - Accent6 22 7" xfId="3735" xr:uid="{00000000-0005-0000-0000-0000960E0000}"/>
    <cellStyle name="20% - Accent6 22 7 2" xfId="3736" xr:uid="{00000000-0005-0000-0000-0000970E0000}"/>
    <cellStyle name="20% - Accent6 22 8" xfId="3737" xr:uid="{00000000-0005-0000-0000-0000980E0000}"/>
    <cellStyle name="20% - Accent6 22 8 2" xfId="3738" xr:uid="{00000000-0005-0000-0000-0000990E0000}"/>
    <cellStyle name="20% - Accent6 22 9" xfId="3739" xr:uid="{00000000-0005-0000-0000-00009A0E0000}"/>
    <cellStyle name="20% - Accent6 22 9 2" xfId="3740" xr:uid="{00000000-0005-0000-0000-00009B0E0000}"/>
    <cellStyle name="20% - Accent6 23" xfId="3741" xr:uid="{00000000-0005-0000-0000-00009C0E0000}"/>
    <cellStyle name="20% - Accent6 23 10" xfId="3742" xr:uid="{00000000-0005-0000-0000-00009D0E0000}"/>
    <cellStyle name="20% - Accent6 23 10 2" xfId="3743" xr:uid="{00000000-0005-0000-0000-00009E0E0000}"/>
    <cellStyle name="20% - Accent6 23 11" xfId="3744" xr:uid="{00000000-0005-0000-0000-00009F0E0000}"/>
    <cellStyle name="20% - Accent6 23 11 2" xfId="3745" xr:uid="{00000000-0005-0000-0000-0000A00E0000}"/>
    <cellStyle name="20% - Accent6 23 12" xfId="3746" xr:uid="{00000000-0005-0000-0000-0000A10E0000}"/>
    <cellStyle name="20% - Accent6 23 12 2" xfId="3747" xr:uid="{00000000-0005-0000-0000-0000A20E0000}"/>
    <cellStyle name="20% - Accent6 23 13" xfId="3748" xr:uid="{00000000-0005-0000-0000-0000A30E0000}"/>
    <cellStyle name="20% - Accent6 23 13 2" xfId="3749" xr:uid="{00000000-0005-0000-0000-0000A40E0000}"/>
    <cellStyle name="20% - Accent6 23 14" xfId="3750" xr:uid="{00000000-0005-0000-0000-0000A50E0000}"/>
    <cellStyle name="20% - Accent6 23 14 2" xfId="3751" xr:uid="{00000000-0005-0000-0000-0000A60E0000}"/>
    <cellStyle name="20% - Accent6 23 15" xfId="3752" xr:uid="{00000000-0005-0000-0000-0000A70E0000}"/>
    <cellStyle name="20% - Accent6 23 15 2" xfId="3753" xr:uid="{00000000-0005-0000-0000-0000A80E0000}"/>
    <cellStyle name="20% - Accent6 23 16" xfId="3754" xr:uid="{00000000-0005-0000-0000-0000A90E0000}"/>
    <cellStyle name="20% - Accent6 23 16 2" xfId="3755" xr:uid="{00000000-0005-0000-0000-0000AA0E0000}"/>
    <cellStyle name="20% - Accent6 23 17" xfId="3756" xr:uid="{00000000-0005-0000-0000-0000AB0E0000}"/>
    <cellStyle name="20% - Accent6 23 2" xfId="3757" xr:uid="{00000000-0005-0000-0000-0000AC0E0000}"/>
    <cellStyle name="20% - Accent6 23 2 10" xfId="3758" xr:uid="{00000000-0005-0000-0000-0000AD0E0000}"/>
    <cellStyle name="20% - Accent6 23 2 10 2" xfId="3759" xr:uid="{00000000-0005-0000-0000-0000AE0E0000}"/>
    <cellStyle name="20% - Accent6 23 2 11" xfId="3760" xr:uid="{00000000-0005-0000-0000-0000AF0E0000}"/>
    <cellStyle name="20% - Accent6 23 2 11 2" xfId="3761" xr:uid="{00000000-0005-0000-0000-0000B00E0000}"/>
    <cellStyle name="20% - Accent6 23 2 12" xfId="3762" xr:uid="{00000000-0005-0000-0000-0000B10E0000}"/>
    <cellStyle name="20% - Accent6 23 2 12 2" xfId="3763" xr:uid="{00000000-0005-0000-0000-0000B20E0000}"/>
    <cellStyle name="20% - Accent6 23 2 13" xfId="3764" xr:uid="{00000000-0005-0000-0000-0000B30E0000}"/>
    <cellStyle name="20% - Accent6 23 2 13 2" xfId="3765" xr:uid="{00000000-0005-0000-0000-0000B40E0000}"/>
    <cellStyle name="20% - Accent6 23 2 14" xfId="3766" xr:uid="{00000000-0005-0000-0000-0000B50E0000}"/>
    <cellStyle name="20% - Accent6 23 2 14 2" xfId="3767" xr:uid="{00000000-0005-0000-0000-0000B60E0000}"/>
    <cellStyle name="20% - Accent6 23 2 15" xfId="3768" xr:uid="{00000000-0005-0000-0000-0000B70E0000}"/>
    <cellStyle name="20% - Accent6 23 2 15 2" xfId="3769" xr:uid="{00000000-0005-0000-0000-0000B80E0000}"/>
    <cellStyle name="20% - Accent6 23 2 16" xfId="3770" xr:uid="{00000000-0005-0000-0000-0000B90E0000}"/>
    <cellStyle name="20% - Accent6 23 2 2" xfId="3771" xr:uid="{00000000-0005-0000-0000-0000BA0E0000}"/>
    <cellStyle name="20% - Accent6 23 2 2 2" xfId="3772" xr:uid="{00000000-0005-0000-0000-0000BB0E0000}"/>
    <cellStyle name="20% - Accent6 23 2 3" xfId="3773" xr:uid="{00000000-0005-0000-0000-0000BC0E0000}"/>
    <cellStyle name="20% - Accent6 23 2 3 2" xfId="3774" xr:uid="{00000000-0005-0000-0000-0000BD0E0000}"/>
    <cellStyle name="20% - Accent6 23 2 4" xfId="3775" xr:uid="{00000000-0005-0000-0000-0000BE0E0000}"/>
    <cellStyle name="20% - Accent6 23 2 4 2" xfId="3776" xr:uid="{00000000-0005-0000-0000-0000BF0E0000}"/>
    <cellStyle name="20% - Accent6 23 2 5" xfId="3777" xr:uid="{00000000-0005-0000-0000-0000C00E0000}"/>
    <cellStyle name="20% - Accent6 23 2 5 2" xfId="3778" xr:uid="{00000000-0005-0000-0000-0000C10E0000}"/>
    <cellStyle name="20% - Accent6 23 2 6" xfId="3779" xr:uid="{00000000-0005-0000-0000-0000C20E0000}"/>
    <cellStyle name="20% - Accent6 23 2 6 2" xfId="3780" xr:uid="{00000000-0005-0000-0000-0000C30E0000}"/>
    <cellStyle name="20% - Accent6 23 2 7" xfId="3781" xr:uid="{00000000-0005-0000-0000-0000C40E0000}"/>
    <cellStyle name="20% - Accent6 23 2 7 2" xfId="3782" xr:uid="{00000000-0005-0000-0000-0000C50E0000}"/>
    <cellStyle name="20% - Accent6 23 2 8" xfId="3783" xr:uid="{00000000-0005-0000-0000-0000C60E0000}"/>
    <cellStyle name="20% - Accent6 23 2 8 2" xfId="3784" xr:uid="{00000000-0005-0000-0000-0000C70E0000}"/>
    <cellStyle name="20% - Accent6 23 2 9" xfId="3785" xr:uid="{00000000-0005-0000-0000-0000C80E0000}"/>
    <cellStyle name="20% - Accent6 23 2 9 2" xfId="3786" xr:uid="{00000000-0005-0000-0000-0000C90E0000}"/>
    <cellStyle name="20% - Accent6 23 3" xfId="3787" xr:uid="{00000000-0005-0000-0000-0000CA0E0000}"/>
    <cellStyle name="20% - Accent6 23 3 2" xfId="3788" xr:uid="{00000000-0005-0000-0000-0000CB0E0000}"/>
    <cellStyle name="20% - Accent6 23 4" xfId="3789" xr:uid="{00000000-0005-0000-0000-0000CC0E0000}"/>
    <cellStyle name="20% - Accent6 23 4 2" xfId="3790" xr:uid="{00000000-0005-0000-0000-0000CD0E0000}"/>
    <cellStyle name="20% - Accent6 23 5" xfId="3791" xr:uid="{00000000-0005-0000-0000-0000CE0E0000}"/>
    <cellStyle name="20% - Accent6 23 5 2" xfId="3792" xr:uid="{00000000-0005-0000-0000-0000CF0E0000}"/>
    <cellStyle name="20% - Accent6 23 6" xfId="3793" xr:uid="{00000000-0005-0000-0000-0000D00E0000}"/>
    <cellStyle name="20% - Accent6 23 6 2" xfId="3794" xr:uid="{00000000-0005-0000-0000-0000D10E0000}"/>
    <cellStyle name="20% - Accent6 23 7" xfId="3795" xr:uid="{00000000-0005-0000-0000-0000D20E0000}"/>
    <cellStyle name="20% - Accent6 23 7 2" xfId="3796" xr:uid="{00000000-0005-0000-0000-0000D30E0000}"/>
    <cellStyle name="20% - Accent6 23 8" xfId="3797" xr:uid="{00000000-0005-0000-0000-0000D40E0000}"/>
    <cellStyle name="20% - Accent6 23 8 2" xfId="3798" xr:uid="{00000000-0005-0000-0000-0000D50E0000}"/>
    <cellStyle name="20% - Accent6 23 9" xfId="3799" xr:uid="{00000000-0005-0000-0000-0000D60E0000}"/>
    <cellStyle name="20% - Accent6 23 9 2" xfId="3800" xr:uid="{00000000-0005-0000-0000-0000D70E0000}"/>
    <cellStyle name="20% - Accent6 24" xfId="3801" xr:uid="{00000000-0005-0000-0000-0000D80E0000}"/>
    <cellStyle name="20% - Accent6 24 10" xfId="3802" xr:uid="{00000000-0005-0000-0000-0000D90E0000}"/>
    <cellStyle name="20% - Accent6 24 10 2" xfId="3803" xr:uid="{00000000-0005-0000-0000-0000DA0E0000}"/>
    <cellStyle name="20% - Accent6 24 11" xfId="3804" xr:uid="{00000000-0005-0000-0000-0000DB0E0000}"/>
    <cellStyle name="20% - Accent6 24 11 2" xfId="3805" xr:uid="{00000000-0005-0000-0000-0000DC0E0000}"/>
    <cellStyle name="20% - Accent6 24 12" xfId="3806" xr:uid="{00000000-0005-0000-0000-0000DD0E0000}"/>
    <cellStyle name="20% - Accent6 24 12 2" xfId="3807" xr:uid="{00000000-0005-0000-0000-0000DE0E0000}"/>
    <cellStyle name="20% - Accent6 24 13" xfId="3808" xr:uid="{00000000-0005-0000-0000-0000DF0E0000}"/>
    <cellStyle name="20% - Accent6 24 13 2" xfId="3809" xr:uid="{00000000-0005-0000-0000-0000E00E0000}"/>
    <cellStyle name="20% - Accent6 24 14" xfId="3810" xr:uid="{00000000-0005-0000-0000-0000E10E0000}"/>
    <cellStyle name="20% - Accent6 24 14 2" xfId="3811" xr:uid="{00000000-0005-0000-0000-0000E20E0000}"/>
    <cellStyle name="20% - Accent6 24 15" xfId="3812" xr:uid="{00000000-0005-0000-0000-0000E30E0000}"/>
    <cellStyle name="20% - Accent6 24 15 2" xfId="3813" xr:uid="{00000000-0005-0000-0000-0000E40E0000}"/>
    <cellStyle name="20% - Accent6 24 16" xfId="3814" xr:uid="{00000000-0005-0000-0000-0000E50E0000}"/>
    <cellStyle name="20% - Accent6 24 16 2" xfId="3815" xr:uid="{00000000-0005-0000-0000-0000E60E0000}"/>
    <cellStyle name="20% - Accent6 24 17" xfId="3816" xr:uid="{00000000-0005-0000-0000-0000E70E0000}"/>
    <cellStyle name="20% - Accent6 24 2" xfId="3817" xr:uid="{00000000-0005-0000-0000-0000E80E0000}"/>
    <cellStyle name="20% - Accent6 24 2 10" xfId="3818" xr:uid="{00000000-0005-0000-0000-0000E90E0000}"/>
    <cellStyle name="20% - Accent6 24 2 10 2" xfId="3819" xr:uid="{00000000-0005-0000-0000-0000EA0E0000}"/>
    <cellStyle name="20% - Accent6 24 2 11" xfId="3820" xr:uid="{00000000-0005-0000-0000-0000EB0E0000}"/>
    <cellStyle name="20% - Accent6 24 2 11 2" xfId="3821" xr:uid="{00000000-0005-0000-0000-0000EC0E0000}"/>
    <cellStyle name="20% - Accent6 24 2 12" xfId="3822" xr:uid="{00000000-0005-0000-0000-0000ED0E0000}"/>
    <cellStyle name="20% - Accent6 24 2 12 2" xfId="3823" xr:uid="{00000000-0005-0000-0000-0000EE0E0000}"/>
    <cellStyle name="20% - Accent6 24 2 13" xfId="3824" xr:uid="{00000000-0005-0000-0000-0000EF0E0000}"/>
    <cellStyle name="20% - Accent6 24 2 13 2" xfId="3825" xr:uid="{00000000-0005-0000-0000-0000F00E0000}"/>
    <cellStyle name="20% - Accent6 24 2 14" xfId="3826" xr:uid="{00000000-0005-0000-0000-0000F10E0000}"/>
    <cellStyle name="20% - Accent6 24 2 14 2" xfId="3827" xr:uid="{00000000-0005-0000-0000-0000F20E0000}"/>
    <cellStyle name="20% - Accent6 24 2 15" xfId="3828" xr:uid="{00000000-0005-0000-0000-0000F30E0000}"/>
    <cellStyle name="20% - Accent6 24 2 15 2" xfId="3829" xr:uid="{00000000-0005-0000-0000-0000F40E0000}"/>
    <cellStyle name="20% - Accent6 24 2 16" xfId="3830" xr:uid="{00000000-0005-0000-0000-0000F50E0000}"/>
    <cellStyle name="20% - Accent6 24 2 2" xfId="3831" xr:uid="{00000000-0005-0000-0000-0000F60E0000}"/>
    <cellStyle name="20% - Accent6 24 2 2 2" xfId="3832" xr:uid="{00000000-0005-0000-0000-0000F70E0000}"/>
    <cellStyle name="20% - Accent6 24 2 3" xfId="3833" xr:uid="{00000000-0005-0000-0000-0000F80E0000}"/>
    <cellStyle name="20% - Accent6 24 2 3 2" xfId="3834" xr:uid="{00000000-0005-0000-0000-0000F90E0000}"/>
    <cellStyle name="20% - Accent6 24 2 4" xfId="3835" xr:uid="{00000000-0005-0000-0000-0000FA0E0000}"/>
    <cellStyle name="20% - Accent6 24 2 4 2" xfId="3836" xr:uid="{00000000-0005-0000-0000-0000FB0E0000}"/>
    <cellStyle name="20% - Accent6 24 2 5" xfId="3837" xr:uid="{00000000-0005-0000-0000-0000FC0E0000}"/>
    <cellStyle name="20% - Accent6 24 2 5 2" xfId="3838" xr:uid="{00000000-0005-0000-0000-0000FD0E0000}"/>
    <cellStyle name="20% - Accent6 24 2 6" xfId="3839" xr:uid="{00000000-0005-0000-0000-0000FE0E0000}"/>
    <cellStyle name="20% - Accent6 24 2 6 2" xfId="3840" xr:uid="{00000000-0005-0000-0000-0000FF0E0000}"/>
    <cellStyle name="20% - Accent6 24 2 7" xfId="3841" xr:uid="{00000000-0005-0000-0000-0000000F0000}"/>
    <cellStyle name="20% - Accent6 24 2 7 2" xfId="3842" xr:uid="{00000000-0005-0000-0000-0000010F0000}"/>
    <cellStyle name="20% - Accent6 24 2 8" xfId="3843" xr:uid="{00000000-0005-0000-0000-0000020F0000}"/>
    <cellStyle name="20% - Accent6 24 2 8 2" xfId="3844" xr:uid="{00000000-0005-0000-0000-0000030F0000}"/>
    <cellStyle name="20% - Accent6 24 2 9" xfId="3845" xr:uid="{00000000-0005-0000-0000-0000040F0000}"/>
    <cellStyle name="20% - Accent6 24 2 9 2" xfId="3846" xr:uid="{00000000-0005-0000-0000-0000050F0000}"/>
    <cellStyle name="20% - Accent6 24 3" xfId="3847" xr:uid="{00000000-0005-0000-0000-0000060F0000}"/>
    <cellStyle name="20% - Accent6 24 3 2" xfId="3848" xr:uid="{00000000-0005-0000-0000-0000070F0000}"/>
    <cellStyle name="20% - Accent6 24 4" xfId="3849" xr:uid="{00000000-0005-0000-0000-0000080F0000}"/>
    <cellStyle name="20% - Accent6 24 4 2" xfId="3850" xr:uid="{00000000-0005-0000-0000-0000090F0000}"/>
    <cellStyle name="20% - Accent6 24 5" xfId="3851" xr:uid="{00000000-0005-0000-0000-00000A0F0000}"/>
    <cellStyle name="20% - Accent6 24 5 2" xfId="3852" xr:uid="{00000000-0005-0000-0000-00000B0F0000}"/>
    <cellStyle name="20% - Accent6 24 6" xfId="3853" xr:uid="{00000000-0005-0000-0000-00000C0F0000}"/>
    <cellStyle name="20% - Accent6 24 6 2" xfId="3854" xr:uid="{00000000-0005-0000-0000-00000D0F0000}"/>
    <cellStyle name="20% - Accent6 24 7" xfId="3855" xr:uid="{00000000-0005-0000-0000-00000E0F0000}"/>
    <cellStyle name="20% - Accent6 24 7 2" xfId="3856" xr:uid="{00000000-0005-0000-0000-00000F0F0000}"/>
    <cellStyle name="20% - Accent6 24 8" xfId="3857" xr:uid="{00000000-0005-0000-0000-0000100F0000}"/>
    <cellStyle name="20% - Accent6 24 8 2" xfId="3858" xr:uid="{00000000-0005-0000-0000-0000110F0000}"/>
    <cellStyle name="20% - Accent6 24 9" xfId="3859" xr:uid="{00000000-0005-0000-0000-0000120F0000}"/>
    <cellStyle name="20% - Accent6 24 9 2" xfId="3860" xr:uid="{00000000-0005-0000-0000-0000130F0000}"/>
    <cellStyle name="20% - Accent6 25" xfId="3861" xr:uid="{00000000-0005-0000-0000-0000140F0000}"/>
    <cellStyle name="20% - Accent6 26" xfId="3862" xr:uid="{00000000-0005-0000-0000-0000150F0000}"/>
    <cellStyle name="20% - Accent6 27" xfId="3863" xr:uid="{00000000-0005-0000-0000-0000160F0000}"/>
    <cellStyle name="20% - Accent6 3" xfId="3864" xr:uid="{00000000-0005-0000-0000-0000170F0000}"/>
    <cellStyle name="20% - Accent6 3 10" xfId="3865" xr:uid="{00000000-0005-0000-0000-0000180F0000}"/>
    <cellStyle name="20% - Accent6 3 11" xfId="3866" xr:uid="{00000000-0005-0000-0000-0000190F0000}"/>
    <cellStyle name="20% - Accent6 3 11 2" xfId="3867" xr:uid="{00000000-0005-0000-0000-00001A0F0000}"/>
    <cellStyle name="20% - Accent6 3 12" xfId="3868" xr:uid="{00000000-0005-0000-0000-00001B0F0000}"/>
    <cellStyle name="20% - Accent6 3 13" xfId="3869" xr:uid="{00000000-0005-0000-0000-00001C0F0000}"/>
    <cellStyle name="20% - Accent6 3 2" xfId="3870" xr:uid="{00000000-0005-0000-0000-00001D0F0000}"/>
    <cellStyle name="20% - Accent6 3 2 2" xfId="3871" xr:uid="{00000000-0005-0000-0000-00001E0F0000}"/>
    <cellStyle name="20% - Accent6 3 3" xfId="3872" xr:uid="{00000000-0005-0000-0000-00001F0F0000}"/>
    <cellStyle name="20% - Accent6 3 4" xfId="3873" xr:uid="{00000000-0005-0000-0000-0000200F0000}"/>
    <cellStyle name="20% - Accent6 3 5" xfId="3874" xr:uid="{00000000-0005-0000-0000-0000210F0000}"/>
    <cellStyle name="20% - Accent6 3 6" xfId="3875" xr:uid="{00000000-0005-0000-0000-0000220F0000}"/>
    <cellStyle name="20% - Accent6 3 7" xfId="3876" xr:uid="{00000000-0005-0000-0000-0000230F0000}"/>
    <cellStyle name="20% - Accent6 3 8" xfId="3877" xr:uid="{00000000-0005-0000-0000-0000240F0000}"/>
    <cellStyle name="20% - Accent6 3 9" xfId="3878" xr:uid="{00000000-0005-0000-0000-0000250F0000}"/>
    <cellStyle name="20% - Accent6 4" xfId="3879" xr:uid="{00000000-0005-0000-0000-0000260F0000}"/>
    <cellStyle name="20% - Accent6 4 10" xfId="3880" xr:uid="{00000000-0005-0000-0000-0000270F0000}"/>
    <cellStyle name="20% - Accent6 4 11" xfId="3881" xr:uid="{00000000-0005-0000-0000-0000280F0000}"/>
    <cellStyle name="20% - Accent6 4 11 2" xfId="3882" xr:uid="{00000000-0005-0000-0000-0000290F0000}"/>
    <cellStyle name="20% - Accent6 4 12" xfId="3883" xr:uid="{00000000-0005-0000-0000-00002A0F0000}"/>
    <cellStyle name="20% - Accent6 4 2" xfId="3884" xr:uid="{00000000-0005-0000-0000-00002B0F0000}"/>
    <cellStyle name="20% - Accent6 4 3" xfId="3885" xr:uid="{00000000-0005-0000-0000-00002C0F0000}"/>
    <cellStyle name="20% - Accent6 4 4" xfId="3886" xr:uid="{00000000-0005-0000-0000-00002D0F0000}"/>
    <cellStyle name="20% - Accent6 4 5" xfId="3887" xr:uid="{00000000-0005-0000-0000-00002E0F0000}"/>
    <cellStyle name="20% - Accent6 4 6" xfId="3888" xr:uid="{00000000-0005-0000-0000-00002F0F0000}"/>
    <cellStyle name="20% - Accent6 4 7" xfId="3889" xr:uid="{00000000-0005-0000-0000-0000300F0000}"/>
    <cellStyle name="20% - Accent6 4 8" xfId="3890" xr:uid="{00000000-0005-0000-0000-0000310F0000}"/>
    <cellStyle name="20% - Accent6 4 9" xfId="3891" xr:uid="{00000000-0005-0000-0000-0000320F0000}"/>
    <cellStyle name="20% - Accent6 5" xfId="3892" xr:uid="{00000000-0005-0000-0000-0000330F0000}"/>
    <cellStyle name="20% - Accent6 5 10" xfId="3893" xr:uid="{00000000-0005-0000-0000-0000340F0000}"/>
    <cellStyle name="20% - Accent6 5 11" xfId="3894" xr:uid="{00000000-0005-0000-0000-0000350F0000}"/>
    <cellStyle name="20% - Accent6 5 11 2" xfId="3895" xr:uid="{00000000-0005-0000-0000-0000360F0000}"/>
    <cellStyle name="20% - Accent6 5 12" xfId="3896" xr:uid="{00000000-0005-0000-0000-0000370F0000}"/>
    <cellStyle name="20% - Accent6 5 2" xfId="3897" xr:uid="{00000000-0005-0000-0000-0000380F0000}"/>
    <cellStyle name="20% - Accent6 5 3" xfId="3898" xr:uid="{00000000-0005-0000-0000-0000390F0000}"/>
    <cellStyle name="20% - Accent6 5 4" xfId="3899" xr:uid="{00000000-0005-0000-0000-00003A0F0000}"/>
    <cellStyle name="20% - Accent6 5 5" xfId="3900" xr:uid="{00000000-0005-0000-0000-00003B0F0000}"/>
    <cellStyle name="20% - Accent6 5 6" xfId="3901" xr:uid="{00000000-0005-0000-0000-00003C0F0000}"/>
    <cellStyle name="20% - Accent6 5 7" xfId="3902" xr:uid="{00000000-0005-0000-0000-00003D0F0000}"/>
    <cellStyle name="20% - Accent6 5 8" xfId="3903" xr:uid="{00000000-0005-0000-0000-00003E0F0000}"/>
    <cellStyle name="20% - Accent6 5 9" xfId="3904" xr:uid="{00000000-0005-0000-0000-00003F0F0000}"/>
    <cellStyle name="20% - Accent6 6" xfId="3905" xr:uid="{00000000-0005-0000-0000-0000400F0000}"/>
    <cellStyle name="20% - Accent6 6 10" xfId="3906" xr:uid="{00000000-0005-0000-0000-0000410F0000}"/>
    <cellStyle name="20% - Accent6 6 11" xfId="3907" xr:uid="{00000000-0005-0000-0000-0000420F0000}"/>
    <cellStyle name="20% - Accent6 6 11 2" xfId="3908" xr:uid="{00000000-0005-0000-0000-0000430F0000}"/>
    <cellStyle name="20% - Accent6 6 12" xfId="3909" xr:uid="{00000000-0005-0000-0000-0000440F0000}"/>
    <cellStyle name="20% - Accent6 6 2" xfId="3910" xr:uid="{00000000-0005-0000-0000-0000450F0000}"/>
    <cellStyle name="20% - Accent6 6 3" xfId="3911" xr:uid="{00000000-0005-0000-0000-0000460F0000}"/>
    <cellStyle name="20% - Accent6 6 4" xfId="3912" xr:uid="{00000000-0005-0000-0000-0000470F0000}"/>
    <cellStyle name="20% - Accent6 6 5" xfId="3913" xr:uid="{00000000-0005-0000-0000-0000480F0000}"/>
    <cellStyle name="20% - Accent6 6 6" xfId="3914" xr:uid="{00000000-0005-0000-0000-0000490F0000}"/>
    <cellStyle name="20% - Accent6 6 7" xfId="3915" xr:uid="{00000000-0005-0000-0000-00004A0F0000}"/>
    <cellStyle name="20% - Accent6 6 8" xfId="3916" xr:uid="{00000000-0005-0000-0000-00004B0F0000}"/>
    <cellStyle name="20% - Accent6 6 9" xfId="3917" xr:uid="{00000000-0005-0000-0000-00004C0F0000}"/>
    <cellStyle name="20% - Accent6 7" xfId="3918" xr:uid="{00000000-0005-0000-0000-00004D0F0000}"/>
    <cellStyle name="20% - Accent6 7 10" xfId="3919" xr:uid="{00000000-0005-0000-0000-00004E0F0000}"/>
    <cellStyle name="20% - Accent6 7 11" xfId="3920" xr:uid="{00000000-0005-0000-0000-00004F0F0000}"/>
    <cellStyle name="20% - Accent6 7 11 2" xfId="3921" xr:uid="{00000000-0005-0000-0000-0000500F0000}"/>
    <cellStyle name="20% - Accent6 7 12" xfId="3922" xr:uid="{00000000-0005-0000-0000-0000510F0000}"/>
    <cellStyle name="20% - Accent6 7 2" xfId="3923" xr:uid="{00000000-0005-0000-0000-0000520F0000}"/>
    <cellStyle name="20% - Accent6 7 3" xfId="3924" xr:uid="{00000000-0005-0000-0000-0000530F0000}"/>
    <cellStyle name="20% - Accent6 7 4" xfId="3925" xr:uid="{00000000-0005-0000-0000-0000540F0000}"/>
    <cellStyle name="20% - Accent6 7 5" xfId="3926" xr:uid="{00000000-0005-0000-0000-0000550F0000}"/>
    <cellStyle name="20% - Accent6 7 6" xfId="3927" xr:uid="{00000000-0005-0000-0000-0000560F0000}"/>
    <cellStyle name="20% - Accent6 7 7" xfId="3928" xr:uid="{00000000-0005-0000-0000-0000570F0000}"/>
    <cellStyle name="20% - Accent6 7 8" xfId="3929" xr:uid="{00000000-0005-0000-0000-0000580F0000}"/>
    <cellStyle name="20% - Accent6 7 9" xfId="3930" xr:uid="{00000000-0005-0000-0000-0000590F0000}"/>
    <cellStyle name="20% - Accent6 8" xfId="3931" xr:uid="{00000000-0005-0000-0000-00005A0F0000}"/>
    <cellStyle name="20% - Accent6 8 10" xfId="3932" xr:uid="{00000000-0005-0000-0000-00005B0F0000}"/>
    <cellStyle name="20% - Accent6 8 11" xfId="3933" xr:uid="{00000000-0005-0000-0000-00005C0F0000}"/>
    <cellStyle name="20% - Accent6 8 11 2" xfId="3934" xr:uid="{00000000-0005-0000-0000-00005D0F0000}"/>
    <cellStyle name="20% - Accent6 8 12" xfId="3935" xr:uid="{00000000-0005-0000-0000-00005E0F0000}"/>
    <cellStyle name="20% - Accent6 8 2" xfId="3936" xr:uid="{00000000-0005-0000-0000-00005F0F0000}"/>
    <cellStyle name="20% - Accent6 8 3" xfId="3937" xr:uid="{00000000-0005-0000-0000-0000600F0000}"/>
    <cellStyle name="20% - Accent6 8 4" xfId="3938" xr:uid="{00000000-0005-0000-0000-0000610F0000}"/>
    <cellStyle name="20% - Accent6 8 5" xfId="3939" xr:uid="{00000000-0005-0000-0000-0000620F0000}"/>
    <cellStyle name="20% - Accent6 8 6" xfId="3940" xr:uid="{00000000-0005-0000-0000-0000630F0000}"/>
    <cellStyle name="20% - Accent6 8 7" xfId="3941" xr:uid="{00000000-0005-0000-0000-0000640F0000}"/>
    <cellStyle name="20% - Accent6 8 8" xfId="3942" xr:uid="{00000000-0005-0000-0000-0000650F0000}"/>
    <cellStyle name="20% - Accent6 8 9" xfId="3943" xr:uid="{00000000-0005-0000-0000-0000660F0000}"/>
    <cellStyle name="20% - Accent6 9" xfId="3944" xr:uid="{00000000-0005-0000-0000-0000670F0000}"/>
    <cellStyle name="20% - Accent6 9 10" xfId="3945" xr:uid="{00000000-0005-0000-0000-0000680F0000}"/>
    <cellStyle name="20% - Accent6 9 11" xfId="3946" xr:uid="{00000000-0005-0000-0000-0000690F0000}"/>
    <cellStyle name="20% - Accent6 9 11 2" xfId="3947" xr:uid="{00000000-0005-0000-0000-00006A0F0000}"/>
    <cellStyle name="20% - Accent6 9 12" xfId="3948" xr:uid="{00000000-0005-0000-0000-00006B0F0000}"/>
    <cellStyle name="20% - Accent6 9 2" xfId="3949" xr:uid="{00000000-0005-0000-0000-00006C0F0000}"/>
    <cellStyle name="20% - Accent6 9 3" xfId="3950" xr:uid="{00000000-0005-0000-0000-00006D0F0000}"/>
    <cellStyle name="20% - Accent6 9 4" xfId="3951" xr:uid="{00000000-0005-0000-0000-00006E0F0000}"/>
    <cellStyle name="20% - Accent6 9 5" xfId="3952" xr:uid="{00000000-0005-0000-0000-00006F0F0000}"/>
    <cellStyle name="20% - Accent6 9 6" xfId="3953" xr:uid="{00000000-0005-0000-0000-0000700F0000}"/>
    <cellStyle name="20% - Accent6 9 7" xfId="3954" xr:uid="{00000000-0005-0000-0000-0000710F0000}"/>
    <cellStyle name="20% - Accent6 9 8" xfId="3955" xr:uid="{00000000-0005-0000-0000-0000720F0000}"/>
    <cellStyle name="20% - Accent6 9 9" xfId="3956" xr:uid="{00000000-0005-0000-0000-0000730F0000}"/>
    <cellStyle name="40% - Accent1 10" xfId="3957" xr:uid="{00000000-0005-0000-0000-0000740F0000}"/>
    <cellStyle name="40% - Accent1 10 10" xfId="3958" xr:uid="{00000000-0005-0000-0000-0000750F0000}"/>
    <cellStyle name="40% - Accent1 10 10 2" xfId="3959" xr:uid="{00000000-0005-0000-0000-0000760F0000}"/>
    <cellStyle name="40% - Accent1 10 11" xfId="3960" xr:uid="{00000000-0005-0000-0000-0000770F0000}"/>
    <cellStyle name="40% - Accent1 10 2" xfId="3961" xr:uid="{00000000-0005-0000-0000-0000780F0000}"/>
    <cellStyle name="40% - Accent1 10 2 2" xfId="3962" xr:uid="{00000000-0005-0000-0000-0000790F0000}"/>
    <cellStyle name="40% - Accent1 10 2 2 2" xfId="3963" xr:uid="{00000000-0005-0000-0000-00007A0F0000}"/>
    <cellStyle name="40% - Accent1 10 2 3" xfId="3964" xr:uid="{00000000-0005-0000-0000-00007B0F0000}"/>
    <cellStyle name="40% - Accent1 10 2 3 2" xfId="3965" xr:uid="{00000000-0005-0000-0000-00007C0F0000}"/>
    <cellStyle name="40% - Accent1 10 2 4" xfId="3966" xr:uid="{00000000-0005-0000-0000-00007D0F0000}"/>
    <cellStyle name="40% - Accent1 10 3" xfId="3967" xr:uid="{00000000-0005-0000-0000-00007E0F0000}"/>
    <cellStyle name="40% - Accent1 10 3 2" xfId="3968" xr:uid="{00000000-0005-0000-0000-00007F0F0000}"/>
    <cellStyle name="40% - Accent1 10 3 2 2" xfId="3969" xr:uid="{00000000-0005-0000-0000-0000800F0000}"/>
    <cellStyle name="40% - Accent1 10 3 3" xfId="3970" xr:uid="{00000000-0005-0000-0000-0000810F0000}"/>
    <cellStyle name="40% - Accent1 10 3 3 2" xfId="3971" xr:uid="{00000000-0005-0000-0000-0000820F0000}"/>
    <cellStyle name="40% - Accent1 10 3 4" xfId="3972" xr:uid="{00000000-0005-0000-0000-0000830F0000}"/>
    <cellStyle name="40% - Accent1 10 4" xfId="3973" xr:uid="{00000000-0005-0000-0000-0000840F0000}"/>
    <cellStyle name="40% - Accent1 10 4 2" xfId="3974" xr:uid="{00000000-0005-0000-0000-0000850F0000}"/>
    <cellStyle name="40% - Accent1 10 4 2 2" xfId="3975" xr:uid="{00000000-0005-0000-0000-0000860F0000}"/>
    <cellStyle name="40% - Accent1 10 4 3" xfId="3976" xr:uid="{00000000-0005-0000-0000-0000870F0000}"/>
    <cellStyle name="40% - Accent1 10 4 3 2" xfId="3977" xr:uid="{00000000-0005-0000-0000-0000880F0000}"/>
    <cellStyle name="40% - Accent1 10 4 4" xfId="3978" xr:uid="{00000000-0005-0000-0000-0000890F0000}"/>
    <cellStyle name="40% - Accent1 10 5" xfId="3979" xr:uid="{00000000-0005-0000-0000-00008A0F0000}"/>
    <cellStyle name="40% - Accent1 10 5 2" xfId="3980" xr:uid="{00000000-0005-0000-0000-00008B0F0000}"/>
    <cellStyle name="40% - Accent1 10 5 2 2" xfId="3981" xr:uid="{00000000-0005-0000-0000-00008C0F0000}"/>
    <cellStyle name="40% - Accent1 10 5 3" xfId="3982" xr:uid="{00000000-0005-0000-0000-00008D0F0000}"/>
    <cellStyle name="40% - Accent1 10 5 3 2" xfId="3983" xr:uid="{00000000-0005-0000-0000-00008E0F0000}"/>
    <cellStyle name="40% - Accent1 10 5 4" xfId="3984" xr:uid="{00000000-0005-0000-0000-00008F0F0000}"/>
    <cellStyle name="40% - Accent1 10 6" xfId="3985" xr:uid="{00000000-0005-0000-0000-0000900F0000}"/>
    <cellStyle name="40% - Accent1 10 6 2" xfId="3986" xr:uid="{00000000-0005-0000-0000-0000910F0000}"/>
    <cellStyle name="40% - Accent1 10 6 2 2" xfId="3987" xr:uid="{00000000-0005-0000-0000-0000920F0000}"/>
    <cellStyle name="40% - Accent1 10 6 3" xfId="3988" xr:uid="{00000000-0005-0000-0000-0000930F0000}"/>
    <cellStyle name="40% - Accent1 10 6 3 2" xfId="3989" xr:uid="{00000000-0005-0000-0000-0000940F0000}"/>
    <cellStyle name="40% - Accent1 10 6 4" xfId="3990" xr:uid="{00000000-0005-0000-0000-0000950F0000}"/>
    <cellStyle name="40% - Accent1 10 7" xfId="3991" xr:uid="{00000000-0005-0000-0000-0000960F0000}"/>
    <cellStyle name="40% - Accent1 10 7 2" xfId="3992" xr:uid="{00000000-0005-0000-0000-0000970F0000}"/>
    <cellStyle name="40% - Accent1 10 8" xfId="3993" xr:uid="{00000000-0005-0000-0000-0000980F0000}"/>
    <cellStyle name="40% - Accent1 10 8 2" xfId="3994" xr:uid="{00000000-0005-0000-0000-0000990F0000}"/>
    <cellStyle name="40% - Accent1 10 9" xfId="3995" xr:uid="{00000000-0005-0000-0000-00009A0F0000}"/>
    <cellStyle name="40% - Accent1 11" xfId="3996" xr:uid="{00000000-0005-0000-0000-00009B0F0000}"/>
    <cellStyle name="40% - Accent1 11 10" xfId="3997" xr:uid="{00000000-0005-0000-0000-00009C0F0000}"/>
    <cellStyle name="40% - Accent1 11 10 2" xfId="3998" xr:uid="{00000000-0005-0000-0000-00009D0F0000}"/>
    <cellStyle name="40% - Accent1 11 11" xfId="3999" xr:uid="{00000000-0005-0000-0000-00009E0F0000}"/>
    <cellStyle name="40% - Accent1 11 2" xfId="4000" xr:uid="{00000000-0005-0000-0000-00009F0F0000}"/>
    <cellStyle name="40% - Accent1 11 2 2" xfId="4001" xr:uid="{00000000-0005-0000-0000-0000A00F0000}"/>
    <cellStyle name="40% - Accent1 11 2 2 2" xfId="4002" xr:uid="{00000000-0005-0000-0000-0000A10F0000}"/>
    <cellStyle name="40% - Accent1 11 2 3" xfId="4003" xr:uid="{00000000-0005-0000-0000-0000A20F0000}"/>
    <cellStyle name="40% - Accent1 11 2 3 2" xfId="4004" xr:uid="{00000000-0005-0000-0000-0000A30F0000}"/>
    <cellStyle name="40% - Accent1 11 2 4" xfId="4005" xr:uid="{00000000-0005-0000-0000-0000A40F0000}"/>
    <cellStyle name="40% - Accent1 11 3" xfId="4006" xr:uid="{00000000-0005-0000-0000-0000A50F0000}"/>
    <cellStyle name="40% - Accent1 11 3 2" xfId="4007" xr:uid="{00000000-0005-0000-0000-0000A60F0000}"/>
    <cellStyle name="40% - Accent1 11 3 2 2" xfId="4008" xr:uid="{00000000-0005-0000-0000-0000A70F0000}"/>
    <cellStyle name="40% - Accent1 11 3 3" xfId="4009" xr:uid="{00000000-0005-0000-0000-0000A80F0000}"/>
    <cellStyle name="40% - Accent1 11 3 3 2" xfId="4010" xr:uid="{00000000-0005-0000-0000-0000A90F0000}"/>
    <cellStyle name="40% - Accent1 11 3 4" xfId="4011" xr:uid="{00000000-0005-0000-0000-0000AA0F0000}"/>
    <cellStyle name="40% - Accent1 11 4" xfId="4012" xr:uid="{00000000-0005-0000-0000-0000AB0F0000}"/>
    <cellStyle name="40% - Accent1 11 4 2" xfId="4013" xr:uid="{00000000-0005-0000-0000-0000AC0F0000}"/>
    <cellStyle name="40% - Accent1 11 4 2 2" xfId="4014" xr:uid="{00000000-0005-0000-0000-0000AD0F0000}"/>
    <cellStyle name="40% - Accent1 11 4 3" xfId="4015" xr:uid="{00000000-0005-0000-0000-0000AE0F0000}"/>
    <cellStyle name="40% - Accent1 11 4 3 2" xfId="4016" xr:uid="{00000000-0005-0000-0000-0000AF0F0000}"/>
    <cellStyle name="40% - Accent1 11 4 4" xfId="4017" xr:uid="{00000000-0005-0000-0000-0000B00F0000}"/>
    <cellStyle name="40% - Accent1 11 5" xfId="4018" xr:uid="{00000000-0005-0000-0000-0000B10F0000}"/>
    <cellStyle name="40% - Accent1 11 5 2" xfId="4019" xr:uid="{00000000-0005-0000-0000-0000B20F0000}"/>
    <cellStyle name="40% - Accent1 11 5 2 2" xfId="4020" xr:uid="{00000000-0005-0000-0000-0000B30F0000}"/>
    <cellStyle name="40% - Accent1 11 5 3" xfId="4021" xr:uid="{00000000-0005-0000-0000-0000B40F0000}"/>
    <cellStyle name="40% - Accent1 11 5 3 2" xfId="4022" xr:uid="{00000000-0005-0000-0000-0000B50F0000}"/>
    <cellStyle name="40% - Accent1 11 5 4" xfId="4023" xr:uid="{00000000-0005-0000-0000-0000B60F0000}"/>
    <cellStyle name="40% - Accent1 11 6" xfId="4024" xr:uid="{00000000-0005-0000-0000-0000B70F0000}"/>
    <cellStyle name="40% - Accent1 11 6 2" xfId="4025" xr:uid="{00000000-0005-0000-0000-0000B80F0000}"/>
    <cellStyle name="40% - Accent1 11 6 2 2" xfId="4026" xr:uid="{00000000-0005-0000-0000-0000B90F0000}"/>
    <cellStyle name="40% - Accent1 11 6 3" xfId="4027" xr:uid="{00000000-0005-0000-0000-0000BA0F0000}"/>
    <cellStyle name="40% - Accent1 11 6 3 2" xfId="4028" xr:uid="{00000000-0005-0000-0000-0000BB0F0000}"/>
    <cellStyle name="40% - Accent1 11 6 4" xfId="4029" xr:uid="{00000000-0005-0000-0000-0000BC0F0000}"/>
    <cellStyle name="40% - Accent1 11 7" xfId="4030" xr:uid="{00000000-0005-0000-0000-0000BD0F0000}"/>
    <cellStyle name="40% - Accent1 11 7 2" xfId="4031" xr:uid="{00000000-0005-0000-0000-0000BE0F0000}"/>
    <cellStyle name="40% - Accent1 11 8" xfId="4032" xr:uid="{00000000-0005-0000-0000-0000BF0F0000}"/>
    <cellStyle name="40% - Accent1 11 8 2" xfId="4033" xr:uid="{00000000-0005-0000-0000-0000C00F0000}"/>
    <cellStyle name="40% - Accent1 11 9" xfId="4034" xr:uid="{00000000-0005-0000-0000-0000C10F0000}"/>
    <cellStyle name="40% - Accent1 12" xfId="4035" xr:uid="{00000000-0005-0000-0000-0000C20F0000}"/>
    <cellStyle name="40% - Accent1 12 2" xfId="4036" xr:uid="{00000000-0005-0000-0000-0000C30F0000}"/>
    <cellStyle name="40% - Accent1 12 2 2" xfId="4037" xr:uid="{00000000-0005-0000-0000-0000C40F0000}"/>
    <cellStyle name="40% - Accent1 12 2 2 2" xfId="4038" xr:uid="{00000000-0005-0000-0000-0000C50F0000}"/>
    <cellStyle name="40% - Accent1 12 2 3" xfId="4039" xr:uid="{00000000-0005-0000-0000-0000C60F0000}"/>
    <cellStyle name="40% - Accent1 12 2 3 2" xfId="4040" xr:uid="{00000000-0005-0000-0000-0000C70F0000}"/>
    <cellStyle name="40% - Accent1 12 2 4" xfId="4041" xr:uid="{00000000-0005-0000-0000-0000C80F0000}"/>
    <cellStyle name="40% - Accent1 12 3" xfId="4042" xr:uid="{00000000-0005-0000-0000-0000C90F0000}"/>
    <cellStyle name="40% - Accent1 12 3 2" xfId="4043" xr:uid="{00000000-0005-0000-0000-0000CA0F0000}"/>
    <cellStyle name="40% - Accent1 12 3 2 2" xfId="4044" xr:uid="{00000000-0005-0000-0000-0000CB0F0000}"/>
    <cellStyle name="40% - Accent1 12 3 3" xfId="4045" xr:uid="{00000000-0005-0000-0000-0000CC0F0000}"/>
    <cellStyle name="40% - Accent1 12 3 3 2" xfId="4046" xr:uid="{00000000-0005-0000-0000-0000CD0F0000}"/>
    <cellStyle name="40% - Accent1 12 3 4" xfId="4047" xr:uid="{00000000-0005-0000-0000-0000CE0F0000}"/>
    <cellStyle name="40% - Accent1 12 4" xfId="4048" xr:uid="{00000000-0005-0000-0000-0000CF0F0000}"/>
    <cellStyle name="40% - Accent1 12 4 2" xfId="4049" xr:uid="{00000000-0005-0000-0000-0000D00F0000}"/>
    <cellStyle name="40% - Accent1 12 4 2 2" xfId="4050" xr:uid="{00000000-0005-0000-0000-0000D10F0000}"/>
    <cellStyle name="40% - Accent1 12 4 3" xfId="4051" xr:uid="{00000000-0005-0000-0000-0000D20F0000}"/>
    <cellStyle name="40% - Accent1 12 4 3 2" xfId="4052" xr:uid="{00000000-0005-0000-0000-0000D30F0000}"/>
    <cellStyle name="40% - Accent1 12 4 4" xfId="4053" xr:uid="{00000000-0005-0000-0000-0000D40F0000}"/>
    <cellStyle name="40% - Accent1 12 5" xfId="4054" xr:uid="{00000000-0005-0000-0000-0000D50F0000}"/>
    <cellStyle name="40% - Accent1 12 5 2" xfId="4055" xr:uid="{00000000-0005-0000-0000-0000D60F0000}"/>
    <cellStyle name="40% - Accent1 12 5 2 2" xfId="4056" xr:uid="{00000000-0005-0000-0000-0000D70F0000}"/>
    <cellStyle name="40% - Accent1 12 5 3" xfId="4057" xr:uid="{00000000-0005-0000-0000-0000D80F0000}"/>
    <cellStyle name="40% - Accent1 12 5 3 2" xfId="4058" xr:uid="{00000000-0005-0000-0000-0000D90F0000}"/>
    <cellStyle name="40% - Accent1 12 5 4" xfId="4059" xr:uid="{00000000-0005-0000-0000-0000DA0F0000}"/>
    <cellStyle name="40% - Accent1 12 6" xfId="4060" xr:uid="{00000000-0005-0000-0000-0000DB0F0000}"/>
    <cellStyle name="40% - Accent1 12 6 2" xfId="4061" xr:uid="{00000000-0005-0000-0000-0000DC0F0000}"/>
    <cellStyle name="40% - Accent1 12 6 2 2" xfId="4062" xr:uid="{00000000-0005-0000-0000-0000DD0F0000}"/>
    <cellStyle name="40% - Accent1 12 6 3" xfId="4063" xr:uid="{00000000-0005-0000-0000-0000DE0F0000}"/>
    <cellStyle name="40% - Accent1 12 6 3 2" xfId="4064" xr:uid="{00000000-0005-0000-0000-0000DF0F0000}"/>
    <cellStyle name="40% - Accent1 12 6 4" xfId="4065" xr:uid="{00000000-0005-0000-0000-0000E00F0000}"/>
    <cellStyle name="40% - Accent1 12 7" xfId="4066" xr:uid="{00000000-0005-0000-0000-0000E10F0000}"/>
    <cellStyle name="40% - Accent1 12 7 2" xfId="4067" xr:uid="{00000000-0005-0000-0000-0000E20F0000}"/>
    <cellStyle name="40% - Accent1 12 8" xfId="4068" xr:uid="{00000000-0005-0000-0000-0000E30F0000}"/>
    <cellStyle name="40% - Accent1 12 8 2" xfId="4069" xr:uid="{00000000-0005-0000-0000-0000E40F0000}"/>
    <cellStyle name="40% - Accent1 12 9" xfId="4070" xr:uid="{00000000-0005-0000-0000-0000E50F0000}"/>
    <cellStyle name="40% - Accent1 13" xfId="4071" xr:uid="{00000000-0005-0000-0000-0000E60F0000}"/>
    <cellStyle name="40% - Accent1 13 2" xfId="4072" xr:uid="{00000000-0005-0000-0000-0000E70F0000}"/>
    <cellStyle name="40% - Accent1 13 2 2" xfId="4073" xr:uid="{00000000-0005-0000-0000-0000E80F0000}"/>
    <cellStyle name="40% - Accent1 13 2 2 2" xfId="4074" xr:uid="{00000000-0005-0000-0000-0000E90F0000}"/>
    <cellStyle name="40% - Accent1 13 2 3" xfId="4075" xr:uid="{00000000-0005-0000-0000-0000EA0F0000}"/>
    <cellStyle name="40% - Accent1 13 2 3 2" xfId="4076" xr:uid="{00000000-0005-0000-0000-0000EB0F0000}"/>
    <cellStyle name="40% - Accent1 13 2 4" xfId="4077" xr:uid="{00000000-0005-0000-0000-0000EC0F0000}"/>
    <cellStyle name="40% - Accent1 13 3" xfId="4078" xr:uid="{00000000-0005-0000-0000-0000ED0F0000}"/>
    <cellStyle name="40% - Accent1 13 3 2" xfId="4079" xr:uid="{00000000-0005-0000-0000-0000EE0F0000}"/>
    <cellStyle name="40% - Accent1 13 3 2 2" xfId="4080" xr:uid="{00000000-0005-0000-0000-0000EF0F0000}"/>
    <cellStyle name="40% - Accent1 13 3 3" xfId="4081" xr:uid="{00000000-0005-0000-0000-0000F00F0000}"/>
    <cellStyle name="40% - Accent1 13 3 3 2" xfId="4082" xr:uid="{00000000-0005-0000-0000-0000F10F0000}"/>
    <cellStyle name="40% - Accent1 13 3 4" xfId="4083" xr:uid="{00000000-0005-0000-0000-0000F20F0000}"/>
    <cellStyle name="40% - Accent1 13 4" xfId="4084" xr:uid="{00000000-0005-0000-0000-0000F30F0000}"/>
    <cellStyle name="40% - Accent1 13 4 2" xfId="4085" xr:uid="{00000000-0005-0000-0000-0000F40F0000}"/>
    <cellStyle name="40% - Accent1 13 4 2 2" xfId="4086" xr:uid="{00000000-0005-0000-0000-0000F50F0000}"/>
    <cellStyle name="40% - Accent1 13 4 3" xfId="4087" xr:uid="{00000000-0005-0000-0000-0000F60F0000}"/>
    <cellStyle name="40% - Accent1 13 4 3 2" xfId="4088" xr:uid="{00000000-0005-0000-0000-0000F70F0000}"/>
    <cellStyle name="40% - Accent1 13 4 4" xfId="4089" xr:uid="{00000000-0005-0000-0000-0000F80F0000}"/>
    <cellStyle name="40% - Accent1 13 5" xfId="4090" xr:uid="{00000000-0005-0000-0000-0000F90F0000}"/>
    <cellStyle name="40% - Accent1 13 5 2" xfId="4091" xr:uid="{00000000-0005-0000-0000-0000FA0F0000}"/>
    <cellStyle name="40% - Accent1 13 5 2 2" xfId="4092" xr:uid="{00000000-0005-0000-0000-0000FB0F0000}"/>
    <cellStyle name="40% - Accent1 13 5 3" xfId="4093" xr:uid="{00000000-0005-0000-0000-0000FC0F0000}"/>
    <cellStyle name="40% - Accent1 13 5 3 2" xfId="4094" xr:uid="{00000000-0005-0000-0000-0000FD0F0000}"/>
    <cellStyle name="40% - Accent1 13 5 4" xfId="4095" xr:uid="{00000000-0005-0000-0000-0000FE0F0000}"/>
    <cellStyle name="40% - Accent1 13 6" xfId="4096" xr:uid="{00000000-0005-0000-0000-0000FF0F0000}"/>
    <cellStyle name="40% - Accent1 13 6 2" xfId="4097" xr:uid="{00000000-0005-0000-0000-000000100000}"/>
    <cellStyle name="40% - Accent1 13 6 2 2" xfId="4098" xr:uid="{00000000-0005-0000-0000-000001100000}"/>
    <cellStyle name="40% - Accent1 13 6 3" xfId="4099" xr:uid="{00000000-0005-0000-0000-000002100000}"/>
    <cellStyle name="40% - Accent1 13 6 3 2" xfId="4100" xr:uid="{00000000-0005-0000-0000-000003100000}"/>
    <cellStyle name="40% - Accent1 13 6 4" xfId="4101" xr:uid="{00000000-0005-0000-0000-000004100000}"/>
    <cellStyle name="40% - Accent1 13 7" xfId="4102" xr:uid="{00000000-0005-0000-0000-000005100000}"/>
    <cellStyle name="40% - Accent1 13 7 2" xfId="4103" xr:uid="{00000000-0005-0000-0000-000006100000}"/>
    <cellStyle name="40% - Accent1 13 8" xfId="4104" xr:uid="{00000000-0005-0000-0000-000007100000}"/>
    <cellStyle name="40% - Accent1 13 8 2" xfId="4105" xr:uid="{00000000-0005-0000-0000-000008100000}"/>
    <cellStyle name="40% - Accent1 13 9" xfId="4106" xr:uid="{00000000-0005-0000-0000-000009100000}"/>
    <cellStyle name="40% - Accent1 14" xfId="4107" xr:uid="{00000000-0005-0000-0000-00000A100000}"/>
    <cellStyle name="40% - Accent1 14 2" xfId="4108" xr:uid="{00000000-0005-0000-0000-00000B100000}"/>
    <cellStyle name="40% - Accent1 14 2 2" xfId="4109" xr:uid="{00000000-0005-0000-0000-00000C100000}"/>
    <cellStyle name="40% - Accent1 14 2 2 2" xfId="4110" xr:uid="{00000000-0005-0000-0000-00000D100000}"/>
    <cellStyle name="40% - Accent1 14 2 3" xfId="4111" xr:uid="{00000000-0005-0000-0000-00000E100000}"/>
    <cellStyle name="40% - Accent1 14 2 3 2" xfId="4112" xr:uid="{00000000-0005-0000-0000-00000F100000}"/>
    <cellStyle name="40% - Accent1 14 2 4" xfId="4113" xr:uid="{00000000-0005-0000-0000-000010100000}"/>
    <cellStyle name="40% - Accent1 14 3" xfId="4114" xr:uid="{00000000-0005-0000-0000-000011100000}"/>
    <cellStyle name="40% - Accent1 14 3 2" xfId="4115" xr:uid="{00000000-0005-0000-0000-000012100000}"/>
    <cellStyle name="40% - Accent1 14 3 2 2" xfId="4116" xr:uid="{00000000-0005-0000-0000-000013100000}"/>
    <cellStyle name="40% - Accent1 14 3 3" xfId="4117" xr:uid="{00000000-0005-0000-0000-000014100000}"/>
    <cellStyle name="40% - Accent1 14 3 3 2" xfId="4118" xr:uid="{00000000-0005-0000-0000-000015100000}"/>
    <cellStyle name="40% - Accent1 14 3 4" xfId="4119" xr:uid="{00000000-0005-0000-0000-000016100000}"/>
    <cellStyle name="40% - Accent1 14 4" xfId="4120" xr:uid="{00000000-0005-0000-0000-000017100000}"/>
    <cellStyle name="40% - Accent1 14 4 2" xfId="4121" xr:uid="{00000000-0005-0000-0000-000018100000}"/>
    <cellStyle name="40% - Accent1 14 4 2 2" xfId="4122" xr:uid="{00000000-0005-0000-0000-000019100000}"/>
    <cellStyle name="40% - Accent1 14 4 3" xfId="4123" xr:uid="{00000000-0005-0000-0000-00001A100000}"/>
    <cellStyle name="40% - Accent1 14 4 3 2" xfId="4124" xr:uid="{00000000-0005-0000-0000-00001B100000}"/>
    <cellStyle name="40% - Accent1 14 4 4" xfId="4125" xr:uid="{00000000-0005-0000-0000-00001C100000}"/>
    <cellStyle name="40% - Accent1 14 5" xfId="4126" xr:uid="{00000000-0005-0000-0000-00001D100000}"/>
    <cellStyle name="40% - Accent1 14 5 2" xfId="4127" xr:uid="{00000000-0005-0000-0000-00001E100000}"/>
    <cellStyle name="40% - Accent1 14 5 2 2" xfId="4128" xr:uid="{00000000-0005-0000-0000-00001F100000}"/>
    <cellStyle name="40% - Accent1 14 5 3" xfId="4129" xr:uid="{00000000-0005-0000-0000-000020100000}"/>
    <cellStyle name="40% - Accent1 14 5 3 2" xfId="4130" xr:uid="{00000000-0005-0000-0000-000021100000}"/>
    <cellStyle name="40% - Accent1 14 5 4" xfId="4131" xr:uid="{00000000-0005-0000-0000-000022100000}"/>
    <cellStyle name="40% - Accent1 14 6" xfId="4132" xr:uid="{00000000-0005-0000-0000-000023100000}"/>
    <cellStyle name="40% - Accent1 14 6 2" xfId="4133" xr:uid="{00000000-0005-0000-0000-000024100000}"/>
    <cellStyle name="40% - Accent1 14 6 2 2" xfId="4134" xr:uid="{00000000-0005-0000-0000-000025100000}"/>
    <cellStyle name="40% - Accent1 14 6 3" xfId="4135" xr:uid="{00000000-0005-0000-0000-000026100000}"/>
    <cellStyle name="40% - Accent1 14 6 3 2" xfId="4136" xr:uid="{00000000-0005-0000-0000-000027100000}"/>
    <cellStyle name="40% - Accent1 14 6 4" xfId="4137" xr:uid="{00000000-0005-0000-0000-000028100000}"/>
    <cellStyle name="40% - Accent1 14 7" xfId="4138" xr:uid="{00000000-0005-0000-0000-000029100000}"/>
    <cellStyle name="40% - Accent1 14 7 2" xfId="4139" xr:uid="{00000000-0005-0000-0000-00002A100000}"/>
    <cellStyle name="40% - Accent1 14 8" xfId="4140" xr:uid="{00000000-0005-0000-0000-00002B100000}"/>
    <cellStyle name="40% - Accent1 14 8 2" xfId="4141" xr:uid="{00000000-0005-0000-0000-00002C100000}"/>
    <cellStyle name="40% - Accent1 14 9" xfId="4142" xr:uid="{00000000-0005-0000-0000-00002D100000}"/>
    <cellStyle name="40% - Accent1 15" xfId="4143" xr:uid="{00000000-0005-0000-0000-00002E100000}"/>
    <cellStyle name="40% - Accent1 15 2" xfId="4144" xr:uid="{00000000-0005-0000-0000-00002F100000}"/>
    <cellStyle name="40% - Accent1 15 2 2" xfId="4145" xr:uid="{00000000-0005-0000-0000-000030100000}"/>
    <cellStyle name="40% - Accent1 15 2 2 2" xfId="4146" xr:uid="{00000000-0005-0000-0000-000031100000}"/>
    <cellStyle name="40% - Accent1 15 2 3" xfId="4147" xr:uid="{00000000-0005-0000-0000-000032100000}"/>
    <cellStyle name="40% - Accent1 15 2 3 2" xfId="4148" xr:uid="{00000000-0005-0000-0000-000033100000}"/>
    <cellStyle name="40% - Accent1 15 2 4" xfId="4149" xr:uid="{00000000-0005-0000-0000-000034100000}"/>
    <cellStyle name="40% - Accent1 15 3" xfId="4150" xr:uid="{00000000-0005-0000-0000-000035100000}"/>
    <cellStyle name="40% - Accent1 15 3 2" xfId="4151" xr:uid="{00000000-0005-0000-0000-000036100000}"/>
    <cellStyle name="40% - Accent1 15 3 2 2" xfId="4152" xr:uid="{00000000-0005-0000-0000-000037100000}"/>
    <cellStyle name="40% - Accent1 15 3 3" xfId="4153" xr:uid="{00000000-0005-0000-0000-000038100000}"/>
    <cellStyle name="40% - Accent1 15 3 3 2" xfId="4154" xr:uid="{00000000-0005-0000-0000-000039100000}"/>
    <cellStyle name="40% - Accent1 15 3 4" xfId="4155" xr:uid="{00000000-0005-0000-0000-00003A100000}"/>
    <cellStyle name="40% - Accent1 15 4" xfId="4156" xr:uid="{00000000-0005-0000-0000-00003B100000}"/>
    <cellStyle name="40% - Accent1 15 4 2" xfId="4157" xr:uid="{00000000-0005-0000-0000-00003C100000}"/>
    <cellStyle name="40% - Accent1 15 4 2 2" xfId="4158" xr:uid="{00000000-0005-0000-0000-00003D100000}"/>
    <cellStyle name="40% - Accent1 15 4 3" xfId="4159" xr:uid="{00000000-0005-0000-0000-00003E100000}"/>
    <cellStyle name="40% - Accent1 15 4 3 2" xfId="4160" xr:uid="{00000000-0005-0000-0000-00003F100000}"/>
    <cellStyle name="40% - Accent1 15 4 4" xfId="4161" xr:uid="{00000000-0005-0000-0000-000040100000}"/>
    <cellStyle name="40% - Accent1 15 5" xfId="4162" xr:uid="{00000000-0005-0000-0000-000041100000}"/>
    <cellStyle name="40% - Accent1 15 5 2" xfId="4163" xr:uid="{00000000-0005-0000-0000-000042100000}"/>
    <cellStyle name="40% - Accent1 15 5 2 2" xfId="4164" xr:uid="{00000000-0005-0000-0000-000043100000}"/>
    <cellStyle name="40% - Accent1 15 5 3" xfId="4165" xr:uid="{00000000-0005-0000-0000-000044100000}"/>
    <cellStyle name="40% - Accent1 15 5 3 2" xfId="4166" xr:uid="{00000000-0005-0000-0000-000045100000}"/>
    <cellStyle name="40% - Accent1 15 5 4" xfId="4167" xr:uid="{00000000-0005-0000-0000-000046100000}"/>
    <cellStyle name="40% - Accent1 15 6" xfId="4168" xr:uid="{00000000-0005-0000-0000-000047100000}"/>
    <cellStyle name="40% - Accent1 15 6 2" xfId="4169" xr:uid="{00000000-0005-0000-0000-000048100000}"/>
    <cellStyle name="40% - Accent1 15 6 2 2" xfId="4170" xr:uid="{00000000-0005-0000-0000-000049100000}"/>
    <cellStyle name="40% - Accent1 15 6 3" xfId="4171" xr:uid="{00000000-0005-0000-0000-00004A100000}"/>
    <cellStyle name="40% - Accent1 15 6 3 2" xfId="4172" xr:uid="{00000000-0005-0000-0000-00004B100000}"/>
    <cellStyle name="40% - Accent1 15 6 4" xfId="4173" xr:uid="{00000000-0005-0000-0000-00004C100000}"/>
    <cellStyle name="40% - Accent1 15 7" xfId="4174" xr:uid="{00000000-0005-0000-0000-00004D100000}"/>
    <cellStyle name="40% - Accent1 15 7 2" xfId="4175" xr:uid="{00000000-0005-0000-0000-00004E100000}"/>
    <cellStyle name="40% - Accent1 15 8" xfId="4176" xr:uid="{00000000-0005-0000-0000-00004F100000}"/>
    <cellStyle name="40% - Accent1 15 8 2" xfId="4177" xr:uid="{00000000-0005-0000-0000-000050100000}"/>
    <cellStyle name="40% - Accent1 15 9" xfId="4178" xr:uid="{00000000-0005-0000-0000-000051100000}"/>
    <cellStyle name="40% - Accent1 16" xfId="4179" xr:uid="{00000000-0005-0000-0000-000052100000}"/>
    <cellStyle name="40% - Accent1 16 2" xfId="4180" xr:uid="{00000000-0005-0000-0000-000053100000}"/>
    <cellStyle name="40% - Accent1 16 2 2" xfId="4181" xr:uid="{00000000-0005-0000-0000-000054100000}"/>
    <cellStyle name="40% - Accent1 16 2 2 2" xfId="4182" xr:uid="{00000000-0005-0000-0000-000055100000}"/>
    <cellStyle name="40% - Accent1 16 2 3" xfId="4183" xr:uid="{00000000-0005-0000-0000-000056100000}"/>
    <cellStyle name="40% - Accent1 16 2 3 2" xfId="4184" xr:uid="{00000000-0005-0000-0000-000057100000}"/>
    <cellStyle name="40% - Accent1 16 2 4" xfId="4185" xr:uid="{00000000-0005-0000-0000-000058100000}"/>
    <cellStyle name="40% - Accent1 16 3" xfId="4186" xr:uid="{00000000-0005-0000-0000-000059100000}"/>
    <cellStyle name="40% - Accent1 16 3 2" xfId="4187" xr:uid="{00000000-0005-0000-0000-00005A100000}"/>
    <cellStyle name="40% - Accent1 16 4" xfId="4188" xr:uid="{00000000-0005-0000-0000-00005B100000}"/>
    <cellStyle name="40% - Accent1 16 4 2" xfId="4189" xr:uid="{00000000-0005-0000-0000-00005C100000}"/>
    <cellStyle name="40% - Accent1 16 5" xfId="4190" xr:uid="{00000000-0005-0000-0000-00005D100000}"/>
    <cellStyle name="40% - Accent1 17" xfId="4191" xr:uid="{00000000-0005-0000-0000-00005E100000}"/>
    <cellStyle name="40% - Accent1 17 2" xfId="4192" xr:uid="{00000000-0005-0000-0000-00005F100000}"/>
    <cellStyle name="40% - Accent1 17 2 2" xfId="4193" xr:uid="{00000000-0005-0000-0000-000060100000}"/>
    <cellStyle name="40% - Accent1 17 2 2 2" xfId="4194" xr:uid="{00000000-0005-0000-0000-000061100000}"/>
    <cellStyle name="40% - Accent1 17 2 3" xfId="4195" xr:uid="{00000000-0005-0000-0000-000062100000}"/>
    <cellStyle name="40% - Accent1 17 2 3 2" xfId="4196" xr:uid="{00000000-0005-0000-0000-000063100000}"/>
    <cellStyle name="40% - Accent1 17 2 4" xfId="4197" xr:uid="{00000000-0005-0000-0000-000064100000}"/>
    <cellStyle name="40% - Accent1 17 3" xfId="4198" xr:uid="{00000000-0005-0000-0000-000065100000}"/>
    <cellStyle name="40% - Accent1 17 3 2" xfId="4199" xr:uid="{00000000-0005-0000-0000-000066100000}"/>
    <cellStyle name="40% - Accent1 17 4" xfId="4200" xr:uid="{00000000-0005-0000-0000-000067100000}"/>
    <cellStyle name="40% - Accent1 17 4 2" xfId="4201" xr:uid="{00000000-0005-0000-0000-000068100000}"/>
    <cellStyle name="40% - Accent1 17 5" xfId="4202" xr:uid="{00000000-0005-0000-0000-000069100000}"/>
    <cellStyle name="40% - Accent1 18" xfId="4203" xr:uid="{00000000-0005-0000-0000-00006A100000}"/>
    <cellStyle name="40% - Accent1 18 2" xfId="4204" xr:uid="{00000000-0005-0000-0000-00006B100000}"/>
    <cellStyle name="40% - Accent1 18 2 2" xfId="4205" xr:uid="{00000000-0005-0000-0000-00006C100000}"/>
    <cellStyle name="40% - Accent1 18 3" xfId="4206" xr:uid="{00000000-0005-0000-0000-00006D100000}"/>
    <cellStyle name="40% - Accent1 18 3 2" xfId="4207" xr:uid="{00000000-0005-0000-0000-00006E100000}"/>
    <cellStyle name="40% - Accent1 18 4" xfId="4208" xr:uid="{00000000-0005-0000-0000-00006F100000}"/>
    <cellStyle name="40% - Accent1 19" xfId="4209" xr:uid="{00000000-0005-0000-0000-000070100000}"/>
    <cellStyle name="40% - Accent1 19 2" xfId="4210" xr:uid="{00000000-0005-0000-0000-000071100000}"/>
    <cellStyle name="40% - Accent1 2" xfId="4211" xr:uid="{00000000-0005-0000-0000-000072100000}"/>
    <cellStyle name="40% - Accent1 2 10" xfId="4212" xr:uid="{00000000-0005-0000-0000-000073100000}"/>
    <cellStyle name="40% - Accent1 2 11" xfId="4213" xr:uid="{00000000-0005-0000-0000-000074100000}"/>
    <cellStyle name="40% - Accent1 2 11 2" xfId="4214" xr:uid="{00000000-0005-0000-0000-000075100000}"/>
    <cellStyle name="40% - Accent1 2 11 2 2" xfId="4215" xr:uid="{00000000-0005-0000-0000-000076100000}"/>
    <cellStyle name="40% - Accent1 2 11 3" xfId="4216" xr:uid="{00000000-0005-0000-0000-000077100000}"/>
    <cellStyle name="40% - Accent1 2 11 3 2" xfId="4217" xr:uid="{00000000-0005-0000-0000-000078100000}"/>
    <cellStyle name="40% - Accent1 2 11 4" xfId="4218" xr:uid="{00000000-0005-0000-0000-000079100000}"/>
    <cellStyle name="40% - Accent1 2 12" xfId="4219" xr:uid="{00000000-0005-0000-0000-00007A100000}"/>
    <cellStyle name="40% - Accent1 2 12 2" xfId="4220" xr:uid="{00000000-0005-0000-0000-00007B100000}"/>
    <cellStyle name="40% - Accent1 2 12 2 2" xfId="4221" xr:uid="{00000000-0005-0000-0000-00007C100000}"/>
    <cellStyle name="40% - Accent1 2 12 3" xfId="4222" xr:uid="{00000000-0005-0000-0000-00007D100000}"/>
    <cellStyle name="40% - Accent1 2 12 3 2" xfId="4223" xr:uid="{00000000-0005-0000-0000-00007E100000}"/>
    <cellStyle name="40% - Accent1 2 12 4" xfId="4224" xr:uid="{00000000-0005-0000-0000-00007F100000}"/>
    <cellStyle name="40% - Accent1 2 13" xfId="4225" xr:uid="{00000000-0005-0000-0000-000080100000}"/>
    <cellStyle name="40% - Accent1 2 13 2" xfId="4226" xr:uid="{00000000-0005-0000-0000-000081100000}"/>
    <cellStyle name="40% - Accent1 2 14" xfId="4227" xr:uid="{00000000-0005-0000-0000-000082100000}"/>
    <cellStyle name="40% - Accent1 2 15" xfId="4228" xr:uid="{00000000-0005-0000-0000-000083100000}"/>
    <cellStyle name="40% - Accent1 2 16" xfId="4229" xr:uid="{00000000-0005-0000-0000-000084100000}"/>
    <cellStyle name="40% - Accent1 2 17" xfId="4230" xr:uid="{00000000-0005-0000-0000-000085100000}"/>
    <cellStyle name="40% - Accent1 2 2" xfId="4231" xr:uid="{00000000-0005-0000-0000-000086100000}"/>
    <cellStyle name="40% - Accent1 2 2 2" xfId="4232" xr:uid="{00000000-0005-0000-0000-000087100000}"/>
    <cellStyle name="40% - Accent1 2 2 3" xfId="4233" xr:uid="{00000000-0005-0000-0000-000088100000}"/>
    <cellStyle name="40% - Accent1 2 2 4" xfId="4234" xr:uid="{00000000-0005-0000-0000-000089100000}"/>
    <cellStyle name="40% - Accent1 2 3" xfId="4235" xr:uid="{00000000-0005-0000-0000-00008A100000}"/>
    <cellStyle name="40% - Accent1 2 4" xfId="4236" xr:uid="{00000000-0005-0000-0000-00008B100000}"/>
    <cellStyle name="40% - Accent1 2 5" xfId="4237" xr:uid="{00000000-0005-0000-0000-00008C100000}"/>
    <cellStyle name="40% - Accent1 2 6" xfId="4238" xr:uid="{00000000-0005-0000-0000-00008D100000}"/>
    <cellStyle name="40% - Accent1 2 7" xfId="4239" xr:uid="{00000000-0005-0000-0000-00008E100000}"/>
    <cellStyle name="40% - Accent1 2 8" xfId="4240" xr:uid="{00000000-0005-0000-0000-00008F100000}"/>
    <cellStyle name="40% - Accent1 2 9" xfId="4241" xr:uid="{00000000-0005-0000-0000-000090100000}"/>
    <cellStyle name="40% - Accent1 20" xfId="4242" xr:uid="{00000000-0005-0000-0000-000091100000}"/>
    <cellStyle name="40% - Accent1 20 2" xfId="4243" xr:uid="{00000000-0005-0000-0000-000092100000}"/>
    <cellStyle name="40% - Accent1 21" xfId="4244" xr:uid="{00000000-0005-0000-0000-000093100000}"/>
    <cellStyle name="40% - Accent1 21 10" xfId="4245" xr:uid="{00000000-0005-0000-0000-000094100000}"/>
    <cellStyle name="40% - Accent1 21 10 2" xfId="4246" xr:uid="{00000000-0005-0000-0000-000095100000}"/>
    <cellStyle name="40% - Accent1 21 11" xfId="4247" xr:uid="{00000000-0005-0000-0000-000096100000}"/>
    <cellStyle name="40% - Accent1 21 11 2" xfId="4248" xr:uid="{00000000-0005-0000-0000-000097100000}"/>
    <cellStyle name="40% - Accent1 21 12" xfId="4249" xr:uid="{00000000-0005-0000-0000-000098100000}"/>
    <cellStyle name="40% - Accent1 21 12 2" xfId="4250" xr:uid="{00000000-0005-0000-0000-000099100000}"/>
    <cellStyle name="40% - Accent1 21 13" xfId="4251" xr:uid="{00000000-0005-0000-0000-00009A100000}"/>
    <cellStyle name="40% - Accent1 21 13 2" xfId="4252" xr:uid="{00000000-0005-0000-0000-00009B100000}"/>
    <cellStyle name="40% - Accent1 21 14" xfId="4253" xr:uid="{00000000-0005-0000-0000-00009C100000}"/>
    <cellStyle name="40% - Accent1 21 14 2" xfId="4254" xr:uid="{00000000-0005-0000-0000-00009D100000}"/>
    <cellStyle name="40% - Accent1 21 15" xfId="4255" xr:uid="{00000000-0005-0000-0000-00009E100000}"/>
    <cellStyle name="40% - Accent1 21 15 2" xfId="4256" xr:uid="{00000000-0005-0000-0000-00009F100000}"/>
    <cellStyle name="40% - Accent1 21 16" xfId="4257" xr:uid="{00000000-0005-0000-0000-0000A0100000}"/>
    <cellStyle name="40% - Accent1 21 2" xfId="4258" xr:uid="{00000000-0005-0000-0000-0000A1100000}"/>
    <cellStyle name="40% - Accent1 21 2 2" xfId="4259" xr:uid="{00000000-0005-0000-0000-0000A2100000}"/>
    <cellStyle name="40% - Accent1 21 3" xfId="4260" xr:uid="{00000000-0005-0000-0000-0000A3100000}"/>
    <cellStyle name="40% - Accent1 21 3 2" xfId="4261" xr:uid="{00000000-0005-0000-0000-0000A4100000}"/>
    <cellStyle name="40% - Accent1 21 4" xfId="4262" xr:uid="{00000000-0005-0000-0000-0000A5100000}"/>
    <cellStyle name="40% - Accent1 21 4 2" xfId="4263" xr:uid="{00000000-0005-0000-0000-0000A6100000}"/>
    <cellStyle name="40% - Accent1 21 5" xfId="4264" xr:uid="{00000000-0005-0000-0000-0000A7100000}"/>
    <cellStyle name="40% - Accent1 21 5 2" xfId="4265" xr:uid="{00000000-0005-0000-0000-0000A8100000}"/>
    <cellStyle name="40% - Accent1 21 6" xfId="4266" xr:uid="{00000000-0005-0000-0000-0000A9100000}"/>
    <cellStyle name="40% - Accent1 21 6 2" xfId="4267" xr:uid="{00000000-0005-0000-0000-0000AA100000}"/>
    <cellStyle name="40% - Accent1 21 7" xfId="4268" xr:uid="{00000000-0005-0000-0000-0000AB100000}"/>
    <cellStyle name="40% - Accent1 21 7 2" xfId="4269" xr:uid="{00000000-0005-0000-0000-0000AC100000}"/>
    <cellStyle name="40% - Accent1 21 8" xfId="4270" xr:uid="{00000000-0005-0000-0000-0000AD100000}"/>
    <cellStyle name="40% - Accent1 21 8 2" xfId="4271" xr:uid="{00000000-0005-0000-0000-0000AE100000}"/>
    <cellStyle name="40% - Accent1 21 9" xfId="4272" xr:uid="{00000000-0005-0000-0000-0000AF100000}"/>
    <cellStyle name="40% - Accent1 21 9 2" xfId="4273" xr:uid="{00000000-0005-0000-0000-0000B0100000}"/>
    <cellStyle name="40% - Accent1 22" xfId="4274" xr:uid="{00000000-0005-0000-0000-0000B1100000}"/>
    <cellStyle name="40% - Accent1 22 10" xfId="4275" xr:uid="{00000000-0005-0000-0000-0000B2100000}"/>
    <cellStyle name="40% - Accent1 22 10 2" xfId="4276" xr:uid="{00000000-0005-0000-0000-0000B3100000}"/>
    <cellStyle name="40% - Accent1 22 11" xfId="4277" xr:uid="{00000000-0005-0000-0000-0000B4100000}"/>
    <cellStyle name="40% - Accent1 22 11 2" xfId="4278" xr:uid="{00000000-0005-0000-0000-0000B5100000}"/>
    <cellStyle name="40% - Accent1 22 12" xfId="4279" xr:uid="{00000000-0005-0000-0000-0000B6100000}"/>
    <cellStyle name="40% - Accent1 22 12 2" xfId="4280" xr:uid="{00000000-0005-0000-0000-0000B7100000}"/>
    <cellStyle name="40% - Accent1 22 13" xfId="4281" xr:uid="{00000000-0005-0000-0000-0000B8100000}"/>
    <cellStyle name="40% - Accent1 22 13 2" xfId="4282" xr:uid="{00000000-0005-0000-0000-0000B9100000}"/>
    <cellStyle name="40% - Accent1 22 14" xfId="4283" xr:uid="{00000000-0005-0000-0000-0000BA100000}"/>
    <cellStyle name="40% - Accent1 22 14 2" xfId="4284" xr:uid="{00000000-0005-0000-0000-0000BB100000}"/>
    <cellStyle name="40% - Accent1 22 15" xfId="4285" xr:uid="{00000000-0005-0000-0000-0000BC100000}"/>
    <cellStyle name="40% - Accent1 22 15 2" xfId="4286" xr:uid="{00000000-0005-0000-0000-0000BD100000}"/>
    <cellStyle name="40% - Accent1 22 16" xfId="4287" xr:uid="{00000000-0005-0000-0000-0000BE100000}"/>
    <cellStyle name="40% - Accent1 22 2" xfId="4288" xr:uid="{00000000-0005-0000-0000-0000BF100000}"/>
    <cellStyle name="40% - Accent1 22 2 2" xfId="4289" xr:uid="{00000000-0005-0000-0000-0000C0100000}"/>
    <cellStyle name="40% - Accent1 22 3" xfId="4290" xr:uid="{00000000-0005-0000-0000-0000C1100000}"/>
    <cellStyle name="40% - Accent1 22 3 2" xfId="4291" xr:uid="{00000000-0005-0000-0000-0000C2100000}"/>
    <cellStyle name="40% - Accent1 22 4" xfId="4292" xr:uid="{00000000-0005-0000-0000-0000C3100000}"/>
    <cellStyle name="40% - Accent1 22 4 2" xfId="4293" xr:uid="{00000000-0005-0000-0000-0000C4100000}"/>
    <cellStyle name="40% - Accent1 22 5" xfId="4294" xr:uid="{00000000-0005-0000-0000-0000C5100000}"/>
    <cellStyle name="40% - Accent1 22 5 2" xfId="4295" xr:uid="{00000000-0005-0000-0000-0000C6100000}"/>
    <cellStyle name="40% - Accent1 22 6" xfId="4296" xr:uid="{00000000-0005-0000-0000-0000C7100000}"/>
    <cellStyle name="40% - Accent1 22 6 2" xfId="4297" xr:uid="{00000000-0005-0000-0000-0000C8100000}"/>
    <cellStyle name="40% - Accent1 22 7" xfId="4298" xr:uid="{00000000-0005-0000-0000-0000C9100000}"/>
    <cellStyle name="40% - Accent1 22 7 2" xfId="4299" xr:uid="{00000000-0005-0000-0000-0000CA100000}"/>
    <cellStyle name="40% - Accent1 22 8" xfId="4300" xr:uid="{00000000-0005-0000-0000-0000CB100000}"/>
    <cellStyle name="40% - Accent1 22 8 2" xfId="4301" xr:uid="{00000000-0005-0000-0000-0000CC100000}"/>
    <cellStyle name="40% - Accent1 22 9" xfId="4302" xr:uid="{00000000-0005-0000-0000-0000CD100000}"/>
    <cellStyle name="40% - Accent1 22 9 2" xfId="4303" xr:uid="{00000000-0005-0000-0000-0000CE100000}"/>
    <cellStyle name="40% - Accent1 23" xfId="4304" xr:uid="{00000000-0005-0000-0000-0000CF100000}"/>
    <cellStyle name="40% - Accent1 23 10" xfId="4305" xr:uid="{00000000-0005-0000-0000-0000D0100000}"/>
    <cellStyle name="40% - Accent1 23 10 2" xfId="4306" xr:uid="{00000000-0005-0000-0000-0000D1100000}"/>
    <cellStyle name="40% - Accent1 23 11" xfId="4307" xr:uid="{00000000-0005-0000-0000-0000D2100000}"/>
    <cellStyle name="40% - Accent1 23 11 2" xfId="4308" xr:uid="{00000000-0005-0000-0000-0000D3100000}"/>
    <cellStyle name="40% - Accent1 23 12" xfId="4309" xr:uid="{00000000-0005-0000-0000-0000D4100000}"/>
    <cellStyle name="40% - Accent1 23 12 2" xfId="4310" xr:uid="{00000000-0005-0000-0000-0000D5100000}"/>
    <cellStyle name="40% - Accent1 23 13" xfId="4311" xr:uid="{00000000-0005-0000-0000-0000D6100000}"/>
    <cellStyle name="40% - Accent1 23 13 2" xfId="4312" xr:uid="{00000000-0005-0000-0000-0000D7100000}"/>
    <cellStyle name="40% - Accent1 23 14" xfId="4313" xr:uid="{00000000-0005-0000-0000-0000D8100000}"/>
    <cellStyle name="40% - Accent1 23 14 2" xfId="4314" xr:uid="{00000000-0005-0000-0000-0000D9100000}"/>
    <cellStyle name="40% - Accent1 23 15" xfId="4315" xr:uid="{00000000-0005-0000-0000-0000DA100000}"/>
    <cellStyle name="40% - Accent1 23 15 2" xfId="4316" xr:uid="{00000000-0005-0000-0000-0000DB100000}"/>
    <cellStyle name="40% - Accent1 23 16" xfId="4317" xr:uid="{00000000-0005-0000-0000-0000DC100000}"/>
    <cellStyle name="40% - Accent1 23 16 2" xfId="4318" xr:uid="{00000000-0005-0000-0000-0000DD100000}"/>
    <cellStyle name="40% - Accent1 23 17" xfId="4319" xr:uid="{00000000-0005-0000-0000-0000DE100000}"/>
    <cellStyle name="40% - Accent1 23 2" xfId="4320" xr:uid="{00000000-0005-0000-0000-0000DF100000}"/>
    <cellStyle name="40% - Accent1 23 2 10" xfId="4321" xr:uid="{00000000-0005-0000-0000-0000E0100000}"/>
    <cellStyle name="40% - Accent1 23 2 10 2" xfId="4322" xr:uid="{00000000-0005-0000-0000-0000E1100000}"/>
    <cellStyle name="40% - Accent1 23 2 11" xfId="4323" xr:uid="{00000000-0005-0000-0000-0000E2100000}"/>
    <cellStyle name="40% - Accent1 23 2 11 2" xfId="4324" xr:uid="{00000000-0005-0000-0000-0000E3100000}"/>
    <cellStyle name="40% - Accent1 23 2 12" xfId="4325" xr:uid="{00000000-0005-0000-0000-0000E4100000}"/>
    <cellStyle name="40% - Accent1 23 2 12 2" xfId="4326" xr:uid="{00000000-0005-0000-0000-0000E5100000}"/>
    <cellStyle name="40% - Accent1 23 2 13" xfId="4327" xr:uid="{00000000-0005-0000-0000-0000E6100000}"/>
    <cellStyle name="40% - Accent1 23 2 13 2" xfId="4328" xr:uid="{00000000-0005-0000-0000-0000E7100000}"/>
    <cellStyle name="40% - Accent1 23 2 14" xfId="4329" xr:uid="{00000000-0005-0000-0000-0000E8100000}"/>
    <cellStyle name="40% - Accent1 23 2 14 2" xfId="4330" xr:uid="{00000000-0005-0000-0000-0000E9100000}"/>
    <cellStyle name="40% - Accent1 23 2 15" xfId="4331" xr:uid="{00000000-0005-0000-0000-0000EA100000}"/>
    <cellStyle name="40% - Accent1 23 2 15 2" xfId="4332" xr:uid="{00000000-0005-0000-0000-0000EB100000}"/>
    <cellStyle name="40% - Accent1 23 2 16" xfId="4333" xr:uid="{00000000-0005-0000-0000-0000EC100000}"/>
    <cellStyle name="40% - Accent1 23 2 2" xfId="4334" xr:uid="{00000000-0005-0000-0000-0000ED100000}"/>
    <cellStyle name="40% - Accent1 23 2 2 2" xfId="4335" xr:uid="{00000000-0005-0000-0000-0000EE100000}"/>
    <cellStyle name="40% - Accent1 23 2 3" xfId="4336" xr:uid="{00000000-0005-0000-0000-0000EF100000}"/>
    <cellStyle name="40% - Accent1 23 2 3 2" xfId="4337" xr:uid="{00000000-0005-0000-0000-0000F0100000}"/>
    <cellStyle name="40% - Accent1 23 2 4" xfId="4338" xr:uid="{00000000-0005-0000-0000-0000F1100000}"/>
    <cellStyle name="40% - Accent1 23 2 4 2" xfId="4339" xr:uid="{00000000-0005-0000-0000-0000F2100000}"/>
    <cellStyle name="40% - Accent1 23 2 5" xfId="4340" xr:uid="{00000000-0005-0000-0000-0000F3100000}"/>
    <cellStyle name="40% - Accent1 23 2 5 2" xfId="4341" xr:uid="{00000000-0005-0000-0000-0000F4100000}"/>
    <cellStyle name="40% - Accent1 23 2 6" xfId="4342" xr:uid="{00000000-0005-0000-0000-0000F5100000}"/>
    <cellStyle name="40% - Accent1 23 2 6 2" xfId="4343" xr:uid="{00000000-0005-0000-0000-0000F6100000}"/>
    <cellStyle name="40% - Accent1 23 2 7" xfId="4344" xr:uid="{00000000-0005-0000-0000-0000F7100000}"/>
    <cellStyle name="40% - Accent1 23 2 7 2" xfId="4345" xr:uid="{00000000-0005-0000-0000-0000F8100000}"/>
    <cellStyle name="40% - Accent1 23 2 8" xfId="4346" xr:uid="{00000000-0005-0000-0000-0000F9100000}"/>
    <cellStyle name="40% - Accent1 23 2 8 2" xfId="4347" xr:uid="{00000000-0005-0000-0000-0000FA100000}"/>
    <cellStyle name="40% - Accent1 23 2 9" xfId="4348" xr:uid="{00000000-0005-0000-0000-0000FB100000}"/>
    <cellStyle name="40% - Accent1 23 2 9 2" xfId="4349" xr:uid="{00000000-0005-0000-0000-0000FC100000}"/>
    <cellStyle name="40% - Accent1 23 3" xfId="4350" xr:uid="{00000000-0005-0000-0000-0000FD100000}"/>
    <cellStyle name="40% - Accent1 23 3 2" xfId="4351" xr:uid="{00000000-0005-0000-0000-0000FE100000}"/>
    <cellStyle name="40% - Accent1 23 4" xfId="4352" xr:uid="{00000000-0005-0000-0000-0000FF100000}"/>
    <cellStyle name="40% - Accent1 23 4 2" xfId="4353" xr:uid="{00000000-0005-0000-0000-000000110000}"/>
    <cellStyle name="40% - Accent1 23 5" xfId="4354" xr:uid="{00000000-0005-0000-0000-000001110000}"/>
    <cellStyle name="40% - Accent1 23 5 2" xfId="4355" xr:uid="{00000000-0005-0000-0000-000002110000}"/>
    <cellStyle name="40% - Accent1 23 6" xfId="4356" xr:uid="{00000000-0005-0000-0000-000003110000}"/>
    <cellStyle name="40% - Accent1 23 6 2" xfId="4357" xr:uid="{00000000-0005-0000-0000-000004110000}"/>
    <cellStyle name="40% - Accent1 23 7" xfId="4358" xr:uid="{00000000-0005-0000-0000-000005110000}"/>
    <cellStyle name="40% - Accent1 23 7 2" xfId="4359" xr:uid="{00000000-0005-0000-0000-000006110000}"/>
    <cellStyle name="40% - Accent1 23 8" xfId="4360" xr:uid="{00000000-0005-0000-0000-000007110000}"/>
    <cellStyle name="40% - Accent1 23 8 2" xfId="4361" xr:uid="{00000000-0005-0000-0000-000008110000}"/>
    <cellStyle name="40% - Accent1 23 9" xfId="4362" xr:uid="{00000000-0005-0000-0000-000009110000}"/>
    <cellStyle name="40% - Accent1 23 9 2" xfId="4363" xr:uid="{00000000-0005-0000-0000-00000A110000}"/>
    <cellStyle name="40% - Accent1 24" xfId="4364" xr:uid="{00000000-0005-0000-0000-00000B110000}"/>
    <cellStyle name="40% - Accent1 24 10" xfId="4365" xr:uid="{00000000-0005-0000-0000-00000C110000}"/>
    <cellStyle name="40% - Accent1 24 10 2" xfId="4366" xr:uid="{00000000-0005-0000-0000-00000D110000}"/>
    <cellStyle name="40% - Accent1 24 11" xfId="4367" xr:uid="{00000000-0005-0000-0000-00000E110000}"/>
    <cellStyle name="40% - Accent1 24 11 2" xfId="4368" xr:uid="{00000000-0005-0000-0000-00000F110000}"/>
    <cellStyle name="40% - Accent1 24 12" xfId="4369" xr:uid="{00000000-0005-0000-0000-000010110000}"/>
    <cellStyle name="40% - Accent1 24 12 2" xfId="4370" xr:uid="{00000000-0005-0000-0000-000011110000}"/>
    <cellStyle name="40% - Accent1 24 13" xfId="4371" xr:uid="{00000000-0005-0000-0000-000012110000}"/>
    <cellStyle name="40% - Accent1 24 13 2" xfId="4372" xr:uid="{00000000-0005-0000-0000-000013110000}"/>
    <cellStyle name="40% - Accent1 24 14" xfId="4373" xr:uid="{00000000-0005-0000-0000-000014110000}"/>
    <cellStyle name="40% - Accent1 24 14 2" xfId="4374" xr:uid="{00000000-0005-0000-0000-000015110000}"/>
    <cellStyle name="40% - Accent1 24 15" xfId="4375" xr:uid="{00000000-0005-0000-0000-000016110000}"/>
    <cellStyle name="40% - Accent1 24 15 2" xfId="4376" xr:uid="{00000000-0005-0000-0000-000017110000}"/>
    <cellStyle name="40% - Accent1 24 16" xfId="4377" xr:uid="{00000000-0005-0000-0000-000018110000}"/>
    <cellStyle name="40% - Accent1 24 16 2" xfId="4378" xr:uid="{00000000-0005-0000-0000-000019110000}"/>
    <cellStyle name="40% - Accent1 24 17" xfId="4379" xr:uid="{00000000-0005-0000-0000-00001A110000}"/>
    <cellStyle name="40% - Accent1 24 2" xfId="4380" xr:uid="{00000000-0005-0000-0000-00001B110000}"/>
    <cellStyle name="40% - Accent1 24 2 10" xfId="4381" xr:uid="{00000000-0005-0000-0000-00001C110000}"/>
    <cellStyle name="40% - Accent1 24 2 10 2" xfId="4382" xr:uid="{00000000-0005-0000-0000-00001D110000}"/>
    <cellStyle name="40% - Accent1 24 2 11" xfId="4383" xr:uid="{00000000-0005-0000-0000-00001E110000}"/>
    <cellStyle name="40% - Accent1 24 2 11 2" xfId="4384" xr:uid="{00000000-0005-0000-0000-00001F110000}"/>
    <cellStyle name="40% - Accent1 24 2 12" xfId="4385" xr:uid="{00000000-0005-0000-0000-000020110000}"/>
    <cellStyle name="40% - Accent1 24 2 12 2" xfId="4386" xr:uid="{00000000-0005-0000-0000-000021110000}"/>
    <cellStyle name="40% - Accent1 24 2 13" xfId="4387" xr:uid="{00000000-0005-0000-0000-000022110000}"/>
    <cellStyle name="40% - Accent1 24 2 13 2" xfId="4388" xr:uid="{00000000-0005-0000-0000-000023110000}"/>
    <cellStyle name="40% - Accent1 24 2 14" xfId="4389" xr:uid="{00000000-0005-0000-0000-000024110000}"/>
    <cellStyle name="40% - Accent1 24 2 14 2" xfId="4390" xr:uid="{00000000-0005-0000-0000-000025110000}"/>
    <cellStyle name="40% - Accent1 24 2 15" xfId="4391" xr:uid="{00000000-0005-0000-0000-000026110000}"/>
    <cellStyle name="40% - Accent1 24 2 15 2" xfId="4392" xr:uid="{00000000-0005-0000-0000-000027110000}"/>
    <cellStyle name="40% - Accent1 24 2 16" xfId="4393" xr:uid="{00000000-0005-0000-0000-000028110000}"/>
    <cellStyle name="40% - Accent1 24 2 2" xfId="4394" xr:uid="{00000000-0005-0000-0000-000029110000}"/>
    <cellStyle name="40% - Accent1 24 2 2 2" xfId="4395" xr:uid="{00000000-0005-0000-0000-00002A110000}"/>
    <cellStyle name="40% - Accent1 24 2 3" xfId="4396" xr:uid="{00000000-0005-0000-0000-00002B110000}"/>
    <cellStyle name="40% - Accent1 24 2 3 2" xfId="4397" xr:uid="{00000000-0005-0000-0000-00002C110000}"/>
    <cellStyle name="40% - Accent1 24 2 4" xfId="4398" xr:uid="{00000000-0005-0000-0000-00002D110000}"/>
    <cellStyle name="40% - Accent1 24 2 4 2" xfId="4399" xr:uid="{00000000-0005-0000-0000-00002E110000}"/>
    <cellStyle name="40% - Accent1 24 2 5" xfId="4400" xr:uid="{00000000-0005-0000-0000-00002F110000}"/>
    <cellStyle name="40% - Accent1 24 2 5 2" xfId="4401" xr:uid="{00000000-0005-0000-0000-000030110000}"/>
    <cellStyle name="40% - Accent1 24 2 6" xfId="4402" xr:uid="{00000000-0005-0000-0000-000031110000}"/>
    <cellStyle name="40% - Accent1 24 2 6 2" xfId="4403" xr:uid="{00000000-0005-0000-0000-000032110000}"/>
    <cellStyle name="40% - Accent1 24 2 7" xfId="4404" xr:uid="{00000000-0005-0000-0000-000033110000}"/>
    <cellStyle name="40% - Accent1 24 2 7 2" xfId="4405" xr:uid="{00000000-0005-0000-0000-000034110000}"/>
    <cellStyle name="40% - Accent1 24 2 8" xfId="4406" xr:uid="{00000000-0005-0000-0000-000035110000}"/>
    <cellStyle name="40% - Accent1 24 2 8 2" xfId="4407" xr:uid="{00000000-0005-0000-0000-000036110000}"/>
    <cellStyle name="40% - Accent1 24 2 9" xfId="4408" xr:uid="{00000000-0005-0000-0000-000037110000}"/>
    <cellStyle name="40% - Accent1 24 2 9 2" xfId="4409" xr:uid="{00000000-0005-0000-0000-000038110000}"/>
    <cellStyle name="40% - Accent1 24 3" xfId="4410" xr:uid="{00000000-0005-0000-0000-000039110000}"/>
    <cellStyle name="40% - Accent1 24 3 2" xfId="4411" xr:uid="{00000000-0005-0000-0000-00003A110000}"/>
    <cellStyle name="40% - Accent1 24 4" xfId="4412" xr:uid="{00000000-0005-0000-0000-00003B110000}"/>
    <cellStyle name="40% - Accent1 24 4 2" xfId="4413" xr:uid="{00000000-0005-0000-0000-00003C110000}"/>
    <cellStyle name="40% - Accent1 24 5" xfId="4414" xr:uid="{00000000-0005-0000-0000-00003D110000}"/>
    <cellStyle name="40% - Accent1 24 5 2" xfId="4415" xr:uid="{00000000-0005-0000-0000-00003E110000}"/>
    <cellStyle name="40% - Accent1 24 6" xfId="4416" xr:uid="{00000000-0005-0000-0000-00003F110000}"/>
    <cellStyle name="40% - Accent1 24 6 2" xfId="4417" xr:uid="{00000000-0005-0000-0000-000040110000}"/>
    <cellStyle name="40% - Accent1 24 7" xfId="4418" xr:uid="{00000000-0005-0000-0000-000041110000}"/>
    <cellStyle name="40% - Accent1 24 7 2" xfId="4419" xr:uid="{00000000-0005-0000-0000-000042110000}"/>
    <cellStyle name="40% - Accent1 24 8" xfId="4420" xr:uid="{00000000-0005-0000-0000-000043110000}"/>
    <cellStyle name="40% - Accent1 24 8 2" xfId="4421" xr:uid="{00000000-0005-0000-0000-000044110000}"/>
    <cellStyle name="40% - Accent1 24 9" xfId="4422" xr:uid="{00000000-0005-0000-0000-000045110000}"/>
    <cellStyle name="40% - Accent1 24 9 2" xfId="4423" xr:uid="{00000000-0005-0000-0000-000046110000}"/>
    <cellStyle name="40% - Accent1 25" xfId="4424" xr:uid="{00000000-0005-0000-0000-000047110000}"/>
    <cellStyle name="40% - Accent1 26" xfId="4425" xr:uid="{00000000-0005-0000-0000-000048110000}"/>
    <cellStyle name="40% - Accent1 27" xfId="4426" xr:uid="{00000000-0005-0000-0000-000049110000}"/>
    <cellStyle name="40% - Accent1 3" xfId="4427" xr:uid="{00000000-0005-0000-0000-00004A110000}"/>
    <cellStyle name="40% - Accent1 3 10" xfId="4428" xr:uid="{00000000-0005-0000-0000-00004B110000}"/>
    <cellStyle name="40% - Accent1 3 11" xfId="4429" xr:uid="{00000000-0005-0000-0000-00004C110000}"/>
    <cellStyle name="40% - Accent1 3 11 2" xfId="4430" xr:uid="{00000000-0005-0000-0000-00004D110000}"/>
    <cellStyle name="40% - Accent1 3 12" xfId="4431" xr:uid="{00000000-0005-0000-0000-00004E110000}"/>
    <cellStyle name="40% - Accent1 3 13" xfId="4432" xr:uid="{00000000-0005-0000-0000-00004F110000}"/>
    <cellStyle name="40% - Accent1 3 2" xfId="4433" xr:uid="{00000000-0005-0000-0000-000050110000}"/>
    <cellStyle name="40% - Accent1 3 2 2" xfId="4434" xr:uid="{00000000-0005-0000-0000-000051110000}"/>
    <cellStyle name="40% - Accent1 3 3" xfId="4435" xr:uid="{00000000-0005-0000-0000-000052110000}"/>
    <cellStyle name="40% - Accent1 3 4" xfId="4436" xr:uid="{00000000-0005-0000-0000-000053110000}"/>
    <cellStyle name="40% - Accent1 3 5" xfId="4437" xr:uid="{00000000-0005-0000-0000-000054110000}"/>
    <cellStyle name="40% - Accent1 3 6" xfId="4438" xr:uid="{00000000-0005-0000-0000-000055110000}"/>
    <cellStyle name="40% - Accent1 3 7" xfId="4439" xr:uid="{00000000-0005-0000-0000-000056110000}"/>
    <cellStyle name="40% - Accent1 3 8" xfId="4440" xr:uid="{00000000-0005-0000-0000-000057110000}"/>
    <cellStyle name="40% - Accent1 3 9" xfId="4441" xr:uid="{00000000-0005-0000-0000-000058110000}"/>
    <cellStyle name="40% - Accent1 4" xfId="4442" xr:uid="{00000000-0005-0000-0000-000059110000}"/>
    <cellStyle name="40% - Accent1 4 10" xfId="4443" xr:uid="{00000000-0005-0000-0000-00005A110000}"/>
    <cellStyle name="40% - Accent1 4 11" xfId="4444" xr:uid="{00000000-0005-0000-0000-00005B110000}"/>
    <cellStyle name="40% - Accent1 4 11 2" xfId="4445" xr:uid="{00000000-0005-0000-0000-00005C110000}"/>
    <cellStyle name="40% - Accent1 4 12" xfId="4446" xr:uid="{00000000-0005-0000-0000-00005D110000}"/>
    <cellStyle name="40% - Accent1 4 2" xfId="4447" xr:uid="{00000000-0005-0000-0000-00005E110000}"/>
    <cellStyle name="40% - Accent1 4 3" xfId="4448" xr:uid="{00000000-0005-0000-0000-00005F110000}"/>
    <cellStyle name="40% - Accent1 4 4" xfId="4449" xr:uid="{00000000-0005-0000-0000-000060110000}"/>
    <cellStyle name="40% - Accent1 4 5" xfId="4450" xr:uid="{00000000-0005-0000-0000-000061110000}"/>
    <cellStyle name="40% - Accent1 4 6" xfId="4451" xr:uid="{00000000-0005-0000-0000-000062110000}"/>
    <cellStyle name="40% - Accent1 4 7" xfId="4452" xr:uid="{00000000-0005-0000-0000-000063110000}"/>
    <cellStyle name="40% - Accent1 4 8" xfId="4453" xr:uid="{00000000-0005-0000-0000-000064110000}"/>
    <cellStyle name="40% - Accent1 4 9" xfId="4454" xr:uid="{00000000-0005-0000-0000-000065110000}"/>
    <cellStyle name="40% - Accent1 5" xfId="4455" xr:uid="{00000000-0005-0000-0000-000066110000}"/>
    <cellStyle name="40% - Accent1 5 10" xfId="4456" xr:uid="{00000000-0005-0000-0000-000067110000}"/>
    <cellStyle name="40% - Accent1 5 11" xfId="4457" xr:uid="{00000000-0005-0000-0000-000068110000}"/>
    <cellStyle name="40% - Accent1 5 11 2" xfId="4458" xr:uid="{00000000-0005-0000-0000-000069110000}"/>
    <cellStyle name="40% - Accent1 5 12" xfId="4459" xr:uid="{00000000-0005-0000-0000-00006A110000}"/>
    <cellStyle name="40% - Accent1 5 2" xfId="4460" xr:uid="{00000000-0005-0000-0000-00006B110000}"/>
    <cellStyle name="40% - Accent1 5 3" xfId="4461" xr:uid="{00000000-0005-0000-0000-00006C110000}"/>
    <cellStyle name="40% - Accent1 5 4" xfId="4462" xr:uid="{00000000-0005-0000-0000-00006D110000}"/>
    <cellStyle name="40% - Accent1 5 5" xfId="4463" xr:uid="{00000000-0005-0000-0000-00006E110000}"/>
    <cellStyle name="40% - Accent1 5 6" xfId="4464" xr:uid="{00000000-0005-0000-0000-00006F110000}"/>
    <cellStyle name="40% - Accent1 5 7" xfId="4465" xr:uid="{00000000-0005-0000-0000-000070110000}"/>
    <cellStyle name="40% - Accent1 5 8" xfId="4466" xr:uid="{00000000-0005-0000-0000-000071110000}"/>
    <cellStyle name="40% - Accent1 5 9" xfId="4467" xr:uid="{00000000-0005-0000-0000-000072110000}"/>
    <cellStyle name="40% - Accent1 6" xfId="4468" xr:uid="{00000000-0005-0000-0000-000073110000}"/>
    <cellStyle name="40% - Accent1 6 10" xfId="4469" xr:uid="{00000000-0005-0000-0000-000074110000}"/>
    <cellStyle name="40% - Accent1 6 11" xfId="4470" xr:uid="{00000000-0005-0000-0000-000075110000}"/>
    <cellStyle name="40% - Accent1 6 11 2" xfId="4471" xr:uid="{00000000-0005-0000-0000-000076110000}"/>
    <cellStyle name="40% - Accent1 6 12" xfId="4472" xr:uid="{00000000-0005-0000-0000-000077110000}"/>
    <cellStyle name="40% - Accent1 6 2" xfId="4473" xr:uid="{00000000-0005-0000-0000-000078110000}"/>
    <cellStyle name="40% - Accent1 6 3" xfId="4474" xr:uid="{00000000-0005-0000-0000-000079110000}"/>
    <cellStyle name="40% - Accent1 6 4" xfId="4475" xr:uid="{00000000-0005-0000-0000-00007A110000}"/>
    <cellStyle name="40% - Accent1 6 5" xfId="4476" xr:uid="{00000000-0005-0000-0000-00007B110000}"/>
    <cellStyle name="40% - Accent1 6 6" xfId="4477" xr:uid="{00000000-0005-0000-0000-00007C110000}"/>
    <cellStyle name="40% - Accent1 6 7" xfId="4478" xr:uid="{00000000-0005-0000-0000-00007D110000}"/>
    <cellStyle name="40% - Accent1 6 8" xfId="4479" xr:uid="{00000000-0005-0000-0000-00007E110000}"/>
    <cellStyle name="40% - Accent1 6 9" xfId="4480" xr:uid="{00000000-0005-0000-0000-00007F110000}"/>
    <cellStyle name="40% - Accent1 7" xfId="4481" xr:uid="{00000000-0005-0000-0000-000080110000}"/>
    <cellStyle name="40% - Accent1 7 10" xfId="4482" xr:uid="{00000000-0005-0000-0000-000081110000}"/>
    <cellStyle name="40% - Accent1 7 11" xfId="4483" xr:uid="{00000000-0005-0000-0000-000082110000}"/>
    <cellStyle name="40% - Accent1 7 11 2" xfId="4484" xr:uid="{00000000-0005-0000-0000-000083110000}"/>
    <cellStyle name="40% - Accent1 7 12" xfId="4485" xr:uid="{00000000-0005-0000-0000-000084110000}"/>
    <cellStyle name="40% - Accent1 7 2" xfId="4486" xr:uid="{00000000-0005-0000-0000-000085110000}"/>
    <cellStyle name="40% - Accent1 7 3" xfId="4487" xr:uid="{00000000-0005-0000-0000-000086110000}"/>
    <cellStyle name="40% - Accent1 7 4" xfId="4488" xr:uid="{00000000-0005-0000-0000-000087110000}"/>
    <cellStyle name="40% - Accent1 7 5" xfId="4489" xr:uid="{00000000-0005-0000-0000-000088110000}"/>
    <cellStyle name="40% - Accent1 7 6" xfId="4490" xr:uid="{00000000-0005-0000-0000-000089110000}"/>
    <cellStyle name="40% - Accent1 7 7" xfId="4491" xr:uid="{00000000-0005-0000-0000-00008A110000}"/>
    <cellStyle name="40% - Accent1 7 8" xfId="4492" xr:uid="{00000000-0005-0000-0000-00008B110000}"/>
    <cellStyle name="40% - Accent1 7 9" xfId="4493" xr:uid="{00000000-0005-0000-0000-00008C110000}"/>
    <cellStyle name="40% - Accent1 8" xfId="4494" xr:uid="{00000000-0005-0000-0000-00008D110000}"/>
    <cellStyle name="40% - Accent1 8 10" xfId="4495" xr:uid="{00000000-0005-0000-0000-00008E110000}"/>
    <cellStyle name="40% - Accent1 8 11" xfId="4496" xr:uid="{00000000-0005-0000-0000-00008F110000}"/>
    <cellStyle name="40% - Accent1 8 11 2" xfId="4497" xr:uid="{00000000-0005-0000-0000-000090110000}"/>
    <cellStyle name="40% - Accent1 8 12" xfId="4498" xr:uid="{00000000-0005-0000-0000-000091110000}"/>
    <cellStyle name="40% - Accent1 8 2" xfId="4499" xr:uid="{00000000-0005-0000-0000-000092110000}"/>
    <cellStyle name="40% - Accent1 8 3" xfId="4500" xr:uid="{00000000-0005-0000-0000-000093110000}"/>
    <cellStyle name="40% - Accent1 8 4" xfId="4501" xr:uid="{00000000-0005-0000-0000-000094110000}"/>
    <cellStyle name="40% - Accent1 8 5" xfId="4502" xr:uid="{00000000-0005-0000-0000-000095110000}"/>
    <cellStyle name="40% - Accent1 8 6" xfId="4503" xr:uid="{00000000-0005-0000-0000-000096110000}"/>
    <cellStyle name="40% - Accent1 8 7" xfId="4504" xr:uid="{00000000-0005-0000-0000-000097110000}"/>
    <cellStyle name="40% - Accent1 8 8" xfId="4505" xr:uid="{00000000-0005-0000-0000-000098110000}"/>
    <cellStyle name="40% - Accent1 8 9" xfId="4506" xr:uid="{00000000-0005-0000-0000-000099110000}"/>
    <cellStyle name="40% - Accent1 9" xfId="4507" xr:uid="{00000000-0005-0000-0000-00009A110000}"/>
    <cellStyle name="40% - Accent1 9 10" xfId="4508" xr:uid="{00000000-0005-0000-0000-00009B110000}"/>
    <cellStyle name="40% - Accent1 9 11" xfId="4509" xr:uid="{00000000-0005-0000-0000-00009C110000}"/>
    <cellStyle name="40% - Accent1 9 11 2" xfId="4510" xr:uid="{00000000-0005-0000-0000-00009D110000}"/>
    <cellStyle name="40% - Accent1 9 12" xfId="4511" xr:uid="{00000000-0005-0000-0000-00009E110000}"/>
    <cellStyle name="40% - Accent1 9 2" xfId="4512" xr:uid="{00000000-0005-0000-0000-00009F110000}"/>
    <cellStyle name="40% - Accent1 9 3" xfId="4513" xr:uid="{00000000-0005-0000-0000-0000A0110000}"/>
    <cellStyle name="40% - Accent1 9 4" xfId="4514" xr:uid="{00000000-0005-0000-0000-0000A1110000}"/>
    <cellStyle name="40% - Accent1 9 5" xfId="4515" xr:uid="{00000000-0005-0000-0000-0000A2110000}"/>
    <cellStyle name="40% - Accent1 9 6" xfId="4516" xr:uid="{00000000-0005-0000-0000-0000A3110000}"/>
    <cellStyle name="40% - Accent1 9 7" xfId="4517" xr:uid="{00000000-0005-0000-0000-0000A4110000}"/>
    <cellStyle name="40% - Accent1 9 8" xfId="4518" xr:uid="{00000000-0005-0000-0000-0000A5110000}"/>
    <cellStyle name="40% - Accent1 9 9" xfId="4519" xr:uid="{00000000-0005-0000-0000-0000A6110000}"/>
    <cellStyle name="40% - Accent2 10" xfId="4520" xr:uid="{00000000-0005-0000-0000-0000A7110000}"/>
    <cellStyle name="40% - Accent2 10 10" xfId="4521" xr:uid="{00000000-0005-0000-0000-0000A8110000}"/>
    <cellStyle name="40% - Accent2 10 10 2" xfId="4522" xr:uid="{00000000-0005-0000-0000-0000A9110000}"/>
    <cellStyle name="40% - Accent2 10 11" xfId="4523" xr:uid="{00000000-0005-0000-0000-0000AA110000}"/>
    <cellStyle name="40% - Accent2 10 2" xfId="4524" xr:uid="{00000000-0005-0000-0000-0000AB110000}"/>
    <cellStyle name="40% - Accent2 10 2 2" xfId="4525" xr:uid="{00000000-0005-0000-0000-0000AC110000}"/>
    <cellStyle name="40% - Accent2 10 2 2 2" xfId="4526" xr:uid="{00000000-0005-0000-0000-0000AD110000}"/>
    <cellStyle name="40% - Accent2 10 2 3" xfId="4527" xr:uid="{00000000-0005-0000-0000-0000AE110000}"/>
    <cellStyle name="40% - Accent2 10 2 3 2" xfId="4528" xr:uid="{00000000-0005-0000-0000-0000AF110000}"/>
    <cellStyle name="40% - Accent2 10 2 4" xfId="4529" xr:uid="{00000000-0005-0000-0000-0000B0110000}"/>
    <cellStyle name="40% - Accent2 10 3" xfId="4530" xr:uid="{00000000-0005-0000-0000-0000B1110000}"/>
    <cellStyle name="40% - Accent2 10 3 2" xfId="4531" xr:uid="{00000000-0005-0000-0000-0000B2110000}"/>
    <cellStyle name="40% - Accent2 10 3 2 2" xfId="4532" xr:uid="{00000000-0005-0000-0000-0000B3110000}"/>
    <cellStyle name="40% - Accent2 10 3 3" xfId="4533" xr:uid="{00000000-0005-0000-0000-0000B4110000}"/>
    <cellStyle name="40% - Accent2 10 3 3 2" xfId="4534" xr:uid="{00000000-0005-0000-0000-0000B5110000}"/>
    <cellStyle name="40% - Accent2 10 3 4" xfId="4535" xr:uid="{00000000-0005-0000-0000-0000B6110000}"/>
    <cellStyle name="40% - Accent2 10 4" xfId="4536" xr:uid="{00000000-0005-0000-0000-0000B7110000}"/>
    <cellStyle name="40% - Accent2 10 4 2" xfId="4537" xr:uid="{00000000-0005-0000-0000-0000B8110000}"/>
    <cellStyle name="40% - Accent2 10 4 2 2" xfId="4538" xr:uid="{00000000-0005-0000-0000-0000B9110000}"/>
    <cellStyle name="40% - Accent2 10 4 3" xfId="4539" xr:uid="{00000000-0005-0000-0000-0000BA110000}"/>
    <cellStyle name="40% - Accent2 10 4 3 2" xfId="4540" xr:uid="{00000000-0005-0000-0000-0000BB110000}"/>
    <cellStyle name="40% - Accent2 10 4 4" xfId="4541" xr:uid="{00000000-0005-0000-0000-0000BC110000}"/>
    <cellStyle name="40% - Accent2 10 5" xfId="4542" xr:uid="{00000000-0005-0000-0000-0000BD110000}"/>
    <cellStyle name="40% - Accent2 10 5 2" xfId="4543" xr:uid="{00000000-0005-0000-0000-0000BE110000}"/>
    <cellStyle name="40% - Accent2 10 5 2 2" xfId="4544" xr:uid="{00000000-0005-0000-0000-0000BF110000}"/>
    <cellStyle name="40% - Accent2 10 5 3" xfId="4545" xr:uid="{00000000-0005-0000-0000-0000C0110000}"/>
    <cellStyle name="40% - Accent2 10 5 3 2" xfId="4546" xr:uid="{00000000-0005-0000-0000-0000C1110000}"/>
    <cellStyle name="40% - Accent2 10 5 4" xfId="4547" xr:uid="{00000000-0005-0000-0000-0000C2110000}"/>
    <cellStyle name="40% - Accent2 10 6" xfId="4548" xr:uid="{00000000-0005-0000-0000-0000C3110000}"/>
    <cellStyle name="40% - Accent2 10 6 2" xfId="4549" xr:uid="{00000000-0005-0000-0000-0000C4110000}"/>
    <cellStyle name="40% - Accent2 10 6 2 2" xfId="4550" xr:uid="{00000000-0005-0000-0000-0000C5110000}"/>
    <cellStyle name="40% - Accent2 10 6 3" xfId="4551" xr:uid="{00000000-0005-0000-0000-0000C6110000}"/>
    <cellStyle name="40% - Accent2 10 6 3 2" xfId="4552" xr:uid="{00000000-0005-0000-0000-0000C7110000}"/>
    <cellStyle name="40% - Accent2 10 6 4" xfId="4553" xr:uid="{00000000-0005-0000-0000-0000C8110000}"/>
    <cellStyle name="40% - Accent2 10 7" xfId="4554" xr:uid="{00000000-0005-0000-0000-0000C9110000}"/>
    <cellStyle name="40% - Accent2 10 7 2" xfId="4555" xr:uid="{00000000-0005-0000-0000-0000CA110000}"/>
    <cellStyle name="40% - Accent2 10 8" xfId="4556" xr:uid="{00000000-0005-0000-0000-0000CB110000}"/>
    <cellStyle name="40% - Accent2 10 8 2" xfId="4557" xr:uid="{00000000-0005-0000-0000-0000CC110000}"/>
    <cellStyle name="40% - Accent2 10 9" xfId="4558" xr:uid="{00000000-0005-0000-0000-0000CD110000}"/>
    <cellStyle name="40% - Accent2 11" xfId="4559" xr:uid="{00000000-0005-0000-0000-0000CE110000}"/>
    <cellStyle name="40% - Accent2 11 10" xfId="4560" xr:uid="{00000000-0005-0000-0000-0000CF110000}"/>
    <cellStyle name="40% - Accent2 11 10 2" xfId="4561" xr:uid="{00000000-0005-0000-0000-0000D0110000}"/>
    <cellStyle name="40% - Accent2 11 11" xfId="4562" xr:uid="{00000000-0005-0000-0000-0000D1110000}"/>
    <cellStyle name="40% - Accent2 11 2" xfId="4563" xr:uid="{00000000-0005-0000-0000-0000D2110000}"/>
    <cellStyle name="40% - Accent2 11 2 2" xfId="4564" xr:uid="{00000000-0005-0000-0000-0000D3110000}"/>
    <cellStyle name="40% - Accent2 11 2 2 2" xfId="4565" xr:uid="{00000000-0005-0000-0000-0000D4110000}"/>
    <cellStyle name="40% - Accent2 11 2 3" xfId="4566" xr:uid="{00000000-0005-0000-0000-0000D5110000}"/>
    <cellStyle name="40% - Accent2 11 2 3 2" xfId="4567" xr:uid="{00000000-0005-0000-0000-0000D6110000}"/>
    <cellStyle name="40% - Accent2 11 2 4" xfId="4568" xr:uid="{00000000-0005-0000-0000-0000D7110000}"/>
    <cellStyle name="40% - Accent2 11 3" xfId="4569" xr:uid="{00000000-0005-0000-0000-0000D8110000}"/>
    <cellStyle name="40% - Accent2 11 3 2" xfId="4570" xr:uid="{00000000-0005-0000-0000-0000D9110000}"/>
    <cellStyle name="40% - Accent2 11 3 2 2" xfId="4571" xr:uid="{00000000-0005-0000-0000-0000DA110000}"/>
    <cellStyle name="40% - Accent2 11 3 3" xfId="4572" xr:uid="{00000000-0005-0000-0000-0000DB110000}"/>
    <cellStyle name="40% - Accent2 11 3 3 2" xfId="4573" xr:uid="{00000000-0005-0000-0000-0000DC110000}"/>
    <cellStyle name="40% - Accent2 11 3 4" xfId="4574" xr:uid="{00000000-0005-0000-0000-0000DD110000}"/>
    <cellStyle name="40% - Accent2 11 4" xfId="4575" xr:uid="{00000000-0005-0000-0000-0000DE110000}"/>
    <cellStyle name="40% - Accent2 11 4 2" xfId="4576" xr:uid="{00000000-0005-0000-0000-0000DF110000}"/>
    <cellStyle name="40% - Accent2 11 4 2 2" xfId="4577" xr:uid="{00000000-0005-0000-0000-0000E0110000}"/>
    <cellStyle name="40% - Accent2 11 4 3" xfId="4578" xr:uid="{00000000-0005-0000-0000-0000E1110000}"/>
    <cellStyle name="40% - Accent2 11 4 3 2" xfId="4579" xr:uid="{00000000-0005-0000-0000-0000E2110000}"/>
    <cellStyle name="40% - Accent2 11 4 4" xfId="4580" xr:uid="{00000000-0005-0000-0000-0000E3110000}"/>
    <cellStyle name="40% - Accent2 11 5" xfId="4581" xr:uid="{00000000-0005-0000-0000-0000E4110000}"/>
    <cellStyle name="40% - Accent2 11 5 2" xfId="4582" xr:uid="{00000000-0005-0000-0000-0000E5110000}"/>
    <cellStyle name="40% - Accent2 11 5 2 2" xfId="4583" xr:uid="{00000000-0005-0000-0000-0000E6110000}"/>
    <cellStyle name="40% - Accent2 11 5 3" xfId="4584" xr:uid="{00000000-0005-0000-0000-0000E7110000}"/>
    <cellStyle name="40% - Accent2 11 5 3 2" xfId="4585" xr:uid="{00000000-0005-0000-0000-0000E8110000}"/>
    <cellStyle name="40% - Accent2 11 5 4" xfId="4586" xr:uid="{00000000-0005-0000-0000-0000E9110000}"/>
    <cellStyle name="40% - Accent2 11 6" xfId="4587" xr:uid="{00000000-0005-0000-0000-0000EA110000}"/>
    <cellStyle name="40% - Accent2 11 6 2" xfId="4588" xr:uid="{00000000-0005-0000-0000-0000EB110000}"/>
    <cellStyle name="40% - Accent2 11 6 2 2" xfId="4589" xr:uid="{00000000-0005-0000-0000-0000EC110000}"/>
    <cellStyle name="40% - Accent2 11 6 3" xfId="4590" xr:uid="{00000000-0005-0000-0000-0000ED110000}"/>
    <cellStyle name="40% - Accent2 11 6 3 2" xfId="4591" xr:uid="{00000000-0005-0000-0000-0000EE110000}"/>
    <cellStyle name="40% - Accent2 11 6 4" xfId="4592" xr:uid="{00000000-0005-0000-0000-0000EF110000}"/>
    <cellStyle name="40% - Accent2 11 7" xfId="4593" xr:uid="{00000000-0005-0000-0000-0000F0110000}"/>
    <cellStyle name="40% - Accent2 11 7 2" xfId="4594" xr:uid="{00000000-0005-0000-0000-0000F1110000}"/>
    <cellStyle name="40% - Accent2 11 8" xfId="4595" xr:uid="{00000000-0005-0000-0000-0000F2110000}"/>
    <cellStyle name="40% - Accent2 11 8 2" xfId="4596" xr:uid="{00000000-0005-0000-0000-0000F3110000}"/>
    <cellStyle name="40% - Accent2 11 9" xfId="4597" xr:uid="{00000000-0005-0000-0000-0000F4110000}"/>
    <cellStyle name="40% - Accent2 12" xfId="4598" xr:uid="{00000000-0005-0000-0000-0000F5110000}"/>
    <cellStyle name="40% - Accent2 12 2" xfId="4599" xr:uid="{00000000-0005-0000-0000-0000F6110000}"/>
    <cellStyle name="40% - Accent2 12 2 2" xfId="4600" xr:uid="{00000000-0005-0000-0000-0000F7110000}"/>
    <cellStyle name="40% - Accent2 12 2 2 2" xfId="4601" xr:uid="{00000000-0005-0000-0000-0000F8110000}"/>
    <cellStyle name="40% - Accent2 12 2 3" xfId="4602" xr:uid="{00000000-0005-0000-0000-0000F9110000}"/>
    <cellStyle name="40% - Accent2 12 2 3 2" xfId="4603" xr:uid="{00000000-0005-0000-0000-0000FA110000}"/>
    <cellStyle name="40% - Accent2 12 2 4" xfId="4604" xr:uid="{00000000-0005-0000-0000-0000FB110000}"/>
    <cellStyle name="40% - Accent2 12 3" xfId="4605" xr:uid="{00000000-0005-0000-0000-0000FC110000}"/>
    <cellStyle name="40% - Accent2 12 3 2" xfId="4606" xr:uid="{00000000-0005-0000-0000-0000FD110000}"/>
    <cellStyle name="40% - Accent2 12 3 2 2" xfId="4607" xr:uid="{00000000-0005-0000-0000-0000FE110000}"/>
    <cellStyle name="40% - Accent2 12 3 3" xfId="4608" xr:uid="{00000000-0005-0000-0000-0000FF110000}"/>
    <cellStyle name="40% - Accent2 12 3 3 2" xfId="4609" xr:uid="{00000000-0005-0000-0000-000000120000}"/>
    <cellStyle name="40% - Accent2 12 3 4" xfId="4610" xr:uid="{00000000-0005-0000-0000-000001120000}"/>
    <cellStyle name="40% - Accent2 12 4" xfId="4611" xr:uid="{00000000-0005-0000-0000-000002120000}"/>
    <cellStyle name="40% - Accent2 12 4 2" xfId="4612" xr:uid="{00000000-0005-0000-0000-000003120000}"/>
    <cellStyle name="40% - Accent2 12 4 2 2" xfId="4613" xr:uid="{00000000-0005-0000-0000-000004120000}"/>
    <cellStyle name="40% - Accent2 12 4 3" xfId="4614" xr:uid="{00000000-0005-0000-0000-000005120000}"/>
    <cellStyle name="40% - Accent2 12 4 3 2" xfId="4615" xr:uid="{00000000-0005-0000-0000-000006120000}"/>
    <cellStyle name="40% - Accent2 12 4 4" xfId="4616" xr:uid="{00000000-0005-0000-0000-000007120000}"/>
    <cellStyle name="40% - Accent2 12 5" xfId="4617" xr:uid="{00000000-0005-0000-0000-000008120000}"/>
    <cellStyle name="40% - Accent2 12 5 2" xfId="4618" xr:uid="{00000000-0005-0000-0000-000009120000}"/>
    <cellStyle name="40% - Accent2 12 5 2 2" xfId="4619" xr:uid="{00000000-0005-0000-0000-00000A120000}"/>
    <cellStyle name="40% - Accent2 12 5 3" xfId="4620" xr:uid="{00000000-0005-0000-0000-00000B120000}"/>
    <cellStyle name="40% - Accent2 12 5 3 2" xfId="4621" xr:uid="{00000000-0005-0000-0000-00000C120000}"/>
    <cellStyle name="40% - Accent2 12 5 4" xfId="4622" xr:uid="{00000000-0005-0000-0000-00000D120000}"/>
    <cellStyle name="40% - Accent2 12 6" xfId="4623" xr:uid="{00000000-0005-0000-0000-00000E120000}"/>
    <cellStyle name="40% - Accent2 12 6 2" xfId="4624" xr:uid="{00000000-0005-0000-0000-00000F120000}"/>
    <cellStyle name="40% - Accent2 12 6 2 2" xfId="4625" xr:uid="{00000000-0005-0000-0000-000010120000}"/>
    <cellStyle name="40% - Accent2 12 6 3" xfId="4626" xr:uid="{00000000-0005-0000-0000-000011120000}"/>
    <cellStyle name="40% - Accent2 12 6 3 2" xfId="4627" xr:uid="{00000000-0005-0000-0000-000012120000}"/>
    <cellStyle name="40% - Accent2 12 6 4" xfId="4628" xr:uid="{00000000-0005-0000-0000-000013120000}"/>
    <cellStyle name="40% - Accent2 12 7" xfId="4629" xr:uid="{00000000-0005-0000-0000-000014120000}"/>
    <cellStyle name="40% - Accent2 12 7 2" xfId="4630" xr:uid="{00000000-0005-0000-0000-000015120000}"/>
    <cellStyle name="40% - Accent2 12 8" xfId="4631" xr:uid="{00000000-0005-0000-0000-000016120000}"/>
    <cellStyle name="40% - Accent2 12 8 2" xfId="4632" xr:uid="{00000000-0005-0000-0000-000017120000}"/>
    <cellStyle name="40% - Accent2 12 9" xfId="4633" xr:uid="{00000000-0005-0000-0000-000018120000}"/>
    <cellStyle name="40% - Accent2 13" xfId="4634" xr:uid="{00000000-0005-0000-0000-000019120000}"/>
    <cellStyle name="40% - Accent2 13 2" xfId="4635" xr:uid="{00000000-0005-0000-0000-00001A120000}"/>
    <cellStyle name="40% - Accent2 13 2 2" xfId="4636" xr:uid="{00000000-0005-0000-0000-00001B120000}"/>
    <cellStyle name="40% - Accent2 13 2 2 2" xfId="4637" xr:uid="{00000000-0005-0000-0000-00001C120000}"/>
    <cellStyle name="40% - Accent2 13 2 3" xfId="4638" xr:uid="{00000000-0005-0000-0000-00001D120000}"/>
    <cellStyle name="40% - Accent2 13 2 3 2" xfId="4639" xr:uid="{00000000-0005-0000-0000-00001E120000}"/>
    <cellStyle name="40% - Accent2 13 2 4" xfId="4640" xr:uid="{00000000-0005-0000-0000-00001F120000}"/>
    <cellStyle name="40% - Accent2 13 3" xfId="4641" xr:uid="{00000000-0005-0000-0000-000020120000}"/>
    <cellStyle name="40% - Accent2 13 3 2" xfId="4642" xr:uid="{00000000-0005-0000-0000-000021120000}"/>
    <cellStyle name="40% - Accent2 13 3 2 2" xfId="4643" xr:uid="{00000000-0005-0000-0000-000022120000}"/>
    <cellStyle name="40% - Accent2 13 3 3" xfId="4644" xr:uid="{00000000-0005-0000-0000-000023120000}"/>
    <cellStyle name="40% - Accent2 13 3 3 2" xfId="4645" xr:uid="{00000000-0005-0000-0000-000024120000}"/>
    <cellStyle name="40% - Accent2 13 3 4" xfId="4646" xr:uid="{00000000-0005-0000-0000-000025120000}"/>
    <cellStyle name="40% - Accent2 13 4" xfId="4647" xr:uid="{00000000-0005-0000-0000-000026120000}"/>
    <cellStyle name="40% - Accent2 13 4 2" xfId="4648" xr:uid="{00000000-0005-0000-0000-000027120000}"/>
    <cellStyle name="40% - Accent2 13 4 2 2" xfId="4649" xr:uid="{00000000-0005-0000-0000-000028120000}"/>
    <cellStyle name="40% - Accent2 13 4 3" xfId="4650" xr:uid="{00000000-0005-0000-0000-000029120000}"/>
    <cellStyle name="40% - Accent2 13 4 3 2" xfId="4651" xr:uid="{00000000-0005-0000-0000-00002A120000}"/>
    <cellStyle name="40% - Accent2 13 4 4" xfId="4652" xr:uid="{00000000-0005-0000-0000-00002B120000}"/>
    <cellStyle name="40% - Accent2 13 5" xfId="4653" xr:uid="{00000000-0005-0000-0000-00002C120000}"/>
    <cellStyle name="40% - Accent2 13 5 2" xfId="4654" xr:uid="{00000000-0005-0000-0000-00002D120000}"/>
    <cellStyle name="40% - Accent2 13 5 2 2" xfId="4655" xr:uid="{00000000-0005-0000-0000-00002E120000}"/>
    <cellStyle name="40% - Accent2 13 5 3" xfId="4656" xr:uid="{00000000-0005-0000-0000-00002F120000}"/>
    <cellStyle name="40% - Accent2 13 5 3 2" xfId="4657" xr:uid="{00000000-0005-0000-0000-000030120000}"/>
    <cellStyle name="40% - Accent2 13 5 4" xfId="4658" xr:uid="{00000000-0005-0000-0000-000031120000}"/>
    <cellStyle name="40% - Accent2 13 6" xfId="4659" xr:uid="{00000000-0005-0000-0000-000032120000}"/>
    <cellStyle name="40% - Accent2 13 6 2" xfId="4660" xr:uid="{00000000-0005-0000-0000-000033120000}"/>
    <cellStyle name="40% - Accent2 13 6 2 2" xfId="4661" xr:uid="{00000000-0005-0000-0000-000034120000}"/>
    <cellStyle name="40% - Accent2 13 6 3" xfId="4662" xr:uid="{00000000-0005-0000-0000-000035120000}"/>
    <cellStyle name="40% - Accent2 13 6 3 2" xfId="4663" xr:uid="{00000000-0005-0000-0000-000036120000}"/>
    <cellStyle name="40% - Accent2 13 6 4" xfId="4664" xr:uid="{00000000-0005-0000-0000-000037120000}"/>
    <cellStyle name="40% - Accent2 13 7" xfId="4665" xr:uid="{00000000-0005-0000-0000-000038120000}"/>
    <cellStyle name="40% - Accent2 13 7 2" xfId="4666" xr:uid="{00000000-0005-0000-0000-000039120000}"/>
    <cellStyle name="40% - Accent2 13 8" xfId="4667" xr:uid="{00000000-0005-0000-0000-00003A120000}"/>
    <cellStyle name="40% - Accent2 13 8 2" xfId="4668" xr:uid="{00000000-0005-0000-0000-00003B120000}"/>
    <cellStyle name="40% - Accent2 13 9" xfId="4669" xr:uid="{00000000-0005-0000-0000-00003C120000}"/>
    <cellStyle name="40% - Accent2 14" xfId="4670" xr:uid="{00000000-0005-0000-0000-00003D120000}"/>
    <cellStyle name="40% - Accent2 14 2" xfId="4671" xr:uid="{00000000-0005-0000-0000-00003E120000}"/>
    <cellStyle name="40% - Accent2 14 2 2" xfId="4672" xr:uid="{00000000-0005-0000-0000-00003F120000}"/>
    <cellStyle name="40% - Accent2 14 2 2 2" xfId="4673" xr:uid="{00000000-0005-0000-0000-000040120000}"/>
    <cellStyle name="40% - Accent2 14 2 3" xfId="4674" xr:uid="{00000000-0005-0000-0000-000041120000}"/>
    <cellStyle name="40% - Accent2 14 2 3 2" xfId="4675" xr:uid="{00000000-0005-0000-0000-000042120000}"/>
    <cellStyle name="40% - Accent2 14 2 4" xfId="4676" xr:uid="{00000000-0005-0000-0000-000043120000}"/>
    <cellStyle name="40% - Accent2 14 3" xfId="4677" xr:uid="{00000000-0005-0000-0000-000044120000}"/>
    <cellStyle name="40% - Accent2 14 3 2" xfId="4678" xr:uid="{00000000-0005-0000-0000-000045120000}"/>
    <cellStyle name="40% - Accent2 14 3 2 2" xfId="4679" xr:uid="{00000000-0005-0000-0000-000046120000}"/>
    <cellStyle name="40% - Accent2 14 3 3" xfId="4680" xr:uid="{00000000-0005-0000-0000-000047120000}"/>
    <cellStyle name="40% - Accent2 14 3 3 2" xfId="4681" xr:uid="{00000000-0005-0000-0000-000048120000}"/>
    <cellStyle name="40% - Accent2 14 3 4" xfId="4682" xr:uid="{00000000-0005-0000-0000-000049120000}"/>
    <cellStyle name="40% - Accent2 14 4" xfId="4683" xr:uid="{00000000-0005-0000-0000-00004A120000}"/>
    <cellStyle name="40% - Accent2 14 4 2" xfId="4684" xr:uid="{00000000-0005-0000-0000-00004B120000}"/>
    <cellStyle name="40% - Accent2 14 4 2 2" xfId="4685" xr:uid="{00000000-0005-0000-0000-00004C120000}"/>
    <cellStyle name="40% - Accent2 14 4 3" xfId="4686" xr:uid="{00000000-0005-0000-0000-00004D120000}"/>
    <cellStyle name="40% - Accent2 14 4 3 2" xfId="4687" xr:uid="{00000000-0005-0000-0000-00004E120000}"/>
    <cellStyle name="40% - Accent2 14 4 4" xfId="4688" xr:uid="{00000000-0005-0000-0000-00004F120000}"/>
    <cellStyle name="40% - Accent2 14 5" xfId="4689" xr:uid="{00000000-0005-0000-0000-000050120000}"/>
    <cellStyle name="40% - Accent2 14 5 2" xfId="4690" xr:uid="{00000000-0005-0000-0000-000051120000}"/>
    <cellStyle name="40% - Accent2 14 5 2 2" xfId="4691" xr:uid="{00000000-0005-0000-0000-000052120000}"/>
    <cellStyle name="40% - Accent2 14 5 3" xfId="4692" xr:uid="{00000000-0005-0000-0000-000053120000}"/>
    <cellStyle name="40% - Accent2 14 5 3 2" xfId="4693" xr:uid="{00000000-0005-0000-0000-000054120000}"/>
    <cellStyle name="40% - Accent2 14 5 4" xfId="4694" xr:uid="{00000000-0005-0000-0000-000055120000}"/>
    <cellStyle name="40% - Accent2 14 6" xfId="4695" xr:uid="{00000000-0005-0000-0000-000056120000}"/>
    <cellStyle name="40% - Accent2 14 6 2" xfId="4696" xr:uid="{00000000-0005-0000-0000-000057120000}"/>
    <cellStyle name="40% - Accent2 14 6 2 2" xfId="4697" xr:uid="{00000000-0005-0000-0000-000058120000}"/>
    <cellStyle name="40% - Accent2 14 6 3" xfId="4698" xr:uid="{00000000-0005-0000-0000-000059120000}"/>
    <cellStyle name="40% - Accent2 14 6 3 2" xfId="4699" xr:uid="{00000000-0005-0000-0000-00005A120000}"/>
    <cellStyle name="40% - Accent2 14 6 4" xfId="4700" xr:uid="{00000000-0005-0000-0000-00005B120000}"/>
    <cellStyle name="40% - Accent2 14 7" xfId="4701" xr:uid="{00000000-0005-0000-0000-00005C120000}"/>
    <cellStyle name="40% - Accent2 14 7 2" xfId="4702" xr:uid="{00000000-0005-0000-0000-00005D120000}"/>
    <cellStyle name="40% - Accent2 14 8" xfId="4703" xr:uid="{00000000-0005-0000-0000-00005E120000}"/>
    <cellStyle name="40% - Accent2 14 8 2" xfId="4704" xr:uid="{00000000-0005-0000-0000-00005F120000}"/>
    <cellStyle name="40% - Accent2 14 9" xfId="4705" xr:uid="{00000000-0005-0000-0000-000060120000}"/>
    <cellStyle name="40% - Accent2 15" xfId="4706" xr:uid="{00000000-0005-0000-0000-000061120000}"/>
    <cellStyle name="40% - Accent2 15 2" xfId="4707" xr:uid="{00000000-0005-0000-0000-000062120000}"/>
    <cellStyle name="40% - Accent2 15 2 2" xfId="4708" xr:uid="{00000000-0005-0000-0000-000063120000}"/>
    <cellStyle name="40% - Accent2 15 2 2 2" xfId="4709" xr:uid="{00000000-0005-0000-0000-000064120000}"/>
    <cellStyle name="40% - Accent2 15 2 3" xfId="4710" xr:uid="{00000000-0005-0000-0000-000065120000}"/>
    <cellStyle name="40% - Accent2 15 2 3 2" xfId="4711" xr:uid="{00000000-0005-0000-0000-000066120000}"/>
    <cellStyle name="40% - Accent2 15 2 4" xfId="4712" xr:uid="{00000000-0005-0000-0000-000067120000}"/>
    <cellStyle name="40% - Accent2 15 3" xfId="4713" xr:uid="{00000000-0005-0000-0000-000068120000}"/>
    <cellStyle name="40% - Accent2 15 3 2" xfId="4714" xr:uid="{00000000-0005-0000-0000-000069120000}"/>
    <cellStyle name="40% - Accent2 15 3 2 2" xfId="4715" xr:uid="{00000000-0005-0000-0000-00006A120000}"/>
    <cellStyle name="40% - Accent2 15 3 3" xfId="4716" xr:uid="{00000000-0005-0000-0000-00006B120000}"/>
    <cellStyle name="40% - Accent2 15 3 3 2" xfId="4717" xr:uid="{00000000-0005-0000-0000-00006C120000}"/>
    <cellStyle name="40% - Accent2 15 3 4" xfId="4718" xr:uid="{00000000-0005-0000-0000-00006D120000}"/>
    <cellStyle name="40% - Accent2 15 4" xfId="4719" xr:uid="{00000000-0005-0000-0000-00006E120000}"/>
    <cellStyle name="40% - Accent2 15 4 2" xfId="4720" xr:uid="{00000000-0005-0000-0000-00006F120000}"/>
    <cellStyle name="40% - Accent2 15 4 2 2" xfId="4721" xr:uid="{00000000-0005-0000-0000-000070120000}"/>
    <cellStyle name="40% - Accent2 15 4 3" xfId="4722" xr:uid="{00000000-0005-0000-0000-000071120000}"/>
    <cellStyle name="40% - Accent2 15 4 3 2" xfId="4723" xr:uid="{00000000-0005-0000-0000-000072120000}"/>
    <cellStyle name="40% - Accent2 15 4 4" xfId="4724" xr:uid="{00000000-0005-0000-0000-000073120000}"/>
    <cellStyle name="40% - Accent2 15 5" xfId="4725" xr:uid="{00000000-0005-0000-0000-000074120000}"/>
    <cellStyle name="40% - Accent2 15 5 2" xfId="4726" xr:uid="{00000000-0005-0000-0000-000075120000}"/>
    <cellStyle name="40% - Accent2 15 5 2 2" xfId="4727" xr:uid="{00000000-0005-0000-0000-000076120000}"/>
    <cellStyle name="40% - Accent2 15 5 3" xfId="4728" xr:uid="{00000000-0005-0000-0000-000077120000}"/>
    <cellStyle name="40% - Accent2 15 5 3 2" xfId="4729" xr:uid="{00000000-0005-0000-0000-000078120000}"/>
    <cellStyle name="40% - Accent2 15 5 4" xfId="4730" xr:uid="{00000000-0005-0000-0000-000079120000}"/>
    <cellStyle name="40% - Accent2 15 6" xfId="4731" xr:uid="{00000000-0005-0000-0000-00007A120000}"/>
    <cellStyle name="40% - Accent2 15 6 2" xfId="4732" xr:uid="{00000000-0005-0000-0000-00007B120000}"/>
    <cellStyle name="40% - Accent2 15 6 2 2" xfId="4733" xr:uid="{00000000-0005-0000-0000-00007C120000}"/>
    <cellStyle name="40% - Accent2 15 6 3" xfId="4734" xr:uid="{00000000-0005-0000-0000-00007D120000}"/>
    <cellStyle name="40% - Accent2 15 6 3 2" xfId="4735" xr:uid="{00000000-0005-0000-0000-00007E120000}"/>
    <cellStyle name="40% - Accent2 15 6 4" xfId="4736" xr:uid="{00000000-0005-0000-0000-00007F120000}"/>
    <cellStyle name="40% - Accent2 15 7" xfId="4737" xr:uid="{00000000-0005-0000-0000-000080120000}"/>
    <cellStyle name="40% - Accent2 15 7 2" xfId="4738" xr:uid="{00000000-0005-0000-0000-000081120000}"/>
    <cellStyle name="40% - Accent2 15 8" xfId="4739" xr:uid="{00000000-0005-0000-0000-000082120000}"/>
    <cellStyle name="40% - Accent2 15 8 2" xfId="4740" xr:uid="{00000000-0005-0000-0000-000083120000}"/>
    <cellStyle name="40% - Accent2 15 9" xfId="4741" xr:uid="{00000000-0005-0000-0000-000084120000}"/>
    <cellStyle name="40% - Accent2 16" xfId="4742" xr:uid="{00000000-0005-0000-0000-000085120000}"/>
    <cellStyle name="40% - Accent2 16 2" xfId="4743" xr:uid="{00000000-0005-0000-0000-000086120000}"/>
    <cellStyle name="40% - Accent2 16 2 2" xfId="4744" xr:uid="{00000000-0005-0000-0000-000087120000}"/>
    <cellStyle name="40% - Accent2 16 2 2 2" xfId="4745" xr:uid="{00000000-0005-0000-0000-000088120000}"/>
    <cellStyle name="40% - Accent2 16 2 3" xfId="4746" xr:uid="{00000000-0005-0000-0000-000089120000}"/>
    <cellStyle name="40% - Accent2 16 2 3 2" xfId="4747" xr:uid="{00000000-0005-0000-0000-00008A120000}"/>
    <cellStyle name="40% - Accent2 16 2 4" xfId="4748" xr:uid="{00000000-0005-0000-0000-00008B120000}"/>
    <cellStyle name="40% - Accent2 16 3" xfId="4749" xr:uid="{00000000-0005-0000-0000-00008C120000}"/>
    <cellStyle name="40% - Accent2 16 3 2" xfId="4750" xr:uid="{00000000-0005-0000-0000-00008D120000}"/>
    <cellStyle name="40% - Accent2 16 4" xfId="4751" xr:uid="{00000000-0005-0000-0000-00008E120000}"/>
    <cellStyle name="40% - Accent2 16 4 2" xfId="4752" xr:uid="{00000000-0005-0000-0000-00008F120000}"/>
    <cellStyle name="40% - Accent2 16 5" xfId="4753" xr:uid="{00000000-0005-0000-0000-000090120000}"/>
    <cellStyle name="40% - Accent2 17" xfId="4754" xr:uid="{00000000-0005-0000-0000-000091120000}"/>
    <cellStyle name="40% - Accent2 17 2" xfId="4755" xr:uid="{00000000-0005-0000-0000-000092120000}"/>
    <cellStyle name="40% - Accent2 17 2 2" xfId="4756" xr:uid="{00000000-0005-0000-0000-000093120000}"/>
    <cellStyle name="40% - Accent2 17 2 2 2" xfId="4757" xr:uid="{00000000-0005-0000-0000-000094120000}"/>
    <cellStyle name="40% - Accent2 17 2 3" xfId="4758" xr:uid="{00000000-0005-0000-0000-000095120000}"/>
    <cellStyle name="40% - Accent2 17 2 3 2" xfId="4759" xr:uid="{00000000-0005-0000-0000-000096120000}"/>
    <cellStyle name="40% - Accent2 17 2 4" xfId="4760" xr:uid="{00000000-0005-0000-0000-000097120000}"/>
    <cellStyle name="40% - Accent2 17 3" xfId="4761" xr:uid="{00000000-0005-0000-0000-000098120000}"/>
    <cellStyle name="40% - Accent2 17 3 2" xfId="4762" xr:uid="{00000000-0005-0000-0000-000099120000}"/>
    <cellStyle name="40% - Accent2 17 4" xfId="4763" xr:uid="{00000000-0005-0000-0000-00009A120000}"/>
    <cellStyle name="40% - Accent2 17 4 2" xfId="4764" xr:uid="{00000000-0005-0000-0000-00009B120000}"/>
    <cellStyle name="40% - Accent2 17 5" xfId="4765" xr:uid="{00000000-0005-0000-0000-00009C120000}"/>
    <cellStyle name="40% - Accent2 18" xfId="4766" xr:uid="{00000000-0005-0000-0000-00009D120000}"/>
    <cellStyle name="40% - Accent2 18 2" xfId="4767" xr:uid="{00000000-0005-0000-0000-00009E120000}"/>
    <cellStyle name="40% - Accent2 18 2 2" xfId="4768" xr:uid="{00000000-0005-0000-0000-00009F120000}"/>
    <cellStyle name="40% - Accent2 18 3" xfId="4769" xr:uid="{00000000-0005-0000-0000-0000A0120000}"/>
    <cellStyle name="40% - Accent2 18 3 2" xfId="4770" xr:uid="{00000000-0005-0000-0000-0000A1120000}"/>
    <cellStyle name="40% - Accent2 18 4" xfId="4771" xr:uid="{00000000-0005-0000-0000-0000A2120000}"/>
    <cellStyle name="40% - Accent2 19" xfId="4772" xr:uid="{00000000-0005-0000-0000-0000A3120000}"/>
    <cellStyle name="40% - Accent2 19 2" xfId="4773" xr:uid="{00000000-0005-0000-0000-0000A4120000}"/>
    <cellStyle name="40% - Accent2 2" xfId="4774" xr:uid="{00000000-0005-0000-0000-0000A5120000}"/>
    <cellStyle name="40% - Accent2 2 10" xfId="4775" xr:uid="{00000000-0005-0000-0000-0000A6120000}"/>
    <cellStyle name="40% - Accent2 2 11" xfId="4776" xr:uid="{00000000-0005-0000-0000-0000A7120000}"/>
    <cellStyle name="40% - Accent2 2 11 2" xfId="4777" xr:uid="{00000000-0005-0000-0000-0000A8120000}"/>
    <cellStyle name="40% - Accent2 2 11 2 2" xfId="4778" xr:uid="{00000000-0005-0000-0000-0000A9120000}"/>
    <cellStyle name="40% - Accent2 2 11 3" xfId="4779" xr:uid="{00000000-0005-0000-0000-0000AA120000}"/>
    <cellStyle name="40% - Accent2 2 11 3 2" xfId="4780" xr:uid="{00000000-0005-0000-0000-0000AB120000}"/>
    <cellStyle name="40% - Accent2 2 11 4" xfId="4781" xr:uid="{00000000-0005-0000-0000-0000AC120000}"/>
    <cellStyle name="40% - Accent2 2 12" xfId="4782" xr:uid="{00000000-0005-0000-0000-0000AD120000}"/>
    <cellStyle name="40% - Accent2 2 12 2" xfId="4783" xr:uid="{00000000-0005-0000-0000-0000AE120000}"/>
    <cellStyle name="40% - Accent2 2 12 2 2" xfId="4784" xr:uid="{00000000-0005-0000-0000-0000AF120000}"/>
    <cellStyle name="40% - Accent2 2 12 3" xfId="4785" xr:uid="{00000000-0005-0000-0000-0000B0120000}"/>
    <cellStyle name="40% - Accent2 2 12 3 2" xfId="4786" xr:uid="{00000000-0005-0000-0000-0000B1120000}"/>
    <cellStyle name="40% - Accent2 2 12 4" xfId="4787" xr:uid="{00000000-0005-0000-0000-0000B2120000}"/>
    <cellStyle name="40% - Accent2 2 13" xfId="4788" xr:uid="{00000000-0005-0000-0000-0000B3120000}"/>
    <cellStyle name="40% - Accent2 2 13 2" xfId="4789" xr:uid="{00000000-0005-0000-0000-0000B4120000}"/>
    <cellStyle name="40% - Accent2 2 14" xfId="4790" xr:uid="{00000000-0005-0000-0000-0000B5120000}"/>
    <cellStyle name="40% - Accent2 2 15" xfId="4791" xr:uid="{00000000-0005-0000-0000-0000B6120000}"/>
    <cellStyle name="40% - Accent2 2 16" xfId="4792" xr:uid="{00000000-0005-0000-0000-0000B7120000}"/>
    <cellStyle name="40% - Accent2 2 17" xfId="4793" xr:uid="{00000000-0005-0000-0000-0000B8120000}"/>
    <cellStyle name="40% - Accent2 2 2" xfId="4794" xr:uid="{00000000-0005-0000-0000-0000B9120000}"/>
    <cellStyle name="40% - Accent2 2 2 2" xfId="4795" xr:uid="{00000000-0005-0000-0000-0000BA120000}"/>
    <cellStyle name="40% - Accent2 2 2 3" xfId="4796" xr:uid="{00000000-0005-0000-0000-0000BB120000}"/>
    <cellStyle name="40% - Accent2 2 2 4" xfId="4797" xr:uid="{00000000-0005-0000-0000-0000BC120000}"/>
    <cellStyle name="40% - Accent2 2 3" xfId="4798" xr:uid="{00000000-0005-0000-0000-0000BD120000}"/>
    <cellStyle name="40% - Accent2 2 4" xfId="4799" xr:uid="{00000000-0005-0000-0000-0000BE120000}"/>
    <cellStyle name="40% - Accent2 2 5" xfId="4800" xr:uid="{00000000-0005-0000-0000-0000BF120000}"/>
    <cellStyle name="40% - Accent2 2 6" xfId="4801" xr:uid="{00000000-0005-0000-0000-0000C0120000}"/>
    <cellStyle name="40% - Accent2 2 7" xfId="4802" xr:uid="{00000000-0005-0000-0000-0000C1120000}"/>
    <cellStyle name="40% - Accent2 2 8" xfId="4803" xr:uid="{00000000-0005-0000-0000-0000C2120000}"/>
    <cellStyle name="40% - Accent2 2 9" xfId="4804" xr:uid="{00000000-0005-0000-0000-0000C3120000}"/>
    <cellStyle name="40% - Accent2 20" xfId="4805" xr:uid="{00000000-0005-0000-0000-0000C4120000}"/>
    <cellStyle name="40% - Accent2 20 2" xfId="4806" xr:uid="{00000000-0005-0000-0000-0000C5120000}"/>
    <cellStyle name="40% - Accent2 21" xfId="4807" xr:uid="{00000000-0005-0000-0000-0000C6120000}"/>
    <cellStyle name="40% - Accent2 21 10" xfId="4808" xr:uid="{00000000-0005-0000-0000-0000C7120000}"/>
    <cellStyle name="40% - Accent2 21 10 2" xfId="4809" xr:uid="{00000000-0005-0000-0000-0000C8120000}"/>
    <cellStyle name="40% - Accent2 21 11" xfId="4810" xr:uid="{00000000-0005-0000-0000-0000C9120000}"/>
    <cellStyle name="40% - Accent2 21 11 2" xfId="4811" xr:uid="{00000000-0005-0000-0000-0000CA120000}"/>
    <cellStyle name="40% - Accent2 21 12" xfId="4812" xr:uid="{00000000-0005-0000-0000-0000CB120000}"/>
    <cellStyle name="40% - Accent2 21 12 2" xfId="4813" xr:uid="{00000000-0005-0000-0000-0000CC120000}"/>
    <cellStyle name="40% - Accent2 21 13" xfId="4814" xr:uid="{00000000-0005-0000-0000-0000CD120000}"/>
    <cellStyle name="40% - Accent2 21 13 2" xfId="4815" xr:uid="{00000000-0005-0000-0000-0000CE120000}"/>
    <cellStyle name="40% - Accent2 21 14" xfId="4816" xr:uid="{00000000-0005-0000-0000-0000CF120000}"/>
    <cellStyle name="40% - Accent2 21 14 2" xfId="4817" xr:uid="{00000000-0005-0000-0000-0000D0120000}"/>
    <cellStyle name="40% - Accent2 21 15" xfId="4818" xr:uid="{00000000-0005-0000-0000-0000D1120000}"/>
    <cellStyle name="40% - Accent2 21 15 2" xfId="4819" xr:uid="{00000000-0005-0000-0000-0000D2120000}"/>
    <cellStyle name="40% - Accent2 21 16" xfId="4820" xr:uid="{00000000-0005-0000-0000-0000D3120000}"/>
    <cellStyle name="40% - Accent2 21 2" xfId="4821" xr:uid="{00000000-0005-0000-0000-0000D4120000}"/>
    <cellStyle name="40% - Accent2 21 2 2" xfId="4822" xr:uid="{00000000-0005-0000-0000-0000D5120000}"/>
    <cellStyle name="40% - Accent2 21 3" xfId="4823" xr:uid="{00000000-0005-0000-0000-0000D6120000}"/>
    <cellStyle name="40% - Accent2 21 3 2" xfId="4824" xr:uid="{00000000-0005-0000-0000-0000D7120000}"/>
    <cellStyle name="40% - Accent2 21 4" xfId="4825" xr:uid="{00000000-0005-0000-0000-0000D8120000}"/>
    <cellStyle name="40% - Accent2 21 4 2" xfId="4826" xr:uid="{00000000-0005-0000-0000-0000D9120000}"/>
    <cellStyle name="40% - Accent2 21 5" xfId="4827" xr:uid="{00000000-0005-0000-0000-0000DA120000}"/>
    <cellStyle name="40% - Accent2 21 5 2" xfId="4828" xr:uid="{00000000-0005-0000-0000-0000DB120000}"/>
    <cellStyle name="40% - Accent2 21 6" xfId="4829" xr:uid="{00000000-0005-0000-0000-0000DC120000}"/>
    <cellStyle name="40% - Accent2 21 6 2" xfId="4830" xr:uid="{00000000-0005-0000-0000-0000DD120000}"/>
    <cellStyle name="40% - Accent2 21 7" xfId="4831" xr:uid="{00000000-0005-0000-0000-0000DE120000}"/>
    <cellStyle name="40% - Accent2 21 7 2" xfId="4832" xr:uid="{00000000-0005-0000-0000-0000DF120000}"/>
    <cellStyle name="40% - Accent2 21 8" xfId="4833" xr:uid="{00000000-0005-0000-0000-0000E0120000}"/>
    <cellStyle name="40% - Accent2 21 8 2" xfId="4834" xr:uid="{00000000-0005-0000-0000-0000E1120000}"/>
    <cellStyle name="40% - Accent2 21 9" xfId="4835" xr:uid="{00000000-0005-0000-0000-0000E2120000}"/>
    <cellStyle name="40% - Accent2 21 9 2" xfId="4836" xr:uid="{00000000-0005-0000-0000-0000E3120000}"/>
    <cellStyle name="40% - Accent2 22" xfId="4837" xr:uid="{00000000-0005-0000-0000-0000E4120000}"/>
    <cellStyle name="40% - Accent2 22 10" xfId="4838" xr:uid="{00000000-0005-0000-0000-0000E5120000}"/>
    <cellStyle name="40% - Accent2 22 10 2" xfId="4839" xr:uid="{00000000-0005-0000-0000-0000E6120000}"/>
    <cellStyle name="40% - Accent2 22 11" xfId="4840" xr:uid="{00000000-0005-0000-0000-0000E7120000}"/>
    <cellStyle name="40% - Accent2 22 11 2" xfId="4841" xr:uid="{00000000-0005-0000-0000-0000E8120000}"/>
    <cellStyle name="40% - Accent2 22 12" xfId="4842" xr:uid="{00000000-0005-0000-0000-0000E9120000}"/>
    <cellStyle name="40% - Accent2 22 12 2" xfId="4843" xr:uid="{00000000-0005-0000-0000-0000EA120000}"/>
    <cellStyle name="40% - Accent2 22 13" xfId="4844" xr:uid="{00000000-0005-0000-0000-0000EB120000}"/>
    <cellStyle name="40% - Accent2 22 13 2" xfId="4845" xr:uid="{00000000-0005-0000-0000-0000EC120000}"/>
    <cellStyle name="40% - Accent2 22 14" xfId="4846" xr:uid="{00000000-0005-0000-0000-0000ED120000}"/>
    <cellStyle name="40% - Accent2 22 14 2" xfId="4847" xr:uid="{00000000-0005-0000-0000-0000EE120000}"/>
    <cellStyle name="40% - Accent2 22 15" xfId="4848" xr:uid="{00000000-0005-0000-0000-0000EF120000}"/>
    <cellStyle name="40% - Accent2 22 15 2" xfId="4849" xr:uid="{00000000-0005-0000-0000-0000F0120000}"/>
    <cellStyle name="40% - Accent2 22 16" xfId="4850" xr:uid="{00000000-0005-0000-0000-0000F1120000}"/>
    <cellStyle name="40% - Accent2 22 2" xfId="4851" xr:uid="{00000000-0005-0000-0000-0000F2120000}"/>
    <cellStyle name="40% - Accent2 22 2 2" xfId="4852" xr:uid="{00000000-0005-0000-0000-0000F3120000}"/>
    <cellStyle name="40% - Accent2 22 3" xfId="4853" xr:uid="{00000000-0005-0000-0000-0000F4120000}"/>
    <cellStyle name="40% - Accent2 22 3 2" xfId="4854" xr:uid="{00000000-0005-0000-0000-0000F5120000}"/>
    <cellStyle name="40% - Accent2 22 4" xfId="4855" xr:uid="{00000000-0005-0000-0000-0000F6120000}"/>
    <cellStyle name="40% - Accent2 22 4 2" xfId="4856" xr:uid="{00000000-0005-0000-0000-0000F7120000}"/>
    <cellStyle name="40% - Accent2 22 5" xfId="4857" xr:uid="{00000000-0005-0000-0000-0000F8120000}"/>
    <cellStyle name="40% - Accent2 22 5 2" xfId="4858" xr:uid="{00000000-0005-0000-0000-0000F9120000}"/>
    <cellStyle name="40% - Accent2 22 6" xfId="4859" xr:uid="{00000000-0005-0000-0000-0000FA120000}"/>
    <cellStyle name="40% - Accent2 22 6 2" xfId="4860" xr:uid="{00000000-0005-0000-0000-0000FB120000}"/>
    <cellStyle name="40% - Accent2 22 7" xfId="4861" xr:uid="{00000000-0005-0000-0000-0000FC120000}"/>
    <cellStyle name="40% - Accent2 22 7 2" xfId="4862" xr:uid="{00000000-0005-0000-0000-0000FD120000}"/>
    <cellStyle name="40% - Accent2 22 8" xfId="4863" xr:uid="{00000000-0005-0000-0000-0000FE120000}"/>
    <cellStyle name="40% - Accent2 22 8 2" xfId="4864" xr:uid="{00000000-0005-0000-0000-0000FF120000}"/>
    <cellStyle name="40% - Accent2 22 9" xfId="4865" xr:uid="{00000000-0005-0000-0000-000000130000}"/>
    <cellStyle name="40% - Accent2 22 9 2" xfId="4866" xr:uid="{00000000-0005-0000-0000-000001130000}"/>
    <cellStyle name="40% - Accent2 23" xfId="4867" xr:uid="{00000000-0005-0000-0000-000002130000}"/>
    <cellStyle name="40% - Accent2 23 10" xfId="4868" xr:uid="{00000000-0005-0000-0000-000003130000}"/>
    <cellStyle name="40% - Accent2 23 10 2" xfId="4869" xr:uid="{00000000-0005-0000-0000-000004130000}"/>
    <cellStyle name="40% - Accent2 23 11" xfId="4870" xr:uid="{00000000-0005-0000-0000-000005130000}"/>
    <cellStyle name="40% - Accent2 23 11 2" xfId="4871" xr:uid="{00000000-0005-0000-0000-000006130000}"/>
    <cellStyle name="40% - Accent2 23 12" xfId="4872" xr:uid="{00000000-0005-0000-0000-000007130000}"/>
    <cellStyle name="40% - Accent2 23 12 2" xfId="4873" xr:uid="{00000000-0005-0000-0000-000008130000}"/>
    <cellStyle name="40% - Accent2 23 13" xfId="4874" xr:uid="{00000000-0005-0000-0000-000009130000}"/>
    <cellStyle name="40% - Accent2 23 13 2" xfId="4875" xr:uid="{00000000-0005-0000-0000-00000A130000}"/>
    <cellStyle name="40% - Accent2 23 14" xfId="4876" xr:uid="{00000000-0005-0000-0000-00000B130000}"/>
    <cellStyle name="40% - Accent2 23 14 2" xfId="4877" xr:uid="{00000000-0005-0000-0000-00000C130000}"/>
    <cellStyle name="40% - Accent2 23 15" xfId="4878" xr:uid="{00000000-0005-0000-0000-00000D130000}"/>
    <cellStyle name="40% - Accent2 23 15 2" xfId="4879" xr:uid="{00000000-0005-0000-0000-00000E130000}"/>
    <cellStyle name="40% - Accent2 23 16" xfId="4880" xr:uid="{00000000-0005-0000-0000-00000F130000}"/>
    <cellStyle name="40% - Accent2 23 16 2" xfId="4881" xr:uid="{00000000-0005-0000-0000-000010130000}"/>
    <cellStyle name="40% - Accent2 23 17" xfId="4882" xr:uid="{00000000-0005-0000-0000-000011130000}"/>
    <cellStyle name="40% - Accent2 23 2" xfId="4883" xr:uid="{00000000-0005-0000-0000-000012130000}"/>
    <cellStyle name="40% - Accent2 23 2 10" xfId="4884" xr:uid="{00000000-0005-0000-0000-000013130000}"/>
    <cellStyle name="40% - Accent2 23 2 10 2" xfId="4885" xr:uid="{00000000-0005-0000-0000-000014130000}"/>
    <cellStyle name="40% - Accent2 23 2 11" xfId="4886" xr:uid="{00000000-0005-0000-0000-000015130000}"/>
    <cellStyle name="40% - Accent2 23 2 11 2" xfId="4887" xr:uid="{00000000-0005-0000-0000-000016130000}"/>
    <cellStyle name="40% - Accent2 23 2 12" xfId="4888" xr:uid="{00000000-0005-0000-0000-000017130000}"/>
    <cellStyle name="40% - Accent2 23 2 12 2" xfId="4889" xr:uid="{00000000-0005-0000-0000-000018130000}"/>
    <cellStyle name="40% - Accent2 23 2 13" xfId="4890" xr:uid="{00000000-0005-0000-0000-000019130000}"/>
    <cellStyle name="40% - Accent2 23 2 13 2" xfId="4891" xr:uid="{00000000-0005-0000-0000-00001A130000}"/>
    <cellStyle name="40% - Accent2 23 2 14" xfId="4892" xr:uid="{00000000-0005-0000-0000-00001B130000}"/>
    <cellStyle name="40% - Accent2 23 2 14 2" xfId="4893" xr:uid="{00000000-0005-0000-0000-00001C130000}"/>
    <cellStyle name="40% - Accent2 23 2 15" xfId="4894" xr:uid="{00000000-0005-0000-0000-00001D130000}"/>
    <cellStyle name="40% - Accent2 23 2 15 2" xfId="4895" xr:uid="{00000000-0005-0000-0000-00001E130000}"/>
    <cellStyle name="40% - Accent2 23 2 16" xfId="4896" xr:uid="{00000000-0005-0000-0000-00001F130000}"/>
    <cellStyle name="40% - Accent2 23 2 2" xfId="4897" xr:uid="{00000000-0005-0000-0000-000020130000}"/>
    <cellStyle name="40% - Accent2 23 2 2 2" xfId="4898" xr:uid="{00000000-0005-0000-0000-000021130000}"/>
    <cellStyle name="40% - Accent2 23 2 3" xfId="4899" xr:uid="{00000000-0005-0000-0000-000022130000}"/>
    <cellStyle name="40% - Accent2 23 2 3 2" xfId="4900" xr:uid="{00000000-0005-0000-0000-000023130000}"/>
    <cellStyle name="40% - Accent2 23 2 4" xfId="4901" xr:uid="{00000000-0005-0000-0000-000024130000}"/>
    <cellStyle name="40% - Accent2 23 2 4 2" xfId="4902" xr:uid="{00000000-0005-0000-0000-000025130000}"/>
    <cellStyle name="40% - Accent2 23 2 5" xfId="4903" xr:uid="{00000000-0005-0000-0000-000026130000}"/>
    <cellStyle name="40% - Accent2 23 2 5 2" xfId="4904" xr:uid="{00000000-0005-0000-0000-000027130000}"/>
    <cellStyle name="40% - Accent2 23 2 6" xfId="4905" xr:uid="{00000000-0005-0000-0000-000028130000}"/>
    <cellStyle name="40% - Accent2 23 2 6 2" xfId="4906" xr:uid="{00000000-0005-0000-0000-000029130000}"/>
    <cellStyle name="40% - Accent2 23 2 7" xfId="4907" xr:uid="{00000000-0005-0000-0000-00002A130000}"/>
    <cellStyle name="40% - Accent2 23 2 7 2" xfId="4908" xr:uid="{00000000-0005-0000-0000-00002B130000}"/>
    <cellStyle name="40% - Accent2 23 2 8" xfId="4909" xr:uid="{00000000-0005-0000-0000-00002C130000}"/>
    <cellStyle name="40% - Accent2 23 2 8 2" xfId="4910" xr:uid="{00000000-0005-0000-0000-00002D130000}"/>
    <cellStyle name="40% - Accent2 23 2 9" xfId="4911" xr:uid="{00000000-0005-0000-0000-00002E130000}"/>
    <cellStyle name="40% - Accent2 23 2 9 2" xfId="4912" xr:uid="{00000000-0005-0000-0000-00002F130000}"/>
    <cellStyle name="40% - Accent2 23 3" xfId="4913" xr:uid="{00000000-0005-0000-0000-000030130000}"/>
    <cellStyle name="40% - Accent2 23 3 2" xfId="4914" xr:uid="{00000000-0005-0000-0000-000031130000}"/>
    <cellStyle name="40% - Accent2 23 4" xfId="4915" xr:uid="{00000000-0005-0000-0000-000032130000}"/>
    <cellStyle name="40% - Accent2 23 4 2" xfId="4916" xr:uid="{00000000-0005-0000-0000-000033130000}"/>
    <cellStyle name="40% - Accent2 23 5" xfId="4917" xr:uid="{00000000-0005-0000-0000-000034130000}"/>
    <cellStyle name="40% - Accent2 23 5 2" xfId="4918" xr:uid="{00000000-0005-0000-0000-000035130000}"/>
    <cellStyle name="40% - Accent2 23 6" xfId="4919" xr:uid="{00000000-0005-0000-0000-000036130000}"/>
    <cellStyle name="40% - Accent2 23 6 2" xfId="4920" xr:uid="{00000000-0005-0000-0000-000037130000}"/>
    <cellStyle name="40% - Accent2 23 7" xfId="4921" xr:uid="{00000000-0005-0000-0000-000038130000}"/>
    <cellStyle name="40% - Accent2 23 7 2" xfId="4922" xr:uid="{00000000-0005-0000-0000-000039130000}"/>
    <cellStyle name="40% - Accent2 23 8" xfId="4923" xr:uid="{00000000-0005-0000-0000-00003A130000}"/>
    <cellStyle name="40% - Accent2 23 8 2" xfId="4924" xr:uid="{00000000-0005-0000-0000-00003B130000}"/>
    <cellStyle name="40% - Accent2 23 9" xfId="4925" xr:uid="{00000000-0005-0000-0000-00003C130000}"/>
    <cellStyle name="40% - Accent2 23 9 2" xfId="4926" xr:uid="{00000000-0005-0000-0000-00003D130000}"/>
    <cellStyle name="40% - Accent2 24" xfId="4927" xr:uid="{00000000-0005-0000-0000-00003E130000}"/>
    <cellStyle name="40% - Accent2 24 10" xfId="4928" xr:uid="{00000000-0005-0000-0000-00003F130000}"/>
    <cellStyle name="40% - Accent2 24 10 2" xfId="4929" xr:uid="{00000000-0005-0000-0000-000040130000}"/>
    <cellStyle name="40% - Accent2 24 11" xfId="4930" xr:uid="{00000000-0005-0000-0000-000041130000}"/>
    <cellStyle name="40% - Accent2 24 11 2" xfId="4931" xr:uid="{00000000-0005-0000-0000-000042130000}"/>
    <cellStyle name="40% - Accent2 24 12" xfId="4932" xr:uid="{00000000-0005-0000-0000-000043130000}"/>
    <cellStyle name="40% - Accent2 24 12 2" xfId="4933" xr:uid="{00000000-0005-0000-0000-000044130000}"/>
    <cellStyle name="40% - Accent2 24 13" xfId="4934" xr:uid="{00000000-0005-0000-0000-000045130000}"/>
    <cellStyle name="40% - Accent2 24 13 2" xfId="4935" xr:uid="{00000000-0005-0000-0000-000046130000}"/>
    <cellStyle name="40% - Accent2 24 14" xfId="4936" xr:uid="{00000000-0005-0000-0000-000047130000}"/>
    <cellStyle name="40% - Accent2 24 14 2" xfId="4937" xr:uid="{00000000-0005-0000-0000-000048130000}"/>
    <cellStyle name="40% - Accent2 24 15" xfId="4938" xr:uid="{00000000-0005-0000-0000-000049130000}"/>
    <cellStyle name="40% - Accent2 24 15 2" xfId="4939" xr:uid="{00000000-0005-0000-0000-00004A130000}"/>
    <cellStyle name="40% - Accent2 24 16" xfId="4940" xr:uid="{00000000-0005-0000-0000-00004B130000}"/>
    <cellStyle name="40% - Accent2 24 16 2" xfId="4941" xr:uid="{00000000-0005-0000-0000-00004C130000}"/>
    <cellStyle name="40% - Accent2 24 17" xfId="4942" xr:uid="{00000000-0005-0000-0000-00004D130000}"/>
    <cellStyle name="40% - Accent2 24 2" xfId="4943" xr:uid="{00000000-0005-0000-0000-00004E130000}"/>
    <cellStyle name="40% - Accent2 24 2 10" xfId="4944" xr:uid="{00000000-0005-0000-0000-00004F130000}"/>
    <cellStyle name="40% - Accent2 24 2 10 2" xfId="4945" xr:uid="{00000000-0005-0000-0000-000050130000}"/>
    <cellStyle name="40% - Accent2 24 2 11" xfId="4946" xr:uid="{00000000-0005-0000-0000-000051130000}"/>
    <cellStyle name="40% - Accent2 24 2 11 2" xfId="4947" xr:uid="{00000000-0005-0000-0000-000052130000}"/>
    <cellStyle name="40% - Accent2 24 2 12" xfId="4948" xr:uid="{00000000-0005-0000-0000-000053130000}"/>
    <cellStyle name="40% - Accent2 24 2 12 2" xfId="4949" xr:uid="{00000000-0005-0000-0000-000054130000}"/>
    <cellStyle name="40% - Accent2 24 2 13" xfId="4950" xr:uid="{00000000-0005-0000-0000-000055130000}"/>
    <cellStyle name="40% - Accent2 24 2 13 2" xfId="4951" xr:uid="{00000000-0005-0000-0000-000056130000}"/>
    <cellStyle name="40% - Accent2 24 2 14" xfId="4952" xr:uid="{00000000-0005-0000-0000-000057130000}"/>
    <cellStyle name="40% - Accent2 24 2 14 2" xfId="4953" xr:uid="{00000000-0005-0000-0000-000058130000}"/>
    <cellStyle name="40% - Accent2 24 2 15" xfId="4954" xr:uid="{00000000-0005-0000-0000-000059130000}"/>
    <cellStyle name="40% - Accent2 24 2 15 2" xfId="4955" xr:uid="{00000000-0005-0000-0000-00005A130000}"/>
    <cellStyle name="40% - Accent2 24 2 16" xfId="4956" xr:uid="{00000000-0005-0000-0000-00005B130000}"/>
    <cellStyle name="40% - Accent2 24 2 2" xfId="4957" xr:uid="{00000000-0005-0000-0000-00005C130000}"/>
    <cellStyle name="40% - Accent2 24 2 2 2" xfId="4958" xr:uid="{00000000-0005-0000-0000-00005D130000}"/>
    <cellStyle name="40% - Accent2 24 2 3" xfId="4959" xr:uid="{00000000-0005-0000-0000-00005E130000}"/>
    <cellStyle name="40% - Accent2 24 2 3 2" xfId="4960" xr:uid="{00000000-0005-0000-0000-00005F130000}"/>
    <cellStyle name="40% - Accent2 24 2 4" xfId="4961" xr:uid="{00000000-0005-0000-0000-000060130000}"/>
    <cellStyle name="40% - Accent2 24 2 4 2" xfId="4962" xr:uid="{00000000-0005-0000-0000-000061130000}"/>
    <cellStyle name="40% - Accent2 24 2 5" xfId="4963" xr:uid="{00000000-0005-0000-0000-000062130000}"/>
    <cellStyle name="40% - Accent2 24 2 5 2" xfId="4964" xr:uid="{00000000-0005-0000-0000-000063130000}"/>
    <cellStyle name="40% - Accent2 24 2 6" xfId="4965" xr:uid="{00000000-0005-0000-0000-000064130000}"/>
    <cellStyle name="40% - Accent2 24 2 6 2" xfId="4966" xr:uid="{00000000-0005-0000-0000-000065130000}"/>
    <cellStyle name="40% - Accent2 24 2 7" xfId="4967" xr:uid="{00000000-0005-0000-0000-000066130000}"/>
    <cellStyle name="40% - Accent2 24 2 7 2" xfId="4968" xr:uid="{00000000-0005-0000-0000-000067130000}"/>
    <cellStyle name="40% - Accent2 24 2 8" xfId="4969" xr:uid="{00000000-0005-0000-0000-000068130000}"/>
    <cellStyle name="40% - Accent2 24 2 8 2" xfId="4970" xr:uid="{00000000-0005-0000-0000-000069130000}"/>
    <cellStyle name="40% - Accent2 24 2 9" xfId="4971" xr:uid="{00000000-0005-0000-0000-00006A130000}"/>
    <cellStyle name="40% - Accent2 24 2 9 2" xfId="4972" xr:uid="{00000000-0005-0000-0000-00006B130000}"/>
    <cellStyle name="40% - Accent2 24 3" xfId="4973" xr:uid="{00000000-0005-0000-0000-00006C130000}"/>
    <cellStyle name="40% - Accent2 24 3 2" xfId="4974" xr:uid="{00000000-0005-0000-0000-00006D130000}"/>
    <cellStyle name="40% - Accent2 24 4" xfId="4975" xr:uid="{00000000-0005-0000-0000-00006E130000}"/>
    <cellStyle name="40% - Accent2 24 4 2" xfId="4976" xr:uid="{00000000-0005-0000-0000-00006F130000}"/>
    <cellStyle name="40% - Accent2 24 5" xfId="4977" xr:uid="{00000000-0005-0000-0000-000070130000}"/>
    <cellStyle name="40% - Accent2 24 5 2" xfId="4978" xr:uid="{00000000-0005-0000-0000-000071130000}"/>
    <cellStyle name="40% - Accent2 24 6" xfId="4979" xr:uid="{00000000-0005-0000-0000-000072130000}"/>
    <cellStyle name="40% - Accent2 24 6 2" xfId="4980" xr:uid="{00000000-0005-0000-0000-000073130000}"/>
    <cellStyle name="40% - Accent2 24 7" xfId="4981" xr:uid="{00000000-0005-0000-0000-000074130000}"/>
    <cellStyle name="40% - Accent2 24 7 2" xfId="4982" xr:uid="{00000000-0005-0000-0000-000075130000}"/>
    <cellStyle name="40% - Accent2 24 8" xfId="4983" xr:uid="{00000000-0005-0000-0000-000076130000}"/>
    <cellStyle name="40% - Accent2 24 8 2" xfId="4984" xr:uid="{00000000-0005-0000-0000-000077130000}"/>
    <cellStyle name="40% - Accent2 24 9" xfId="4985" xr:uid="{00000000-0005-0000-0000-000078130000}"/>
    <cellStyle name="40% - Accent2 24 9 2" xfId="4986" xr:uid="{00000000-0005-0000-0000-000079130000}"/>
    <cellStyle name="40% - Accent2 25" xfId="4987" xr:uid="{00000000-0005-0000-0000-00007A130000}"/>
    <cellStyle name="40% - Accent2 26" xfId="4988" xr:uid="{00000000-0005-0000-0000-00007B130000}"/>
    <cellStyle name="40% - Accent2 27" xfId="4989" xr:uid="{00000000-0005-0000-0000-00007C130000}"/>
    <cellStyle name="40% - Accent2 3" xfId="4990" xr:uid="{00000000-0005-0000-0000-00007D130000}"/>
    <cellStyle name="40% - Accent2 3 10" xfId="4991" xr:uid="{00000000-0005-0000-0000-00007E130000}"/>
    <cellStyle name="40% - Accent2 3 11" xfId="4992" xr:uid="{00000000-0005-0000-0000-00007F130000}"/>
    <cellStyle name="40% - Accent2 3 11 2" xfId="4993" xr:uid="{00000000-0005-0000-0000-000080130000}"/>
    <cellStyle name="40% - Accent2 3 12" xfId="4994" xr:uid="{00000000-0005-0000-0000-000081130000}"/>
    <cellStyle name="40% - Accent2 3 13" xfId="4995" xr:uid="{00000000-0005-0000-0000-000082130000}"/>
    <cellStyle name="40% - Accent2 3 2" xfId="4996" xr:uid="{00000000-0005-0000-0000-000083130000}"/>
    <cellStyle name="40% - Accent2 3 2 2" xfId="4997" xr:uid="{00000000-0005-0000-0000-000084130000}"/>
    <cellStyle name="40% - Accent2 3 3" xfId="4998" xr:uid="{00000000-0005-0000-0000-000085130000}"/>
    <cellStyle name="40% - Accent2 3 4" xfId="4999" xr:uid="{00000000-0005-0000-0000-000086130000}"/>
    <cellStyle name="40% - Accent2 3 5" xfId="5000" xr:uid="{00000000-0005-0000-0000-000087130000}"/>
    <cellStyle name="40% - Accent2 3 6" xfId="5001" xr:uid="{00000000-0005-0000-0000-000088130000}"/>
    <cellStyle name="40% - Accent2 3 7" xfId="5002" xr:uid="{00000000-0005-0000-0000-000089130000}"/>
    <cellStyle name="40% - Accent2 3 8" xfId="5003" xr:uid="{00000000-0005-0000-0000-00008A130000}"/>
    <cellStyle name="40% - Accent2 3 9" xfId="5004" xr:uid="{00000000-0005-0000-0000-00008B130000}"/>
    <cellStyle name="40% - Accent2 4" xfId="5005" xr:uid="{00000000-0005-0000-0000-00008C130000}"/>
    <cellStyle name="40% - Accent2 4 10" xfId="5006" xr:uid="{00000000-0005-0000-0000-00008D130000}"/>
    <cellStyle name="40% - Accent2 4 11" xfId="5007" xr:uid="{00000000-0005-0000-0000-00008E130000}"/>
    <cellStyle name="40% - Accent2 4 11 2" xfId="5008" xr:uid="{00000000-0005-0000-0000-00008F130000}"/>
    <cellStyle name="40% - Accent2 4 12" xfId="5009" xr:uid="{00000000-0005-0000-0000-000090130000}"/>
    <cellStyle name="40% - Accent2 4 2" xfId="5010" xr:uid="{00000000-0005-0000-0000-000091130000}"/>
    <cellStyle name="40% - Accent2 4 3" xfId="5011" xr:uid="{00000000-0005-0000-0000-000092130000}"/>
    <cellStyle name="40% - Accent2 4 4" xfId="5012" xr:uid="{00000000-0005-0000-0000-000093130000}"/>
    <cellStyle name="40% - Accent2 4 5" xfId="5013" xr:uid="{00000000-0005-0000-0000-000094130000}"/>
    <cellStyle name="40% - Accent2 4 6" xfId="5014" xr:uid="{00000000-0005-0000-0000-000095130000}"/>
    <cellStyle name="40% - Accent2 4 7" xfId="5015" xr:uid="{00000000-0005-0000-0000-000096130000}"/>
    <cellStyle name="40% - Accent2 4 8" xfId="5016" xr:uid="{00000000-0005-0000-0000-000097130000}"/>
    <cellStyle name="40% - Accent2 4 9" xfId="5017" xr:uid="{00000000-0005-0000-0000-000098130000}"/>
    <cellStyle name="40% - Accent2 5" xfId="5018" xr:uid="{00000000-0005-0000-0000-000099130000}"/>
    <cellStyle name="40% - Accent2 5 10" xfId="5019" xr:uid="{00000000-0005-0000-0000-00009A130000}"/>
    <cellStyle name="40% - Accent2 5 11" xfId="5020" xr:uid="{00000000-0005-0000-0000-00009B130000}"/>
    <cellStyle name="40% - Accent2 5 11 2" xfId="5021" xr:uid="{00000000-0005-0000-0000-00009C130000}"/>
    <cellStyle name="40% - Accent2 5 12" xfId="5022" xr:uid="{00000000-0005-0000-0000-00009D130000}"/>
    <cellStyle name="40% - Accent2 5 2" xfId="5023" xr:uid="{00000000-0005-0000-0000-00009E130000}"/>
    <cellStyle name="40% - Accent2 5 3" xfId="5024" xr:uid="{00000000-0005-0000-0000-00009F130000}"/>
    <cellStyle name="40% - Accent2 5 4" xfId="5025" xr:uid="{00000000-0005-0000-0000-0000A0130000}"/>
    <cellStyle name="40% - Accent2 5 5" xfId="5026" xr:uid="{00000000-0005-0000-0000-0000A1130000}"/>
    <cellStyle name="40% - Accent2 5 6" xfId="5027" xr:uid="{00000000-0005-0000-0000-0000A2130000}"/>
    <cellStyle name="40% - Accent2 5 7" xfId="5028" xr:uid="{00000000-0005-0000-0000-0000A3130000}"/>
    <cellStyle name="40% - Accent2 5 8" xfId="5029" xr:uid="{00000000-0005-0000-0000-0000A4130000}"/>
    <cellStyle name="40% - Accent2 5 9" xfId="5030" xr:uid="{00000000-0005-0000-0000-0000A5130000}"/>
    <cellStyle name="40% - Accent2 6" xfId="5031" xr:uid="{00000000-0005-0000-0000-0000A6130000}"/>
    <cellStyle name="40% - Accent2 6 10" xfId="5032" xr:uid="{00000000-0005-0000-0000-0000A7130000}"/>
    <cellStyle name="40% - Accent2 6 11" xfId="5033" xr:uid="{00000000-0005-0000-0000-0000A8130000}"/>
    <cellStyle name="40% - Accent2 6 11 2" xfId="5034" xr:uid="{00000000-0005-0000-0000-0000A9130000}"/>
    <cellStyle name="40% - Accent2 6 12" xfId="5035" xr:uid="{00000000-0005-0000-0000-0000AA130000}"/>
    <cellStyle name="40% - Accent2 6 2" xfId="5036" xr:uid="{00000000-0005-0000-0000-0000AB130000}"/>
    <cellStyle name="40% - Accent2 6 3" xfId="5037" xr:uid="{00000000-0005-0000-0000-0000AC130000}"/>
    <cellStyle name="40% - Accent2 6 4" xfId="5038" xr:uid="{00000000-0005-0000-0000-0000AD130000}"/>
    <cellStyle name="40% - Accent2 6 5" xfId="5039" xr:uid="{00000000-0005-0000-0000-0000AE130000}"/>
    <cellStyle name="40% - Accent2 6 6" xfId="5040" xr:uid="{00000000-0005-0000-0000-0000AF130000}"/>
    <cellStyle name="40% - Accent2 6 7" xfId="5041" xr:uid="{00000000-0005-0000-0000-0000B0130000}"/>
    <cellStyle name="40% - Accent2 6 8" xfId="5042" xr:uid="{00000000-0005-0000-0000-0000B1130000}"/>
    <cellStyle name="40% - Accent2 6 9" xfId="5043" xr:uid="{00000000-0005-0000-0000-0000B2130000}"/>
    <cellStyle name="40% - Accent2 7" xfId="5044" xr:uid="{00000000-0005-0000-0000-0000B3130000}"/>
    <cellStyle name="40% - Accent2 7 10" xfId="5045" xr:uid="{00000000-0005-0000-0000-0000B4130000}"/>
    <cellStyle name="40% - Accent2 7 11" xfId="5046" xr:uid="{00000000-0005-0000-0000-0000B5130000}"/>
    <cellStyle name="40% - Accent2 7 11 2" xfId="5047" xr:uid="{00000000-0005-0000-0000-0000B6130000}"/>
    <cellStyle name="40% - Accent2 7 12" xfId="5048" xr:uid="{00000000-0005-0000-0000-0000B7130000}"/>
    <cellStyle name="40% - Accent2 7 2" xfId="5049" xr:uid="{00000000-0005-0000-0000-0000B8130000}"/>
    <cellStyle name="40% - Accent2 7 3" xfId="5050" xr:uid="{00000000-0005-0000-0000-0000B9130000}"/>
    <cellStyle name="40% - Accent2 7 4" xfId="5051" xr:uid="{00000000-0005-0000-0000-0000BA130000}"/>
    <cellStyle name="40% - Accent2 7 5" xfId="5052" xr:uid="{00000000-0005-0000-0000-0000BB130000}"/>
    <cellStyle name="40% - Accent2 7 6" xfId="5053" xr:uid="{00000000-0005-0000-0000-0000BC130000}"/>
    <cellStyle name="40% - Accent2 7 7" xfId="5054" xr:uid="{00000000-0005-0000-0000-0000BD130000}"/>
    <cellStyle name="40% - Accent2 7 8" xfId="5055" xr:uid="{00000000-0005-0000-0000-0000BE130000}"/>
    <cellStyle name="40% - Accent2 7 9" xfId="5056" xr:uid="{00000000-0005-0000-0000-0000BF130000}"/>
    <cellStyle name="40% - Accent2 8" xfId="5057" xr:uid="{00000000-0005-0000-0000-0000C0130000}"/>
    <cellStyle name="40% - Accent2 8 10" xfId="5058" xr:uid="{00000000-0005-0000-0000-0000C1130000}"/>
    <cellStyle name="40% - Accent2 8 11" xfId="5059" xr:uid="{00000000-0005-0000-0000-0000C2130000}"/>
    <cellStyle name="40% - Accent2 8 11 2" xfId="5060" xr:uid="{00000000-0005-0000-0000-0000C3130000}"/>
    <cellStyle name="40% - Accent2 8 12" xfId="5061" xr:uid="{00000000-0005-0000-0000-0000C4130000}"/>
    <cellStyle name="40% - Accent2 8 2" xfId="5062" xr:uid="{00000000-0005-0000-0000-0000C5130000}"/>
    <cellStyle name="40% - Accent2 8 3" xfId="5063" xr:uid="{00000000-0005-0000-0000-0000C6130000}"/>
    <cellStyle name="40% - Accent2 8 4" xfId="5064" xr:uid="{00000000-0005-0000-0000-0000C7130000}"/>
    <cellStyle name="40% - Accent2 8 5" xfId="5065" xr:uid="{00000000-0005-0000-0000-0000C8130000}"/>
    <cellStyle name="40% - Accent2 8 6" xfId="5066" xr:uid="{00000000-0005-0000-0000-0000C9130000}"/>
    <cellStyle name="40% - Accent2 8 7" xfId="5067" xr:uid="{00000000-0005-0000-0000-0000CA130000}"/>
    <cellStyle name="40% - Accent2 8 8" xfId="5068" xr:uid="{00000000-0005-0000-0000-0000CB130000}"/>
    <cellStyle name="40% - Accent2 8 9" xfId="5069" xr:uid="{00000000-0005-0000-0000-0000CC130000}"/>
    <cellStyle name="40% - Accent2 9" xfId="5070" xr:uid="{00000000-0005-0000-0000-0000CD130000}"/>
    <cellStyle name="40% - Accent2 9 10" xfId="5071" xr:uid="{00000000-0005-0000-0000-0000CE130000}"/>
    <cellStyle name="40% - Accent2 9 11" xfId="5072" xr:uid="{00000000-0005-0000-0000-0000CF130000}"/>
    <cellStyle name="40% - Accent2 9 11 2" xfId="5073" xr:uid="{00000000-0005-0000-0000-0000D0130000}"/>
    <cellStyle name="40% - Accent2 9 12" xfId="5074" xr:uid="{00000000-0005-0000-0000-0000D1130000}"/>
    <cellStyle name="40% - Accent2 9 2" xfId="5075" xr:uid="{00000000-0005-0000-0000-0000D2130000}"/>
    <cellStyle name="40% - Accent2 9 3" xfId="5076" xr:uid="{00000000-0005-0000-0000-0000D3130000}"/>
    <cellStyle name="40% - Accent2 9 4" xfId="5077" xr:uid="{00000000-0005-0000-0000-0000D4130000}"/>
    <cellStyle name="40% - Accent2 9 5" xfId="5078" xr:uid="{00000000-0005-0000-0000-0000D5130000}"/>
    <cellStyle name="40% - Accent2 9 6" xfId="5079" xr:uid="{00000000-0005-0000-0000-0000D6130000}"/>
    <cellStyle name="40% - Accent2 9 7" xfId="5080" xr:uid="{00000000-0005-0000-0000-0000D7130000}"/>
    <cellStyle name="40% - Accent2 9 8" xfId="5081" xr:uid="{00000000-0005-0000-0000-0000D8130000}"/>
    <cellStyle name="40% - Accent2 9 9" xfId="5082" xr:uid="{00000000-0005-0000-0000-0000D9130000}"/>
    <cellStyle name="40% - Accent3 10" xfId="5083" xr:uid="{00000000-0005-0000-0000-0000DA130000}"/>
    <cellStyle name="40% - Accent3 10 10" xfId="5084" xr:uid="{00000000-0005-0000-0000-0000DB130000}"/>
    <cellStyle name="40% - Accent3 10 10 2" xfId="5085" xr:uid="{00000000-0005-0000-0000-0000DC130000}"/>
    <cellStyle name="40% - Accent3 10 11" xfId="5086" xr:uid="{00000000-0005-0000-0000-0000DD130000}"/>
    <cellStyle name="40% - Accent3 10 2" xfId="5087" xr:uid="{00000000-0005-0000-0000-0000DE130000}"/>
    <cellStyle name="40% - Accent3 10 2 2" xfId="5088" xr:uid="{00000000-0005-0000-0000-0000DF130000}"/>
    <cellStyle name="40% - Accent3 10 2 2 2" xfId="5089" xr:uid="{00000000-0005-0000-0000-0000E0130000}"/>
    <cellStyle name="40% - Accent3 10 2 3" xfId="5090" xr:uid="{00000000-0005-0000-0000-0000E1130000}"/>
    <cellStyle name="40% - Accent3 10 2 3 2" xfId="5091" xr:uid="{00000000-0005-0000-0000-0000E2130000}"/>
    <cellStyle name="40% - Accent3 10 2 4" xfId="5092" xr:uid="{00000000-0005-0000-0000-0000E3130000}"/>
    <cellStyle name="40% - Accent3 10 3" xfId="5093" xr:uid="{00000000-0005-0000-0000-0000E4130000}"/>
    <cellStyle name="40% - Accent3 10 3 2" xfId="5094" xr:uid="{00000000-0005-0000-0000-0000E5130000}"/>
    <cellStyle name="40% - Accent3 10 3 2 2" xfId="5095" xr:uid="{00000000-0005-0000-0000-0000E6130000}"/>
    <cellStyle name="40% - Accent3 10 3 3" xfId="5096" xr:uid="{00000000-0005-0000-0000-0000E7130000}"/>
    <cellStyle name="40% - Accent3 10 3 3 2" xfId="5097" xr:uid="{00000000-0005-0000-0000-0000E8130000}"/>
    <cellStyle name="40% - Accent3 10 3 4" xfId="5098" xr:uid="{00000000-0005-0000-0000-0000E9130000}"/>
    <cellStyle name="40% - Accent3 10 4" xfId="5099" xr:uid="{00000000-0005-0000-0000-0000EA130000}"/>
    <cellStyle name="40% - Accent3 10 4 2" xfId="5100" xr:uid="{00000000-0005-0000-0000-0000EB130000}"/>
    <cellStyle name="40% - Accent3 10 4 2 2" xfId="5101" xr:uid="{00000000-0005-0000-0000-0000EC130000}"/>
    <cellStyle name="40% - Accent3 10 4 3" xfId="5102" xr:uid="{00000000-0005-0000-0000-0000ED130000}"/>
    <cellStyle name="40% - Accent3 10 4 3 2" xfId="5103" xr:uid="{00000000-0005-0000-0000-0000EE130000}"/>
    <cellStyle name="40% - Accent3 10 4 4" xfId="5104" xr:uid="{00000000-0005-0000-0000-0000EF130000}"/>
    <cellStyle name="40% - Accent3 10 5" xfId="5105" xr:uid="{00000000-0005-0000-0000-0000F0130000}"/>
    <cellStyle name="40% - Accent3 10 5 2" xfId="5106" xr:uid="{00000000-0005-0000-0000-0000F1130000}"/>
    <cellStyle name="40% - Accent3 10 5 2 2" xfId="5107" xr:uid="{00000000-0005-0000-0000-0000F2130000}"/>
    <cellStyle name="40% - Accent3 10 5 3" xfId="5108" xr:uid="{00000000-0005-0000-0000-0000F3130000}"/>
    <cellStyle name="40% - Accent3 10 5 3 2" xfId="5109" xr:uid="{00000000-0005-0000-0000-0000F4130000}"/>
    <cellStyle name="40% - Accent3 10 5 4" xfId="5110" xr:uid="{00000000-0005-0000-0000-0000F5130000}"/>
    <cellStyle name="40% - Accent3 10 6" xfId="5111" xr:uid="{00000000-0005-0000-0000-0000F6130000}"/>
    <cellStyle name="40% - Accent3 10 6 2" xfId="5112" xr:uid="{00000000-0005-0000-0000-0000F7130000}"/>
    <cellStyle name="40% - Accent3 10 6 2 2" xfId="5113" xr:uid="{00000000-0005-0000-0000-0000F8130000}"/>
    <cellStyle name="40% - Accent3 10 6 3" xfId="5114" xr:uid="{00000000-0005-0000-0000-0000F9130000}"/>
    <cellStyle name="40% - Accent3 10 6 3 2" xfId="5115" xr:uid="{00000000-0005-0000-0000-0000FA130000}"/>
    <cellStyle name="40% - Accent3 10 6 4" xfId="5116" xr:uid="{00000000-0005-0000-0000-0000FB130000}"/>
    <cellStyle name="40% - Accent3 10 7" xfId="5117" xr:uid="{00000000-0005-0000-0000-0000FC130000}"/>
    <cellStyle name="40% - Accent3 10 7 2" xfId="5118" xr:uid="{00000000-0005-0000-0000-0000FD130000}"/>
    <cellStyle name="40% - Accent3 10 8" xfId="5119" xr:uid="{00000000-0005-0000-0000-0000FE130000}"/>
    <cellStyle name="40% - Accent3 10 8 2" xfId="5120" xr:uid="{00000000-0005-0000-0000-0000FF130000}"/>
    <cellStyle name="40% - Accent3 10 9" xfId="5121" xr:uid="{00000000-0005-0000-0000-000000140000}"/>
    <cellStyle name="40% - Accent3 11" xfId="5122" xr:uid="{00000000-0005-0000-0000-000001140000}"/>
    <cellStyle name="40% - Accent3 11 10" xfId="5123" xr:uid="{00000000-0005-0000-0000-000002140000}"/>
    <cellStyle name="40% - Accent3 11 10 2" xfId="5124" xr:uid="{00000000-0005-0000-0000-000003140000}"/>
    <cellStyle name="40% - Accent3 11 11" xfId="5125" xr:uid="{00000000-0005-0000-0000-000004140000}"/>
    <cellStyle name="40% - Accent3 11 2" xfId="5126" xr:uid="{00000000-0005-0000-0000-000005140000}"/>
    <cellStyle name="40% - Accent3 11 2 2" xfId="5127" xr:uid="{00000000-0005-0000-0000-000006140000}"/>
    <cellStyle name="40% - Accent3 11 2 2 2" xfId="5128" xr:uid="{00000000-0005-0000-0000-000007140000}"/>
    <cellStyle name="40% - Accent3 11 2 3" xfId="5129" xr:uid="{00000000-0005-0000-0000-000008140000}"/>
    <cellStyle name="40% - Accent3 11 2 3 2" xfId="5130" xr:uid="{00000000-0005-0000-0000-000009140000}"/>
    <cellStyle name="40% - Accent3 11 2 4" xfId="5131" xr:uid="{00000000-0005-0000-0000-00000A140000}"/>
    <cellStyle name="40% - Accent3 11 3" xfId="5132" xr:uid="{00000000-0005-0000-0000-00000B140000}"/>
    <cellStyle name="40% - Accent3 11 3 2" xfId="5133" xr:uid="{00000000-0005-0000-0000-00000C140000}"/>
    <cellStyle name="40% - Accent3 11 3 2 2" xfId="5134" xr:uid="{00000000-0005-0000-0000-00000D140000}"/>
    <cellStyle name="40% - Accent3 11 3 3" xfId="5135" xr:uid="{00000000-0005-0000-0000-00000E140000}"/>
    <cellStyle name="40% - Accent3 11 3 3 2" xfId="5136" xr:uid="{00000000-0005-0000-0000-00000F140000}"/>
    <cellStyle name="40% - Accent3 11 3 4" xfId="5137" xr:uid="{00000000-0005-0000-0000-000010140000}"/>
    <cellStyle name="40% - Accent3 11 4" xfId="5138" xr:uid="{00000000-0005-0000-0000-000011140000}"/>
    <cellStyle name="40% - Accent3 11 4 2" xfId="5139" xr:uid="{00000000-0005-0000-0000-000012140000}"/>
    <cellStyle name="40% - Accent3 11 4 2 2" xfId="5140" xr:uid="{00000000-0005-0000-0000-000013140000}"/>
    <cellStyle name="40% - Accent3 11 4 3" xfId="5141" xr:uid="{00000000-0005-0000-0000-000014140000}"/>
    <cellStyle name="40% - Accent3 11 4 3 2" xfId="5142" xr:uid="{00000000-0005-0000-0000-000015140000}"/>
    <cellStyle name="40% - Accent3 11 4 4" xfId="5143" xr:uid="{00000000-0005-0000-0000-000016140000}"/>
    <cellStyle name="40% - Accent3 11 5" xfId="5144" xr:uid="{00000000-0005-0000-0000-000017140000}"/>
    <cellStyle name="40% - Accent3 11 5 2" xfId="5145" xr:uid="{00000000-0005-0000-0000-000018140000}"/>
    <cellStyle name="40% - Accent3 11 5 2 2" xfId="5146" xr:uid="{00000000-0005-0000-0000-000019140000}"/>
    <cellStyle name="40% - Accent3 11 5 3" xfId="5147" xr:uid="{00000000-0005-0000-0000-00001A140000}"/>
    <cellStyle name="40% - Accent3 11 5 3 2" xfId="5148" xr:uid="{00000000-0005-0000-0000-00001B140000}"/>
    <cellStyle name="40% - Accent3 11 5 4" xfId="5149" xr:uid="{00000000-0005-0000-0000-00001C140000}"/>
    <cellStyle name="40% - Accent3 11 6" xfId="5150" xr:uid="{00000000-0005-0000-0000-00001D140000}"/>
    <cellStyle name="40% - Accent3 11 6 2" xfId="5151" xr:uid="{00000000-0005-0000-0000-00001E140000}"/>
    <cellStyle name="40% - Accent3 11 6 2 2" xfId="5152" xr:uid="{00000000-0005-0000-0000-00001F140000}"/>
    <cellStyle name="40% - Accent3 11 6 3" xfId="5153" xr:uid="{00000000-0005-0000-0000-000020140000}"/>
    <cellStyle name="40% - Accent3 11 6 3 2" xfId="5154" xr:uid="{00000000-0005-0000-0000-000021140000}"/>
    <cellStyle name="40% - Accent3 11 6 4" xfId="5155" xr:uid="{00000000-0005-0000-0000-000022140000}"/>
    <cellStyle name="40% - Accent3 11 7" xfId="5156" xr:uid="{00000000-0005-0000-0000-000023140000}"/>
    <cellStyle name="40% - Accent3 11 7 2" xfId="5157" xr:uid="{00000000-0005-0000-0000-000024140000}"/>
    <cellStyle name="40% - Accent3 11 8" xfId="5158" xr:uid="{00000000-0005-0000-0000-000025140000}"/>
    <cellStyle name="40% - Accent3 11 8 2" xfId="5159" xr:uid="{00000000-0005-0000-0000-000026140000}"/>
    <cellStyle name="40% - Accent3 11 9" xfId="5160" xr:uid="{00000000-0005-0000-0000-000027140000}"/>
    <cellStyle name="40% - Accent3 12" xfId="5161" xr:uid="{00000000-0005-0000-0000-000028140000}"/>
    <cellStyle name="40% - Accent3 12 2" xfId="5162" xr:uid="{00000000-0005-0000-0000-000029140000}"/>
    <cellStyle name="40% - Accent3 12 2 2" xfId="5163" xr:uid="{00000000-0005-0000-0000-00002A140000}"/>
    <cellStyle name="40% - Accent3 12 2 2 2" xfId="5164" xr:uid="{00000000-0005-0000-0000-00002B140000}"/>
    <cellStyle name="40% - Accent3 12 2 3" xfId="5165" xr:uid="{00000000-0005-0000-0000-00002C140000}"/>
    <cellStyle name="40% - Accent3 12 2 3 2" xfId="5166" xr:uid="{00000000-0005-0000-0000-00002D140000}"/>
    <cellStyle name="40% - Accent3 12 2 4" xfId="5167" xr:uid="{00000000-0005-0000-0000-00002E140000}"/>
    <cellStyle name="40% - Accent3 12 3" xfId="5168" xr:uid="{00000000-0005-0000-0000-00002F140000}"/>
    <cellStyle name="40% - Accent3 12 3 2" xfId="5169" xr:uid="{00000000-0005-0000-0000-000030140000}"/>
    <cellStyle name="40% - Accent3 12 3 2 2" xfId="5170" xr:uid="{00000000-0005-0000-0000-000031140000}"/>
    <cellStyle name="40% - Accent3 12 3 3" xfId="5171" xr:uid="{00000000-0005-0000-0000-000032140000}"/>
    <cellStyle name="40% - Accent3 12 3 3 2" xfId="5172" xr:uid="{00000000-0005-0000-0000-000033140000}"/>
    <cellStyle name="40% - Accent3 12 3 4" xfId="5173" xr:uid="{00000000-0005-0000-0000-000034140000}"/>
    <cellStyle name="40% - Accent3 12 4" xfId="5174" xr:uid="{00000000-0005-0000-0000-000035140000}"/>
    <cellStyle name="40% - Accent3 12 4 2" xfId="5175" xr:uid="{00000000-0005-0000-0000-000036140000}"/>
    <cellStyle name="40% - Accent3 12 4 2 2" xfId="5176" xr:uid="{00000000-0005-0000-0000-000037140000}"/>
    <cellStyle name="40% - Accent3 12 4 3" xfId="5177" xr:uid="{00000000-0005-0000-0000-000038140000}"/>
    <cellStyle name="40% - Accent3 12 4 3 2" xfId="5178" xr:uid="{00000000-0005-0000-0000-000039140000}"/>
    <cellStyle name="40% - Accent3 12 4 4" xfId="5179" xr:uid="{00000000-0005-0000-0000-00003A140000}"/>
    <cellStyle name="40% - Accent3 12 5" xfId="5180" xr:uid="{00000000-0005-0000-0000-00003B140000}"/>
    <cellStyle name="40% - Accent3 12 5 2" xfId="5181" xr:uid="{00000000-0005-0000-0000-00003C140000}"/>
    <cellStyle name="40% - Accent3 12 5 2 2" xfId="5182" xr:uid="{00000000-0005-0000-0000-00003D140000}"/>
    <cellStyle name="40% - Accent3 12 5 3" xfId="5183" xr:uid="{00000000-0005-0000-0000-00003E140000}"/>
    <cellStyle name="40% - Accent3 12 5 3 2" xfId="5184" xr:uid="{00000000-0005-0000-0000-00003F140000}"/>
    <cellStyle name="40% - Accent3 12 5 4" xfId="5185" xr:uid="{00000000-0005-0000-0000-000040140000}"/>
    <cellStyle name="40% - Accent3 12 6" xfId="5186" xr:uid="{00000000-0005-0000-0000-000041140000}"/>
    <cellStyle name="40% - Accent3 12 6 2" xfId="5187" xr:uid="{00000000-0005-0000-0000-000042140000}"/>
    <cellStyle name="40% - Accent3 12 6 2 2" xfId="5188" xr:uid="{00000000-0005-0000-0000-000043140000}"/>
    <cellStyle name="40% - Accent3 12 6 3" xfId="5189" xr:uid="{00000000-0005-0000-0000-000044140000}"/>
    <cellStyle name="40% - Accent3 12 6 3 2" xfId="5190" xr:uid="{00000000-0005-0000-0000-000045140000}"/>
    <cellStyle name="40% - Accent3 12 6 4" xfId="5191" xr:uid="{00000000-0005-0000-0000-000046140000}"/>
    <cellStyle name="40% - Accent3 12 7" xfId="5192" xr:uid="{00000000-0005-0000-0000-000047140000}"/>
    <cellStyle name="40% - Accent3 12 7 2" xfId="5193" xr:uid="{00000000-0005-0000-0000-000048140000}"/>
    <cellStyle name="40% - Accent3 12 8" xfId="5194" xr:uid="{00000000-0005-0000-0000-000049140000}"/>
    <cellStyle name="40% - Accent3 12 8 2" xfId="5195" xr:uid="{00000000-0005-0000-0000-00004A140000}"/>
    <cellStyle name="40% - Accent3 12 9" xfId="5196" xr:uid="{00000000-0005-0000-0000-00004B140000}"/>
    <cellStyle name="40% - Accent3 13" xfId="5197" xr:uid="{00000000-0005-0000-0000-00004C140000}"/>
    <cellStyle name="40% - Accent3 13 2" xfId="5198" xr:uid="{00000000-0005-0000-0000-00004D140000}"/>
    <cellStyle name="40% - Accent3 13 2 2" xfId="5199" xr:uid="{00000000-0005-0000-0000-00004E140000}"/>
    <cellStyle name="40% - Accent3 13 2 2 2" xfId="5200" xr:uid="{00000000-0005-0000-0000-00004F140000}"/>
    <cellStyle name="40% - Accent3 13 2 3" xfId="5201" xr:uid="{00000000-0005-0000-0000-000050140000}"/>
    <cellStyle name="40% - Accent3 13 2 3 2" xfId="5202" xr:uid="{00000000-0005-0000-0000-000051140000}"/>
    <cellStyle name="40% - Accent3 13 2 4" xfId="5203" xr:uid="{00000000-0005-0000-0000-000052140000}"/>
    <cellStyle name="40% - Accent3 13 3" xfId="5204" xr:uid="{00000000-0005-0000-0000-000053140000}"/>
    <cellStyle name="40% - Accent3 13 3 2" xfId="5205" xr:uid="{00000000-0005-0000-0000-000054140000}"/>
    <cellStyle name="40% - Accent3 13 3 2 2" xfId="5206" xr:uid="{00000000-0005-0000-0000-000055140000}"/>
    <cellStyle name="40% - Accent3 13 3 3" xfId="5207" xr:uid="{00000000-0005-0000-0000-000056140000}"/>
    <cellStyle name="40% - Accent3 13 3 3 2" xfId="5208" xr:uid="{00000000-0005-0000-0000-000057140000}"/>
    <cellStyle name="40% - Accent3 13 3 4" xfId="5209" xr:uid="{00000000-0005-0000-0000-000058140000}"/>
    <cellStyle name="40% - Accent3 13 4" xfId="5210" xr:uid="{00000000-0005-0000-0000-000059140000}"/>
    <cellStyle name="40% - Accent3 13 4 2" xfId="5211" xr:uid="{00000000-0005-0000-0000-00005A140000}"/>
    <cellStyle name="40% - Accent3 13 4 2 2" xfId="5212" xr:uid="{00000000-0005-0000-0000-00005B140000}"/>
    <cellStyle name="40% - Accent3 13 4 3" xfId="5213" xr:uid="{00000000-0005-0000-0000-00005C140000}"/>
    <cellStyle name="40% - Accent3 13 4 3 2" xfId="5214" xr:uid="{00000000-0005-0000-0000-00005D140000}"/>
    <cellStyle name="40% - Accent3 13 4 4" xfId="5215" xr:uid="{00000000-0005-0000-0000-00005E140000}"/>
    <cellStyle name="40% - Accent3 13 5" xfId="5216" xr:uid="{00000000-0005-0000-0000-00005F140000}"/>
    <cellStyle name="40% - Accent3 13 5 2" xfId="5217" xr:uid="{00000000-0005-0000-0000-000060140000}"/>
    <cellStyle name="40% - Accent3 13 5 2 2" xfId="5218" xr:uid="{00000000-0005-0000-0000-000061140000}"/>
    <cellStyle name="40% - Accent3 13 5 3" xfId="5219" xr:uid="{00000000-0005-0000-0000-000062140000}"/>
    <cellStyle name="40% - Accent3 13 5 3 2" xfId="5220" xr:uid="{00000000-0005-0000-0000-000063140000}"/>
    <cellStyle name="40% - Accent3 13 5 4" xfId="5221" xr:uid="{00000000-0005-0000-0000-000064140000}"/>
    <cellStyle name="40% - Accent3 13 6" xfId="5222" xr:uid="{00000000-0005-0000-0000-000065140000}"/>
    <cellStyle name="40% - Accent3 13 6 2" xfId="5223" xr:uid="{00000000-0005-0000-0000-000066140000}"/>
    <cellStyle name="40% - Accent3 13 6 2 2" xfId="5224" xr:uid="{00000000-0005-0000-0000-000067140000}"/>
    <cellStyle name="40% - Accent3 13 6 3" xfId="5225" xr:uid="{00000000-0005-0000-0000-000068140000}"/>
    <cellStyle name="40% - Accent3 13 6 3 2" xfId="5226" xr:uid="{00000000-0005-0000-0000-000069140000}"/>
    <cellStyle name="40% - Accent3 13 6 4" xfId="5227" xr:uid="{00000000-0005-0000-0000-00006A140000}"/>
    <cellStyle name="40% - Accent3 13 7" xfId="5228" xr:uid="{00000000-0005-0000-0000-00006B140000}"/>
    <cellStyle name="40% - Accent3 13 7 2" xfId="5229" xr:uid="{00000000-0005-0000-0000-00006C140000}"/>
    <cellStyle name="40% - Accent3 13 8" xfId="5230" xr:uid="{00000000-0005-0000-0000-00006D140000}"/>
    <cellStyle name="40% - Accent3 13 8 2" xfId="5231" xr:uid="{00000000-0005-0000-0000-00006E140000}"/>
    <cellStyle name="40% - Accent3 13 9" xfId="5232" xr:uid="{00000000-0005-0000-0000-00006F140000}"/>
    <cellStyle name="40% - Accent3 14" xfId="5233" xr:uid="{00000000-0005-0000-0000-000070140000}"/>
    <cellStyle name="40% - Accent3 14 2" xfId="5234" xr:uid="{00000000-0005-0000-0000-000071140000}"/>
    <cellStyle name="40% - Accent3 14 2 2" xfId="5235" xr:uid="{00000000-0005-0000-0000-000072140000}"/>
    <cellStyle name="40% - Accent3 14 2 2 2" xfId="5236" xr:uid="{00000000-0005-0000-0000-000073140000}"/>
    <cellStyle name="40% - Accent3 14 2 3" xfId="5237" xr:uid="{00000000-0005-0000-0000-000074140000}"/>
    <cellStyle name="40% - Accent3 14 2 3 2" xfId="5238" xr:uid="{00000000-0005-0000-0000-000075140000}"/>
    <cellStyle name="40% - Accent3 14 2 4" xfId="5239" xr:uid="{00000000-0005-0000-0000-000076140000}"/>
    <cellStyle name="40% - Accent3 14 3" xfId="5240" xr:uid="{00000000-0005-0000-0000-000077140000}"/>
    <cellStyle name="40% - Accent3 14 3 2" xfId="5241" xr:uid="{00000000-0005-0000-0000-000078140000}"/>
    <cellStyle name="40% - Accent3 14 3 2 2" xfId="5242" xr:uid="{00000000-0005-0000-0000-000079140000}"/>
    <cellStyle name="40% - Accent3 14 3 3" xfId="5243" xr:uid="{00000000-0005-0000-0000-00007A140000}"/>
    <cellStyle name="40% - Accent3 14 3 3 2" xfId="5244" xr:uid="{00000000-0005-0000-0000-00007B140000}"/>
    <cellStyle name="40% - Accent3 14 3 4" xfId="5245" xr:uid="{00000000-0005-0000-0000-00007C140000}"/>
    <cellStyle name="40% - Accent3 14 4" xfId="5246" xr:uid="{00000000-0005-0000-0000-00007D140000}"/>
    <cellStyle name="40% - Accent3 14 4 2" xfId="5247" xr:uid="{00000000-0005-0000-0000-00007E140000}"/>
    <cellStyle name="40% - Accent3 14 4 2 2" xfId="5248" xr:uid="{00000000-0005-0000-0000-00007F140000}"/>
    <cellStyle name="40% - Accent3 14 4 3" xfId="5249" xr:uid="{00000000-0005-0000-0000-000080140000}"/>
    <cellStyle name="40% - Accent3 14 4 3 2" xfId="5250" xr:uid="{00000000-0005-0000-0000-000081140000}"/>
    <cellStyle name="40% - Accent3 14 4 4" xfId="5251" xr:uid="{00000000-0005-0000-0000-000082140000}"/>
    <cellStyle name="40% - Accent3 14 5" xfId="5252" xr:uid="{00000000-0005-0000-0000-000083140000}"/>
    <cellStyle name="40% - Accent3 14 5 2" xfId="5253" xr:uid="{00000000-0005-0000-0000-000084140000}"/>
    <cellStyle name="40% - Accent3 14 5 2 2" xfId="5254" xr:uid="{00000000-0005-0000-0000-000085140000}"/>
    <cellStyle name="40% - Accent3 14 5 3" xfId="5255" xr:uid="{00000000-0005-0000-0000-000086140000}"/>
    <cellStyle name="40% - Accent3 14 5 3 2" xfId="5256" xr:uid="{00000000-0005-0000-0000-000087140000}"/>
    <cellStyle name="40% - Accent3 14 5 4" xfId="5257" xr:uid="{00000000-0005-0000-0000-000088140000}"/>
    <cellStyle name="40% - Accent3 14 6" xfId="5258" xr:uid="{00000000-0005-0000-0000-000089140000}"/>
    <cellStyle name="40% - Accent3 14 6 2" xfId="5259" xr:uid="{00000000-0005-0000-0000-00008A140000}"/>
    <cellStyle name="40% - Accent3 14 6 2 2" xfId="5260" xr:uid="{00000000-0005-0000-0000-00008B140000}"/>
    <cellStyle name="40% - Accent3 14 6 3" xfId="5261" xr:uid="{00000000-0005-0000-0000-00008C140000}"/>
    <cellStyle name="40% - Accent3 14 6 3 2" xfId="5262" xr:uid="{00000000-0005-0000-0000-00008D140000}"/>
    <cellStyle name="40% - Accent3 14 6 4" xfId="5263" xr:uid="{00000000-0005-0000-0000-00008E140000}"/>
    <cellStyle name="40% - Accent3 14 7" xfId="5264" xr:uid="{00000000-0005-0000-0000-00008F140000}"/>
    <cellStyle name="40% - Accent3 14 7 2" xfId="5265" xr:uid="{00000000-0005-0000-0000-000090140000}"/>
    <cellStyle name="40% - Accent3 14 8" xfId="5266" xr:uid="{00000000-0005-0000-0000-000091140000}"/>
    <cellStyle name="40% - Accent3 14 8 2" xfId="5267" xr:uid="{00000000-0005-0000-0000-000092140000}"/>
    <cellStyle name="40% - Accent3 14 9" xfId="5268" xr:uid="{00000000-0005-0000-0000-000093140000}"/>
    <cellStyle name="40% - Accent3 15" xfId="5269" xr:uid="{00000000-0005-0000-0000-000094140000}"/>
    <cellStyle name="40% - Accent3 15 2" xfId="5270" xr:uid="{00000000-0005-0000-0000-000095140000}"/>
    <cellStyle name="40% - Accent3 15 2 2" xfId="5271" xr:uid="{00000000-0005-0000-0000-000096140000}"/>
    <cellStyle name="40% - Accent3 15 2 2 2" xfId="5272" xr:uid="{00000000-0005-0000-0000-000097140000}"/>
    <cellStyle name="40% - Accent3 15 2 3" xfId="5273" xr:uid="{00000000-0005-0000-0000-000098140000}"/>
    <cellStyle name="40% - Accent3 15 2 3 2" xfId="5274" xr:uid="{00000000-0005-0000-0000-000099140000}"/>
    <cellStyle name="40% - Accent3 15 2 4" xfId="5275" xr:uid="{00000000-0005-0000-0000-00009A140000}"/>
    <cellStyle name="40% - Accent3 15 3" xfId="5276" xr:uid="{00000000-0005-0000-0000-00009B140000}"/>
    <cellStyle name="40% - Accent3 15 3 2" xfId="5277" xr:uid="{00000000-0005-0000-0000-00009C140000}"/>
    <cellStyle name="40% - Accent3 15 3 2 2" xfId="5278" xr:uid="{00000000-0005-0000-0000-00009D140000}"/>
    <cellStyle name="40% - Accent3 15 3 3" xfId="5279" xr:uid="{00000000-0005-0000-0000-00009E140000}"/>
    <cellStyle name="40% - Accent3 15 3 3 2" xfId="5280" xr:uid="{00000000-0005-0000-0000-00009F140000}"/>
    <cellStyle name="40% - Accent3 15 3 4" xfId="5281" xr:uid="{00000000-0005-0000-0000-0000A0140000}"/>
    <cellStyle name="40% - Accent3 15 4" xfId="5282" xr:uid="{00000000-0005-0000-0000-0000A1140000}"/>
    <cellStyle name="40% - Accent3 15 4 2" xfId="5283" xr:uid="{00000000-0005-0000-0000-0000A2140000}"/>
    <cellStyle name="40% - Accent3 15 4 2 2" xfId="5284" xr:uid="{00000000-0005-0000-0000-0000A3140000}"/>
    <cellStyle name="40% - Accent3 15 4 3" xfId="5285" xr:uid="{00000000-0005-0000-0000-0000A4140000}"/>
    <cellStyle name="40% - Accent3 15 4 3 2" xfId="5286" xr:uid="{00000000-0005-0000-0000-0000A5140000}"/>
    <cellStyle name="40% - Accent3 15 4 4" xfId="5287" xr:uid="{00000000-0005-0000-0000-0000A6140000}"/>
    <cellStyle name="40% - Accent3 15 5" xfId="5288" xr:uid="{00000000-0005-0000-0000-0000A7140000}"/>
    <cellStyle name="40% - Accent3 15 5 2" xfId="5289" xr:uid="{00000000-0005-0000-0000-0000A8140000}"/>
    <cellStyle name="40% - Accent3 15 5 2 2" xfId="5290" xr:uid="{00000000-0005-0000-0000-0000A9140000}"/>
    <cellStyle name="40% - Accent3 15 5 3" xfId="5291" xr:uid="{00000000-0005-0000-0000-0000AA140000}"/>
    <cellStyle name="40% - Accent3 15 5 3 2" xfId="5292" xr:uid="{00000000-0005-0000-0000-0000AB140000}"/>
    <cellStyle name="40% - Accent3 15 5 4" xfId="5293" xr:uid="{00000000-0005-0000-0000-0000AC140000}"/>
    <cellStyle name="40% - Accent3 15 6" xfId="5294" xr:uid="{00000000-0005-0000-0000-0000AD140000}"/>
    <cellStyle name="40% - Accent3 15 6 2" xfId="5295" xr:uid="{00000000-0005-0000-0000-0000AE140000}"/>
    <cellStyle name="40% - Accent3 15 6 2 2" xfId="5296" xr:uid="{00000000-0005-0000-0000-0000AF140000}"/>
    <cellStyle name="40% - Accent3 15 6 3" xfId="5297" xr:uid="{00000000-0005-0000-0000-0000B0140000}"/>
    <cellStyle name="40% - Accent3 15 6 3 2" xfId="5298" xr:uid="{00000000-0005-0000-0000-0000B1140000}"/>
    <cellStyle name="40% - Accent3 15 6 4" xfId="5299" xr:uid="{00000000-0005-0000-0000-0000B2140000}"/>
    <cellStyle name="40% - Accent3 15 7" xfId="5300" xr:uid="{00000000-0005-0000-0000-0000B3140000}"/>
    <cellStyle name="40% - Accent3 15 7 2" xfId="5301" xr:uid="{00000000-0005-0000-0000-0000B4140000}"/>
    <cellStyle name="40% - Accent3 15 8" xfId="5302" xr:uid="{00000000-0005-0000-0000-0000B5140000}"/>
    <cellStyle name="40% - Accent3 15 8 2" xfId="5303" xr:uid="{00000000-0005-0000-0000-0000B6140000}"/>
    <cellStyle name="40% - Accent3 15 9" xfId="5304" xr:uid="{00000000-0005-0000-0000-0000B7140000}"/>
    <cellStyle name="40% - Accent3 16" xfId="5305" xr:uid="{00000000-0005-0000-0000-0000B8140000}"/>
    <cellStyle name="40% - Accent3 16 2" xfId="5306" xr:uid="{00000000-0005-0000-0000-0000B9140000}"/>
    <cellStyle name="40% - Accent3 16 2 2" xfId="5307" xr:uid="{00000000-0005-0000-0000-0000BA140000}"/>
    <cellStyle name="40% - Accent3 16 2 2 2" xfId="5308" xr:uid="{00000000-0005-0000-0000-0000BB140000}"/>
    <cellStyle name="40% - Accent3 16 2 3" xfId="5309" xr:uid="{00000000-0005-0000-0000-0000BC140000}"/>
    <cellStyle name="40% - Accent3 16 2 3 2" xfId="5310" xr:uid="{00000000-0005-0000-0000-0000BD140000}"/>
    <cellStyle name="40% - Accent3 16 2 4" xfId="5311" xr:uid="{00000000-0005-0000-0000-0000BE140000}"/>
    <cellStyle name="40% - Accent3 16 3" xfId="5312" xr:uid="{00000000-0005-0000-0000-0000BF140000}"/>
    <cellStyle name="40% - Accent3 16 3 2" xfId="5313" xr:uid="{00000000-0005-0000-0000-0000C0140000}"/>
    <cellStyle name="40% - Accent3 16 4" xfId="5314" xr:uid="{00000000-0005-0000-0000-0000C1140000}"/>
    <cellStyle name="40% - Accent3 16 4 2" xfId="5315" xr:uid="{00000000-0005-0000-0000-0000C2140000}"/>
    <cellStyle name="40% - Accent3 16 5" xfId="5316" xr:uid="{00000000-0005-0000-0000-0000C3140000}"/>
    <cellStyle name="40% - Accent3 17" xfId="5317" xr:uid="{00000000-0005-0000-0000-0000C4140000}"/>
    <cellStyle name="40% - Accent3 17 2" xfId="5318" xr:uid="{00000000-0005-0000-0000-0000C5140000}"/>
    <cellStyle name="40% - Accent3 17 2 2" xfId="5319" xr:uid="{00000000-0005-0000-0000-0000C6140000}"/>
    <cellStyle name="40% - Accent3 17 2 2 2" xfId="5320" xr:uid="{00000000-0005-0000-0000-0000C7140000}"/>
    <cellStyle name="40% - Accent3 17 2 3" xfId="5321" xr:uid="{00000000-0005-0000-0000-0000C8140000}"/>
    <cellStyle name="40% - Accent3 17 2 3 2" xfId="5322" xr:uid="{00000000-0005-0000-0000-0000C9140000}"/>
    <cellStyle name="40% - Accent3 17 2 4" xfId="5323" xr:uid="{00000000-0005-0000-0000-0000CA140000}"/>
    <cellStyle name="40% - Accent3 17 3" xfId="5324" xr:uid="{00000000-0005-0000-0000-0000CB140000}"/>
    <cellStyle name="40% - Accent3 17 3 2" xfId="5325" xr:uid="{00000000-0005-0000-0000-0000CC140000}"/>
    <cellStyle name="40% - Accent3 17 4" xfId="5326" xr:uid="{00000000-0005-0000-0000-0000CD140000}"/>
    <cellStyle name="40% - Accent3 17 4 2" xfId="5327" xr:uid="{00000000-0005-0000-0000-0000CE140000}"/>
    <cellStyle name="40% - Accent3 17 5" xfId="5328" xr:uid="{00000000-0005-0000-0000-0000CF140000}"/>
    <cellStyle name="40% - Accent3 18" xfId="5329" xr:uid="{00000000-0005-0000-0000-0000D0140000}"/>
    <cellStyle name="40% - Accent3 18 2" xfId="5330" xr:uid="{00000000-0005-0000-0000-0000D1140000}"/>
    <cellStyle name="40% - Accent3 18 2 2" xfId="5331" xr:uid="{00000000-0005-0000-0000-0000D2140000}"/>
    <cellStyle name="40% - Accent3 18 3" xfId="5332" xr:uid="{00000000-0005-0000-0000-0000D3140000}"/>
    <cellStyle name="40% - Accent3 18 3 2" xfId="5333" xr:uid="{00000000-0005-0000-0000-0000D4140000}"/>
    <cellStyle name="40% - Accent3 18 4" xfId="5334" xr:uid="{00000000-0005-0000-0000-0000D5140000}"/>
    <cellStyle name="40% - Accent3 19" xfId="5335" xr:uid="{00000000-0005-0000-0000-0000D6140000}"/>
    <cellStyle name="40% - Accent3 19 2" xfId="5336" xr:uid="{00000000-0005-0000-0000-0000D7140000}"/>
    <cellStyle name="40% - Accent3 2" xfId="5337" xr:uid="{00000000-0005-0000-0000-0000D8140000}"/>
    <cellStyle name="40% - Accent3 2 10" xfId="5338" xr:uid="{00000000-0005-0000-0000-0000D9140000}"/>
    <cellStyle name="40% - Accent3 2 11" xfId="5339" xr:uid="{00000000-0005-0000-0000-0000DA140000}"/>
    <cellStyle name="40% - Accent3 2 11 2" xfId="5340" xr:uid="{00000000-0005-0000-0000-0000DB140000}"/>
    <cellStyle name="40% - Accent3 2 11 2 2" xfId="5341" xr:uid="{00000000-0005-0000-0000-0000DC140000}"/>
    <cellStyle name="40% - Accent3 2 11 3" xfId="5342" xr:uid="{00000000-0005-0000-0000-0000DD140000}"/>
    <cellStyle name="40% - Accent3 2 11 3 2" xfId="5343" xr:uid="{00000000-0005-0000-0000-0000DE140000}"/>
    <cellStyle name="40% - Accent3 2 11 4" xfId="5344" xr:uid="{00000000-0005-0000-0000-0000DF140000}"/>
    <cellStyle name="40% - Accent3 2 12" xfId="5345" xr:uid="{00000000-0005-0000-0000-0000E0140000}"/>
    <cellStyle name="40% - Accent3 2 12 2" xfId="5346" xr:uid="{00000000-0005-0000-0000-0000E1140000}"/>
    <cellStyle name="40% - Accent3 2 12 2 2" xfId="5347" xr:uid="{00000000-0005-0000-0000-0000E2140000}"/>
    <cellStyle name="40% - Accent3 2 12 3" xfId="5348" xr:uid="{00000000-0005-0000-0000-0000E3140000}"/>
    <cellStyle name="40% - Accent3 2 12 3 2" xfId="5349" xr:uid="{00000000-0005-0000-0000-0000E4140000}"/>
    <cellStyle name="40% - Accent3 2 12 4" xfId="5350" xr:uid="{00000000-0005-0000-0000-0000E5140000}"/>
    <cellStyle name="40% - Accent3 2 13" xfId="5351" xr:uid="{00000000-0005-0000-0000-0000E6140000}"/>
    <cellStyle name="40% - Accent3 2 13 2" xfId="5352" xr:uid="{00000000-0005-0000-0000-0000E7140000}"/>
    <cellStyle name="40% - Accent3 2 14" xfId="5353" xr:uid="{00000000-0005-0000-0000-0000E8140000}"/>
    <cellStyle name="40% - Accent3 2 15" xfId="5354" xr:uid="{00000000-0005-0000-0000-0000E9140000}"/>
    <cellStyle name="40% - Accent3 2 16" xfId="5355" xr:uid="{00000000-0005-0000-0000-0000EA140000}"/>
    <cellStyle name="40% - Accent3 2 17" xfId="5356" xr:uid="{00000000-0005-0000-0000-0000EB140000}"/>
    <cellStyle name="40% - Accent3 2 2" xfId="5357" xr:uid="{00000000-0005-0000-0000-0000EC140000}"/>
    <cellStyle name="40% - Accent3 2 2 2" xfId="5358" xr:uid="{00000000-0005-0000-0000-0000ED140000}"/>
    <cellStyle name="40% - Accent3 2 2 3" xfId="5359" xr:uid="{00000000-0005-0000-0000-0000EE140000}"/>
    <cellStyle name="40% - Accent3 2 2 4" xfId="5360" xr:uid="{00000000-0005-0000-0000-0000EF140000}"/>
    <cellStyle name="40% - Accent3 2 3" xfId="5361" xr:uid="{00000000-0005-0000-0000-0000F0140000}"/>
    <cellStyle name="40% - Accent3 2 4" xfId="5362" xr:uid="{00000000-0005-0000-0000-0000F1140000}"/>
    <cellStyle name="40% - Accent3 2 5" xfId="5363" xr:uid="{00000000-0005-0000-0000-0000F2140000}"/>
    <cellStyle name="40% - Accent3 2 6" xfId="5364" xr:uid="{00000000-0005-0000-0000-0000F3140000}"/>
    <cellStyle name="40% - Accent3 2 7" xfId="5365" xr:uid="{00000000-0005-0000-0000-0000F4140000}"/>
    <cellStyle name="40% - Accent3 2 8" xfId="5366" xr:uid="{00000000-0005-0000-0000-0000F5140000}"/>
    <cellStyle name="40% - Accent3 2 9" xfId="5367" xr:uid="{00000000-0005-0000-0000-0000F6140000}"/>
    <cellStyle name="40% - Accent3 20" xfId="5368" xr:uid="{00000000-0005-0000-0000-0000F7140000}"/>
    <cellStyle name="40% - Accent3 20 2" xfId="5369" xr:uid="{00000000-0005-0000-0000-0000F8140000}"/>
    <cellStyle name="40% - Accent3 21" xfId="5370" xr:uid="{00000000-0005-0000-0000-0000F9140000}"/>
    <cellStyle name="40% - Accent3 21 10" xfId="5371" xr:uid="{00000000-0005-0000-0000-0000FA140000}"/>
    <cellStyle name="40% - Accent3 21 10 2" xfId="5372" xr:uid="{00000000-0005-0000-0000-0000FB140000}"/>
    <cellStyle name="40% - Accent3 21 11" xfId="5373" xr:uid="{00000000-0005-0000-0000-0000FC140000}"/>
    <cellStyle name="40% - Accent3 21 11 2" xfId="5374" xr:uid="{00000000-0005-0000-0000-0000FD140000}"/>
    <cellStyle name="40% - Accent3 21 12" xfId="5375" xr:uid="{00000000-0005-0000-0000-0000FE140000}"/>
    <cellStyle name="40% - Accent3 21 12 2" xfId="5376" xr:uid="{00000000-0005-0000-0000-0000FF140000}"/>
    <cellStyle name="40% - Accent3 21 13" xfId="5377" xr:uid="{00000000-0005-0000-0000-000000150000}"/>
    <cellStyle name="40% - Accent3 21 13 2" xfId="5378" xr:uid="{00000000-0005-0000-0000-000001150000}"/>
    <cellStyle name="40% - Accent3 21 14" xfId="5379" xr:uid="{00000000-0005-0000-0000-000002150000}"/>
    <cellStyle name="40% - Accent3 21 14 2" xfId="5380" xr:uid="{00000000-0005-0000-0000-000003150000}"/>
    <cellStyle name="40% - Accent3 21 15" xfId="5381" xr:uid="{00000000-0005-0000-0000-000004150000}"/>
    <cellStyle name="40% - Accent3 21 15 2" xfId="5382" xr:uid="{00000000-0005-0000-0000-000005150000}"/>
    <cellStyle name="40% - Accent3 21 16" xfId="5383" xr:uid="{00000000-0005-0000-0000-000006150000}"/>
    <cellStyle name="40% - Accent3 21 2" xfId="5384" xr:uid="{00000000-0005-0000-0000-000007150000}"/>
    <cellStyle name="40% - Accent3 21 2 2" xfId="5385" xr:uid="{00000000-0005-0000-0000-000008150000}"/>
    <cellStyle name="40% - Accent3 21 3" xfId="5386" xr:uid="{00000000-0005-0000-0000-000009150000}"/>
    <cellStyle name="40% - Accent3 21 3 2" xfId="5387" xr:uid="{00000000-0005-0000-0000-00000A150000}"/>
    <cellStyle name="40% - Accent3 21 4" xfId="5388" xr:uid="{00000000-0005-0000-0000-00000B150000}"/>
    <cellStyle name="40% - Accent3 21 4 2" xfId="5389" xr:uid="{00000000-0005-0000-0000-00000C150000}"/>
    <cellStyle name="40% - Accent3 21 5" xfId="5390" xr:uid="{00000000-0005-0000-0000-00000D150000}"/>
    <cellStyle name="40% - Accent3 21 5 2" xfId="5391" xr:uid="{00000000-0005-0000-0000-00000E150000}"/>
    <cellStyle name="40% - Accent3 21 6" xfId="5392" xr:uid="{00000000-0005-0000-0000-00000F150000}"/>
    <cellStyle name="40% - Accent3 21 6 2" xfId="5393" xr:uid="{00000000-0005-0000-0000-000010150000}"/>
    <cellStyle name="40% - Accent3 21 7" xfId="5394" xr:uid="{00000000-0005-0000-0000-000011150000}"/>
    <cellStyle name="40% - Accent3 21 7 2" xfId="5395" xr:uid="{00000000-0005-0000-0000-000012150000}"/>
    <cellStyle name="40% - Accent3 21 8" xfId="5396" xr:uid="{00000000-0005-0000-0000-000013150000}"/>
    <cellStyle name="40% - Accent3 21 8 2" xfId="5397" xr:uid="{00000000-0005-0000-0000-000014150000}"/>
    <cellStyle name="40% - Accent3 21 9" xfId="5398" xr:uid="{00000000-0005-0000-0000-000015150000}"/>
    <cellStyle name="40% - Accent3 21 9 2" xfId="5399" xr:uid="{00000000-0005-0000-0000-000016150000}"/>
    <cellStyle name="40% - Accent3 22" xfId="5400" xr:uid="{00000000-0005-0000-0000-000017150000}"/>
    <cellStyle name="40% - Accent3 22 10" xfId="5401" xr:uid="{00000000-0005-0000-0000-000018150000}"/>
    <cellStyle name="40% - Accent3 22 10 2" xfId="5402" xr:uid="{00000000-0005-0000-0000-000019150000}"/>
    <cellStyle name="40% - Accent3 22 11" xfId="5403" xr:uid="{00000000-0005-0000-0000-00001A150000}"/>
    <cellStyle name="40% - Accent3 22 11 2" xfId="5404" xr:uid="{00000000-0005-0000-0000-00001B150000}"/>
    <cellStyle name="40% - Accent3 22 12" xfId="5405" xr:uid="{00000000-0005-0000-0000-00001C150000}"/>
    <cellStyle name="40% - Accent3 22 12 2" xfId="5406" xr:uid="{00000000-0005-0000-0000-00001D150000}"/>
    <cellStyle name="40% - Accent3 22 13" xfId="5407" xr:uid="{00000000-0005-0000-0000-00001E150000}"/>
    <cellStyle name="40% - Accent3 22 13 2" xfId="5408" xr:uid="{00000000-0005-0000-0000-00001F150000}"/>
    <cellStyle name="40% - Accent3 22 14" xfId="5409" xr:uid="{00000000-0005-0000-0000-000020150000}"/>
    <cellStyle name="40% - Accent3 22 14 2" xfId="5410" xr:uid="{00000000-0005-0000-0000-000021150000}"/>
    <cellStyle name="40% - Accent3 22 15" xfId="5411" xr:uid="{00000000-0005-0000-0000-000022150000}"/>
    <cellStyle name="40% - Accent3 22 15 2" xfId="5412" xr:uid="{00000000-0005-0000-0000-000023150000}"/>
    <cellStyle name="40% - Accent3 22 16" xfId="5413" xr:uid="{00000000-0005-0000-0000-000024150000}"/>
    <cellStyle name="40% - Accent3 22 2" xfId="5414" xr:uid="{00000000-0005-0000-0000-000025150000}"/>
    <cellStyle name="40% - Accent3 22 2 2" xfId="5415" xr:uid="{00000000-0005-0000-0000-000026150000}"/>
    <cellStyle name="40% - Accent3 22 3" xfId="5416" xr:uid="{00000000-0005-0000-0000-000027150000}"/>
    <cellStyle name="40% - Accent3 22 3 2" xfId="5417" xr:uid="{00000000-0005-0000-0000-000028150000}"/>
    <cellStyle name="40% - Accent3 22 4" xfId="5418" xr:uid="{00000000-0005-0000-0000-000029150000}"/>
    <cellStyle name="40% - Accent3 22 4 2" xfId="5419" xr:uid="{00000000-0005-0000-0000-00002A150000}"/>
    <cellStyle name="40% - Accent3 22 5" xfId="5420" xr:uid="{00000000-0005-0000-0000-00002B150000}"/>
    <cellStyle name="40% - Accent3 22 5 2" xfId="5421" xr:uid="{00000000-0005-0000-0000-00002C150000}"/>
    <cellStyle name="40% - Accent3 22 6" xfId="5422" xr:uid="{00000000-0005-0000-0000-00002D150000}"/>
    <cellStyle name="40% - Accent3 22 6 2" xfId="5423" xr:uid="{00000000-0005-0000-0000-00002E150000}"/>
    <cellStyle name="40% - Accent3 22 7" xfId="5424" xr:uid="{00000000-0005-0000-0000-00002F150000}"/>
    <cellStyle name="40% - Accent3 22 7 2" xfId="5425" xr:uid="{00000000-0005-0000-0000-000030150000}"/>
    <cellStyle name="40% - Accent3 22 8" xfId="5426" xr:uid="{00000000-0005-0000-0000-000031150000}"/>
    <cellStyle name="40% - Accent3 22 8 2" xfId="5427" xr:uid="{00000000-0005-0000-0000-000032150000}"/>
    <cellStyle name="40% - Accent3 22 9" xfId="5428" xr:uid="{00000000-0005-0000-0000-000033150000}"/>
    <cellStyle name="40% - Accent3 22 9 2" xfId="5429" xr:uid="{00000000-0005-0000-0000-000034150000}"/>
    <cellStyle name="40% - Accent3 23" xfId="5430" xr:uid="{00000000-0005-0000-0000-000035150000}"/>
    <cellStyle name="40% - Accent3 23 10" xfId="5431" xr:uid="{00000000-0005-0000-0000-000036150000}"/>
    <cellStyle name="40% - Accent3 23 10 2" xfId="5432" xr:uid="{00000000-0005-0000-0000-000037150000}"/>
    <cellStyle name="40% - Accent3 23 11" xfId="5433" xr:uid="{00000000-0005-0000-0000-000038150000}"/>
    <cellStyle name="40% - Accent3 23 11 2" xfId="5434" xr:uid="{00000000-0005-0000-0000-000039150000}"/>
    <cellStyle name="40% - Accent3 23 12" xfId="5435" xr:uid="{00000000-0005-0000-0000-00003A150000}"/>
    <cellStyle name="40% - Accent3 23 12 2" xfId="5436" xr:uid="{00000000-0005-0000-0000-00003B150000}"/>
    <cellStyle name="40% - Accent3 23 13" xfId="5437" xr:uid="{00000000-0005-0000-0000-00003C150000}"/>
    <cellStyle name="40% - Accent3 23 13 2" xfId="5438" xr:uid="{00000000-0005-0000-0000-00003D150000}"/>
    <cellStyle name="40% - Accent3 23 14" xfId="5439" xr:uid="{00000000-0005-0000-0000-00003E150000}"/>
    <cellStyle name="40% - Accent3 23 14 2" xfId="5440" xr:uid="{00000000-0005-0000-0000-00003F150000}"/>
    <cellStyle name="40% - Accent3 23 15" xfId="5441" xr:uid="{00000000-0005-0000-0000-000040150000}"/>
    <cellStyle name="40% - Accent3 23 15 2" xfId="5442" xr:uid="{00000000-0005-0000-0000-000041150000}"/>
    <cellStyle name="40% - Accent3 23 16" xfId="5443" xr:uid="{00000000-0005-0000-0000-000042150000}"/>
    <cellStyle name="40% - Accent3 23 16 2" xfId="5444" xr:uid="{00000000-0005-0000-0000-000043150000}"/>
    <cellStyle name="40% - Accent3 23 17" xfId="5445" xr:uid="{00000000-0005-0000-0000-000044150000}"/>
    <cellStyle name="40% - Accent3 23 2" xfId="5446" xr:uid="{00000000-0005-0000-0000-000045150000}"/>
    <cellStyle name="40% - Accent3 23 2 10" xfId="5447" xr:uid="{00000000-0005-0000-0000-000046150000}"/>
    <cellStyle name="40% - Accent3 23 2 10 2" xfId="5448" xr:uid="{00000000-0005-0000-0000-000047150000}"/>
    <cellStyle name="40% - Accent3 23 2 11" xfId="5449" xr:uid="{00000000-0005-0000-0000-000048150000}"/>
    <cellStyle name="40% - Accent3 23 2 11 2" xfId="5450" xr:uid="{00000000-0005-0000-0000-000049150000}"/>
    <cellStyle name="40% - Accent3 23 2 12" xfId="5451" xr:uid="{00000000-0005-0000-0000-00004A150000}"/>
    <cellStyle name="40% - Accent3 23 2 12 2" xfId="5452" xr:uid="{00000000-0005-0000-0000-00004B150000}"/>
    <cellStyle name="40% - Accent3 23 2 13" xfId="5453" xr:uid="{00000000-0005-0000-0000-00004C150000}"/>
    <cellStyle name="40% - Accent3 23 2 13 2" xfId="5454" xr:uid="{00000000-0005-0000-0000-00004D150000}"/>
    <cellStyle name="40% - Accent3 23 2 14" xfId="5455" xr:uid="{00000000-0005-0000-0000-00004E150000}"/>
    <cellStyle name="40% - Accent3 23 2 14 2" xfId="5456" xr:uid="{00000000-0005-0000-0000-00004F150000}"/>
    <cellStyle name="40% - Accent3 23 2 15" xfId="5457" xr:uid="{00000000-0005-0000-0000-000050150000}"/>
    <cellStyle name="40% - Accent3 23 2 15 2" xfId="5458" xr:uid="{00000000-0005-0000-0000-000051150000}"/>
    <cellStyle name="40% - Accent3 23 2 16" xfId="5459" xr:uid="{00000000-0005-0000-0000-000052150000}"/>
    <cellStyle name="40% - Accent3 23 2 2" xfId="5460" xr:uid="{00000000-0005-0000-0000-000053150000}"/>
    <cellStyle name="40% - Accent3 23 2 2 2" xfId="5461" xr:uid="{00000000-0005-0000-0000-000054150000}"/>
    <cellStyle name="40% - Accent3 23 2 3" xfId="5462" xr:uid="{00000000-0005-0000-0000-000055150000}"/>
    <cellStyle name="40% - Accent3 23 2 3 2" xfId="5463" xr:uid="{00000000-0005-0000-0000-000056150000}"/>
    <cellStyle name="40% - Accent3 23 2 4" xfId="5464" xr:uid="{00000000-0005-0000-0000-000057150000}"/>
    <cellStyle name="40% - Accent3 23 2 4 2" xfId="5465" xr:uid="{00000000-0005-0000-0000-000058150000}"/>
    <cellStyle name="40% - Accent3 23 2 5" xfId="5466" xr:uid="{00000000-0005-0000-0000-000059150000}"/>
    <cellStyle name="40% - Accent3 23 2 5 2" xfId="5467" xr:uid="{00000000-0005-0000-0000-00005A150000}"/>
    <cellStyle name="40% - Accent3 23 2 6" xfId="5468" xr:uid="{00000000-0005-0000-0000-00005B150000}"/>
    <cellStyle name="40% - Accent3 23 2 6 2" xfId="5469" xr:uid="{00000000-0005-0000-0000-00005C150000}"/>
    <cellStyle name="40% - Accent3 23 2 7" xfId="5470" xr:uid="{00000000-0005-0000-0000-00005D150000}"/>
    <cellStyle name="40% - Accent3 23 2 7 2" xfId="5471" xr:uid="{00000000-0005-0000-0000-00005E150000}"/>
    <cellStyle name="40% - Accent3 23 2 8" xfId="5472" xr:uid="{00000000-0005-0000-0000-00005F150000}"/>
    <cellStyle name="40% - Accent3 23 2 8 2" xfId="5473" xr:uid="{00000000-0005-0000-0000-000060150000}"/>
    <cellStyle name="40% - Accent3 23 2 9" xfId="5474" xr:uid="{00000000-0005-0000-0000-000061150000}"/>
    <cellStyle name="40% - Accent3 23 2 9 2" xfId="5475" xr:uid="{00000000-0005-0000-0000-000062150000}"/>
    <cellStyle name="40% - Accent3 23 3" xfId="5476" xr:uid="{00000000-0005-0000-0000-000063150000}"/>
    <cellStyle name="40% - Accent3 23 3 2" xfId="5477" xr:uid="{00000000-0005-0000-0000-000064150000}"/>
    <cellStyle name="40% - Accent3 23 4" xfId="5478" xr:uid="{00000000-0005-0000-0000-000065150000}"/>
    <cellStyle name="40% - Accent3 23 4 2" xfId="5479" xr:uid="{00000000-0005-0000-0000-000066150000}"/>
    <cellStyle name="40% - Accent3 23 5" xfId="5480" xr:uid="{00000000-0005-0000-0000-000067150000}"/>
    <cellStyle name="40% - Accent3 23 5 2" xfId="5481" xr:uid="{00000000-0005-0000-0000-000068150000}"/>
    <cellStyle name="40% - Accent3 23 6" xfId="5482" xr:uid="{00000000-0005-0000-0000-000069150000}"/>
    <cellStyle name="40% - Accent3 23 6 2" xfId="5483" xr:uid="{00000000-0005-0000-0000-00006A150000}"/>
    <cellStyle name="40% - Accent3 23 7" xfId="5484" xr:uid="{00000000-0005-0000-0000-00006B150000}"/>
    <cellStyle name="40% - Accent3 23 7 2" xfId="5485" xr:uid="{00000000-0005-0000-0000-00006C150000}"/>
    <cellStyle name="40% - Accent3 23 8" xfId="5486" xr:uid="{00000000-0005-0000-0000-00006D150000}"/>
    <cellStyle name="40% - Accent3 23 8 2" xfId="5487" xr:uid="{00000000-0005-0000-0000-00006E150000}"/>
    <cellStyle name="40% - Accent3 23 9" xfId="5488" xr:uid="{00000000-0005-0000-0000-00006F150000}"/>
    <cellStyle name="40% - Accent3 23 9 2" xfId="5489" xr:uid="{00000000-0005-0000-0000-000070150000}"/>
    <cellStyle name="40% - Accent3 24" xfId="5490" xr:uid="{00000000-0005-0000-0000-000071150000}"/>
    <cellStyle name="40% - Accent3 24 10" xfId="5491" xr:uid="{00000000-0005-0000-0000-000072150000}"/>
    <cellStyle name="40% - Accent3 24 10 2" xfId="5492" xr:uid="{00000000-0005-0000-0000-000073150000}"/>
    <cellStyle name="40% - Accent3 24 11" xfId="5493" xr:uid="{00000000-0005-0000-0000-000074150000}"/>
    <cellStyle name="40% - Accent3 24 11 2" xfId="5494" xr:uid="{00000000-0005-0000-0000-000075150000}"/>
    <cellStyle name="40% - Accent3 24 12" xfId="5495" xr:uid="{00000000-0005-0000-0000-000076150000}"/>
    <cellStyle name="40% - Accent3 24 12 2" xfId="5496" xr:uid="{00000000-0005-0000-0000-000077150000}"/>
    <cellStyle name="40% - Accent3 24 13" xfId="5497" xr:uid="{00000000-0005-0000-0000-000078150000}"/>
    <cellStyle name="40% - Accent3 24 13 2" xfId="5498" xr:uid="{00000000-0005-0000-0000-000079150000}"/>
    <cellStyle name="40% - Accent3 24 14" xfId="5499" xr:uid="{00000000-0005-0000-0000-00007A150000}"/>
    <cellStyle name="40% - Accent3 24 14 2" xfId="5500" xr:uid="{00000000-0005-0000-0000-00007B150000}"/>
    <cellStyle name="40% - Accent3 24 15" xfId="5501" xr:uid="{00000000-0005-0000-0000-00007C150000}"/>
    <cellStyle name="40% - Accent3 24 15 2" xfId="5502" xr:uid="{00000000-0005-0000-0000-00007D150000}"/>
    <cellStyle name="40% - Accent3 24 16" xfId="5503" xr:uid="{00000000-0005-0000-0000-00007E150000}"/>
    <cellStyle name="40% - Accent3 24 16 2" xfId="5504" xr:uid="{00000000-0005-0000-0000-00007F150000}"/>
    <cellStyle name="40% - Accent3 24 17" xfId="5505" xr:uid="{00000000-0005-0000-0000-000080150000}"/>
    <cellStyle name="40% - Accent3 24 2" xfId="5506" xr:uid="{00000000-0005-0000-0000-000081150000}"/>
    <cellStyle name="40% - Accent3 24 2 10" xfId="5507" xr:uid="{00000000-0005-0000-0000-000082150000}"/>
    <cellStyle name="40% - Accent3 24 2 10 2" xfId="5508" xr:uid="{00000000-0005-0000-0000-000083150000}"/>
    <cellStyle name="40% - Accent3 24 2 11" xfId="5509" xr:uid="{00000000-0005-0000-0000-000084150000}"/>
    <cellStyle name="40% - Accent3 24 2 11 2" xfId="5510" xr:uid="{00000000-0005-0000-0000-000085150000}"/>
    <cellStyle name="40% - Accent3 24 2 12" xfId="5511" xr:uid="{00000000-0005-0000-0000-000086150000}"/>
    <cellStyle name="40% - Accent3 24 2 12 2" xfId="5512" xr:uid="{00000000-0005-0000-0000-000087150000}"/>
    <cellStyle name="40% - Accent3 24 2 13" xfId="5513" xr:uid="{00000000-0005-0000-0000-000088150000}"/>
    <cellStyle name="40% - Accent3 24 2 13 2" xfId="5514" xr:uid="{00000000-0005-0000-0000-000089150000}"/>
    <cellStyle name="40% - Accent3 24 2 14" xfId="5515" xr:uid="{00000000-0005-0000-0000-00008A150000}"/>
    <cellStyle name="40% - Accent3 24 2 14 2" xfId="5516" xr:uid="{00000000-0005-0000-0000-00008B150000}"/>
    <cellStyle name="40% - Accent3 24 2 15" xfId="5517" xr:uid="{00000000-0005-0000-0000-00008C150000}"/>
    <cellStyle name="40% - Accent3 24 2 15 2" xfId="5518" xr:uid="{00000000-0005-0000-0000-00008D150000}"/>
    <cellStyle name="40% - Accent3 24 2 16" xfId="5519" xr:uid="{00000000-0005-0000-0000-00008E150000}"/>
    <cellStyle name="40% - Accent3 24 2 2" xfId="5520" xr:uid="{00000000-0005-0000-0000-00008F150000}"/>
    <cellStyle name="40% - Accent3 24 2 2 2" xfId="5521" xr:uid="{00000000-0005-0000-0000-000090150000}"/>
    <cellStyle name="40% - Accent3 24 2 3" xfId="5522" xr:uid="{00000000-0005-0000-0000-000091150000}"/>
    <cellStyle name="40% - Accent3 24 2 3 2" xfId="5523" xr:uid="{00000000-0005-0000-0000-000092150000}"/>
    <cellStyle name="40% - Accent3 24 2 4" xfId="5524" xr:uid="{00000000-0005-0000-0000-000093150000}"/>
    <cellStyle name="40% - Accent3 24 2 4 2" xfId="5525" xr:uid="{00000000-0005-0000-0000-000094150000}"/>
    <cellStyle name="40% - Accent3 24 2 5" xfId="5526" xr:uid="{00000000-0005-0000-0000-000095150000}"/>
    <cellStyle name="40% - Accent3 24 2 5 2" xfId="5527" xr:uid="{00000000-0005-0000-0000-000096150000}"/>
    <cellStyle name="40% - Accent3 24 2 6" xfId="5528" xr:uid="{00000000-0005-0000-0000-000097150000}"/>
    <cellStyle name="40% - Accent3 24 2 6 2" xfId="5529" xr:uid="{00000000-0005-0000-0000-000098150000}"/>
    <cellStyle name="40% - Accent3 24 2 7" xfId="5530" xr:uid="{00000000-0005-0000-0000-000099150000}"/>
    <cellStyle name="40% - Accent3 24 2 7 2" xfId="5531" xr:uid="{00000000-0005-0000-0000-00009A150000}"/>
    <cellStyle name="40% - Accent3 24 2 8" xfId="5532" xr:uid="{00000000-0005-0000-0000-00009B150000}"/>
    <cellStyle name="40% - Accent3 24 2 8 2" xfId="5533" xr:uid="{00000000-0005-0000-0000-00009C150000}"/>
    <cellStyle name="40% - Accent3 24 2 9" xfId="5534" xr:uid="{00000000-0005-0000-0000-00009D150000}"/>
    <cellStyle name="40% - Accent3 24 2 9 2" xfId="5535" xr:uid="{00000000-0005-0000-0000-00009E150000}"/>
    <cellStyle name="40% - Accent3 24 3" xfId="5536" xr:uid="{00000000-0005-0000-0000-00009F150000}"/>
    <cellStyle name="40% - Accent3 24 3 2" xfId="5537" xr:uid="{00000000-0005-0000-0000-0000A0150000}"/>
    <cellStyle name="40% - Accent3 24 4" xfId="5538" xr:uid="{00000000-0005-0000-0000-0000A1150000}"/>
    <cellStyle name="40% - Accent3 24 4 2" xfId="5539" xr:uid="{00000000-0005-0000-0000-0000A2150000}"/>
    <cellStyle name="40% - Accent3 24 5" xfId="5540" xr:uid="{00000000-0005-0000-0000-0000A3150000}"/>
    <cellStyle name="40% - Accent3 24 5 2" xfId="5541" xr:uid="{00000000-0005-0000-0000-0000A4150000}"/>
    <cellStyle name="40% - Accent3 24 6" xfId="5542" xr:uid="{00000000-0005-0000-0000-0000A5150000}"/>
    <cellStyle name="40% - Accent3 24 6 2" xfId="5543" xr:uid="{00000000-0005-0000-0000-0000A6150000}"/>
    <cellStyle name="40% - Accent3 24 7" xfId="5544" xr:uid="{00000000-0005-0000-0000-0000A7150000}"/>
    <cellStyle name="40% - Accent3 24 7 2" xfId="5545" xr:uid="{00000000-0005-0000-0000-0000A8150000}"/>
    <cellStyle name="40% - Accent3 24 8" xfId="5546" xr:uid="{00000000-0005-0000-0000-0000A9150000}"/>
    <cellStyle name="40% - Accent3 24 8 2" xfId="5547" xr:uid="{00000000-0005-0000-0000-0000AA150000}"/>
    <cellStyle name="40% - Accent3 24 9" xfId="5548" xr:uid="{00000000-0005-0000-0000-0000AB150000}"/>
    <cellStyle name="40% - Accent3 24 9 2" xfId="5549" xr:uid="{00000000-0005-0000-0000-0000AC150000}"/>
    <cellStyle name="40% - Accent3 25" xfId="5550" xr:uid="{00000000-0005-0000-0000-0000AD150000}"/>
    <cellStyle name="40% - Accent3 26" xfId="5551" xr:uid="{00000000-0005-0000-0000-0000AE150000}"/>
    <cellStyle name="40% - Accent3 27" xfId="5552" xr:uid="{00000000-0005-0000-0000-0000AF150000}"/>
    <cellStyle name="40% - Accent3 3" xfId="5553" xr:uid="{00000000-0005-0000-0000-0000B0150000}"/>
    <cellStyle name="40% - Accent3 3 10" xfId="5554" xr:uid="{00000000-0005-0000-0000-0000B1150000}"/>
    <cellStyle name="40% - Accent3 3 11" xfId="5555" xr:uid="{00000000-0005-0000-0000-0000B2150000}"/>
    <cellStyle name="40% - Accent3 3 11 2" xfId="5556" xr:uid="{00000000-0005-0000-0000-0000B3150000}"/>
    <cellStyle name="40% - Accent3 3 12" xfId="5557" xr:uid="{00000000-0005-0000-0000-0000B4150000}"/>
    <cellStyle name="40% - Accent3 3 13" xfId="5558" xr:uid="{00000000-0005-0000-0000-0000B5150000}"/>
    <cellStyle name="40% - Accent3 3 2" xfId="5559" xr:uid="{00000000-0005-0000-0000-0000B6150000}"/>
    <cellStyle name="40% - Accent3 3 2 2" xfId="5560" xr:uid="{00000000-0005-0000-0000-0000B7150000}"/>
    <cellStyle name="40% - Accent3 3 3" xfId="5561" xr:uid="{00000000-0005-0000-0000-0000B8150000}"/>
    <cellStyle name="40% - Accent3 3 4" xfId="5562" xr:uid="{00000000-0005-0000-0000-0000B9150000}"/>
    <cellStyle name="40% - Accent3 3 5" xfId="5563" xr:uid="{00000000-0005-0000-0000-0000BA150000}"/>
    <cellStyle name="40% - Accent3 3 6" xfId="5564" xr:uid="{00000000-0005-0000-0000-0000BB150000}"/>
    <cellStyle name="40% - Accent3 3 7" xfId="5565" xr:uid="{00000000-0005-0000-0000-0000BC150000}"/>
    <cellStyle name="40% - Accent3 3 8" xfId="5566" xr:uid="{00000000-0005-0000-0000-0000BD150000}"/>
    <cellStyle name="40% - Accent3 3 9" xfId="5567" xr:uid="{00000000-0005-0000-0000-0000BE150000}"/>
    <cellStyle name="40% - Accent3 4" xfId="5568" xr:uid="{00000000-0005-0000-0000-0000BF150000}"/>
    <cellStyle name="40% - Accent3 4 10" xfId="5569" xr:uid="{00000000-0005-0000-0000-0000C0150000}"/>
    <cellStyle name="40% - Accent3 4 11" xfId="5570" xr:uid="{00000000-0005-0000-0000-0000C1150000}"/>
    <cellStyle name="40% - Accent3 4 11 2" xfId="5571" xr:uid="{00000000-0005-0000-0000-0000C2150000}"/>
    <cellStyle name="40% - Accent3 4 12" xfId="5572" xr:uid="{00000000-0005-0000-0000-0000C3150000}"/>
    <cellStyle name="40% - Accent3 4 2" xfId="5573" xr:uid="{00000000-0005-0000-0000-0000C4150000}"/>
    <cellStyle name="40% - Accent3 4 3" xfId="5574" xr:uid="{00000000-0005-0000-0000-0000C5150000}"/>
    <cellStyle name="40% - Accent3 4 4" xfId="5575" xr:uid="{00000000-0005-0000-0000-0000C6150000}"/>
    <cellStyle name="40% - Accent3 4 5" xfId="5576" xr:uid="{00000000-0005-0000-0000-0000C7150000}"/>
    <cellStyle name="40% - Accent3 4 6" xfId="5577" xr:uid="{00000000-0005-0000-0000-0000C8150000}"/>
    <cellStyle name="40% - Accent3 4 7" xfId="5578" xr:uid="{00000000-0005-0000-0000-0000C9150000}"/>
    <cellStyle name="40% - Accent3 4 8" xfId="5579" xr:uid="{00000000-0005-0000-0000-0000CA150000}"/>
    <cellStyle name="40% - Accent3 4 9" xfId="5580" xr:uid="{00000000-0005-0000-0000-0000CB150000}"/>
    <cellStyle name="40% - Accent3 5" xfId="5581" xr:uid="{00000000-0005-0000-0000-0000CC150000}"/>
    <cellStyle name="40% - Accent3 5 10" xfId="5582" xr:uid="{00000000-0005-0000-0000-0000CD150000}"/>
    <cellStyle name="40% - Accent3 5 11" xfId="5583" xr:uid="{00000000-0005-0000-0000-0000CE150000}"/>
    <cellStyle name="40% - Accent3 5 11 2" xfId="5584" xr:uid="{00000000-0005-0000-0000-0000CF150000}"/>
    <cellStyle name="40% - Accent3 5 12" xfId="5585" xr:uid="{00000000-0005-0000-0000-0000D0150000}"/>
    <cellStyle name="40% - Accent3 5 2" xfId="5586" xr:uid="{00000000-0005-0000-0000-0000D1150000}"/>
    <cellStyle name="40% - Accent3 5 3" xfId="5587" xr:uid="{00000000-0005-0000-0000-0000D2150000}"/>
    <cellStyle name="40% - Accent3 5 4" xfId="5588" xr:uid="{00000000-0005-0000-0000-0000D3150000}"/>
    <cellStyle name="40% - Accent3 5 5" xfId="5589" xr:uid="{00000000-0005-0000-0000-0000D4150000}"/>
    <cellStyle name="40% - Accent3 5 6" xfId="5590" xr:uid="{00000000-0005-0000-0000-0000D5150000}"/>
    <cellStyle name="40% - Accent3 5 7" xfId="5591" xr:uid="{00000000-0005-0000-0000-0000D6150000}"/>
    <cellStyle name="40% - Accent3 5 8" xfId="5592" xr:uid="{00000000-0005-0000-0000-0000D7150000}"/>
    <cellStyle name="40% - Accent3 5 9" xfId="5593" xr:uid="{00000000-0005-0000-0000-0000D8150000}"/>
    <cellStyle name="40% - Accent3 6" xfId="5594" xr:uid="{00000000-0005-0000-0000-0000D9150000}"/>
    <cellStyle name="40% - Accent3 6 10" xfId="5595" xr:uid="{00000000-0005-0000-0000-0000DA150000}"/>
    <cellStyle name="40% - Accent3 6 11" xfId="5596" xr:uid="{00000000-0005-0000-0000-0000DB150000}"/>
    <cellStyle name="40% - Accent3 6 11 2" xfId="5597" xr:uid="{00000000-0005-0000-0000-0000DC150000}"/>
    <cellStyle name="40% - Accent3 6 12" xfId="5598" xr:uid="{00000000-0005-0000-0000-0000DD150000}"/>
    <cellStyle name="40% - Accent3 6 2" xfId="5599" xr:uid="{00000000-0005-0000-0000-0000DE150000}"/>
    <cellStyle name="40% - Accent3 6 3" xfId="5600" xr:uid="{00000000-0005-0000-0000-0000DF150000}"/>
    <cellStyle name="40% - Accent3 6 4" xfId="5601" xr:uid="{00000000-0005-0000-0000-0000E0150000}"/>
    <cellStyle name="40% - Accent3 6 5" xfId="5602" xr:uid="{00000000-0005-0000-0000-0000E1150000}"/>
    <cellStyle name="40% - Accent3 6 6" xfId="5603" xr:uid="{00000000-0005-0000-0000-0000E2150000}"/>
    <cellStyle name="40% - Accent3 6 7" xfId="5604" xr:uid="{00000000-0005-0000-0000-0000E3150000}"/>
    <cellStyle name="40% - Accent3 6 8" xfId="5605" xr:uid="{00000000-0005-0000-0000-0000E4150000}"/>
    <cellStyle name="40% - Accent3 6 9" xfId="5606" xr:uid="{00000000-0005-0000-0000-0000E5150000}"/>
    <cellStyle name="40% - Accent3 7" xfId="5607" xr:uid="{00000000-0005-0000-0000-0000E6150000}"/>
    <cellStyle name="40% - Accent3 7 10" xfId="5608" xr:uid="{00000000-0005-0000-0000-0000E7150000}"/>
    <cellStyle name="40% - Accent3 7 11" xfId="5609" xr:uid="{00000000-0005-0000-0000-0000E8150000}"/>
    <cellStyle name="40% - Accent3 7 11 2" xfId="5610" xr:uid="{00000000-0005-0000-0000-0000E9150000}"/>
    <cellStyle name="40% - Accent3 7 12" xfId="5611" xr:uid="{00000000-0005-0000-0000-0000EA150000}"/>
    <cellStyle name="40% - Accent3 7 2" xfId="5612" xr:uid="{00000000-0005-0000-0000-0000EB150000}"/>
    <cellStyle name="40% - Accent3 7 3" xfId="5613" xr:uid="{00000000-0005-0000-0000-0000EC150000}"/>
    <cellStyle name="40% - Accent3 7 4" xfId="5614" xr:uid="{00000000-0005-0000-0000-0000ED150000}"/>
    <cellStyle name="40% - Accent3 7 5" xfId="5615" xr:uid="{00000000-0005-0000-0000-0000EE150000}"/>
    <cellStyle name="40% - Accent3 7 6" xfId="5616" xr:uid="{00000000-0005-0000-0000-0000EF150000}"/>
    <cellStyle name="40% - Accent3 7 7" xfId="5617" xr:uid="{00000000-0005-0000-0000-0000F0150000}"/>
    <cellStyle name="40% - Accent3 7 8" xfId="5618" xr:uid="{00000000-0005-0000-0000-0000F1150000}"/>
    <cellStyle name="40% - Accent3 7 9" xfId="5619" xr:uid="{00000000-0005-0000-0000-0000F2150000}"/>
    <cellStyle name="40% - Accent3 8" xfId="5620" xr:uid="{00000000-0005-0000-0000-0000F3150000}"/>
    <cellStyle name="40% - Accent3 8 10" xfId="5621" xr:uid="{00000000-0005-0000-0000-0000F4150000}"/>
    <cellStyle name="40% - Accent3 8 11" xfId="5622" xr:uid="{00000000-0005-0000-0000-0000F5150000}"/>
    <cellStyle name="40% - Accent3 8 11 2" xfId="5623" xr:uid="{00000000-0005-0000-0000-0000F6150000}"/>
    <cellStyle name="40% - Accent3 8 12" xfId="5624" xr:uid="{00000000-0005-0000-0000-0000F7150000}"/>
    <cellStyle name="40% - Accent3 8 2" xfId="5625" xr:uid="{00000000-0005-0000-0000-0000F8150000}"/>
    <cellStyle name="40% - Accent3 8 3" xfId="5626" xr:uid="{00000000-0005-0000-0000-0000F9150000}"/>
    <cellStyle name="40% - Accent3 8 4" xfId="5627" xr:uid="{00000000-0005-0000-0000-0000FA150000}"/>
    <cellStyle name="40% - Accent3 8 5" xfId="5628" xr:uid="{00000000-0005-0000-0000-0000FB150000}"/>
    <cellStyle name="40% - Accent3 8 6" xfId="5629" xr:uid="{00000000-0005-0000-0000-0000FC150000}"/>
    <cellStyle name="40% - Accent3 8 7" xfId="5630" xr:uid="{00000000-0005-0000-0000-0000FD150000}"/>
    <cellStyle name="40% - Accent3 8 8" xfId="5631" xr:uid="{00000000-0005-0000-0000-0000FE150000}"/>
    <cellStyle name="40% - Accent3 8 9" xfId="5632" xr:uid="{00000000-0005-0000-0000-0000FF150000}"/>
    <cellStyle name="40% - Accent3 9" xfId="5633" xr:uid="{00000000-0005-0000-0000-000000160000}"/>
    <cellStyle name="40% - Accent3 9 10" xfId="5634" xr:uid="{00000000-0005-0000-0000-000001160000}"/>
    <cellStyle name="40% - Accent3 9 11" xfId="5635" xr:uid="{00000000-0005-0000-0000-000002160000}"/>
    <cellStyle name="40% - Accent3 9 11 2" xfId="5636" xr:uid="{00000000-0005-0000-0000-000003160000}"/>
    <cellStyle name="40% - Accent3 9 12" xfId="5637" xr:uid="{00000000-0005-0000-0000-000004160000}"/>
    <cellStyle name="40% - Accent3 9 2" xfId="5638" xr:uid="{00000000-0005-0000-0000-000005160000}"/>
    <cellStyle name="40% - Accent3 9 3" xfId="5639" xr:uid="{00000000-0005-0000-0000-000006160000}"/>
    <cellStyle name="40% - Accent3 9 4" xfId="5640" xr:uid="{00000000-0005-0000-0000-000007160000}"/>
    <cellStyle name="40% - Accent3 9 5" xfId="5641" xr:uid="{00000000-0005-0000-0000-000008160000}"/>
    <cellStyle name="40% - Accent3 9 6" xfId="5642" xr:uid="{00000000-0005-0000-0000-000009160000}"/>
    <cellStyle name="40% - Accent3 9 7" xfId="5643" xr:uid="{00000000-0005-0000-0000-00000A160000}"/>
    <cellStyle name="40% - Accent3 9 8" xfId="5644" xr:uid="{00000000-0005-0000-0000-00000B160000}"/>
    <cellStyle name="40% - Accent3 9 9" xfId="5645" xr:uid="{00000000-0005-0000-0000-00000C160000}"/>
    <cellStyle name="40% - Accent4 10" xfId="5646" xr:uid="{00000000-0005-0000-0000-00000D160000}"/>
    <cellStyle name="40% - Accent4 10 10" xfId="5647" xr:uid="{00000000-0005-0000-0000-00000E160000}"/>
    <cellStyle name="40% - Accent4 10 10 2" xfId="5648" xr:uid="{00000000-0005-0000-0000-00000F160000}"/>
    <cellStyle name="40% - Accent4 10 11" xfId="5649" xr:uid="{00000000-0005-0000-0000-000010160000}"/>
    <cellStyle name="40% - Accent4 10 2" xfId="5650" xr:uid="{00000000-0005-0000-0000-000011160000}"/>
    <cellStyle name="40% - Accent4 10 2 2" xfId="5651" xr:uid="{00000000-0005-0000-0000-000012160000}"/>
    <cellStyle name="40% - Accent4 10 2 2 2" xfId="5652" xr:uid="{00000000-0005-0000-0000-000013160000}"/>
    <cellStyle name="40% - Accent4 10 2 3" xfId="5653" xr:uid="{00000000-0005-0000-0000-000014160000}"/>
    <cellStyle name="40% - Accent4 10 2 3 2" xfId="5654" xr:uid="{00000000-0005-0000-0000-000015160000}"/>
    <cellStyle name="40% - Accent4 10 2 4" xfId="5655" xr:uid="{00000000-0005-0000-0000-000016160000}"/>
    <cellStyle name="40% - Accent4 10 3" xfId="5656" xr:uid="{00000000-0005-0000-0000-000017160000}"/>
    <cellStyle name="40% - Accent4 10 3 2" xfId="5657" xr:uid="{00000000-0005-0000-0000-000018160000}"/>
    <cellStyle name="40% - Accent4 10 3 2 2" xfId="5658" xr:uid="{00000000-0005-0000-0000-000019160000}"/>
    <cellStyle name="40% - Accent4 10 3 3" xfId="5659" xr:uid="{00000000-0005-0000-0000-00001A160000}"/>
    <cellStyle name="40% - Accent4 10 3 3 2" xfId="5660" xr:uid="{00000000-0005-0000-0000-00001B160000}"/>
    <cellStyle name="40% - Accent4 10 3 4" xfId="5661" xr:uid="{00000000-0005-0000-0000-00001C160000}"/>
    <cellStyle name="40% - Accent4 10 4" xfId="5662" xr:uid="{00000000-0005-0000-0000-00001D160000}"/>
    <cellStyle name="40% - Accent4 10 4 2" xfId="5663" xr:uid="{00000000-0005-0000-0000-00001E160000}"/>
    <cellStyle name="40% - Accent4 10 4 2 2" xfId="5664" xr:uid="{00000000-0005-0000-0000-00001F160000}"/>
    <cellStyle name="40% - Accent4 10 4 3" xfId="5665" xr:uid="{00000000-0005-0000-0000-000020160000}"/>
    <cellStyle name="40% - Accent4 10 4 3 2" xfId="5666" xr:uid="{00000000-0005-0000-0000-000021160000}"/>
    <cellStyle name="40% - Accent4 10 4 4" xfId="5667" xr:uid="{00000000-0005-0000-0000-000022160000}"/>
    <cellStyle name="40% - Accent4 10 5" xfId="5668" xr:uid="{00000000-0005-0000-0000-000023160000}"/>
    <cellStyle name="40% - Accent4 10 5 2" xfId="5669" xr:uid="{00000000-0005-0000-0000-000024160000}"/>
    <cellStyle name="40% - Accent4 10 5 2 2" xfId="5670" xr:uid="{00000000-0005-0000-0000-000025160000}"/>
    <cellStyle name="40% - Accent4 10 5 3" xfId="5671" xr:uid="{00000000-0005-0000-0000-000026160000}"/>
    <cellStyle name="40% - Accent4 10 5 3 2" xfId="5672" xr:uid="{00000000-0005-0000-0000-000027160000}"/>
    <cellStyle name="40% - Accent4 10 5 4" xfId="5673" xr:uid="{00000000-0005-0000-0000-000028160000}"/>
    <cellStyle name="40% - Accent4 10 6" xfId="5674" xr:uid="{00000000-0005-0000-0000-000029160000}"/>
    <cellStyle name="40% - Accent4 10 6 2" xfId="5675" xr:uid="{00000000-0005-0000-0000-00002A160000}"/>
    <cellStyle name="40% - Accent4 10 6 2 2" xfId="5676" xr:uid="{00000000-0005-0000-0000-00002B160000}"/>
    <cellStyle name="40% - Accent4 10 6 3" xfId="5677" xr:uid="{00000000-0005-0000-0000-00002C160000}"/>
    <cellStyle name="40% - Accent4 10 6 3 2" xfId="5678" xr:uid="{00000000-0005-0000-0000-00002D160000}"/>
    <cellStyle name="40% - Accent4 10 6 4" xfId="5679" xr:uid="{00000000-0005-0000-0000-00002E160000}"/>
    <cellStyle name="40% - Accent4 10 7" xfId="5680" xr:uid="{00000000-0005-0000-0000-00002F160000}"/>
    <cellStyle name="40% - Accent4 10 7 2" xfId="5681" xr:uid="{00000000-0005-0000-0000-000030160000}"/>
    <cellStyle name="40% - Accent4 10 8" xfId="5682" xr:uid="{00000000-0005-0000-0000-000031160000}"/>
    <cellStyle name="40% - Accent4 10 8 2" xfId="5683" xr:uid="{00000000-0005-0000-0000-000032160000}"/>
    <cellStyle name="40% - Accent4 10 9" xfId="5684" xr:uid="{00000000-0005-0000-0000-000033160000}"/>
    <cellStyle name="40% - Accent4 11" xfId="5685" xr:uid="{00000000-0005-0000-0000-000034160000}"/>
    <cellStyle name="40% - Accent4 11 10" xfId="5686" xr:uid="{00000000-0005-0000-0000-000035160000}"/>
    <cellStyle name="40% - Accent4 11 10 2" xfId="5687" xr:uid="{00000000-0005-0000-0000-000036160000}"/>
    <cellStyle name="40% - Accent4 11 11" xfId="5688" xr:uid="{00000000-0005-0000-0000-000037160000}"/>
    <cellStyle name="40% - Accent4 11 2" xfId="5689" xr:uid="{00000000-0005-0000-0000-000038160000}"/>
    <cellStyle name="40% - Accent4 11 2 2" xfId="5690" xr:uid="{00000000-0005-0000-0000-000039160000}"/>
    <cellStyle name="40% - Accent4 11 2 2 2" xfId="5691" xr:uid="{00000000-0005-0000-0000-00003A160000}"/>
    <cellStyle name="40% - Accent4 11 2 3" xfId="5692" xr:uid="{00000000-0005-0000-0000-00003B160000}"/>
    <cellStyle name="40% - Accent4 11 2 3 2" xfId="5693" xr:uid="{00000000-0005-0000-0000-00003C160000}"/>
    <cellStyle name="40% - Accent4 11 2 4" xfId="5694" xr:uid="{00000000-0005-0000-0000-00003D160000}"/>
    <cellStyle name="40% - Accent4 11 3" xfId="5695" xr:uid="{00000000-0005-0000-0000-00003E160000}"/>
    <cellStyle name="40% - Accent4 11 3 2" xfId="5696" xr:uid="{00000000-0005-0000-0000-00003F160000}"/>
    <cellStyle name="40% - Accent4 11 3 2 2" xfId="5697" xr:uid="{00000000-0005-0000-0000-000040160000}"/>
    <cellStyle name="40% - Accent4 11 3 3" xfId="5698" xr:uid="{00000000-0005-0000-0000-000041160000}"/>
    <cellStyle name="40% - Accent4 11 3 3 2" xfId="5699" xr:uid="{00000000-0005-0000-0000-000042160000}"/>
    <cellStyle name="40% - Accent4 11 3 4" xfId="5700" xr:uid="{00000000-0005-0000-0000-000043160000}"/>
    <cellStyle name="40% - Accent4 11 4" xfId="5701" xr:uid="{00000000-0005-0000-0000-000044160000}"/>
    <cellStyle name="40% - Accent4 11 4 2" xfId="5702" xr:uid="{00000000-0005-0000-0000-000045160000}"/>
    <cellStyle name="40% - Accent4 11 4 2 2" xfId="5703" xr:uid="{00000000-0005-0000-0000-000046160000}"/>
    <cellStyle name="40% - Accent4 11 4 3" xfId="5704" xr:uid="{00000000-0005-0000-0000-000047160000}"/>
    <cellStyle name="40% - Accent4 11 4 3 2" xfId="5705" xr:uid="{00000000-0005-0000-0000-000048160000}"/>
    <cellStyle name="40% - Accent4 11 4 4" xfId="5706" xr:uid="{00000000-0005-0000-0000-000049160000}"/>
    <cellStyle name="40% - Accent4 11 5" xfId="5707" xr:uid="{00000000-0005-0000-0000-00004A160000}"/>
    <cellStyle name="40% - Accent4 11 5 2" xfId="5708" xr:uid="{00000000-0005-0000-0000-00004B160000}"/>
    <cellStyle name="40% - Accent4 11 5 2 2" xfId="5709" xr:uid="{00000000-0005-0000-0000-00004C160000}"/>
    <cellStyle name="40% - Accent4 11 5 3" xfId="5710" xr:uid="{00000000-0005-0000-0000-00004D160000}"/>
    <cellStyle name="40% - Accent4 11 5 3 2" xfId="5711" xr:uid="{00000000-0005-0000-0000-00004E160000}"/>
    <cellStyle name="40% - Accent4 11 5 4" xfId="5712" xr:uid="{00000000-0005-0000-0000-00004F160000}"/>
    <cellStyle name="40% - Accent4 11 6" xfId="5713" xr:uid="{00000000-0005-0000-0000-000050160000}"/>
    <cellStyle name="40% - Accent4 11 6 2" xfId="5714" xr:uid="{00000000-0005-0000-0000-000051160000}"/>
    <cellStyle name="40% - Accent4 11 6 2 2" xfId="5715" xr:uid="{00000000-0005-0000-0000-000052160000}"/>
    <cellStyle name="40% - Accent4 11 6 3" xfId="5716" xr:uid="{00000000-0005-0000-0000-000053160000}"/>
    <cellStyle name="40% - Accent4 11 6 3 2" xfId="5717" xr:uid="{00000000-0005-0000-0000-000054160000}"/>
    <cellStyle name="40% - Accent4 11 6 4" xfId="5718" xr:uid="{00000000-0005-0000-0000-000055160000}"/>
    <cellStyle name="40% - Accent4 11 7" xfId="5719" xr:uid="{00000000-0005-0000-0000-000056160000}"/>
    <cellStyle name="40% - Accent4 11 7 2" xfId="5720" xr:uid="{00000000-0005-0000-0000-000057160000}"/>
    <cellStyle name="40% - Accent4 11 8" xfId="5721" xr:uid="{00000000-0005-0000-0000-000058160000}"/>
    <cellStyle name="40% - Accent4 11 8 2" xfId="5722" xr:uid="{00000000-0005-0000-0000-000059160000}"/>
    <cellStyle name="40% - Accent4 11 9" xfId="5723" xr:uid="{00000000-0005-0000-0000-00005A160000}"/>
    <cellStyle name="40% - Accent4 12" xfId="5724" xr:uid="{00000000-0005-0000-0000-00005B160000}"/>
    <cellStyle name="40% - Accent4 12 2" xfId="5725" xr:uid="{00000000-0005-0000-0000-00005C160000}"/>
    <cellStyle name="40% - Accent4 12 2 2" xfId="5726" xr:uid="{00000000-0005-0000-0000-00005D160000}"/>
    <cellStyle name="40% - Accent4 12 2 2 2" xfId="5727" xr:uid="{00000000-0005-0000-0000-00005E160000}"/>
    <cellStyle name="40% - Accent4 12 2 3" xfId="5728" xr:uid="{00000000-0005-0000-0000-00005F160000}"/>
    <cellStyle name="40% - Accent4 12 2 3 2" xfId="5729" xr:uid="{00000000-0005-0000-0000-000060160000}"/>
    <cellStyle name="40% - Accent4 12 2 4" xfId="5730" xr:uid="{00000000-0005-0000-0000-000061160000}"/>
    <cellStyle name="40% - Accent4 12 3" xfId="5731" xr:uid="{00000000-0005-0000-0000-000062160000}"/>
    <cellStyle name="40% - Accent4 12 3 2" xfId="5732" xr:uid="{00000000-0005-0000-0000-000063160000}"/>
    <cellStyle name="40% - Accent4 12 3 2 2" xfId="5733" xr:uid="{00000000-0005-0000-0000-000064160000}"/>
    <cellStyle name="40% - Accent4 12 3 3" xfId="5734" xr:uid="{00000000-0005-0000-0000-000065160000}"/>
    <cellStyle name="40% - Accent4 12 3 3 2" xfId="5735" xr:uid="{00000000-0005-0000-0000-000066160000}"/>
    <cellStyle name="40% - Accent4 12 3 4" xfId="5736" xr:uid="{00000000-0005-0000-0000-000067160000}"/>
    <cellStyle name="40% - Accent4 12 4" xfId="5737" xr:uid="{00000000-0005-0000-0000-000068160000}"/>
    <cellStyle name="40% - Accent4 12 4 2" xfId="5738" xr:uid="{00000000-0005-0000-0000-000069160000}"/>
    <cellStyle name="40% - Accent4 12 4 2 2" xfId="5739" xr:uid="{00000000-0005-0000-0000-00006A160000}"/>
    <cellStyle name="40% - Accent4 12 4 3" xfId="5740" xr:uid="{00000000-0005-0000-0000-00006B160000}"/>
    <cellStyle name="40% - Accent4 12 4 3 2" xfId="5741" xr:uid="{00000000-0005-0000-0000-00006C160000}"/>
    <cellStyle name="40% - Accent4 12 4 4" xfId="5742" xr:uid="{00000000-0005-0000-0000-00006D160000}"/>
    <cellStyle name="40% - Accent4 12 5" xfId="5743" xr:uid="{00000000-0005-0000-0000-00006E160000}"/>
    <cellStyle name="40% - Accent4 12 5 2" xfId="5744" xr:uid="{00000000-0005-0000-0000-00006F160000}"/>
    <cellStyle name="40% - Accent4 12 5 2 2" xfId="5745" xr:uid="{00000000-0005-0000-0000-000070160000}"/>
    <cellStyle name="40% - Accent4 12 5 3" xfId="5746" xr:uid="{00000000-0005-0000-0000-000071160000}"/>
    <cellStyle name="40% - Accent4 12 5 3 2" xfId="5747" xr:uid="{00000000-0005-0000-0000-000072160000}"/>
    <cellStyle name="40% - Accent4 12 5 4" xfId="5748" xr:uid="{00000000-0005-0000-0000-000073160000}"/>
    <cellStyle name="40% - Accent4 12 6" xfId="5749" xr:uid="{00000000-0005-0000-0000-000074160000}"/>
    <cellStyle name="40% - Accent4 12 6 2" xfId="5750" xr:uid="{00000000-0005-0000-0000-000075160000}"/>
    <cellStyle name="40% - Accent4 12 6 2 2" xfId="5751" xr:uid="{00000000-0005-0000-0000-000076160000}"/>
    <cellStyle name="40% - Accent4 12 6 3" xfId="5752" xr:uid="{00000000-0005-0000-0000-000077160000}"/>
    <cellStyle name="40% - Accent4 12 6 3 2" xfId="5753" xr:uid="{00000000-0005-0000-0000-000078160000}"/>
    <cellStyle name="40% - Accent4 12 6 4" xfId="5754" xr:uid="{00000000-0005-0000-0000-000079160000}"/>
    <cellStyle name="40% - Accent4 12 7" xfId="5755" xr:uid="{00000000-0005-0000-0000-00007A160000}"/>
    <cellStyle name="40% - Accent4 12 7 2" xfId="5756" xr:uid="{00000000-0005-0000-0000-00007B160000}"/>
    <cellStyle name="40% - Accent4 12 8" xfId="5757" xr:uid="{00000000-0005-0000-0000-00007C160000}"/>
    <cellStyle name="40% - Accent4 12 8 2" xfId="5758" xr:uid="{00000000-0005-0000-0000-00007D160000}"/>
    <cellStyle name="40% - Accent4 12 9" xfId="5759" xr:uid="{00000000-0005-0000-0000-00007E160000}"/>
    <cellStyle name="40% - Accent4 13" xfId="5760" xr:uid="{00000000-0005-0000-0000-00007F160000}"/>
    <cellStyle name="40% - Accent4 13 2" xfId="5761" xr:uid="{00000000-0005-0000-0000-000080160000}"/>
    <cellStyle name="40% - Accent4 13 2 2" xfId="5762" xr:uid="{00000000-0005-0000-0000-000081160000}"/>
    <cellStyle name="40% - Accent4 13 2 2 2" xfId="5763" xr:uid="{00000000-0005-0000-0000-000082160000}"/>
    <cellStyle name="40% - Accent4 13 2 3" xfId="5764" xr:uid="{00000000-0005-0000-0000-000083160000}"/>
    <cellStyle name="40% - Accent4 13 2 3 2" xfId="5765" xr:uid="{00000000-0005-0000-0000-000084160000}"/>
    <cellStyle name="40% - Accent4 13 2 4" xfId="5766" xr:uid="{00000000-0005-0000-0000-000085160000}"/>
    <cellStyle name="40% - Accent4 13 3" xfId="5767" xr:uid="{00000000-0005-0000-0000-000086160000}"/>
    <cellStyle name="40% - Accent4 13 3 2" xfId="5768" xr:uid="{00000000-0005-0000-0000-000087160000}"/>
    <cellStyle name="40% - Accent4 13 3 2 2" xfId="5769" xr:uid="{00000000-0005-0000-0000-000088160000}"/>
    <cellStyle name="40% - Accent4 13 3 3" xfId="5770" xr:uid="{00000000-0005-0000-0000-000089160000}"/>
    <cellStyle name="40% - Accent4 13 3 3 2" xfId="5771" xr:uid="{00000000-0005-0000-0000-00008A160000}"/>
    <cellStyle name="40% - Accent4 13 3 4" xfId="5772" xr:uid="{00000000-0005-0000-0000-00008B160000}"/>
    <cellStyle name="40% - Accent4 13 4" xfId="5773" xr:uid="{00000000-0005-0000-0000-00008C160000}"/>
    <cellStyle name="40% - Accent4 13 4 2" xfId="5774" xr:uid="{00000000-0005-0000-0000-00008D160000}"/>
    <cellStyle name="40% - Accent4 13 4 2 2" xfId="5775" xr:uid="{00000000-0005-0000-0000-00008E160000}"/>
    <cellStyle name="40% - Accent4 13 4 3" xfId="5776" xr:uid="{00000000-0005-0000-0000-00008F160000}"/>
    <cellStyle name="40% - Accent4 13 4 3 2" xfId="5777" xr:uid="{00000000-0005-0000-0000-000090160000}"/>
    <cellStyle name="40% - Accent4 13 4 4" xfId="5778" xr:uid="{00000000-0005-0000-0000-000091160000}"/>
    <cellStyle name="40% - Accent4 13 5" xfId="5779" xr:uid="{00000000-0005-0000-0000-000092160000}"/>
    <cellStyle name="40% - Accent4 13 5 2" xfId="5780" xr:uid="{00000000-0005-0000-0000-000093160000}"/>
    <cellStyle name="40% - Accent4 13 5 2 2" xfId="5781" xr:uid="{00000000-0005-0000-0000-000094160000}"/>
    <cellStyle name="40% - Accent4 13 5 3" xfId="5782" xr:uid="{00000000-0005-0000-0000-000095160000}"/>
    <cellStyle name="40% - Accent4 13 5 3 2" xfId="5783" xr:uid="{00000000-0005-0000-0000-000096160000}"/>
    <cellStyle name="40% - Accent4 13 5 4" xfId="5784" xr:uid="{00000000-0005-0000-0000-000097160000}"/>
    <cellStyle name="40% - Accent4 13 6" xfId="5785" xr:uid="{00000000-0005-0000-0000-000098160000}"/>
    <cellStyle name="40% - Accent4 13 6 2" xfId="5786" xr:uid="{00000000-0005-0000-0000-000099160000}"/>
    <cellStyle name="40% - Accent4 13 6 2 2" xfId="5787" xr:uid="{00000000-0005-0000-0000-00009A160000}"/>
    <cellStyle name="40% - Accent4 13 6 3" xfId="5788" xr:uid="{00000000-0005-0000-0000-00009B160000}"/>
    <cellStyle name="40% - Accent4 13 6 3 2" xfId="5789" xr:uid="{00000000-0005-0000-0000-00009C160000}"/>
    <cellStyle name="40% - Accent4 13 6 4" xfId="5790" xr:uid="{00000000-0005-0000-0000-00009D160000}"/>
    <cellStyle name="40% - Accent4 13 7" xfId="5791" xr:uid="{00000000-0005-0000-0000-00009E160000}"/>
    <cellStyle name="40% - Accent4 13 7 2" xfId="5792" xr:uid="{00000000-0005-0000-0000-00009F160000}"/>
    <cellStyle name="40% - Accent4 13 8" xfId="5793" xr:uid="{00000000-0005-0000-0000-0000A0160000}"/>
    <cellStyle name="40% - Accent4 13 8 2" xfId="5794" xr:uid="{00000000-0005-0000-0000-0000A1160000}"/>
    <cellStyle name="40% - Accent4 13 9" xfId="5795" xr:uid="{00000000-0005-0000-0000-0000A2160000}"/>
    <cellStyle name="40% - Accent4 14" xfId="5796" xr:uid="{00000000-0005-0000-0000-0000A3160000}"/>
    <cellStyle name="40% - Accent4 14 2" xfId="5797" xr:uid="{00000000-0005-0000-0000-0000A4160000}"/>
    <cellStyle name="40% - Accent4 14 2 2" xfId="5798" xr:uid="{00000000-0005-0000-0000-0000A5160000}"/>
    <cellStyle name="40% - Accent4 14 2 2 2" xfId="5799" xr:uid="{00000000-0005-0000-0000-0000A6160000}"/>
    <cellStyle name="40% - Accent4 14 2 3" xfId="5800" xr:uid="{00000000-0005-0000-0000-0000A7160000}"/>
    <cellStyle name="40% - Accent4 14 2 3 2" xfId="5801" xr:uid="{00000000-0005-0000-0000-0000A8160000}"/>
    <cellStyle name="40% - Accent4 14 2 4" xfId="5802" xr:uid="{00000000-0005-0000-0000-0000A9160000}"/>
    <cellStyle name="40% - Accent4 14 3" xfId="5803" xr:uid="{00000000-0005-0000-0000-0000AA160000}"/>
    <cellStyle name="40% - Accent4 14 3 2" xfId="5804" xr:uid="{00000000-0005-0000-0000-0000AB160000}"/>
    <cellStyle name="40% - Accent4 14 3 2 2" xfId="5805" xr:uid="{00000000-0005-0000-0000-0000AC160000}"/>
    <cellStyle name="40% - Accent4 14 3 3" xfId="5806" xr:uid="{00000000-0005-0000-0000-0000AD160000}"/>
    <cellStyle name="40% - Accent4 14 3 3 2" xfId="5807" xr:uid="{00000000-0005-0000-0000-0000AE160000}"/>
    <cellStyle name="40% - Accent4 14 3 4" xfId="5808" xr:uid="{00000000-0005-0000-0000-0000AF160000}"/>
    <cellStyle name="40% - Accent4 14 4" xfId="5809" xr:uid="{00000000-0005-0000-0000-0000B0160000}"/>
    <cellStyle name="40% - Accent4 14 4 2" xfId="5810" xr:uid="{00000000-0005-0000-0000-0000B1160000}"/>
    <cellStyle name="40% - Accent4 14 4 2 2" xfId="5811" xr:uid="{00000000-0005-0000-0000-0000B2160000}"/>
    <cellStyle name="40% - Accent4 14 4 3" xfId="5812" xr:uid="{00000000-0005-0000-0000-0000B3160000}"/>
    <cellStyle name="40% - Accent4 14 4 3 2" xfId="5813" xr:uid="{00000000-0005-0000-0000-0000B4160000}"/>
    <cellStyle name="40% - Accent4 14 4 4" xfId="5814" xr:uid="{00000000-0005-0000-0000-0000B5160000}"/>
    <cellStyle name="40% - Accent4 14 5" xfId="5815" xr:uid="{00000000-0005-0000-0000-0000B6160000}"/>
    <cellStyle name="40% - Accent4 14 5 2" xfId="5816" xr:uid="{00000000-0005-0000-0000-0000B7160000}"/>
    <cellStyle name="40% - Accent4 14 5 2 2" xfId="5817" xr:uid="{00000000-0005-0000-0000-0000B8160000}"/>
    <cellStyle name="40% - Accent4 14 5 3" xfId="5818" xr:uid="{00000000-0005-0000-0000-0000B9160000}"/>
    <cellStyle name="40% - Accent4 14 5 3 2" xfId="5819" xr:uid="{00000000-0005-0000-0000-0000BA160000}"/>
    <cellStyle name="40% - Accent4 14 5 4" xfId="5820" xr:uid="{00000000-0005-0000-0000-0000BB160000}"/>
    <cellStyle name="40% - Accent4 14 6" xfId="5821" xr:uid="{00000000-0005-0000-0000-0000BC160000}"/>
    <cellStyle name="40% - Accent4 14 6 2" xfId="5822" xr:uid="{00000000-0005-0000-0000-0000BD160000}"/>
    <cellStyle name="40% - Accent4 14 6 2 2" xfId="5823" xr:uid="{00000000-0005-0000-0000-0000BE160000}"/>
    <cellStyle name="40% - Accent4 14 6 3" xfId="5824" xr:uid="{00000000-0005-0000-0000-0000BF160000}"/>
    <cellStyle name="40% - Accent4 14 6 3 2" xfId="5825" xr:uid="{00000000-0005-0000-0000-0000C0160000}"/>
    <cellStyle name="40% - Accent4 14 6 4" xfId="5826" xr:uid="{00000000-0005-0000-0000-0000C1160000}"/>
    <cellStyle name="40% - Accent4 14 7" xfId="5827" xr:uid="{00000000-0005-0000-0000-0000C2160000}"/>
    <cellStyle name="40% - Accent4 14 7 2" xfId="5828" xr:uid="{00000000-0005-0000-0000-0000C3160000}"/>
    <cellStyle name="40% - Accent4 14 8" xfId="5829" xr:uid="{00000000-0005-0000-0000-0000C4160000}"/>
    <cellStyle name="40% - Accent4 14 8 2" xfId="5830" xr:uid="{00000000-0005-0000-0000-0000C5160000}"/>
    <cellStyle name="40% - Accent4 14 9" xfId="5831" xr:uid="{00000000-0005-0000-0000-0000C6160000}"/>
    <cellStyle name="40% - Accent4 15" xfId="5832" xr:uid="{00000000-0005-0000-0000-0000C7160000}"/>
    <cellStyle name="40% - Accent4 15 2" xfId="5833" xr:uid="{00000000-0005-0000-0000-0000C8160000}"/>
    <cellStyle name="40% - Accent4 15 2 2" xfId="5834" xr:uid="{00000000-0005-0000-0000-0000C9160000}"/>
    <cellStyle name="40% - Accent4 15 2 2 2" xfId="5835" xr:uid="{00000000-0005-0000-0000-0000CA160000}"/>
    <cellStyle name="40% - Accent4 15 2 3" xfId="5836" xr:uid="{00000000-0005-0000-0000-0000CB160000}"/>
    <cellStyle name="40% - Accent4 15 2 3 2" xfId="5837" xr:uid="{00000000-0005-0000-0000-0000CC160000}"/>
    <cellStyle name="40% - Accent4 15 2 4" xfId="5838" xr:uid="{00000000-0005-0000-0000-0000CD160000}"/>
    <cellStyle name="40% - Accent4 15 3" xfId="5839" xr:uid="{00000000-0005-0000-0000-0000CE160000}"/>
    <cellStyle name="40% - Accent4 15 3 2" xfId="5840" xr:uid="{00000000-0005-0000-0000-0000CF160000}"/>
    <cellStyle name="40% - Accent4 15 3 2 2" xfId="5841" xr:uid="{00000000-0005-0000-0000-0000D0160000}"/>
    <cellStyle name="40% - Accent4 15 3 3" xfId="5842" xr:uid="{00000000-0005-0000-0000-0000D1160000}"/>
    <cellStyle name="40% - Accent4 15 3 3 2" xfId="5843" xr:uid="{00000000-0005-0000-0000-0000D2160000}"/>
    <cellStyle name="40% - Accent4 15 3 4" xfId="5844" xr:uid="{00000000-0005-0000-0000-0000D3160000}"/>
    <cellStyle name="40% - Accent4 15 4" xfId="5845" xr:uid="{00000000-0005-0000-0000-0000D4160000}"/>
    <cellStyle name="40% - Accent4 15 4 2" xfId="5846" xr:uid="{00000000-0005-0000-0000-0000D5160000}"/>
    <cellStyle name="40% - Accent4 15 4 2 2" xfId="5847" xr:uid="{00000000-0005-0000-0000-0000D6160000}"/>
    <cellStyle name="40% - Accent4 15 4 3" xfId="5848" xr:uid="{00000000-0005-0000-0000-0000D7160000}"/>
    <cellStyle name="40% - Accent4 15 4 3 2" xfId="5849" xr:uid="{00000000-0005-0000-0000-0000D8160000}"/>
    <cellStyle name="40% - Accent4 15 4 4" xfId="5850" xr:uid="{00000000-0005-0000-0000-0000D9160000}"/>
    <cellStyle name="40% - Accent4 15 5" xfId="5851" xr:uid="{00000000-0005-0000-0000-0000DA160000}"/>
    <cellStyle name="40% - Accent4 15 5 2" xfId="5852" xr:uid="{00000000-0005-0000-0000-0000DB160000}"/>
    <cellStyle name="40% - Accent4 15 5 2 2" xfId="5853" xr:uid="{00000000-0005-0000-0000-0000DC160000}"/>
    <cellStyle name="40% - Accent4 15 5 3" xfId="5854" xr:uid="{00000000-0005-0000-0000-0000DD160000}"/>
    <cellStyle name="40% - Accent4 15 5 3 2" xfId="5855" xr:uid="{00000000-0005-0000-0000-0000DE160000}"/>
    <cellStyle name="40% - Accent4 15 5 4" xfId="5856" xr:uid="{00000000-0005-0000-0000-0000DF160000}"/>
    <cellStyle name="40% - Accent4 15 6" xfId="5857" xr:uid="{00000000-0005-0000-0000-0000E0160000}"/>
    <cellStyle name="40% - Accent4 15 6 2" xfId="5858" xr:uid="{00000000-0005-0000-0000-0000E1160000}"/>
    <cellStyle name="40% - Accent4 15 6 2 2" xfId="5859" xr:uid="{00000000-0005-0000-0000-0000E2160000}"/>
    <cellStyle name="40% - Accent4 15 6 3" xfId="5860" xr:uid="{00000000-0005-0000-0000-0000E3160000}"/>
    <cellStyle name="40% - Accent4 15 6 3 2" xfId="5861" xr:uid="{00000000-0005-0000-0000-0000E4160000}"/>
    <cellStyle name="40% - Accent4 15 6 4" xfId="5862" xr:uid="{00000000-0005-0000-0000-0000E5160000}"/>
    <cellStyle name="40% - Accent4 15 7" xfId="5863" xr:uid="{00000000-0005-0000-0000-0000E6160000}"/>
    <cellStyle name="40% - Accent4 15 7 2" xfId="5864" xr:uid="{00000000-0005-0000-0000-0000E7160000}"/>
    <cellStyle name="40% - Accent4 15 8" xfId="5865" xr:uid="{00000000-0005-0000-0000-0000E8160000}"/>
    <cellStyle name="40% - Accent4 15 8 2" xfId="5866" xr:uid="{00000000-0005-0000-0000-0000E9160000}"/>
    <cellStyle name="40% - Accent4 15 9" xfId="5867" xr:uid="{00000000-0005-0000-0000-0000EA160000}"/>
    <cellStyle name="40% - Accent4 16" xfId="5868" xr:uid="{00000000-0005-0000-0000-0000EB160000}"/>
    <cellStyle name="40% - Accent4 16 2" xfId="5869" xr:uid="{00000000-0005-0000-0000-0000EC160000}"/>
    <cellStyle name="40% - Accent4 16 2 2" xfId="5870" xr:uid="{00000000-0005-0000-0000-0000ED160000}"/>
    <cellStyle name="40% - Accent4 16 2 2 2" xfId="5871" xr:uid="{00000000-0005-0000-0000-0000EE160000}"/>
    <cellStyle name="40% - Accent4 16 2 3" xfId="5872" xr:uid="{00000000-0005-0000-0000-0000EF160000}"/>
    <cellStyle name="40% - Accent4 16 2 3 2" xfId="5873" xr:uid="{00000000-0005-0000-0000-0000F0160000}"/>
    <cellStyle name="40% - Accent4 16 2 4" xfId="5874" xr:uid="{00000000-0005-0000-0000-0000F1160000}"/>
    <cellStyle name="40% - Accent4 16 3" xfId="5875" xr:uid="{00000000-0005-0000-0000-0000F2160000}"/>
    <cellStyle name="40% - Accent4 16 3 2" xfId="5876" xr:uid="{00000000-0005-0000-0000-0000F3160000}"/>
    <cellStyle name="40% - Accent4 16 4" xfId="5877" xr:uid="{00000000-0005-0000-0000-0000F4160000}"/>
    <cellStyle name="40% - Accent4 16 4 2" xfId="5878" xr:uid="{00000000-0005-0000-0000-0000F5160000}"/>
    <cellStyle name="40% - Accent4 16 5" xfId="5879" xr:uid="{00000000-0005-0000-0000-0000F6160000}"/>
    <cellStyle name="40% - Accent4 17" xfId="5880" xr:uid="{00000000-0005-0000-0000-0000F7160000}"/>
    <cellStyle name="40% - Accent4 17 2" xfId="5881" xr:uid="{00000000-0005-0000-0000-0000F8160000}"/>
    <cellStyle name="40% - Accent4 17 2 2" xfId="5882" xr:uid="{00000000-0005-0000-0000-0000F9160000}"/>
    <cellStyle name="40% - Accent4 17 2 2 2" xfId="5883" xr:uid="{00000000-0005-0000-0000-0000FA160000}"/>
    <cellStyle name="40% - Accent4 17 2 3" xfId="5884" xr:uid="{00000000-0005-0000-0000-0000FB160000}"/>
    <cellStyle name="40% - Accent4 17 2 3 2" xfId="5885" xr:uid="{00000000-0005-0000-0000-0000FC160000}"/>
    <cellStyle name="40% - Accent4 17 2 4" xfId="5886" xr:uid="{00000000-0005-0000-0000-0000FD160000}"/>
    <cellStyle name="40% - Accent4 17 3" xfId="5887" xr:uid="{00000000-0005-0000-0000-0000FE160000}"/>
    <cellStyle name="40% - Accent4 17 3 2" xfId="5888" xr:uid="{00000000-0005-0000-0000-0000FF160000}"/>
    <cellStyle name="40% - Accent4 17 4" xfId="5889" xr:uid="{00000000-0005-0000-0000-000000170000}"/>
    <cellStyle name="40% - Accent4 17 4 2" xfId="5890" xr:uid="{00000000-0005-0000-0000-000001170000}"/>
    <cellStyle name="40% - Accent4 17 5" xfId="5891" xr:uid="{00000000-0005-0000-0000-000002170000}"/>
    <cellStyle name="40% - Accent4 18" xfId="5892" xr:uid="{00000000-0005-0000-0000-000003170000}"/>
    <cellStyle name="40% - Accent4 18 2" xfId="5893" xr:uid="{00000000-0005-0000-0000-000004170000}"/>
    <cellStyle name="40% - Accent4 18 2 2" xfId="5894" xr:uid="{00000000-0005-0000-0000-000005170000}"/>
    <cellStyle name="40% - Accent4 18 3" xfId="5895" xr:uid="{00000000-0005-0000-0000-000006170000}"/>
    <cellStyle name="40% - Accent4 18 3 2" xfId="5896" xr:uid="{00000000-0005-0000-0000-000007170000}"/>
    <cellStyle name="40% - Accent4 18 4" xfId="5897" xr:uid="{00000000-0005-0000-0000-000008170000}"/>
    <cellStyle name="40% - Accent4 19" xfId="5898" xr:uid="{00000000-0005-0000-0000-000009170000}"/>
    <cellStyle name="40% - Accent4 19 2" xfId="5899" xr:uid="{00000000-0005-0000-0000-00000A170000}"/>
    <cellStyle name="40% - Accent4 2" xfId="5900" xr:uid="{00000000-0005-0000-0000-00000B170000}"/>
    <cellStyle name="40% - Accent4 2 10" xfId="5901" xr:uid="{00000000-0005-0000-0000-00000C170000}"/>
    <cellStyle name="40% - Accent4 2 11" xfId="5902" xr:uid="{00000000-0005-0000-0000-00000D170000}"/>
    <cellStyle name="40% - Accent4 2 11 2" xfId="5903" xr:uid="{00000000-0005-0000-0000-00000E170000}"/>
    <cellStyle name="40% - Accent4 2 11 2 2" xfId="5904" xr:uid="{00000000-0005-0000-0000-00000F170000}"/>
    <cellStyle name="40% - Accent4 2 11 3" xfId="5905" xr:uid="{00000000-0005-0000-0000-000010170000}"/>
    <cellStyle name="40% - Accent4 2 11 3 2" xfId="5906" xr:uid="{00000000-0005-0000-0000-000011170000}"/>
    <cellStyle name="40% - Accent4 2 11 4" xfId="5907" xr:uid="{00000000-0005-0000-0000-000012170000}"/>
    <cellStyle name="40% - Accent4 2 12" xfId="5908" xr:uid="{00000000-0005-0000-0000-000013170000}"/>
    <cellStyle name="40% - Accent4 2 12 2" xfId="5909" xr:uid="{00000000-0005-0000-0000-000014170000}"/>
    <cellStyle name="40% - Accent4 2 12 2 2" xfId="5910" xr:uid="{00000000-0005-0000-0000-000015170000}"/>
    <cellStyle name="40% - Accent4 2 12 3" xfId="5911" xr:uid="{00000000-0005-0000-0000-000016170000}"/>
    <cellStyle name="40% - Accent4 2 12 3 2" xfId="5912" xr:uid="{00000000-0005-0000-0000-000017170000}"/>
    <cellStyle name="40% - Accent4 2 12 4" xfId="5913" xr:uid="{00000000-0005-0000-0000-000018170000}"/>
    <cellStyle name="40% - Accent4 2 13" xfId="5914" xr:uid="{00000000-0005-0000-0000-000019170000}"/>
    <cellStyle name="40% - Accent4 2 13 2" xfId="5915" xr:uid="{00000000-0005-0000-0000-00001A170000}"/>
    <cellStyle name="40% - Accent4 2 14" xfId="5916" xr:uid="{00000000-0005-0000-0000-00001B170000}"/>
    <cellStyle name="40% - Accent4 2 15" xfId="5917" xr:uid="{00000000-0005-0000-0000-00001C170000}"/>
    <cellStyle name="40% - Accent4 2 16" xfId="5918" xr:uid="{00000000-0005-0000-0000-00001D170000}"/>
    <cellStyle name="40% - Accent4 2 17" xfId="5919" xr:uid="{00000000-0005-0000-0000-00001E170000}"/>
    <cellStyle name="40% - Accent4 2 2" xfId="5920" xr:uid="{00000000-0005-0000-0000-00001F170000}"/>
    <cellStyle name="40% - Accent4 2 2 2" xfId="5921" xr:uid="{00000000-0005-0000-0000-000020170000}"/>
    <cellStyle name="40% - Accent4 2 2 3" xfId="5922" xr:uid="{00000000-0005-0000-0000-000021170000}"/>
    <cellStyle name="40% - Accent4 2 2 4" xfId="5923" xr:uid="{00000000-0005-0000-0000-000022170000}"/>
    <cellStyle name="40% - Accent4 2 3" xfId="5924" xr:uid="{00000000-0005-0000-0000-000023170000}"/>
    <cellStyle name="40% - Accent4 2 4" xfId="5925" xr:uid="{00000000-0005-0000-0000-000024170000}"/>
    <cellStyle name="40% - Accent4 2 5" xfId="5926" xr:uid="{00000000-0005-0000-0000-000025170000}"/>
    <cellStyle name="40% - Accent4 2 6" xfId="5927" xr:uid="{00000000-0005-0000-0000-000026170000}"/>
    <cellStyle name="40% - Accent4 2 7" xfId="5928" xr:uid="{00000000-0005-0000-0000-000027170000}"/>
    <cellStyle name="40% - Accent4 2 8" xfId="5929" xr:uid="{00000000-0005-0000-0000-000028170000}"/>
    <cellStyle name="40% - Accent4 2 9" xfId="5930" xr:uid="{00000000-0005-0000-0000-000029170000}"/>
    <cellStyle name="40% - Accent4 20" xfId="5931" xr:uid="{00000000-0005-0000-0000-00002A170000}"/>
    <cellStyle name="40% - Accent4 20 2" xfId="5932" xr:uid="{00000000-0005-0000-0000-00002B170000}"/>
    <cellStyle name="40% - Accent4 21" xfId="5933" xr:uid="{00000000-0005-0000-0000-00002C170000}"/>
    <cellStyle name="40% - Accent4 21 10" xfId="5934" xr:uid="{00000000-0005-0000-0000-00002D170000}"/>
    <cellStyle name="40% - Accent4 21 10 2" xfId="5935" xr:uid="{00000000-0005-0000-0000-00002E170000}"/>
    <cellStyle name="40% - Accent4 21 11" xfId="5936" xr:uid="{00000000-0005-0000-0000-00002F170000}"/>
    <cellStyle name="40% - Accent4 21 11 2" xfId="5937" xr:uid="{00000000-0005-0000-0000-000030170000}"/>
    <cellStyle name="40% - Accent4 21 12" xfId="5938" xr:uid="{00000000-0005-0000-0000-000031170000}"/>
    <cellStyle name="40% - Accent4 21 12 2" xfId="5939" xr:uid="{00000000-0005-0000-0000-000032170000}"/>
    <cellStyle name="40% - Accent4 21 13" xfId="5940" xr:uid="{00000000-0005-0000-0000-000033170000}"/>
    <cellStyle name="40% - Accent4 21 13 2" xfId="5941" xr:uid="{00000000-0005-0000-0000-000034170000}"/>
    <cellStyle name="40% - Accent4 21 14" xfId="5942" xr:uid="{00000000-0005-0000-0000-000035170000}"/>
    <cellStyle name="40% - Accent4 21 14 2" xfId="5943" xr:uid="{00000000-0005-0000-0000-000036170000}"/>
    <cellStyle name="40% - Accent4 21 15" xfId="5944" xr:uid="{00000000-0005-0000-0000-000037170000}"/>
    <cellStyle name="40% - Accent4 21 15 2" xfId="5945" xr:uid="{00000000-0005-0000-0000-000038170000}"/>
    <cellStyle name="40% - Accent4 21 16" xfId="5946" xr:uid="{00000000-0005-0000-0000-000039170000}"/>
    <cellStyle name="40% - Accent4 21 2" xfId="5947" xr:uid="{00000000-0005-0000-0000-00003A170000}"/>
    <cellStyle name="40% - Accent4 21 2 2" xfId="5948" xr:uid="{00000000-0005-0000-0000-00003B170000}"/>
    <cellStyle name="40% - Accent4 21 3" xfId="5949" xr:uid="{00000000-0005-0000-0000-00003C170000}"/>
    <cellStyle name="40% - Accent4 21 3 2" xfId="5950" xr:uid="{00000000-0005-0000-0000-00003D170000}"/>
    <cellStyle name="40% - Accent4 21 4" xfId="5951" xr:uid="{00000000-0005-0000-0000-00003E170000}"/>
    <cellStyle name="40% - Accent4 21 4 2" xfId="5952" xr:uid="{00000000-0005-0000-0000-00003F170000}"/>
    <cellStyle name="40% - Accent4 21 5" xfId="5953" xr:uid="{00000000-0005-0000-0000-000040170000}"/>
    <cellStyle name="40% - Accent4 21 5 2" xfId="5954" xr:uid="{00000000-0005-0000-0000-000041170000}"/>
    <cellStyle name="40% - Accent4 21 6" xfId="5955" xr:uid="{00000000-0005-0000-0000-000042170000}"/>
    <cellStyle name="40% - Accent4 21 6 2" xfId="5956" xr:uid="{00000000-0005-0000-0000-000043170000}"/>
    <cellStyle name="40% - Accent4 21 7" xfId="5957" xr:uid="{00000000-0005-0000-0000-000044170000}"/>
    <cellStyle name="40% - Accent4 21 7 2" xfId="5958" xr:uid="{00000000-0005-0000-0000-000045170000}"/>
    <cellStyle name="40% - Accent4 21 8" xfId="5959" xr:uid="{00000000-0005-0000-0000-000046170000}"/>
    <cellStyle name="40% - Accent4 21 8 2" xfId="5960" xr:uid="{00000000-0005-0000-0000-000047170000}"/>
    <cellStyle name="40% - Accent4 21 9" xfId="5961" xr:uid="{00000000-0005-0000-0000-000048170000}"/>
    <cellStyle name="40% - Accent4 21 9 2" xfId="5962" xr:uid="{00000000-0005-0000-0000-000049170000}"/>
    <cellStyle name="40% - Accent4 22" xfId="5963" xr:uid="{00000000-0005-0000-0000-00004A170000}"/>
    <cellStyle name="40% - Accent4 22 10" xfId="5964" xr:uid="{00000000-0005-0000-0000-00004B170000}"/>
    <cellStyle name="40% - Accent4 22 10 2" xfId="5965" xr:uid="{00000000-0005-0000-0000-00004C170000}"/>
    <cellStyle name="40% - Accent4 22 11" xfId="5966" xr:uid="{00000000-0005-0000-0000-00004D170000}"/>
    <cellStyle name="40% - Accent4 22 11 2" xfId="5967" xr:uid="{00000000-0005-0000-0000-00004E170000}"/>
    <cellStyle name="40% - Accent4 22 12" xfId="5968" xr:uid="{00000000-0005-0000-0000-00004F170000}"/>
    <cellStyle name="40% - Accent4 22 12 2" xfId="5969" xr:uid="{00000000-0005-0000-0000-000050170000}"/>
    <cellStyle name="40% - Accent4 22 13" xfId="5970" xr:uid="{00000000-0005-0000-0000-000051170000}"/>
    <cellStyle name="40% - Accent4 22 13 2" xfId="5971" xr:uid="{00000000-0005-0000-0000-000052170000}"/>
    <cellStyle name="40% - Accent4 22 14" xfId="5972" xr:uid="{00000000-0005-0000-0000-000053170000}"/>
    <cellStyle name="40% - Accent4 22 14 2" xfId="5973" xr:uid="{00000000-0005-0000-0000-000054170000}"/>
    <cellStyle name="40% - Accent4 22 15" xfId="5974" xr:uid="{00000000-0005-0000-0000-000055170000}"/>
    <cellStyle name="40% - Accent4 22 15 2" xfId="5975" xr:uid="{00000000-0005-0000-0000-000056170000}"/>
    <cellStyle name="40% - Accent4 22 16" xfId="5976" xr:uid="{00000000-0005-0000-0000-000057170000}"/>
    <cellStyle name="40% - Accent4 22 2" xfId="5977" xr:uid="{00000000-0005-0000-0000-000058170000}"/>
    <cellStyle name="40% - Accent4 22 2 2" xfId="5978" xr:uid="{00000000-0005-0000-0000-000059170000}"/>
    <cellStyle name="40% - Accent4 22 3" xfId="5979" xr:uid="{00000000-0005-0000-0000-00005A170000}"/>
    <cellStyle name="40% - Accent4 22 3 2" xfId="5980" xr:uid="{00000000-0005-0000-0000-00005B170000}"/>
    <cellStyle name="40% - Accent4 22 4" xfId="5981" xr:uid="{00000000-0005-0000-0000-00005C170000}"/>
    <cellStyle name="40% - Accent4 22 4 2" xfId="5982" xr:uid="{00000000-0005-0000-0000-00005D170000}"/>
    <cellStyle name="40% - Accent4 22 5" xfId="5983" xr:uid="{00000000-0005-0000-0000-00005E170000}"/>
    <cellStyle name="40% - Accent4 22 5 2" xfId="5984" xr:uid="{00000000-0005-0000-0000-00005F170000}"/>
    <cellStyle name="40% - Accent4 22 6" xfId="5985" xr:uid="{00000000-0005-0000-0000-000060170000}"/>
    <cellStyle name="40% - Accent4 22 6 2" xfId="5986" xr:uid="{00000000-0005-0000-0000-000061170000}"/>
    <cellStyle name="40% - Accent4 22 7" xfId="5987" xr:uid="{00000000-0005-0000-0000-000062170000}"/>
    <cellStyle name="40% - Accent4 22 7 2" xfId="5988" xr:uid="{00000000-0005-0000-0000-000063170000}"/>
    <cellStyle name="40% - Accent4 22 8" xfId="5989" xr:uid="{00000000-0005-0000-0000-000064170000}"/>
    <cellStyle name="40% - Accent4 22 8 2" xfId="5990" xr:uid="{00000000-0005-0000-0000-000065170000}"/>
    <cellStyle name="40% - Accent4 22 9" xfId="5991" xr:uid="{00000000-0005-0000-0000-000066170000}"/>
    <cellStyle name="40% - Accent4 22 9 2" xfId="5992" xr:uid="{00000000-0005-0000-0000-000067170000}"/>
    <cellStyle name="40% - Accent4 23" xfId="5993" xr:uid="{00000000-0005-0000-0000-000068170000}"/>
    <cellStyle name="40% - Accent4 23 10" xfId="5994" xr:uid="{00000000-0005-0000-0000-000069170000}"/>
    <cellStyle name="40% - Accent4 23 10 2" xfId="5995" xr:uid="{00000000-0005-0000-0000-00006A170000}"/>
    <cellStyle name="40% - Accent4 23 11" xfId="5996" xr:uid="{00000000-0005-0000-0000-00006B170000}"/>
    <cellStyle name="40% - Accent4 23 11 2" xfId="5997" xr:uid="{00000000-0005-0000-0000-00006C170000}"/>
    <cellStyle name="40% - Accent4 23 12" xfId="5998" xr:uid="{00000000-0005-0000-0000-00006D170000}"/>
    <cellStyle name="40% - Accent4 23 12 2" xfId="5999" xr:uid="{00000000-0005-0000-0000-00006E170000}"/>
    <cellStyle name="40% - Accent4 23 13" xfId="6000" xr:uid="{00000000-0005-0000-0000-00006F170000}"/>
    <cellStyle name="40% - Accent4 23 13 2" xfId="6001" xr:uid="{00000000-0005-0000-0000-000070170000}"/>
    <cellStyle name="40% - Accent4 23 14" xfId="6002" xr:uid="{00000000-0005-0000-0000-000071170000}"/>
    <cellStyle name="40% - Accent4 23 14 2" xfId="6003" xr:uid="{00000000-0005-0000-0000-000072170000}"/>
    <cellStyle name="40% - Accent4 23 15" xfId="6004" xr:uid="{00000000-0005-0000-0000-000073170000}"/>
    <cellStyle name="40% - Accent4 23 15 2" xfId="6005" xr:uid="{00000000-0005-0000-0000-000074170000}"/>
    <cellStyle name="40% - Accent4 23 16" xfId="6006" xr:uid="{00000000-0005-0000-0000-000075170000}"/>
    <cellStyle name="40% - Accent4 23 16 2" xfId="6007" xr:uid="{00000000-0005-0000-0000-000076170000}"/>
    <cellStyle name="40% - Accent4 23 17" xfId="6008" xr:uid="{00000000-0005-0000-0000-000077170000}"/>
    <cellStyle name="40% - Accent4 23 2" xfId="6009" xr:uid="{00000000-0005-0000-0000-000078170000}"/>
    <cellStyle name="40% - Accent4 23 2 10" xfId="6010" xr:uid="{00000000-0005-0000-0000-000079170000}"/>
    <cellStyle name="40% - Accent4 23 2 10 2" xfId="6011" xr:uid="{00000000-0005-0000-0000-00007A170000}"/>
    <cellStyle name="40% - Accent4 23 2 11" xfId="6012" xr:uid="{00000000-0005-0000-0000-00007B170000}"/>
    <cellStyle name="40% - Accent4 23 2 11 2" xfId="6013" xr:uid="{00000000-0005-0000-0000-00007C170000}"/>
    <cellStyle name="40% - Accent4 23 2 12" xfId="6014" xr:uid="{00000000-0005-0000-0000-00007D170000}"/>
    <cellStyle name="40% - Accent4 23 2 12 2" xfId="6015" xr:uid="{00000000-0005-0000-0000-00007E170000}"/>
    <cellStyle name="40% - Accent4 23 2 13" xfId="6016" xr:uid="{00000000-0005-0000-0000-00007F170000}"/>
    <cellStyle name="40% - Accent4 23 2 13 2" xfId="6017" xr:uid="{00000000-0005-0000-0000-000080170000}"/>
    <cellStyle name="40% - Accent4 23 2 14" xfId="6018" xr:uid="{00000000-0005-0000-0000-000081170000}"/>
    <cellStyle name="40% - Accent4 23 2 14 2" xfId="6019" xr:uid="{00000000-0005-0000-0000-000082170000}"/>
    <cellStyle name="40% - Accent4 23 2 15" xfId="6020" xr:uid="{00000000-0005-0000-0000-000083170000}"/>
    <cellStyle name="40% - Accent4 23 2 15 2" xfId="6021" xr:uid="{00000000-0005-0000-0000-000084170000}"/>
    <cellStyle name="40% - Accent4 23 2 16" xfId="6022" xr:uid="{00000000-0005-0000-0000-000085170000}"/>
    <cellStyle name="40% - Accent4 23 2 2" xfId="6023" xr:uid="{00000000-0005-0000-0000-000086170000}"/>
    <cellStyle name="40% - Accent4 23 2 2 2" xfId="6024" xr:uid="{00000000-0005-0000-0000-000087170000}"/>
    <cellStyle name="40% - Accent4 23 2 3" xfId="6025" xr:uid="{00000000-0005-0000-0000-000088170000}"/>
    <cellStyle name="40% - Accent4 23 2 3 2" xfId="6026" xr:uid="{00000000-0005-0000-0000-000089170000}"/>
    <cellStyle name="40% - Accent4 23 2 4" xfId="6027" xr:uid="{00000000-0005-0000-0000-00008A170000}"/>
    <cellStyle name="40% - Accent4 23 2 4 2" xfId="6028" xr:uid="{00000000-0005-0000-0000-00008B170000}"/>
    <cellStyle name="40% - Accent4 23 2 5" xfId="6029" xr:uid="{00000000-0005-0000-0000-00008C170000}"/>
    <cellStyle name="40% - Accent4 23 2 5 2" xfId="6030" xr:uid="{00000000-0005-0000-0000-00008D170000}"/>
    <cellStyle name="40% - Accent4 23 2 6" xfId="6031" xr:uid="{00000000-0005-0000-0000-00008E170000}"/>
    <cellStyle name="40% - Accent4 23 2 6 2" xfId="6032" xr:uid="{00000000-0005-0000-0000-00008F170000}"/>
    <cellStyle name="40% - Accent4 23 2 7" xfId="6033" xr:uid="{00000000-0005-0000-0000-000090170000}"/>
    <cellStyle name="40% - Accent4 23 2 7 2" xfId="6034" xr:uid="{00000000-0005-0000-0000-000091170000}"/>
    <cellStyle name="40% - Accent4 23 2 8" xfId="6035" xr:uid="{00000000-0005-0000-0000-000092170000}"/>
    <cellStyle name="40% - Accent4 23 2 8 2" xfId="6036" xr:uid="{00000000-0005-0000-0000-000093170000}"/>
    <cellStyle name="40% - Accent4 23 2 9" xfId="6037" xr:uid="{00000000-0005-0000-0000-000094170000}"/>
    <cellStyle name="40% - Accent4 23 2 9 2" xfId="6038" xr:uid="{00000000-0005-0000-0000-000095170000}"/>
    <cellStyle name="40% - Accent4 23 3" xfId="6039" xr:uid="{00000000-0005-0000-0000-000096170000}"/>
    <cellStyle name="40% - Accent4 23 3 2" xfId="6040" xr:uid="{00000000-0005-0000-0000-000097170000}"/>
    <cellStyle name="40% - Accent4 23 4" xfId="6041" xr:uid="{00000000-0005-0000-0000-000098170000}"/>
    <cellStyle name="40% - Accent4 23 4 2" xfId="6042" xr:uid="{00000000-0005-0000-0000-000099170000}"/>
    <cellStyle name="40% - Accent4 23 5" xfId="6043" xr:uid="{00000000-0005-0000-0000-00009A170000}"/>
    <cellStyle name="40% - Accent4 23 5 2" xfId="6044" xr:uid="{00000000-0005-0000-0000-00009B170000}"/>
    <cellStyle name="40% - Accent4 23 6" xfId="6045" xr:uid="{00000000-0005-0000-0000-00009C170000}"/>
    <cellStyle name="40% - Accent4 23 6 2" xfId="6046" xr:uid="{00000000-0005-0000-0000-00009D170000}"/>
    <cellStyle name="40% - Accent4 23 7" xfId="6047" xr:uid="{00000000-0005-0000-0000-00009E170000}"/>
    <cellStyle name="40% - Accent4 23 7 2" xfId="6048" xr:uid="{00000000-0005-0000-0000-00009F170000}"/>
    <cellStyle name="40% - Accent4 23 8" xfId="6049" xr:uid="{00000000-0005-0000-0000-0000A0170000}"/>
    <cellStyle name="40% - Accent4 23 8 2" xfId="6050" xr:uid="{00000000-0005-0000-0000-0000A1170000}"/>
    <cellStyle name="40% - Accent4 23 9" xfId="6051" xr:uid="{00000000-0005-0000-0000-0000A2170000}"/>
    <cellStyle name="40% - Accent4 23 9 2" xfId="6052" xr:uid="{00000000-0005-0000-0000-0000A3170000}"/>
    <cellStyle name="40% - Accent4 24" xfId="6053" xr:uid="{00000000-0005-0000-0000-0000A4170000}"/>
    <cellStyle name="40% - Accent4 24 10" xfId="6054" xr:uid="{00000000-0005-0000-0000-0000A5170000}"/>
    <cellStyle name="40% - Accent4 24 10 2" xfId="6055" xr:uid="{00000000-0005-0000-0000-0000A6170000}"/>
    <cellStyle name="40% - Accent4 24 11" xfId="6056" xr:uid="{00000000-0005-0000-0000-0000A7170000}"/>
    <cellStyle name="40% - Accent4 24 11 2" xfId="6057" xr:uid="{00000000-0005-0000-0000-0000A8170000}"/>
    <cellStyle name="40% - Accent4 24 12" xfId="6058" xr:uid="{00000000-0005-0000-0000-0000A9170000}"/>
    <cellStyle name="40% - Accent4 24 12 2" xfId="6059" xr:uid="{00000000-0005-0000-0000-0000AA170000}"/>
    <cellStyle name="40% - Accent4 24 13" xfId="6060" xr:uid="{00000000-0005-0000-0000-0000AB170000}"/>
    <cellStyle name="40% - Accent4 24 13 2" xfId="6061" xr:uid="{00000000-0005-0000-0000-0000AC170000}"/>
    <cellStyle name="40% - Accent4 24 14" xfId="6062" xr:uid="{00000000-0005-0000-0000-0000AD170000}"/>
    <cellStyle name="40% - Accent4 24 14 2" xfId="6063" xr:uid="{00000000-0005-0000-0000-0000AE170000}"/>
    <cellStyle name="40% - Accent4 24 15" xfId="6064" xr:uid="{00000000-0005-0000-0000-0000AF170000}"/>
    <cellStyle name="40% - Accent4 24 15 2" xfId="6065" xr:uid="{00000000-0005-0000-0000-0000B0170000}"/>
    <cellStyle name="40% - Accent4 24 16" xfId="6066" xr:uid="{00000000-0005-0000-0000-0000B1170000}"/>
    <cellStyle name="40% - Accent4 24 16 2" xfId="6067" xr:uid="{00000000-0005-0000-0000-0000B2170000}"/>
    <cellStyle name="40% - Accent4 24 17" xfId="6068" xr:uid="{00000000-0005-0000-0000-0000B3170000}"/>
    <cellStyle name="40% - Accent4 24 2" xfId="6069" xr:uid="{00000000-0005-0000-0000-0000B4170000}"/>
    <cellStyle name="40% - Accent4 24 2 10" xfId="6070" xr:uid="{00000000-0005-0000-0000-0000B5170000}"/>
    <cellStyle name="40% - Accent4 24 2 10 2" xfId="6071" xr:uid="{00000000-0005-0000-0000-0000B6170000}"/>
    <cellStyle name="40% - Accent4 24 2 11" xfId="6072" xr:uid="{00000000-0005-0000-0000-0000B7170000}"/>
    <cellStyle name="40% - Accent4 24 2 11 2" xfId="6073" xr:uid="{00000000-0005-0000-0000-0000B8170000}"/>
    <cellStyle name="40% - Accent4 24 2 12" xfId="6074" xr:uid="{00000000-0005-0000-0000-0000B9170000}"/>
    <cellStyle name="40% - Accent4 24 2 12 2" xfId="6075" xr:uid="{00000000-0005-0000-0000-0000BA170000}"/>
    <cellStyle name="40% - Accent4 24 2 13" xfId="6076" xr:uid="{00000000-0005-0000-0000-0000BB170000}"/>
    <cellStyle name="40% - Accent4 24 2 13 2" xfId="6077" xr:uid="{00000000-0005-0000-0000-0000BC170000}"/>
    <cellStyle name="40% - Accent4 24 2 14" xfId="6078" xr:uid="{00000000-0005-0000-0000-0000BD170000}"/>
    <cellStyle name="40% - Accent4 24 2 14 2" xfId="6079" xr:uid="{00000000-0005-0000-0000-0000BE170000}"/>
    <cellStyle name="40% - Accent4 24 2 15" xfId="6080" xr:uid="{00000000-0005-0000-0000-0000BF170000}"/>
    <cellStyle name="40% - Accent4 24 2 15 2" xfId="6081" xr:uid="{00000000-0005-0000-0000-0000C0170000}"/>
    <cellStyle name="40% - Accent4 24 2 16" xfId="6082" xr:uid="{00000000-0005-0000-0000-0000C1170000}"/>
    <cellStyle name="40% - Accent4 24 2 2" xfId="6083" xr:uid="{00000000-0005-0000-0000-0000C2170000}"/>
    <cellStyle name="40% - Accent4 24 2 2 2" xfId="6084" xr:uid="{00000000-0005-0000-0000-0000C3170000}"/>
    <cellStyle name="40% - Accent4 24 2 3" xfId="6085" xr:uid="{00000000-0005-0000-0000-0000C4170000}"/>
    <cellStyle name="40% - Accent4 24 2 3 2" xfId="6086" xr:uid="{00000000-0005-0000-0000-0000C5170000}"/>
    <cellStyle name="40% - Accent4 24 2 4" xfId="6087" xr:uid="{00000000-0005-0000-0000-0000C6170000}"/>
    <cellStyle name="40% - Accent4 24 2 4 2" xfId="6088" xr:uid="{00000000-0005-0000-0000-0000C7170000}"/>
    <cellStyle name="40% - Accent4 24 2 5" xfId="6089" xr:uid="{00000000-0005-0000-0000-0000C8170000}"/>
    <cellStyle name="40% - Accent4 24 2 5 2" xfId="6090" xr:uid="{00000000-0005-0000-0000-0000C9170000}"/>
    <cellStyle name="40% - Accent4 24 2 6" xfId="6091" xr:uid="{00000000-0005-0000-0000-0000CA170000}"/>
    <cellStyle name="40% - Accent4 24 2 6 2" xfId="6092" xr:uid="{00000000-0005-0000-0000-0000CB170000}"/>
    <cellStyle name="40% - Accent4 24 2 7" xfId="6093" xr:uid="{00000000-0005-0000-0000-0000CC170000}"/>
    <cellStyle name="40% - Accent4 24 2 7 2" xfId="6094" xr:uid="{00000000-0005-0000-0000-0000CD170000}"/>
    <cellStyle name="40% - Accent4 24 2 8" xfId="6095" xr:uid="{00000000-0005-0000-0000-0000CE170000}"/>
    <cellStyle name="40% - Accent4 24 2 8 2" xfId="6096" xr:uid="{00000000-0005-0000-0000-0000CF170000}"/>
    <cellStyle name="40% - Accent4 24 2 9" xfId="6097" xr:uid="{00000000-0005-0000-0000-0000D0170000}"/>
    <cellStyle name="40% - Accent4 24 2 9 2" xfId="6098" xr:uid="{00000000-0005-0000-0000-0000D1170000}"/>
    <cellStyle name="40% - Accent4 24 3" xfId="6099" xr:uid="{00000000-0005-0000-0000-0000D2170000}"/>
    <cellStyle name="40% - Accent4 24 3 2" xfId="6100" xr:uid="{00000000-0005-0000-0000-0000D3170000}"/>
    <cellStyle name="40% - Accent4 24 4" xfId="6101" xr:uid="{00000000-0005-0000-0000-0000D4170000}"/>
    <cellStyle name="40% - Accent4 24 4 2" xfId="6102" xr:uid="{00000000-0005-0000-0000-0000D5170000}"/>
    <cellStyle name="40% - Accent4 24 5" xfId="6103" xr:uid="{00000000-0005-0000-0000-0000D6170000}"/>
    <cellStyle name="40% - Accent4 24 5 2" xfId="6104" xr:uid="{00000000-0005-0000-0000-0000D7170000}"/>
    <cellStyle name="40% - Accent4 24 6" xfId="6105" xr:uid="{00000000-0005-0000-0000-0000D8170000}"/>
    <cellStyle name="40% - Accent4 24 6 2" xfId="6106" xr:uid="{00000000-0005-0000-0000-0000D9170000}"/>
    <cellStyle name="40% - Accent4 24 7" xfId="6107" xr:uid="{00000000-0005-0000-0000-0000DA170000}"/>
    <cellStyle name="40% - Accent4 24 7 2" xfId="6108" xr:uid="{00000000-0005-0000-0000-0000DB170000}"/>
    <cellStyle name="40% - Accent4 24 8" xfId="6109" xr:uid="{00000000-0005-0000-0000-0000DC170000}"/>
    <cellStyle name="40% - Accent4 24 8 2" xfId="6110" xr:uid="{00000000-0005-0000-0000-0000DD170000}"/>
    <cellStyle name="40% - Accent4 24 9" xfId="6111" xr:uid="{00000000-0005-0000-0000-0000DE170000}"/>
    <cellStyle name="40% - Accent4 24 9 2" xfId="6112" xr:uid="{00000000-0005-0000-0000-0000DF170000}"/>
    <cellStyle name="40% - Accent4 25" xfId="6113" xr:uid="{00000000-0005-0000-0000-0000E0170000}"/>
    <cellStyle name="40% - Accent4 26" xfId="6114" xr:uid="{00000000-0005-0000-0000-0000E1170000}"/>
    <cellStyle name="40% - Accent4 27" xfId="6115" xr:uid="{00000000-0005-0000-0000-0000E2170000}"/>
    <cellStyle name="40% - Accent4 3" xfId="6116" xr:uid="{00000000-0005-0000-0000-0000E3170000}"/>
    <cellStyle name="40% - Accent4 3 10" xfId="6117" xr:uid="{00000000-0005-0000-0000-0000E4170000}"/>
    <cellStyle name="40% - Accent4 3 11" xfId="6118" xr:uid="{00000000-0005-0000-0000-0000E5170000}"/>
    <cellStyle name="40% - Accent4 3 11 2" xfId="6119" xr:uid="{00000000-0005-0000-0000-0000E6170000}"/>
    <cellStyle name="40% - Accent4 3 12" xfId="6120" xr:uid="{00000000-0005-0000-0000-0000E7170000}"/>
    <cellStyle name="40% - Accent4 3 13" xfId="6121" xr:uid="{00000000-0005-0000-0000-0000E8170000}"/>
    <cellStyle name="40% - Accent4 3 2" xfId="6122" xr:uid="{00000000-0005-0000-0000-0000E9170000}"/>
    <cellStyle name="40% - Accent4 3 2 2" xfId="6123" xr:uid="{00000000-0005-0000-0000-0000EA170000}"/>
    <cellStyle name="40% - Accent4 3 3" xfId="6124" xr:uid="{00000000-0005-0000-0000-0000EB170000}"/>
    <cellStyle name="40% - Accent4 3 4" xfId="6125" xr:uid="{00000000-0005-0000-0000-0000EC170000}"/>
    <cellStyle name="40% - Accent4 3 5" xfId="6126" xr:uid="{00000000-0005-0000-0000-0000ED170000}"/>
    <cellStyle name="40% - Accent4 3 6" xfId="6127" xr:uid="{00000000-0005-0000-0000-0000EE170000}"/>
    <cellStyle name="40% - Accent4 3 7" xfId="6128" xr:uid="{00000000-0005-0000-0000-0000EF170000}"/>
    <cellStyle name="40% - Accent4 3 8" xfId="6129" xr:uid="{00000000-0005-0000-0000-0000F0170000}"/>
    <cellStyle name="40% - Accent4 3 9" xfId="6130" xr:uid="{00000000-0005-0000-0000-0000F1170000}"/>
    <cellStyle name="40% - Accent4 4" xfId="6131" xr:uid="{00000000-0005-0000-0000-0000F2170000}"/>
    <cellStyle name="40% - Accent4 4 10" xfId="6132" xr:uid="{00000000-0005-0000-0000-0000F3170000}"/>
    <cellStyle name="40% - Accent4 4 11" xfId="6133" xr:uid="{00000000-0005-0000-0000-0000F4170000}"/>
    <cellStyle name="40% - Accent4 4 11 2" xfId="6134" xr:uid="{00000000-0005-0000-0000-0000F5170000}"/>
    <cellStyle name="40% - Accent4 4 12" xfId="6135" xr:uid="{00000000-0005-0000-0000-0000F6170000}"/>
    <cellStyle name="40% - Accent4 4 2" xfId="6136" xr:uid="{00000000-0005-0000-0000-0000F7170000}"/>
    <cellStyle name="40% - Accent4 4 3" xfId="6137" xr:uid="{00000000-0005-0000-0000-0000F8170000}"/>
    <cellStyle name="40% - Accent4 4 4" xfId="6138" xr:uid="{00000000-0005-0000-0000-0000F9170000}"/>
    <cellStyle name="40% - Accent4 4 5" xfId="6139" xr:uid="{00000000-0005-0000-0000-0000FA170000}"/>
    <cellStyle name="40% - Accent4 4 6" xfId="6140" xr:uid="{00000000-0005-0000-0000-0000FB170000}"/>
    <cellStyle name="40% - Accent4 4 7" xfId="6141" xr:uid="{00000000-0005-0000-0000-0000FC170000}"/>
    <cellStyle name="40% - Accent4 4 8" xfId="6142" xr:uid="{00000000-0005-0000-0000-0000FD170000}"/>
    <cellStyle name="40% - Accent4 4 9" xfId="6143" xr:uid="{00000000-0005-0000-0000-0000FE170000}"/>
    <cellStyle name="40% - Accent4 5" xfId="6144" xr:uid="{00000000-0005-0000-0000-0000FF170000}"/>
    <cellStyle name="40% - Accent4 5 10" xfId="6145" xr:uid="{00000000-0005-0000-0000-000000180000}"/>
    <cellStyle name="40% - Accent4 5 11" xfId="6146" xr:uid="{00000000-0005-0000-0000-000001180000}"/>
    <cellStyle name="40% - Accent4 5 11 2" xfId="6147" xr:uid="{00000000-0005-0000-0000-000002180000}"/>
    <cellStyle name="40% - Accent4 5 12" xfId="6148" xr:uid="{00000000-0005-0000-0000-000003180000}"/>
    <cellStyle name="40% - Accent4 5 2" xfId="6149" xr:uid="{00000000-0005-0000-0000-000004180000}"/>
    <cellStyle name="40% - Accent4 5 3" xfId="6150" xr:uid="{00000000-0005-0000-0000-000005180000}"/>
    <cellStyle name="40% - Accent4 5 4" xfId="6151" xr:uid="{00000000-0005-0000-0000-000006180000}"/>
    <cellStyle name="40% - Accent4 5 5" xfId="6152" xr:uid="{00000000-0005-0000-0000-000007180000}"/>
    <cellStyle name="40% - Accent4 5 6" xfId="6153" xr:uid="{00000000-0005-0000-0000-000008180000}"/>
    <cellStyle name="40% - Accent4 5 7" xfId="6154" xr:uid="{00000000-0005-0000-0000-000009180000}"/>
    <cellStyle name="40% - Accent4 5 8" xfId="6155" xr:uid="{00000000-0005-0000-0000-00000A180000}"/>
    <cellStyle name="40% - Accent4 5 9" xfId="6156" xr:uid="{00000000-0005-0000-0000-00000B180000}"/>
    <cellStyle name="40% - Accent4 6" xfId="6157" xr:uid="{00000000-0005-0000-0000-00000C180000}"/>
    <cellStyle name="40% - Accent4 6 10" xfId="6158" xr:uid="{00000000-0005-0000-0000-00000D180000}"/>
    <cellStyle name="40% - Accent4 6 11" xfId="6159" xr:uid="{00000000-0005-0000-0000-00000E180000}"/>
    <cellStyle name="40% - Accent4 6 11 2" xfId="6160" xr:uid="{00000000-0005-0000-0000-00000F180000}"/>
    <cellStyle name="40% - Accent4 6 12" xfId="6161" xr:uid="{00000000-0005-0000-0000-000010180000}"/>
    <cellStyle name="40% - Accent4 6 2" xfId="6162" xr:uid="{00000000-0005-0000-0000-000011180000}"/>
    <cellStyle name="40% - Accent4 6 3" xfId="6163" xr:uid="{00000000-0005-0000-0000-000012180000}"/>
    <cellStyle name="40% - Accent4 6 4" xfId="6164" xr:uid="{00000000-0005-0000-0000-000013180000}"/>
    <cellStyle name="40% - Accent4 6 5" xfId="6165" xr:uid="{00000000-0005-0000-0000-000014180000}"/>
    <cellStyle name="40% - Accent4 6 6" xfId="6166" xr:uid="{00000000-0005-0000-0000-000015180000}"/>
    <cellStyle name="40% - Accent4 6 7" xfId="6167" xr:uid="{00000000-0005-0000-0000-000016180000}"/>
    <cellStyle name="40% - Accent4 6 8" xfId="6168" xr:uid="{00000000-0005-0000-0000-000017180000}"/>
    <cellStyle name="40% - Accent4 6 9" xfId="6169" xr:uid="{00000000-0005-0000-0000-000018180000}"/>
    <cellStyle name="40% - Accent4 7" xfId="6170" xr:uid="{00000000-0005-0000-0000-000019180000}"/>
    <cellStyle name="40% - Accent4 7 10" xfId="6171" xr:uid="{00000000-0005-0000-0000-00001A180000}"/>
    <cellStyle name="40% - Accent4 7 11" xfId="6172" xr:uid="{00000000-0005-0000-0000-00001B180000}"/>
    <cellStyle name="40% - Accent4 7 11 2" xfId="6173" xr:uid="{00000000-0005-0000-0000-00001C180000}"/>
    <cellStyle name="40% - Accent4 7 12" xfId="6174" xr:uid="{00000000-0005-0000-0000-00001D180000}"/>
    <cellStyle name="40% - Accent4 7 2" xfId="6175" xr:uid="{00000000-0005-0000-0000-00001E180000}"/>
    <cellStyle name="40% - Accent4 7 3" xfId="6176" xr:uid="{00000000-0005-0000-0000-00001F180000}"/>
    <cellStyle name="40% - Accent4 7 4" xfId="6177" xr:uid="{00000000-0005-0000-0000-000020180000}"/>
    <cellStyle name="40% - Accent4 7 5" xfId="6178" xr:uid="{00000000-0005-0000-0000-000021180000}"/>
    <cellStyle name="40% - Accent4 7 6" xfId="6179" xr:uid="{00000000-0005-0000-0000-000022180000}"/>
    <cellStyle name="40% - Accent4 7 7" xfId="6180" xr:uid="{00000000-0005-0000-0000-000023180000}"/>
    <cellStyle name="40% - Accent4 7 8" xfId="6181" xr:uid="{00000000-0005-0000-0000-000024180000}"/>
    <cellStyle name="40% - Accent4 7 9" xfId="6182" xr:uid="{00000000-0005-0000-0000-000025180000}"/>
    <cellStyle name="40% - Accent4 8" xfId="6183" xr:uid="{00000000-0005-0000-0000-000026180000}"/>
    <cellStyle name="40% - Accent4 8 10" xfId="6184" xr:uid="{00000000-0005-0000-0000-000027180000}"/>
    <cellStyle name="40% - Accent4 8 11" xfId="6185" xr:uid="{00000000-0005-0000-0000-000028180000}"/>
    <cellStyle name="40% - Accent4 8 11 2" xfId="6186" xr:uid="{00000000-0005-0000-0000-000029180000}"/>
    <cellStyle name="40% - Accent4 8 12" xfId="6187" xr:uid="{00000000-0005-0000-0000-00002A180000}"/>
    <cellStyle name="40% - Accent4 8 2" xfId="6188" xr:uid="{00000000-0005-0000-0000-00002B180000}"/>
    <cellStyle name="40% - Accent4 8 3" xfId="6189" xr:uid="{00000000-0005-0000-0000-00002C180000}"/>
    <cellStyle name="40% - Accent4 8 4" xfId="6190" xr:uid="{00000000-0005-0000-0000-00002D180000}"/>
    <cellStyle name="40% - Accent4 8 5" xfId="6191" xr:uid="{00000000-0005-0000-0000-00002E180000}"/>
    <cellStyle name="40% - Accent4 8 6" xfId="6192" xr:uid="{00000000-0005-0000-0000-00002F180000}"/>
    <cellStyle name="40% - Accent4 8 7" xfId="6193" xr:uid="{00000000-0005-0000-0000-000030180000}"/>
    <cellStyle name="40% - Accent4 8 8" xfId="6194" xr:uid="{00000000-0005-0000-0000-000031180000}"/>
    <cellStyle name="40% - Accent4 8 9" xfId="6195" xr:uid="{00000000-0005-0000-0000-000032180000}"/>
    <cellStyle name="40% - Accent4 9" xfId="6196" xr:uid="{00000000-0005-0000-0000-000033180000}"/>
    <cellStyle name="40% - Accent4 9 10" xfId="6197" xr:uid="{00000000-0005-0000-0000-000034180000}"/>
    <cellStyle name="40% - Accent4 9 11" xfId="6198" xr:uid="{00000000-0005-0000-0000-000035180000}"/>
    <cellStyle name="40% - Accent4 9 11 2" xfId="6199" xr:uid="{00000000-0005-0000-0000-000036180000}"/>
    <cellStyle name="40% - Accent4 9 12" xfId="6200" xr:uid="{00000000-0005-0000-0000-000037180000}"/>
    <cellStyle name="40% - Accent4 9 2" xfId="6201" xr:uid="{00000000-0005-0000-0000-000038180000}"/>
    <cellStyle name="40% - Accent4 9 3" xfId="6202" xr:uid="{00000000-0005-0000-0000-000039180000}"/>
    <cellStyle name="40% - Accent4 9 4" xfId="6203" xr:uid="{00000000-0005-0000-0000-00003A180000}"/>
    <cellStyle name="40% - Accent4 9 5" xfId="6204" xr:uid="{00000000-0005-0000-0000-00003B180000}"/>
    <cellStyle name="40% - Accent4 9 6" xfId="6205" xr:uid="{00000000-0005-0000-0000-00003C180000}"/>
    <cellStyle name="40% - Accent4 9 7" xfId="6206" xr:uid="{00000000-0005-0000-0000-00003D180000}"/>
    <cellStyle name="40% - Accent4 9 8" xfId="6207" xr:uid="{00000000-0005-0000-0000-00003E180000}"/>
    <cellStyle name="40% - Accent4 9 9" xfId="6208" xr:uid="{00000000-0005-0000-0000-00003F180000}"/>
    <cellStyle name="40% - Accent5 10" xfId="6209" xr:uid="{00000000-0005-0000-0000-000040180000}"/>
    <cellStyle name="40% - Accent5 10 10" xfId="6210" xr:uid="{00000000-0005-0000-0000-000041180000}"/>
    <cellStyle name="40% - Accent5 10 10 2" xfId="6211" xr:uid="{00000000-0005-0000-0000-000042180000}"/>
    <cellStyle name="40% - Accent5 10 11" xfId="6212" xr:uid="{00000000-0005-0000-0000-000043180000}"/>
    <cellStyle name="40% - Accent5 10 2" xfId="6213" xr:uid="{00000000-0005-0000-0000-000044180000}"/>
    <cellStyle name="40% - Accent5 10 2 2" xfId="6214" xr:uid="{00000000-0005-0000-0000-000045180000}"/>
    <cellStyle name="40% - Accent5 10 2 2 2" xfId="6215" xr:uid="{00000000-0005-0000-0000-000046180000}"/>
    <cellStyle name="40% - Accent5 10 2 3" xfId="6216" xr:uid="{00000000-0005-0000-0000-000047180000}"/>
    <cellStyle name="40% - Accent5 10 2 3 2" xfId="6217" xr:uid="{00000000-0005-0000-0000-000048180000}"/>
    <cellStyle name="40% - Accent5 10 2 4" xfId="6218" xr:uid="{00000000-0005-0000-0000-000049180000}"/>
    <cellStyle name="40% - Accent5 10 3" xfId="6219" xr:uid="{00000000-0005-0000-0000-00004A180000}"/>
    <cellStyle name="40% - Accent5 10 3 2" xfId="6220" xr:uid="{00000000-0005-0000-0000-00004B180000}"/>
    <cellStyle name="40% - Accent5 10 3 2 2" xfId="6221" xr:uid="{00000000-0005-0000-0000-00004C180000}"/>
    <cellStyle name="40% - Accent5 10 3 3" xfId="6222" xr:uid="{00000000-0005-0000-0000-00004D180000}"/>
    <cellStyle name="40% - Accent5 10 3 3 2" xfId="6223" xr:uid="{00000000-0005-0000-0000-00004E180000}"/>
    <cellStyle name="40% - Accent5 10 3 4" xfId="6224" xr:uid="{00000000-0005-0000-0000-00004F180000}"/>
    <cellStyle name="40% - Accent5 10 4" xfId="6225" xr:uid="{00000000-0005-0000-0000-000050180000}"/>
    <cellStyle name="40% - Accent5 10 4 2" xfId="6226" xr:uid="{00000000-0005-0000-0000-000051180000}"/>
    <cellStyle name="40% - Accent5 10 4 2 2" xfId="6227" xr:uid="{00000000-0005-0000-0000-000052180000}"/>
    <cellStyle name="40% - Accent5 10 4 3" xfId="6228" xr:uid="{00000000-0005-0000-0000-000053180000}"/>
    <cellStyle name="40% - Accent5 10 4 3 2" xfId="6229" xr:uid="{00000000-0005-0000-0000-000054180000}"/>
    <cellStyle name="40% - Accent5 10 4 4" xfId="6230" xr:uid="{00000000-0005-0000-0000-000055180000}"/>
    <cellStyle name="40% - Accent5 10 5" xfId="6231" xr:uid="{00000000-0005-0000-0000-000056180000}"/>
    <cellStyle name="40% - Accent5 10 5 2" xfId="6232" xr:uid="{00000000-0005-0000-0000-000057180000}"/>
    <cellStyle name="40% - Accent5 10 5 2 2" xfId="6233" xr:uid="{00000000-0005-0000-0000-000058180000}"/>
    <cellStyle name="40% - Accent5 10 5 3" xfId="6234" xr:uid="{00000000-0005-0000-0000-000059180000}"/>
    <cellStyle name="40% - Accent5 10 5 3 2" xfId="6235" xr:uid="{00000000-0005-0000-0000-00005A180000}"/>
    <cellStyle name="40% - Accent5 10 5 4" xfId="6236" xr:uid="{00000000-0005-0000-0000-00005B180000}"/>
    <cellStyle name="40% - Accent5 10 6" xfId="6237" xr:uid="{00000000-0005-0000-0000-00005C180000}"/>
    <cellStyle name="40% - Accent5 10 6 2" xfId="6238" xr:uid="{00000000-0005-0000-0000-00005D180000}"/>
    <cellStyle name="40% - Accent5 10 6 2 2" xfId="6239" xr:uid="{00000000-0005-0000-0000-00005E180000}"/>
    <cellStyle name="40% - Accent5 10 6 3" xfId="6240" xr:uid="{00000000-0005-0000-0000-00005F180000}"/>
    <cellStyle name="40% - Accent5 10 6 3 2" xfId="6241" xr:uid="{00000000-0005-0000-0000-000060180000}"/>
    <cellStyle name="40% - Accent5 10 6 4" xfId="6242" xr:uid="{00000000-0005-0000-0000-000061180000}"/>
    <cellStyle name="40% - Accent5 10 7" xfId="6243" xr:uid="{00000000-0005-0000-0000-000062180000}"/>
    <cellStyle name="40% - Accent5 10 7 2" xfId="6244" xr:uid="{00000000-0005-0000-0000-000063180000}"/>
    <cellStyle name="40% - Accent5 10 8" xfId="6245" xr:uid="{00000000-0005-0000-0000-000064180000}"/>
    <cellStyle name="40% - Accent5 10 8 2" xfId="6246" xr:uid="{00000000-0005-0000-0000-000065180000}"/>
    <cellStyle name="40% - Accent5 10 9" xfId="6247" xr:uid="{00000000-0005-0000-0000-000066180000}"/>
    <cellStyle name="40% - Accent5 11" xfId="6248" xr:uid="{00000000-0005-0000-0000-000067180000}"/>
    <cellStyle name="40% - Accent5 11 10" xfId="6249" xr:uid="{00000000-0005-0000-0000-000068180000}"/>
    <cellStyle name="40% - Accent5 11 10 2" xfId="6250" xr:uid="{00000000-0005-0000-0000-000069180000}"/>
    <cellStyle name="40% - Accent5 11 11" xfId="6251" xr:uid="{00000000-0005-0000-0000-00006A180000}"/>
    <cellStyle name="40% - Accent5 11 2" xfId="6252" xr:uid="{00000000-0005-0000-0000-00006B180000}"/>
    <cellStyle name="40% - Accent5 11 2 2" xfId="6253" xr:uid="{00000000-0005-0000-0000-00006C180000}"/>
    <cellStyle name="40% - Accent5 11 2 2 2" xfId="6254" xr:uid="{00000000-0005-0000-0000-00006D180000}"/>
    <cellStyle name="40% - Accent5 11 2 3" xfId="6255" xr:uid="{00000000-0005-0000-0000-00006E180000}"/>
    <cellStyle name="40% - Accent5 11 2 3 2" xfId="6256" xr:uid="{00000000-0005-0000-0000-00006F180000}"/>
    <cellStyle name="40% - Accent5 11 2 4" xfId="6257" xr:uid="{00000000-0005-0000-0000-000070180000}"/>
    <cellStyle name="40% - Accent5 11 3" xfId="6258" xr:uid="{00000000-0005-0000-0000-000071180000}"/>
    <cellStyle name="40% - Accent5 11 3 2" xfId="6259" xr:uid="{00000000-0005-0000-0000-000072180000}"/>
    <cellStyle name="40% - Accent5 11 3 2 2" xfId="6260" xr:uid="{00000000-0005-0000-0000-000073180000}"/>
    <cellStyle name="40% - Accent5 11 3 3" xfId="6261" xr:uid="{00000000-0005-0000-0000-000074180000}"/>
    <cellStyle name="40% - Accent5 11 3 3 2" xfId="6262" xr:uid="{00000000-0005-0000-0000-000075180000}"/>
    <cellStyle name="40% - Accent5 11 3 4" xfId="6263" xr:uid="{00000000-0005-0000-0000-000076180000}"/>
    <cellStyle name="40% - Accent5 11 4" xfId="6264" xr:uid="{00000000-0005-0000-0000-000077180000}"/>
    <cellStyle name="40% - Accent5 11 4 2" xfId="6265" xr:uid="{00000000-0005-0000-0000-000078180000}"/>
    <cellStyle name="40% - Accent5 11 4 2 2" xfId="6266" xr:uid="{00000000-0005-0000-0000-000079180000}"/>
    <cellStyle name="40% - Accent5 11 4 3" xfId="6267" xr:uid="{00000000-0005-0000-0000-00007A180000}"/>
    <cellStyle name="40% - Accent5 11 4 3 2" xfId="6268" xr:uid="{00000000-0005-0000-0000-00007B180000}"/>
    <cellStyle name="40% - Accent5 11 4 4" xfId="6269" xr:uid="{00000000-0005-0000-0000-00007C180000}"/>
    <cellStyle name="40% - Accent5 11 5" xfId="6270" xr:uid="{00000000-0005-0000-0000-00007D180000}"/>
    <cellStyle name="40% - Accent5 11 5 2" xfId="6271" xr:uid="{00000000-0005-0000-0000-00007E180000}"/>
    <cellStyle name="40% - Accent5 11 5 2 2" xfId="6272" xr:uid="{00000000-0005-0000-0000-00007F180000}"/>
    <cellStyle name="40% - Accent5 11 5 3" xfId="6273" xr:uid="{00000000-0005-0000-0000-000080180000}"/>
    <cellStyle name="40% - Accent5 11 5 3 2" xfId="6274" xr:uid="{00000000-0005-0000-0000-000081180000}"/>
    <cellStyle name="40% - Accent5 11 5 4" xfId="6275" xr:uid="{00000000-0005-0000-0000-000082180000}"/>
    <cellStyle name="40% - Accent5 11 6" xfId="6276" xr:uid="{00000000-0005-0000-0000-000083180000}"/>
    <cellStyle name="40% - Accent5 11 6 2" xfId="6277" xr:uid="{00000000-0005-0000-0000-000084180000}"/>
    <cellStyle name="40% - Accent5 11 6 2 2" xfId="6278" xr:uid="{00000000-0005-0000-0000-000085180000}"/>
    <cellStyle name="40% - Accent5 11 6 3" xfId="6279" xr:uid="{00000000-0005-0000-0000-000086180000}"/>
    <cellStyle name="40% - Accent5 11 6 3 2" xfId="6280" xr:uid="{00000000-0005-0000-0000-000087180000}"/>
    <cellStyle name="40% - Accent5 11 6 4" xfId="6281" xr:uid="{00000000-0005-0000-0000-000088180000}"/>
    <cellStyle name="40% - Accent5 11 7" xfId="6282" xr:uid="{00000000-0005-0000-0000-000089180000}"/>
    <cellStyle name="40% - Accent5 11 7 2" xfId="6283" xr:uid="{00000000-0005-0000-0000-00008A180000}"/>
    <cellStyle name="40% - Accent5 11 8" xfId="6284" xr:uid="{00000000-0005-0000-0000-00008B180000}"/>
    <cellStyle name="40% - Accent5 11 8 2" xfId="6285" xr:uid="{00000000-0005-0000-0000-00008C180000}"/>
    <cellStyle name="40% - Accent5 11 9" xfId="6286" xr:uid="{00000000-0005-0000-0000-00008D180000}"/>
    <cellStyle name="40% - Accent5 12" xfId="6287" xr:uid="{00000000-0005-0000-0000-00008E180000}"/>
    <cellStyle name="40% - Accent5 12 2" xfId="6288" xr:uid="{00000000-0005-0000-0000-00008F180000}"/>
    <cellStyle name="40% - Accent5 12 2 2" xfId="6289" xr:uid="{00000000-0005-0000-0000-000090180000}"/>
    <cellStyle name="40% - Accent5 12 2 2 2" xfId="6290" xr:uid="{00000000-0005-0000-0000-000091180000}"/>
    <cellStyle name="40% - Accent5 12 2 3" xfId="6291" xr:uid="{00000000-0005-0000-0000-000092180000}"/>
    <cellStyle name="40% - Accent5 12 2 3 2" xfId="6292" xr:uid="{00000000-0005-0000-0000-000093180000}"/>
    <cellStyle name="40% - Accent5 12 2 4" xfId="6293" xr:uid="{00000000-0005-0000-0000-000094180000}"/>
    <cellStyle name="40% - Accent5 12 3" xfId="6294" xr:uid="{00000000-0005-0000-0000-000095180000}"/>
    <cellStyle name="40% - Accent5 12 3 2" xfId="6295" xr:uid="{00000000-0005-0000-0000-000096180000}"/>
    <cellStyle name="40% - Accent5 12 3 2 2" xfId="6296" xr:uid="{00000000-0005-0000-0000-000097180000}"/>
    <cellStyle name="40% - Accent5 12 3 3" xfId="6297" xr:uid="{00000000-0005-0000-0000-000098180000}"/>
    <cellStyle name="40% - Accent5 12 3 3 2" xfId="6298" xr:uid="{00000000-0005-0000-0000-000099180000}"/>
    <cellStyle name="40% - Accent5 12 3 4" xfId="6299" xr:uid="{00000000-0005-0000-0000-00009A180000}"/>
    <cellStyle name="40% - Accent5 12 4" xfId="6300" xr:uid="{00000000-0005-0000-0000-00009B180000}"/>
    <cellStyle name="40% - Accent5 12 4 2" xfId="6301" xr:uid="{00000000-0005-0000-0000-00009C180000}"/>
    <cellStyle name="40% - Accent5 12 4 2 2" xfId="6302" xr:uid="{00000000-0005-0000-0000-00009D180000}"/>
    <cellStyle name="40% - Accent5 12 4 3" xfId="6303" xr:uid="{00000000-0005-0000-0000-00009E180000}"/>
    <cellStyle name="40% - Accent5 12 4 3 2" xfId="6304" xr:uid="{00000000-0005-0000-0000-00009F180000}"/>
    <cellStyle name="40% - Accent5 12 4 4" xfId="6305" xr:uid="{00000000-0005-0000-0000-0000A0180000}"/>
    <cellStyle name="40% - Accent5 12 5" xfId="6306" xr:uid="{00000000-0005-0000-0000-0000A1180000}"/>
    <cellStyle name="40% - Accent5 12 5 2" xfId="6307" xr:uid="{00000000-0005-0000-0000-0000A2180000}"/>
    <cellStyle name="40% - Accent5 12 5 2 2" xfId="6308" xr:uid="{00000000-0005-0000-0000-0000A3180000}"/>
    <cellStyle name="40% - Accent5 12 5 3" xfId="6309" xr:uid="{00000000-0005-0000-0000-0000A4180000}"/>
    <cellStyle name="40% - Accent5 12 5 3 2" xfId="6310" xr:uid="{00000000-0005-0000-0000-0000A5180000}"/>
    <cellStyle name="40% - Accent5 12 5 4" xfId="6311" xr:uid="{00000000-0005-0000-0000-0000A6180000}"/>
    <cellStyle name="40% - Accent5 12 6" xfId="6312" xr:uid="{00000000-0005-0000-0000-0000A7180000}"/>
    <cellStyle name="40% - Accent5 12 6 2" xfId="6313" xr:uid="{00000000-0005-0000-0000-0000A8180000}"/>
    <cellStyle name="40% - Accent5 12 6 2 2" xfId="6314" xr:uid="{00000000-0005-0000-0000-0000A9180000}"/>
    <cellStyle name="40% - Accent5 12 6 3" xfId="6315" xr:uid="{00000000-0005-0000-0000-0000AA180000}"/>
    <cellStyle name="40% - Accent5 12 6 3 2" xfId="6316" xr:uid="{00000000-0005-0000-0000-0000AB180000}"/>
    <cellStyle name="40% - Accent5 12 6 4" xfId="6317" xr:uid="{00000000-0005-0000-0000-0000AC180000}"/>
    <cellStyle name="40% - Accent5 12 7" xfId="6318" xr:uid="{00000000-0005-0000-0000-0000AD180000}"/>
    <cellStyle name="40% - Accent5 12 7 2" xfId="6319" xr:uid="{00000000-0005-0000-0000-0000AE180000}"/>
    <cellStyle name="40% - Accent5 12 8" xfId="6320" xr:uid="{00000000-0005-0000-0000-0000AF180000}"/>
    <cellStyle name="40% - Accent5 12 8 2" xfId="6321" xr:uid="{00000000-0005-0000-0000-0000B0180000}"/>
    <cellStyle name="40% - Accent5 12 9" xfId="6322" xr:uid="{00000000-0005-0000-0000-0000B1180000}"/>
    <cellStyle name="40% - Accent5 13" xfId="6323" xr:uid="{00000000-0005-0000-0000-0000B2180000}"/>
    <cellStyle name="40% - Accent5 13 2" xfId="6324" xr:uid="{00000000-0005-0000-0000-0000B3180000}"/>
    <cellStyle name="40% - Accent5 13 2 2" xfId="6325" xr:uid="{00000000-0005-0000-0000-0000B4180000}"/>
    <cellStyle name="40% - Accent5 13 2 2 2" xfId="6326" xr:uid="{00000000-0005-0000-0000-0000B5180000}"/>
    <cellStyle name="40% - Accent5 13 2 3" xfId="6327" xr:uid="{00000000-0005-0000-0000-0000B6180000}"/>
    <cellStyle name="40% - Accent5 13 2 3 2" xfId="6328" xr:uid="{00000000-0005-0000-0000-0000B7180000}"/>
    <cellStyle name="40% - Accent5 13 2 4" xfId="6329" xr:uid="{00000000-0005-0000-0000-0000B8180000}"/>
    <cellStyle name="40% - Accent5 13 3" xfId="6330" xr:uid="{00000000-0005-0000-0000-0000B9180000}"/>
    <cellStyle name="40% - Accent5 13 3 2" xfId="6331" xr:uid="{00000000-0005-0000-0000-0000BA180000}"/>
    <cellStyle name="40% - Accent5 13 3 2 2" xfId="6332" xr:uid="{00000000-0005-0000-0000-0000BB180000}"/>
    <cellStyle name="40% - Accent5 13 3 3" xfId="6333" xr:uid="{00000000-0005-0000-0000-0000BC180000}"/>
    <cellStyle name="40% - Accent5 13 3 3 2" xfId="6334" xr:uid="{00000000-0005-0000-0000-0000BD180000}"/>
    <cellStyle name="40% - Accent5 13 3 4" xfId="6335" xr:uid="{00000000-0005-0000-0000-0000BE180000}"/>
    <cellStyle name="40% - Accent5 13 4" xfId="6336" xr:uid="{00000000-0005-0000-0000-0000BF180000}"/>
    <cellStyle name="40% - Accent5 13 4 2" xfId="6337" xr:uid="{00000000-0005-0000-0000-0000C0180000}"/>
    <cellStyle name="40% - Accent5 13 4 2 2" xfId="6338" xr:uid="{00000000-0005-0000-0000-0000C1180000}"/>
    <cellStyle name="40% - Accent5 13 4 3" xfId="6339" xr:uid="{00000000-0005-0000-0000-0000C2180000}"/>
    <cellStyle name="40% - Accent5 13 4 3 2" xfId="6340" xr:uid="{00000000-0005-0000-0000-0000C3180000}"/>
    <cellStyle name="40% - Accent5 13 4 4" xfId="6341" xr:uid="{00000000-0005-0000-0000-0000C4180000}"/>
    <cellStyle name="40% - Accent5 13 5" xfId="6342" xr:uid="{00000000-0005-0000-0000-0000C5180000}"/>
    <cellStyle name="40% - Accent5 13 5 2" xfId="6343" xr:uid="{00000000-0005-0000-0000-0000C6180000}"/>
    <cellStyle name="40% - Accent5 13 5 2 2" xfId="6344" xr:uid="{00000000-0005-0000-0000-0000C7180000}"/>
    <cellStyle name="40% - Accent5 13 5 3" xfId="6345" xr:uid="{00000000-0005-0000-0000-0000C8180000}"/>
    <cellStyle name="40% - Accent5 13 5 3 2" xfId="6346" xr:uid="{00000000-0005-0000-0000-0000C9180000}"/>
    <cellStyle name="40% - Accent5 13 5 4" xfId="6347" xr:uid="{00000000-0005-0000-0000-0000CA180000}"/>
    <cellStyle name="40% - Accent5 13 6" xfId="6348" xr:uid="{00000000-0005-0000-0000-0000CB180000}"/>
    <cellStyle name="40% - Accent5 13 6 2" xfId="6349" xr:uid="{00000000-0005-0000-0000-0000CC180000}"/>
    <cellStyle name="40% - Accent5 13 6 2 2" xfId="6350" xr:uid="{00000000-0005-0000-0000-0000CD180000}"/>
    <cellStyle name="40% - Accent5 13 6 3" xfId="6351" xr:uid="{00000000-0005-0000-0000-0000CE180000}"/>
    <cellStyle name="40% - Accent5 13 6 3 2" xfId="6352" xr:uid="{00000000-0005-0000-0000-0000CF180000}"/>
    <cellStyle name="40% - Accent5 13 6 4" xfId="6353" xr:uid="{00000000-0005-0000-0000-0000D0180000}"/>
    <cellStyle name="40% - Accent5 13 7" xfId="6354" xr:uid="{00000000-0005-0000-0000-0000D1180000}"/>
    <cellStyle name="40% - Accent5 13 7 2" xfId="6355" xr:uid="{00000000-0005-0000-0000-0000D2180000}"/>
    <cellStyle name="40% - Accent5 13 8" xfId="6356" xr:uid="{00000000-0005-0000-0000-0000D3180000}"/>
    <cellStyle name="40% - Accent5 13 8 2" xfId="6357" xr:uid="{00000000-0005-0000-0000-0000D4180000}"/>
    <cellStyle name="40% - Accent5 13 9" xfId="6358" xr:uid="{00000000-0005-0000-0000-0000D5180000}"/>
    <cellStyle name="40% - Accent5 14" xfId="6359" xr:uid="{00000000-0005-0000-0000-0000D6180000}"/>
    <cellStyle name="40% - Accent5 14 2" xfId="6360" xr:uid="{00000000-0005-0000-0000-0000D7180000}"/>
    <cellStyle name="40% - Accent5 14 2 2" xfId="6361" xr:uid="{00000000-0005-0000-0000-0000D8180000}"/>
    <cellStyle name="40% - Accent5 14 2 2 2" xfId="6362" xr:uid="{00000000-0005-0000-0000-0000D9180000}"/>
    <cellStyle name="40% - Accent5 14 2 3" xfId="6363" xr:uid="{00000000-0005-0000-0000-0000DA180000}"/>
    <cellStyle name="40% - Accent5 14 2 3 2" xfId="6364" xr:uid="{00000000-0005-0000-0000-0000DB180000}"/>
    <cellStyle name="40% - Accent5 14 2 4" xfId="6365" xr:uid="{00000000-0005-0000-0000-0000DC180000}"/>
    <cellStyle name="40% - Accent5 14 3" xfId="6366" xr:uid="{00000000-0005-0000-0000-0000DD180000}"/>
    <cellStyle name="40% - Accent5 14 3 2" xfId="6367" xr:uid="{00000000-0005-0000-0000-0000DE180000}"/>
    <cellStyle name="40% - Accent5 14 3 2 2" xfId="6368" xr:uid="{00000000-0005-0000-0000-0000DF180000}"/>
    <cellStyle name="40% - Accent5 14 3 3" xfId="6369" xr:uid="{00000000-0005-0000-0000-0000E0180000}"/>
    <cellStyle name="40% - Accent5 14 3 3 2" xfId="6370" xr:uid="{00000000-0005-0000-0000-0000E1180000}"/>
    <cellStyle name="40% - Accent5 14 3 4" xfId="6371" xr:uid="{00000000-0005-0000-0000-0000E2180000}"/>
    <cellStyle name="40% - Accent5 14 4" xfId="6372" xr:uid="{00000000-0005-0000-0000-0000E3180000}"/>
    <cellStyle name="40% - Accent5 14 4 2" xfId="6373" xr:uid="{00000000-0005-0000-0000-0000E4180000}"/>
    <cellStyle name="40% - Accent5 14 4 2 2" xfId="6374" xr:uid="{00000000-0005-0000-0000-0000E5180000}"/>
    <cellStyle name="40% - Accent5 14 4 3" xfId="6375" xr:uid="{00000000-0005-0000-0000-0000E6180000}"/>
    <cellStyle name="40% - Accent5 14 4 3 2" xfId="6376" xr:uid="{00000000-0005-0000-0000-0000E7180000}"/>
    <cellStyle name="40% - Accent5 14 4 4" xfId="6377" xr:uid="{00000000-0005-0000-0000-0000E8180000}"/>
    <cellStyle name="40% - Accent5 14 5" xfId="6378" xr:uid="{00000000-0005-0000-0000-0000E9180000}"/>
    <cellStyle name="40% - Accent5 14 5 2" xfId="6379" xr:uid="{00000000-0005-0000-0000-0000EA180000}"/>
    <cellStyle name="40% - Accent5 14 5 2 2" xfId="6380" xr:uid="{00000000-0005-0000-0000-0000EB180000}"/>
    <cellStyle name="40% - Accent5 14 5 3" xfId="6381" xr:uid="{00000000-0005-0000-0000-0000EC180000}"/>
    <cellStyle name="40% - Accent5 14 5 3 2" xfId="6382" xr:uid="{00000000-0005-0000-0000-0000ED180000}"/>
    <cellStyle name="40% - Accent5 14 5 4" xfId="6383" xr:uid="{00000000-0005-0000-0000-0000EE180000}"/>
    <cellStyle name="40% - Accent5 14 6" xfId="6384" xr:uid="{00000000-0005-0000-0000-0000EF180000}"/>
    <cellStyle name="40% - Accent5 14 6 2" xfId="6385" xr:uid="{00000000-0005-0000-0000-0000F0180000}"/>
    <cellStyle name="40% - Accent5 14 6 2 2" xfId="6386" xr:uid="{00000000-0005-0000-0000-0000F1180000}"/>
    <cellStyle name="40% - Accent5 14 6 3" xfId="6387" xr:uid="{00000000-0005-0000-0000-0000F2180000}"/>
    <cellStyle name="40% - Accent5 14 6 3 2" xfId="6388" xr:uid="{00000000-0005-0000-0000-0000F3180000}"/>
    <cellStyle name="40% - Accent5 14 6 4" xfId="6389" xr:uid="{00000000-0005-0000-0000-0000F4180000}"/>
    <cellStyle name="40% - Accent5 14 7" xfId="6390" xr:uid="{00000000-0005-0000-0000-0000F5180000}"/>
    <cellStyle name="40% - Accent5 14 7 2" xfId="6391" xr:uid="{00000000-0005-0000-0000-0000F6180000}"/>
    <cellStyle name="40% - Accent5 14 8" xfId="6392" xr:uid="{00000000-0005-0000-0000-0000F7180000}"/>
    <cellStyle name="40% - Accent5 14 8 2" xfId="6393" xr:uid="{00000000-0005-0000-0000-0000F8180000}"/>
    <cellStyle name="40% - Accent5 14 9" xfId="6394" xr:uid="{00000000-0005-0000-0000-0000F9180000}"/>
    <cellStyle name="40% - Accent5 15" xfId="6395" xr:uid="{00000000-0005-0000-0000-0000FA180000}"/>
    <cellStyle name="40% - Accent5 15 2" xfId="6396" xr:uid="{00000000-0005-0000-0000-0000FB180000}"/>
    <cellStyle name="40% - Accent5 15 2 2" xfId="6397" xr:uid="{00000000-0005-0000-0000-0000FC180000}"/>
    <cellStyle name="40% - Accent5 15 2 2 2" xfId="6398" xr:uid="{00000000-0005-0000-0000-0000FD180000}"/>
    <cellStyle name="40% - Accent5 15 2 3" xfId="6399" xr:uid="{00000000-0005-0000-0000-0000FE180000}"/>
    <cellStyle name="40% - Accent5 15 2 3 2" xfId="6400" xr:uid="{00000000-0005-0000-0000-0000FF180000}"/>
    <cellStyle name="40% - Accent5 15 2 4" xfId="6401" xr:uid="{00000000-0005-0000-0000-000000190000}"/>
    <cellStyle name="40% - Accent5 15 3" xfId="6402" xr:uid="{00000000-0005-0000-0000-000001190000}"/>
    <cellStyle name="40% - Accent5 15 3 2" xfId="6403" xr:uid="{00000000-0005-0000-0000-000002190000}"/>
    <cellStyle name="40% - Accent5 15 3 2 2" xfId="6404" xr:uid="{00000000-0005-0000-0000-000003190000}"/>
    <cellStyle name="40% - Accent5 15 3 3" xfId="6405" xr:uid="{00000000-0005-0000-0000-000004190000}"/>
    <cellStyle name="40% - Accent5 15 3 3 2" xfId="6406" xr:uid="{00000000-0005-0000-0000-000005190000}"/>
    <cellStyle name="40% - Accent5 15 3 4" xfId="6407" xr:uid="{00000000-0005-0000-0000-000006190000}"/>
    <cellStyle name="40% - Accent5 15 4" xfId="6408" xr:uid="{00000000-0005-0000-0000-000007190000}"/>
    <cellStyle name="40% - Accent5 15 4 2" xfId="6409" xr:uid="{00000000-0005-0000-0000-000008190000}"/>
    <cellStyle name="40% - Accent5 15 4 2 2" xfId="6410" xr:uid="{00000000-0005-0000-0000-000009190000}"/>
    <cellStyle name="40% - Accent5 15 4 3" xfId="6411" xr:uid="{00000000-0005-0000-0000-00000A190000}"/>
    <cellStyle name="40% - Accent5 15 4 3 2" xfId="6412" xr:uid="{00000000-0005-0000-0000-00000B190000}"/>
    <cellStyle name="40% - Accent5 15 4 4" xfId="6413" xr:uid="{00000000-0005-0000-0000-00000C190000}"/>
    <cellStyle name="40% - Accent5 15 5" xfId="6414" xr:uid="{00000000-0005-0000-0000-00000D190000}"/>
    <cellStyle name="40% - Accent5 15 5 2" xfId="6415" xr:uid="{00000000-0005-0000-0000-00000E190000}"/>
    <cellStyle name="40% - Accent5 15 5 2 2" xfId="6416" xr:uid="{00000000-0005-0000-0000-00000F190000}"/>
    <cellStyle name="40% - Accent5 15 5 3" xfId="6417" xr:uid="{00000000-0005-0000-0000-000010190000}"/>
    <cellStyle name="40% - Accent5 15 5 3 2" xfId="6418" xr:uid="{00000000-0005-0000-0000-000011190000}"/>
    <cellStyle name="40% - Accent5 15 5 4" xfId="6419" xr:uid="{00000000-0005-0000-0000-000012190000}"/>
    <cellStyle name="40% - Accent5 15 6" xfId="6420" xr:uid="{00000000-0005-0000-0000-000013190000}"/>
    <cellStyle name="40% - Accent5 15 6 2" xfId="6421" xr:uid="{00000000-0005-0000-0000-000014190000}"/>
    <cellStyle name="40% - Accent5 15 6 2 2" xfId="6422" xr:uid="{00000000-0005-0000-0000-000015190000}"/>
    <cellStyle name="40% - Accent5 15 6 3" xfId="6423" xr:uid="{00000000-0005-0000-0000-000016190000}"/>
    <cellStyle name="40% - Accent5 15 6 3 2" xfId="6424" xr:uid="{00000000-0005-0000-0000-000017190000}"/>
    <cellStyle name="40% - Accent5 15 6 4" xfId="6425" xr:uid="{00000000-0005-0000-0000-000018190000}"/>
    <cellStyle name="40% - Accent5 15 7" xfId="6426" xr:uid="{00000000-0005-0000-0000-000019190000}"/>
    <cellStyle name="40% - Accent5 15 7 2" xfId="6427" xr:uid="{00000000-0005-0000-0000-00001A190000}"/>
    <cellStyle name="40% - Accent5 15 8" xfId="6428" xr:uid="{00000000-0005-0000-0000-00001B190000}"/>
    <cellStyle name="40% - Accent5 15 8 2" xfId="6429" xr:uid="{00000000-0005-0000-0000-00001C190000}"/>
    <cellStyle name="40% - Accent5 15 9" xfId="6430" xr:uid="{00000000-0005-0000-0000-00001D190000}"/>
    <cellStyle name="40% - Accent5 16" xfId="6431" xr:uid="{00000000-0005-0000-0000-00001E190000}"/>
    <cellStyle name="40% - Accent5 16 2" xfId="6432" xr:uid="{00000000-0005-0000-0000-00001F190000}"/>
    <cellStyle name="40% - Accent5 16 2 2" xfId="6433" xr:uid="{00000000-0005-0000-0000-000020190000}"/>
    <cellStyle name="40% - Accent5 16 2 2 2" xfId="6434" xr:uid="{00000000-0005-0000-0000-000021190000}"/>
    <cellStyle name="40% - Accent5 16 2 3" xfId="6435" xr:uid="{00000000-0005-0000-0000-000022190000}"/>
    <cellStyle name="40% - Accent5 16 2 3 2" xfId="6436" xr:uid="{00000000-0005-0000-0000-000023190000}"/>
    <cellStyle name="40% - Accent5 16 2 4" xfId="6437" xr:uid="{00000000-0005-0000-0000-000024190000}"/>
    <cellStyle name="40% - Accent5 16 3" xfId="6438" xr:uid="{00000000-0005-0000-0000-000025190000}"/>
    <cellStyle name="40% - Accent5 16 3 2" xfId="6439" xr:uid="{00000000-0005-0000-0000-000026190000}"/>
    <cellStyle name="40% - Accent5 16 4" xfId="6440" xr:uid="{00000000-0005-0000-0000-000027190000}"/>
    <cellStyle name="40% - Accent5 16 4 2" xfId="6441" xr:uid="{00000000-0005-0000-0000-000028190000}"/>
    <cellStyle name="40% - Accent5 16 5" xfId="6442" xr:uid="{00000000-0005-0000-0000-000029190000}"/>
    <cellStyle name="40% - Accent5 17" xfId="6443" xr:uid="{00000000-0005-0000-0000-00002A190000}"/>
    <cellStyle name="40% - Accent5 17 2" xfId="6444" xr:uid="{00000000-0005-0000-0000-00002B190000}"/>
    <cellStyle name="40% - Accent5 17 2 2" xfId="6445" xr:uid="{00000000-0005-0000-0000-00002C190000}"/>
    <cellStyle name="40% - Accent5 17 2 2 2" xfId="6446" xr:uid="{00000000-0005-0000-0000-00002D190000}"/>
    <cellStyle name="40% - Accent5 17 2 3" xfId="6447" xr:uid="{00000000-0005-0000-0000-00002E190000}"/>
    <cellStyle name="40% - Accent5 17 2 3 2" xfId="6448" xr:uid="{00000000-0005-0000-0000-00002F190000}"/>
    <cellStyle name="40% - Accent5 17 2 4" xfId="6449" xr:uid="{00000000-0005-0000-0000-000030190000}"/>
    <cellStyle name="40% - Accent5 17 3" xfId="6450" xr:uid="{00000000-0005-0000-0000-000031190000}"/>
    <cellStyle name="40% - Accent5 17 3 2" xfId="6451" xr:uid="{00000000-0005-0000-0000-000032190000}"/>
    <cellStyle name="40% - Accent5 17 4" xfId="6452" xr:uid="{00000000-0005-0000-0000-000033190000}"/>
    <cellStyle name="40% - Accent5 17 4 2" xfId="6453" xr:uid="{00000000-0005-0000-0000-000034190000}"/>
    <cellStyle name="40% - Accent5 17 5" xfId="6454" xr:uid="{00000000-0005-0000-0000-000035190000}"/>
    <cellStyle name="40% - Accent5 18" xfId="6455" xr:uid="{00000000-0005-0000-0000-000036190000}"/>
    <cellStyle name="40% - Accent5 18 2" xfId="6456" xr:uid="{00000000-0005-0000-0000-000037190000}"/>
    <cellStyle name="40% - Accent5 18 2 2" xfId="6457" xr:uid="{00000000-0005-0000-0000-000038190000}"/>
    <cellStyle name="40% - Accent5 18 3" xfId="6458" xr:uid="{00000000-0005-0000-0000-000039190000}"/>
    <cellStyle name="40% - Accent5 18 3 2" xfId="6459" xr:uid="{00000000-0005-0000-0000-00003A190000}"/>
    <cellStyle name="40% - Accent5 18 4" xfId="6460" xr:uid="{00000000-0005-0000-0000-00003B190000}"/>
    <cellStyle name="40% - Accent5 19" xfId="6461" xr:uid="{00000000-0005-0000-0000-00003C190000}"/>
    <cellStyle name="40% - Accent5 19 2" xfId="6462" xr:uid="{00000000-0005-0000-0000-00003D190000}"/>
    <cellStyle name="40% - Accent5 2" xfId="6463" xr:uid="{00000000-0005-0000-0000-00003E190000}"/>
    <cellStyle name="40% - Accent5 2 10" xfId="6464" xr:uid="{00000000-0005-0000-0000-00003F190000}"/>
    <cellStyle name="40% - Accent5 2 11" xfId="6465" xr:uid="{00000000-0005-0000-0000-000040190000}"/>
    <cellStyle name="40% - Accent5 2 11 2" xfId="6466" xr:uid="{00000000-0005-0000-0000-000041190000}"/>
    <cellStyle name="40% - Accent5 2 11 2 2" xfId="6467" xr:uid="{00000000-0005-0000-0000-000042190000}"/>
    <cellStyle name="40% - Accent5 2 11 3" xfId="6468" xr:uid="{00000000-0005-0000-0000-000043190000}"/>
    <cellStyle name="40% - Accent5 2 11 3 2" xfId="6469" xr:uid="{00000000-0005-0000-0000-000044190000}"/>
    <cellStyle name="40% - Accent5 2 11 4" xfId="6470" xr:uid="{00000000-0005-0000-0000-000045190000}"/>
    <cellStyle name="40% - Accent5 2 12" xfId="6471" xr:uid="{00000000-0005-0000-0000-000046190000}"/>
    <cellStyle name="40% - Accent5 2 12 2" xfId="6472" xr:uid="{00000000-0005-0000-0000-000047190000}"/>
    <cellStyle name="40% - Accent5 2 12 2 2" xfId="6473" xr:uid="{00000000-0005-0000-0000-000048190000}"/>
    <cellStyle name="40% - Accent5 2 12 3" xfId="6474" xr:uid="{00000000-0005-0000-0000-000049190000}"/>
    <cellStyle name="40% - Accent5 2 12 3 2" xfId="6475" xr:uid="{00000000-0005-0000-0000-00004A190000}"/>
    <cellStyle name="40% - Accent5 2 12 4" xfId="6476" xr:uid="{00000000-0005-0000-0000-00004B190000}"/>
    <cellStyle name="40% - Accent5 2 13" xfId="6477" xr:uid="{00000000-0005-0000-0000-00004C190000}"/>
    <cellStyle name="40% - Accent5 2 13 2" xfId="6478" xr:uid="{00000000-0005-0000-0000-00004D190000}"/>
    <cellStyle name="40% - Accent5 2 14" xfId="6479" xr:uid="{00000000-0005-0000-0000-00004E190000}"/>
    <cellStyle name="40% - Accent5 2 15" xfId="6480" xr:uid="{00000000-0005-0000-0000-00004F190000}"/>
    <cellStyle name="40% - Accent5 2 16" xfId="6481" xr:uid="{00000000-0005-0000-0000-000050190000}"/>
    <cellStyle name="40% - Accent5 2 17" xfId="6482" xr:uid="{00000000-0005-0000-0000-000051190000}"/>
    <cellStyle name="40% - Accent5 2 2" xfId="6483" xr:uid="{00000000-0005-0000-0000-000052190000}"/>
    <cellStyle name="40% - Accent5 2 2 2" xfId="6484" xr:uid="{00000000-0005-0000-0000-000053190000}"/>
    <cellStyle name="40% - Accent5 2 2 3" xfId="6485" xr:uid="{00000000-0005-0000-0000-000054190000}"/>
    <cellStyle name="40% - Accent5 2 2 4" xfId="6486" xr:uid="{00000000-0005-0000-0000-000055190000}"/>
    <cellStyle name="40% - Accent5 2 3" xfId="6487" xr:uid="{00000000-0005-0000-0000-000056190000}"/>
    <cellStyle name="40% - Accent5 2 4" xfId="6488" xr:uid="{00000000-0005-0000-0000-000057190000}"/>
    <cellStyle name="40% - Accent5 2 5" xfId="6489" xr:uid="{00000000-0005-0000-0000-000058190000}"/>
    <cellStyle name="40% - Accent5 2 6" xfId="6490" xr:uid="{00000000-0005-0000-0000-000059190000}"/>
    <cellStyle name="40% - Accent5 2 7" xfId="6491" xr:uid="{00000000-0005-0000-0000-00005A190000}"/>
    <cellStyle name="40% - Accent5 2 8" xfId="6492" xr:uid="{00000000-0005-0000-0000-00005B190000}"/>
    <cellStyle name="40% - Accent5 2 9" xfId="6493" xr:uid="{00000000-0005-0000-0000-00005C190000}"/>
    <cellStyle name="40% - Accent5 20" xfId="6494" xr:uid="{00000000-0005-0000-0000-00005D190000}"/>
    <cellStyle name="40% - Accent5 20 2" xfId="6495" xr:uid="{00000000-0005-0000-0000-00005E190000}"/>
    <cellStyle name="40% - Accent5 21" xfId="6496" xr:uid="{00000000-0005-0000-0000-00005F190000}"/>
    <cellStyle name="40% - Accent5 21 10" xfId="6497" xr:uid="{00000000-0005-0000-0000-000060190000}"/>
    <cellStyle name="40% - Accent5 21 10 2" xfId="6498" xr:uid="{00000000-0005-0000-0000-000061190000}"/>
    <cellStyle name="40% - Accent5 21 11" xfId="6499" xr:uid="{00000000-0005-0000-0000-000062190000}"/>
    <cellStyle name="40% - Accent5 21 11 2" xfId="6500" xr:uid="{00000000-0005-0000-0000-000063190000}"/>
    <cellStyle name="40% - Accent5 21 12" xfId="6501" xr:uid="{00000000-0005-0000-0000-000064190000}"/>
    <cellStyle name="40% - Accent5 21 12 2" xfId="6502" xr:uid="{00000000-0005-0000-0000-000065190000}"/>
    <cellStyle name="40% - Accent5 21 13" xfId="6503" xr:uid="{00000000-0005-0000-0000-000066190000}"/>
    <cellStyle name="40% - Accent5 21 13 2" xfId="6504" xr:uid="{00000000-0005-0000-0000-000067190000}"/>
    <cellStyle name="40% - Accent5 21 14" xfId="6505" xr:uid="{00000000-0005-0000-0000-000068190000}"/>
    <cellStyle name="40% - Accent5 21 14 2" xfId="6506" xr:uid="{00000000-0005-0000-0000-000069190000}"/>
    <cellStyle name="40% - Accent5 21 15" xfId="6507" xr:uid="{00000000-0005-0000-0000-00006A190000}"/>
    <cellStyle name="40% - Accent5 21 15 2" xfId="6508" xr:uid="{00000000-0005-0000-0000-00006B190000}"/>
    <cellStyle name="40% - Accent5 21 16" xfId="6509" xr:uid="{00000000-0005-0000-0000-00006C190000}"/>
    <cellStyle name="40% - Accent5 21 2" xfId="6510" xr:uid="{00000000-0005-0000-0000-00006D190000}"/>
    <cellStyle name="40% - Accent5 21 2 2" xfId="6511" xr:uid="{00000000-0005-0000-0000-00006E190000}"/>
    <cellStyle name="40% - Accent5 21 3" xfId="6512" xr:uid="{00000000-0005-0000-0000-00006F190000}"/>
    <cellStyle name="40% - Accent5 21 3 2" xfId="6513" xr:uid="{00000000-0005-0000-0000-000070190000}"/>
    <cellStyle name="40% - Accent5 21 4" xfId="6514" xr:uid="{00000000-0005-0000-0000-000071190000}"/>
    <cellStyle name="40% - Accent5 21 4 2" xfId="6515" xr:uid="{00000000-0005-0000-0000-000072190000}"/>
    <cellStyle name="40% - Accent5 21 5" xfId="6516" xr:uid="{00000000-0005-0000-0000-000073190000}"/>
    <cellStyle name="40% - Accent5 21 5 2" xfId="6517" xr:uid="{00000000-0005-0000-0000-000074190000}"/>
    <cellStyle name="40% - Accent5 21 6" xfId="6518" xr:uid="{00000000-0005-0000-0000-000075190000}"/>
    <cellStyle name="40% - Accent5 21 6 2" xfId="6519" xr:uid="{00000000-0005-0000-0000-000076190000}"/>
    <cellStyle name="40% - Accent5 21 7" xfId="6520" xr:uid="{00000000-0005-0000-0000-000077190000}"/>
    <cellStyle name="40% - Accent5 21 7 2" xfId="6521" xr:uid="{00000000-0005-0000-0000-000078190000}"/>
    <cellStyle name="40% - Accent5 21 8" xfId="6522" xr:uid="{00000000-0005-0000-0000-000079190000}"/>
    <cellStyle name="40% - Accent5 21 8 2" xfId="6523" xr:uid="{00000000-0005-0000-0000-00007A190000}"/>
    <cellStyle name="40% - Accent5 21 9" xfId="6524" xr:uid="{00000000-0005-0000-0000-00007B190000}"/>
    <cellStyle name="40% - Accent5 21 9 2" xfId="6525" xr:uid="{00000000-0005-0000-0000-00007C190000}"/>
    <cellStyle name="40% - Accent5 22" xfId="6526" xr:uid="{00000000-0005-0000-0000-00007D190000}"/>
    <cellStyle name="40% - Accent5 22 10" xfId="6527" xr:uid="{00000000-0005-0000-0000-00007E190000}"/>
    <cellStyle name="40% - Accent5 22 10 2" xfId="6528" xr:uid="{00000000-0005-0000-0000-00007F190000}"/>
    <cellStyle name="40% - Accent5 22 11" xfId="6529" xr:uid="{00000000-0005-0000-0000-000080190000}"/>
    <cellStyle name="40% - Accent5 22 11 2" xfId="6530" xr:uid="{00000000-0005-0000-0000-000081190000}"/>
    <cellStyle name="40% - Accent5 22 12" xfId="6531" xr:uid="{00000000-0005-0000-0000-000082190000}"/>
    <cellStyle name="40% - Accent5 22 12 2" xfId="6532" xr:uid="{00000000-0005-0000-0000-000083190000}"/>
    <cellStyle name="40% - Accent5 22 13" xfId="6533" xr:uid="{00000000-0005-0000-0000-000084190000}"/>
    <cellStyle name="40% - Accent5 22 13 2" xfId="6534" xr:uid="{00000000-0005-0000-0000-000085190000}"/>
    <cellStyle name="40% - Accent5 22 14" xfId="6535" xr:uid="{00000000-0005-0000-0000-000086190000}"/>
    <cellStyle name="40% - Accent5 22 14 2" xfId="6536" xr:uid="{00000000-0005-0000-0000-000087190000}"/>
    <cellStyle name="40% - Accent5 22 15" xfId="6537" xr:uid="{00000000-0005-0000-0000-000088190000}"/>
    <cellStyle name="40% - Accent5 22 15 2" xfId="6538" xr:uid="{00000000-0005-0000-0000-000089190000}"/>
    <cellStyle name="40% - Accent5 22 16" xfId="6539" xr:uid="{00000000-0005-0000-0000-00008A190000}"/>
    <cellStyle name="40% - Accent5 22 2" xfId="6540" xr:uid="{00000000-0005-0000-0000-00008B190000}"/>
    <cellStyle name="40% - Accent5 22 2 2" xfId="6541" xr:uid="{00000000-0005-0000-0000-00008C190000}"/>
    <cellStyle name="40% - Accent5 22 3" xfId="6542" xr:uid="{00000000-0005-0000-0000-00008D190000}"/>
    <cellStyle name="40% - Accent5 22 3 2" xfId="6543" xr:uid="{00000000-0005-0000-0000-00008E190000}"/>
    <cellStyle name="40% - Accent5 22 4" xfId="6544" xr:uid="{00000000-0005-0000-0000-00008F190000}"/>
    <cellStyle name="40% - Accent5 22 4 2" xfId="6545" xr:uid="{00000000-0005-0000-0000-000090190000}"/>
    <cellStyle name="40% - Accent5 22 5" xfId="6546" xr:uid="{00000000-0005-0000-0000-000091190000}"/>
    <cellStyle name="40% - Accent5 22 5 2" xfId="6547" xr:uid="{00000000-0005-0000-0000-000092190000}"/>
    <cellStyle name="40% - Accent5 22 6" xfId="6548" xr:uid="{00000000-0005-0000-0000-000093190000}"/>
    <cellStyle name="40% - Accent5 22 6 2" xfId="6549" xr:uid="{00000000-0005-0000-0000-000094190000}"/>
    <cellStyle name="40% - Accent5 22 7" xfId="6550" xr:uid="{00000000-0005-0000-0000-000095190000}"/>
    <cellStyle name="40% - Accent5 22 7 2" xfId="6551" xr:uid="{00000000-0005-0000-0000-000096190000}"/>
    <cellStyle name="40% - Accent5 22 8" xfId="6552" xr:uid="{00000000-0005-0000-0000-000097190000}"/>
    <cellStyle name="40% - Accent5 22 8 2" xfId="6553" xr:uid="{00000000-0005-0000-0000-000098190000}"/>
    <cellStyle name="40% - Accent5 22 9" xfId="6554" xr:uid="{00000000-0005-0000-0000-000099190000}"/>
    <cellStyle name="40% - Accent5 22 9 2" xfId="6555" xr:uid="{00000000-0005-0000-0000-00009A190000}"/>
    <cellStyle name="40% - Accent5 23" xfId="6556" xr:uid="{00000000-0005-0000-0000-00009B190000}"/>
    <cellStyle name="40% - Accent5 23 10" xfId="6557" xr:uid="{00000000-0005-0000-0000-00009C190000}"/>
    <cellStyle name="40% - Accent5 23 10 2" xfId="6558" xr:uid="{00000000-0005-0000-0000-00009D190000}"/>
    <cellStyle name="40% - Accent5 23 11" xfId="6559" xr:uid="{00000000-0005-0000-0000-00009E190000}"/>
    <cellStyle name="40% - Accent5 23 11 2" xfId="6560" xr:uid="{00000000-0005-0000-0000-00009F190000}"/>
    <cellStyle name="40% - Accent5 23 12" xfId="6561" xr:uid="{00000000-0005-0000-0000-0000A0190000}"/>
    <cellStyle name="40% - Accent5 23 12 2" xfId="6562" xr:uid="{00000000-0005-0000-0000-0000A1190000}"/>
    <cellStyle name="40% - Accent5 23 13" xfId="6563" xr:uid="{00000000-0005-0000-0000-0000A2190000}"/>
    <cellStyle name="40% - Accent5 23 13 2" xfId="6564" xr:uid="{00000000-0005-0000-0000-0000A3190000}"/>
    <cellStyle name="40% - Accent5 23 14" xfId="6565" xr:uid="{00000000-0005-0000-0000-0000A4190000}"/>
    <cellStyle name="40% - Accent5 23 14 2" xfId="6566" xr:uid="{00000000-0005-0000-0000-0000A5190000}"/>
    <cellStyle name="40% - Accent5 23 15" xfId="6567" xr:uid="{00000000-0005-0000-0000-0000A6190000}"/>
    <cellStyle name="40% - Accent5 23 15 2" xfId="6568" xr:uid="{00000000-0005-0000-0000-0000A7190000}"/>
    <cellStyle name="40% - Accent5 23 16" xfId="6569" xr:uid="{00000000-0005-0000-0000-0000A8190000}"/>
    <cellStyle name="40% - Accent5 23 16 2" xfId="6570" xr:uid="{00000000-0005-0000-0000-0000A9190000}"/>
    <cellStyle name="40% - Accent5 23 17" xfId="6571" xr:uid="{00000000-0005-0000-0000-0000AA190000}"/>
    <cellStyle name="40% - Accent5 23 2" xfId="6572" xr:uid="{00000000-0005-0000-0000-0000AB190000}"/>
    <cellStyle name="40% - Accent5 23 2 10" xfId="6573" xr:uid="{00000000-0005-0000-0000-0000AC190000}"/>
    <cellStyle name="40% - Accent5 23 2 10 2" xfId="6574" xr:uid="{00000000-0005-0000-0000-0000AD190000}"/>
    <cellStyle name="40% - Accent5 23 2 11" xfId="6575" xr:uid="{00000000-0005-0000-0000-0000AE190000}"/>
    <cellStyle name="40% - Accent5 23 2 11 2" xfId="6576" xr:uid="{00000000-0005-0000-0000-0000AF190000}"/>
    <cellStyle name="40% - Accent5 23 2 12" xfId="6577" xr:uid="{00000000-0005-0000-0000-0000B0190000}"/>
    <cellStyle name="40% - Accent5 23 2 12 2" xfId="6578" xr:uid="{00000000-0005-0000-0000-0000B1190000}"/>
    <cellStyle name="40% - Accent5 23 2 13" xfId="6579" xr:uid="{00000000-0005-0000-0000-0000B2190000}"/>
    <cellStyle name="40% - Accent5 23 2 13 2" xfId="6580" xr:uid="{00000000-0005-0000-0000-0000B3190000}"/>
    <cellStyle name="40% - Accent5 23 2 14" xfId="6581" xr:uid="{00000000-0005-0000-0000-0000B4190000}"/>
    <cellStyle name="40% - Accent5 23 2 14 2" xfId="6582" xr:uid="{00000000-0005-0000-0000-0000B5190000}"/>
    <cellStyle name="40% - Accent5 23 2 15" xfId="6583" xr:uid="{00000000-0005-0000-0000-0000B6190000}"/>
    <cellStyle name="40% - Accent5 23 2 15 2" xfId="6584" xr:uid="{00000000-0005-0000-0000-0000B7190000}"/>
    <cellStyle name="40% - Accent5 23 2 16" xfId="6585" xr:uid="{00000000-0005-0000-0000-0000B8190000}"/>
    <cellStyle name="40% - Accent5 23 2 2" xfId="6586" xr:uid="{00000000-0005-0000-0000-0000B9190000}"/>
    <cellStyle name="40% - Accent5 23 2 2 2" xfId="6587" xr:uid="{00000000-0005-0000-0000-0000BA190000}"/>
    <cellStyle name="40% - Accent5 23 2 3" xfId="6588" xr:uid="{00000000-0005-0000-0000-0000BB190000}"/>
    <cellStyle name="40% - Accent5 23 2 3 2" xfId="6589" xr:uid="{00000000-0005-0000-0000-0000BC190000}"/>
    <cellStyle name="40% - Accent5 23 2 4" xfId="6590" xr:uid="{00000000-0005-0000-0000-0000BD190000}"/>
    <cellStyle name="40% - Accent5 23 2 4 2" xfId="6591" xr:uid="{00000000-0005-0000-0000-0000BE190000}"/>
    <cellStyle name="40% - Accent5 23 2 5" xfId="6592" xr:uid="{00000000-0005-0000-0000-0000BF190000}"/>
    <cellStyle name="40% - Accent5 23 2 5 2" xfId="6593" xr:uid="{00000000-0005-0000-0000-0000C0190000}"/>
    <cellStyle name="40% - Accent5 23 2 6" xfId="6594" xr:uid="{00000000-0005-0000-0000-0000C1190000}"/>
    <cellStyle name="40% - Accent5 23 2 6 2" xfId="6595" xr:uid="{00000000-0005-0000-0000-0000C2190000}"/>
    <cellStyle name="40% - Accent5 23 2 7" xfId="6596" xr:uid="{00000000-0005-0000-0000-0000C3190000}"/>
    <cellStyle name="40% - Accent5 23 2 7 2" xfId="6597" xr:uid="{00000000-0005-0000-0000-0000C4190000}"/>
    <cellStyle name="40% - Accent5 23 2 8" xfId="6598" xr:uid="{00000000-0005-0000-0000-0000C5190000}"/>
    <cellStyle name="40% - Accent5 23 2 8 2" xfId="6599" xr:uid="{00000000-0005-0000-0000-0000C6190000}"/>
    <cellStyle name="40% - Accent5 23 2 9" xfId="6600" xr:uid="{00000000-0005-0000-0000-0000C7190000}"/>
    <cellStyle name="40% - Accent5 23 2 9 2" xfId="6601" xr:uid="{00000000-0005-0000-0000-0000C8190000}"/>
    <cellStyle name="40% - Accent5 23 3" xfId="6602" xr:uid="{00000000-0005-0000-0000-0000C9190000}"/>
    <cellStyle name="40% - Accent5 23 3 2" xfId="6603" xr:uid="{00000000-0005-0000-0000-0000CA190000}"/>
    <cellStyle name="40% - Accent5 23 4" xfId="6604" xr:uid="{00000000-0005-0000-0000-0000CB190000}"/>
    <cellStyle name="40% - Accent5 23 4 2" xfId="6605" xr:uid="{00000000-0005-0000-0000-0000CC190000}"/>
    <cellStyle name="40% - Accent5 23 5" xfId="6606" xr:uid="{00000000-0005-0000-0000-0000CD190000}"/>
    <cellStyle name="40% - Accent5 23 5 2" xfId="6607" xr:uid="{00000000-0005-0000-0000-0000CE190000}"/>
    <cellStyle name="40% - Accent5 23 6" xfId="6608" xr:uid="{00000000-0005-0000-0000-0000CF190000}"/>
    <cellStyle name="40% - Accent5 23 6 2" xfId="6609" xr:uid="{00000000-0005-0000-0000-0000D0190000}"/>
    <cellStyle name="40% - Accent5 23 7" xfId="6610" xr:uid="{00000000-0005-0000-0000-0000D1190000}"/>
    <cellStyle name="40% - Accent5 23 7 2" xfId="6611" xr:uid="{00000000-0005-0000-0000-0000D2190000}"/>
    <cellStyle name="40% - Accent5 23 8" xfId="6612" xr:uid="{00000000-0005-0000-0000-0000D3190000}"/>
    <cellStyle name="40% - Accent5 23 8 2" xfId="6613" xr:uid="{00000000-0005-0000-0000-0000D4190000}"/>
    <cellStyle name="40% - Accent5 23 9" xfId="6614" xr:uid="{00000000-0005-0000-0000-0000D5190000}"/>
    <cellStyle name="40% - Accent5 23 9 2" xfId="6615" xr:uid="{00000000-0005-0000-0000-0000D6190000}"/>
    <cellStyle name="40% - Accent5 24" xfId="6616" xr:uid="{00000000-0005-0000-0000-0000D7190000}"/>
    <cellStyle name="40% - Accent5 24 10" xfId="6617" xr:uid="{00000000-0005-0000-0000-0000D8190000}"/>
    <cellStyle name="40% - Accent5 24 10 2" xfId="6618" xr:uid="{00000000-0005-0000-0000-0000D9190000}"/>
    <cellStyle name="40% - Accent5 24 11" xfId="6619" xr:uid="{00000000-0005-0000-0000-0000DA190000}"/>
    <cellStyle name="40% - Accent5 24 11 2" xfId="6620" xr:uid="{00000000-0005-0000-0000-0000DB190000}"/>
    <cellStyle name="40% - Accent5 24 12" xfId="6621" xr:uid="{00000000-0005-0000-0000-0000DC190000}"/>
    <cellStyle name="40% - Accent5 24 12 2" xfId="6622" xr:uid="{00000000-0005-0000-0000-0000DD190000}"/>
    <cellStyle name="40% - Accent5 24 13" xfId="6623" xr:uid="{00000000-0005-0000-0000-0000DE190000}"/>
    <cellStyle name="40% - Accent5 24 13 2" xfId="6624" xr:uid="{00000000-0005-0000-0000-0000DF190000}"/>
    <cellStyle name="40% - Accent5 24 14" xfId="6625" xr:uid="{00000000-0005-0000-0000-0000E0190000}"/>
    <cellStyle name="40% - Accent5 24 14 2" xfId="6626" xr:uid="{00000000-0005-0000-0000-0000E1190000}"/>
    <cellStyle name="40% - Accent5 24 15" xfId="6627" xr:uid="{00000000-0005-0000-0000-0000E2190000}"/>
    <cellStyle name="40% - Accent5 24 15 2" xfId="6628" xr:uid="{00000000-0005-0000-0000-0000E3190000}"/>
    <cellStyle name="40% - Accent5 24 16" xfId="6629" xr:uid="{00000000-0005-0000-0000-0000E4190000}"/>
    <cellStyle name="40% - Accent5 24 16 2" xfId="6630" xr:uid="{00000000-0005-0000-0000-0000E5190000}"/>
    <cellStyle name="40% - Accent5 24 17" xfId="6631" xr:uid="{00000000-0005-0000-0000-0000E6190000}"/>
    <cellStyle name="40% - Accent5 24 2" xfId="6632" xr:uid="{00000000-0005-0000-0000-0000E7190000}"/>
    <cellStyle name="40% - Accent5 24 2 10" xfId="6633" xr:uid="{00000000-0005-0000-0000-0000E8190000}"/>
    <cellStyle name="40% - Accent5 24 2 10 2" xfId="6634" xr:uid="{00000000-0005-0000-0000-0000E9190000}"/>
    <cellStyle name="40% - Accent5 24 2 11" xfId="6635" xr:uid="{00000000-0005-0000-0000-0000EA190000}"/>
    <cellStyle name="40% - Accent5 24 2 11 2" xfId="6636" xr:uid="{00000000-0005-0000-0000-0000EB190000}"/>
    <cellStyle name="40% - Accent5 24 2 12" xfId="6637" xr:uid="{00000000-0005-0000-0000-0000EC190000}"/>
    <cellStyle name="40% - Accent5 24 2 12 2" xfId="6638" xr:uid="{00000000-0005-0000-0000-0000ED190000}"/>
    <cellStyle name="40% - Accent5 24 2 13" xfId="6639" xr:uid="{00000000-0005-0000-0000-0000EE190000}"/>
    <cellStyle name="40% - Accent5 24 2 13 2" xfId="6640" xr:uid="{00000000-0005-0000-0000-0000EF190000}"/>
    <cellStyle name="40% - Accent5 24 2 14" xfId="6641" xr:uid="{00000000-0005-0000-0000-0000F0190000}"/>
    <cellStyle name="40% - Accent5 24 2 14 2" xfId="6642" xr:uid="{00000000-0005-0000-0000-0000F1190000}"/>
    <cellStyle name="40% - Accent5 24 2 15" xfId="6643" xr:uid="{00000000-0005-0000-0000-0000F2190000}"/>
    <cellStyle name="40% - Accent5 24 2 15 2" xfId="6644" xr:uid="{00000000-0005-0000-0000-0000F3190000}"/>
    <cellStyle name="40% - Accent5 24 2 16" xfId="6645" xr:uid="{00000000-0005-0000-0000-0000F4190000}"/>
    <cellStyle name="40% - Accent5 24 2 2" xfId="6646" xr:uid="{00000000-0005-0000-0000-0000F5190000}"/>
    <cellStyle name="40% - Accent5 24 2 2 2" xfId="6647" xr:uid="{00000000-0005-0000-0000-0000F6190000}"/>
    <cellStyle name="40% - Accent5 24 2 3" xfId="6648" xr:uid="{00000000-0005-0000-0000-0000F7190000}"/>
    <cellStyle name="40% - Accent5 24 2 3 2" xfId="6649" xr:uid="{00000000-0005-0000-0000-0000F8190000}"/>
    <cellStyle name="40% - Accent5 24 2 4" xfId="6650" xr:uid="{00000000-0005-0000-0000-0000F9190000}"/>
    <cellStyle name="40% - Accent5 24 2 4 2" xfId="6651" xr:uid="{00000000-0005-0000-0000-0000FA190000}"/>
    <cellStyle name="40% - Accent5 24 2 5" xfId="6652" xr:uid="{00000000-0005-0000-0000-0000FB190000}"/>
    <cellStyle name="40% - Accent5 24 2 5 2" xfId="6653" xr:uid="{00000000-0005-0000-0000-0000FC190000}"/>
    <cellStyle name="40% - Accent5 24 2 6" xfId="6654" xr:uid="{00000000-0005-0000-0000-0000FD190000}"/>
    <cellStyle name="40% - Accent5 24 2 6 2" xfId="6655" xr:uid="{00000000-0005-0000-0000-0000FE190000}"/>
    <cellStyle name="40% - Accent5 24 2 7" xfId="6656" xr:uid="{00000000-0005-0000-0000-0000FF190000}"/>
    <cellStyle name="40% - Accent5 24 2 7 2" xfId="6657" xr:uid="{00000000-0005-0000-0000-0000001A0000}"/>
    <cellStyle name="40% - Accent5 24 2 8" xfId="6658" xr:uid="{00000000-0005-0000-0000-0000011A0000}"/>
    <cellStyle name="40% - Accent5 24 2 8 2" xfId="6659" xr:uid="{00000000-0005-0000-0000-0000021A0000}"/>
    <cellStyle name="40% - Accent5 24 2 9" xfId="6660" xr:uid="{00000000-0005-0000-0000-0000031A0000}"/>
    <cellStyle name="40% - Accent5 24 2 9 2" xfId="6661" xr:uid="{00000000-0005-0000-0000-0000041A0000}"/>
    <cellStyle name="40% - Accent5 24 3" xfId="6662" xr:uid="{00000000-0005-0000-0000-0000051A0000}"/>
    <cellStyle name="40% - Accent5 24 3 2" xfId="6663" xr:uid="{00000000-0005-0000-0000-0000061A0000}"/>
    <cellStyle name="40% - Accent5 24 4" xfId="6664" xr:uid="{00000000-0005-0000-0000-0000071A0000}"/>
    <cellStyle name="40% - Accent5 24 4 2" xfId="6665" xr:uid="{00000000-0005-0000-0000-0000081A0000}"/>
    <cellStyle name="40% - Accent5 24 5" xfId="6666" xr:uid="{00000000-0005-0000-0000-0000091A0000}"/>
    <cellStyle name="40% - Accent5 24 5 2" xfId="6667" xr:uid="{00000000-0005-0000-0000-00000A1A0000}"/>
    <cellStyle name="40% - Accent5 24 6" xfId="6668" xr:uid="{00000000-0005-0000-0000-00000B1A0000}"/>
    <cellStyle name="40% - Accent5 24 6 2" xfId="6669" xr:uid="{00000000-0005-0000-0000-00000C1A0000}"/>
    <cellStyle name="40% - Accent5 24 7" xfId="6670" xr:uid="{00000000-0005-0000-0000-00000D1A0000}"/>
    <cellStyle name="40% - Accent5 24 7 2" xfId="6671" xr:uid="{00000000-0005-0000-0000-00000E1A0000}"/>
    <cellStyle name="40% - Accent5 24 8" xfId="6672" xr:uid="{00000000-0005-0000-0000-00000F1A0000}"/>
    <cellStyle name="40% - Accent5 24 8 2" xfId="6673" xr:uid="{00000000-0005-0000-0000-0000101A0000}"/>
    <cellStyle name="40% - Accent5 24 9" xfId="6674" xr:uid="{00000000-0005-0000-0000-0000111A0000}"/>
    <cellStyle name="40% - Accent5 24 9 2" xfId="6675" xr:uid="{00000000-0005-0000-0000-0000121A0000}"/>
    <cellStyle name="40% - Accent5 25" xfId="6676" xr:uid="{00000000-0005-0000-0000-0000131A0000}"/>
    <cellStyle name="40% - Accent5 26" xfId="6677" xr:uid="{00000000-0005-0000-0000-0000141A0000}"/>
    <cellStyle name="40% - Accent5 27" xfId="6678" xr:uid="{00000000-0005-0000-0000-0000151A0000}"/>
    <cellStyle name="40% - Accent5 3" xfId="6679" xr:uid="{00000000-0005-0000-0000-0000161A0000}"/>
    <cellStyle name="40% - Accent5 3 10" xfId="6680" xr:uid="{00000000-0005-0000-0000-0000171A0000}"/>
    <cellStyle name="40% - Accent5 3 11" xfId="6681" xr:uid="{00000000-0005-0000-0000-0000181A0000}"/>
    <cellStyle name="40% - Accent5 3 11 2" xfId="6682" xr:uid="{00000000-0005-0000-0000-0000191A0000}"/>
    <cellStyle name="40% - Accent5 3 12" xfId="6683" xr:uid="{00000000-0005-0000-0000-00001A1A0000}"/>
    <cellStyle name="40% - Accent5 3 13" xfId="6684" xr:uid="{00000000-0005-0000-0000-00001B1A0000}"/>
    <cellStyle name="40% - Accent5 3 2" xfId="6685" xr:uid="{00000000-0005-0000-0000-00001C1A0000}"/>
    <cellStyle name="40% - Accent5 3 2 2" xfId="6686" xr:uid="{00000000-0005-0000-0000-00001D1A0000}"/>
    <cellStyle name="40% - Accent5 3 3" xfId="6687" xr:uid="{00000000-0005-0000-0000-00001E1A0000}"/>
    <cellStyle name="40% - Accent5 3 4" xfId="6688" xr:uid="{00000000-0005-0000-0000-00001F1A0000}"/>
    <cellStyle name="40% - Accent5 3 5" xfId="6689" xr:uid="{00000000-0005-0000-0000-0000201A0000}"/>
    <cellStyle name="40% - Accent5 3 6" xfId="6690" xr:uid="{00000000-0005-0000-0000-0000211A0000}"/>
    <cellStyle name="40% - Accent5 3 7" xfId="6691" xr:uid="{00000000-0005-0000-0000-0000221A0000}"/>
    <cellStyle name="40% - Accent5 3 8" xfId="6692" xr:uid="{00000000-0005-0000-0000-0000231A0000}"/>
    <cellStyle name="40% - Accent5 3 9" xfId="6693" xr:uid="{00000000-0005-0000-0000-0000241A0000}"/>
    <cellStyle name="40% - Accent5 4" xfId="6694" xr:uid="{00000000-0005-0000-0000-0000251A0000}"/>
    <cellStyle name="40% - Accent5 4 10" xfId="6695" xr:uid="{00000000-0005-0000-0000-0000261A0000}"/>
    <cellStyle name="40% - Accent5 4 11" xfId="6696" xr:uid="{00000000-0005-0000-0000-0000271A0000}"/>
    <cellStyle name="40% - Accent5 4 11 2" xfId="6697" xr:uid="{00000000-0005-0000-0000-0000281A0000}"/>
    <cellStyle name="40% - Accent5 4 12" xfId="6698" xr:uid="{00000000-0005-0000-0000-0000291A0000}"/>
    <cellStyle name="40% - Accent5 4 2" xfId="6699" xr:uid="{00000000-0005-0000-0000-00002A1A0000}"/>
    <cellStyle name="40% - Accent5 4 3" xfId="6700" xr:uid="{00000000-0005-0000-0000-00002B1A0000}"/>
    <cellStyle name="40% - Accent5 4 4" xfId="6701" xr:uid="{00000000-0005-0000-0000-00002C1A0000}"/>
    <cellStyle name="40% - Accent5 4 5" xfId="6702" xr:uid="{00000000-0005-0000-0000-00002D1A0000}"/>
    <cellStyle name="40% - Accent5 4 6" xfId="6703" xr:uid="{00000000-0005-0000-0000-00002E1A0000}"/>
    <cellStyle name="40% - Accent5 4 7" xfId="6704" xr:uid="{00000000-0005-0000-0000-00002F1A0000}"/>
    <cellStyle name="40% - Accent5 4 8" xfId="6705" xr:uid="{00000000-0005-0000-0000-0000301A0000}"/>
    <cellStyle name="40% - Accent5 4 9" xfId="6706" xr:uid="{00000000-0005-0000-0000-0000311A0000}"/>
    <cellStyle name="40% - Accent5 5" xfId="6707" xr:uid="{00000000-0005-0000-0000-0000321A0000}"/>
    <cellStyle name="40% - Accent5 5 10" xfId="6708" xr:uid="{00000000-0005-0000-0000-0000331A0000}"/>
    <cellStyle name="40% - Accent5 5 11" xfId="6709" xr:uid="{00000000-0005-0000-0000-0000341A0000}"/>
    <cellStyle name="40% - Accent5 5 11 2" xfId="6710" xr:uid="{00000000-0005-0000-0000-0000351A0000}"/>
    <cellStyle name="40% - Accent5 5 12" xfId="6711" xr:uid="{00000000-0005-0000-0000-0000361A0000}"/>
    <cellStyle name="40% - Accent5 5 2" xfId="6712" xr:uid="{00000000-0005-0000-0000-0000371A0000}"/>
    <cellStyle name="40% - Accent5 5 3" xfId="6713" xr:uid="{00000000-0005-0000-0000-0000381A0000}"/>
    <cellStyle name="40% - Accent5 5 4" xfId="6714" xr:uid="{00000000-0005-0000-0000-0000391A0000}"/>
    <cellStyle name="40% - Accent5 5 5" xfId="6715" xr:uid="{00000000-0005-0000-0000-00003A1A0000}"/>
    <cellStyle name="40% - Accent5 5 6" xfId="6716" xr:uid="{00000000-0005-0000-0000-00003B1A0000}"/>
    <cellStyle name="40% - Accent5 5 7" xfId="6717" xr:uid="{00000000-0005-0000-0000-00003C1A0000}"/>
    <cellStyle name="40% - Accent5 5 8" xfId="6718" xr:uid="{00000000-0005-0000-0000-00003D1A0000}"/>
    <cellStyle name="40% - Accent5 5 9" xfId="6719" xr:uid="{00000000-0005-0000-0000-00003E1A0000}"/>
    <cellStyle name="40% - Accent5 6" xfId="6720" xr:uid="{00000000-0005-0000-0000-00003F1A0000}"/>
    <cellStyle name="40% - Accent5 6 10" xfId="6721" xr:uid="{00000000-0005-0000-0000-0000401A0000}"/>
    <cellStyle name="40% - Accent5 6 11" xfId="6722" xr:uid="{00000000-0005-0000-0000-0000411A0000}"/>
    <cellStyle name="40% - Accent5 6 11 2" xfId="6723" xr:uid="{00000000-0005-0000-0000-0000421A0000}"/>
    <cellStyle name="40% - Accent5 6 12" xfId="6724" xr:uid="{00000000-0005-0000-0000-0000431A0000}"/>
    <cellStyle name="40% - Accent5 6 2" xfId="6725" xr:uid="{00000000-0005-0000-0000-0000441A0000}"/>
    <cellStyle name="40% - Accent5 6 3" xfId="6726" xr:uid="{00000000-0005-0000-0000-0000451A0000}"/>
    <cellStyle name="40% - Accent5 6 4" xfId="6727" xr:uid="{00000000-0005-0000-0000-0000461A0000}"/>
    <cellStyle name="40% - Accent5 6 5" xfId="6728" xr:uid="{00000000-0005-0000-0000-0000471A0000}"/>
    <cellStyle name="40% - Accent5 6 6" xfId="6729" xr:uid="{00000000-0005-0000-0000-0000481A0000}"/>
    <cellStyle name="40% - Accent5 6 7" xfId="6730" xr:uid="{00000000-0005-0000-0000-0000491A0000}"/>
    <cellStyle name="40% - Accent5 6 8" xfId="6731" xr:uid="{00000000-0005-0000-0000-00004A1A0000}"/>
    <cellStyle name="40% - Accent5 6 9" xfId="6732" xr:uid="{00000000-0005-0000-0000-00004B1A0000}"/>
    <cellStyle name="40% - Accent5 7" xfId="6733" xr:uid="{00000000-0005-0000-0000-00004C1A0000}"/>
    <cellStyle name="40% - Accent5 7 10" xfId="6734" xr:uid="{00000000-0005-0000-0000-00004D1A0000}"/>
    <cellStyle name="40% - Accent5 7 11" xfId="6735" xr:uid="{00000000-0005-0000-0000-00004E1A0000}"/>
    <cellStyle name="40% - Accent5 7 11 2" xfId="6736" xr:uid="{00000000-0005-0000-0000-00004F1A0000}"/>
    <cellStyle name="40% - Accent5 7 12" xfId="6737" xr:uid="{00000000-0005-0000-0000-0000501A0000}"/>
    <cellStyle name="40% - Accent5 7 2" xfId="6738" xr:uid="{00000000-0005-0000-0000-0000511A0000}"/>
    <cellStyle name="40% - Accent5 7 3" xfId="6739" xr:uid="{00000000-0005-0000-0000-0000521A0000}"/>
    <cellStyle name="40% - Accent5 7 4" xfId="6740" xr:uid="{00000000-0005-0000-0000-0000531A0000}"/>
    <cellStyle name="40% - Accent5 7 5" xfId="6741" xr:uid="{00000000-0005-0000-0000-0000541A0000}"/>
    <cellStyle name="40% - Accent5 7 6" xfId="6742" xr:uid="{00000000-0005-0000-0000-0000551A0000}"/>
    <cellStyle name="40% - Accent5 7 7" xfId="6743" xr:uid="{00000000-0005-0000-0000-0000561A0000}"/>
    <cellStyle name="40% - Accent5 7 8" xfId="6744" xr:uid="{00000000-0005-0000-0000-0000571A0000}"/>
    <cellStyle name="40% - Accent5 7 9" xfId="6745" xr:uid="{00000000-0005-0000-0000-0000581A0000}"/>
    <cellStyle name="40% - Accent5 8" xfId="6746" xr:uid="{00000000-0005-0000-0000-0000591A0000}"/>
    <cellStyle name="40% - Accent5 8 10" xfId="6747" xr:uid="{00000000-0005-0000-0000-00005A1A0000}"/>
    <cellStyle name="40% - Accent5 8 11" xfId="6748" xr:uid="{00000000-0005-0000-0000-00005B1A0000}"/>
    <cellStyle name="40% - Accent5 8 11 2" xfId="6749" xr:uid="{00000000-0005-0000-0000-00005C1A0000}"/>
    <cellStyle name="40% - Accent5 8 12" xfId="6750" xr:uid="{00000000-0005-0000-0000-00005D1A0000}"/>
    <cellStyle name="40% - Accent5 8 2" xfId="6751" xr:uid="{00000000-0005-0000-0000-00005E1A0000}"/>
    <cellStyle name="40% - Accent5 8 3" xfId="6752" xr:uid="{00000000-0005-0000-0000-00005F1A0000}"/>
    <cellStyle name="40% - Accent5 8 4" xfId="6753" xr:uid="{00000000-0005-0000-0000-0000601A0000}"/>
    <cellStyle name="40% - Accent5 8 5" xfId="6754" xr:uid="{00000000-0005-0000-0000-0000611A0000}"/>
    <cellStyle name="40% - Accent5 8 6" xfId="6755" xr:uid="{00000000-0005-0000-0000-0000621A0000}"/>
    <cellStyle name="40% - Accent5 8 7" xfId="6756" xr:uid="{00000000-0005-0000-0000-0000631A0000}"/>
    <cellStyle name="40% - Accent5 8 8" xfId="6757" xr:uid="{00000000-0005-0000-0000-0000641A0000}"/>
    <cellStyle name="40% - Accent5 8 9" xfId="6758" xr:uid="{00000000-0005-0000-0000-0000651A0000}"/>
    <cellStyle name="40% - Accent5 9" xfId="6759" xr:uid="{00000000-0005-0000-0000-0000661A0000}"/>
    <cellStyle name="40% - Accent5 9 10" xfId="6760" xr:uid="{00000000-0005-0000-0000-0000671A0000}"/>
    <cellStyle name="40% - Accent5 9 11" xfId="6761" xr:uid="{00000000-0005-0000-0000-0000681A0000}"/>
    <cellStyle name="40% - Accent5 9 11 2" xfId="6762" xr:uid="{00000000-0005-0000-0000-0000691A0000}"/>
    <cellStyle name="40% - Accent5 9 12" xfId="6763" xr:uid="{00000000-0005-0000-0000-00006A1A0000}"/>
    <cellStyle name="40% - Accent5 9 2" xfId="6764" xr:uid="{00000000-0005-0000-0000-00006B1A0000}"/>
    <cellStyle name="40% - Accent5 9 3" xfId="6765" xr:uid="{00000000-0005-0000-0000-00006C1A0000}"/>
    <cellStyle name="40% - Accent5 9 4" xfId="6766" xr:uid="{00000000-0005-0000-0000-00006D1A0000}"/>
    <cellStyle name="40% - Accent5 9 5" xfId="6767" xr:uid="{00000000-0005-0000-0000-00006E1A0000}"/>
    <cellStyle name="40% - Accent5 9 6" xfId="6768" xr:uid="{00000000-0005-0000-0000-00006F1A0000}"/>
    <cellStyle name="40% - Accent5 9 7" xfId="6769" xr:uid="{00000000-0005-0000-0000-0000701A0000}"/>
    <cellStyle name="40% - Accent5 9 8" xfId="6770" xr:uid="{00000000-0005-0000-0000-0000711A0000}"/>
    <cellStyle name="40% - Accent5 9 9" xfId="6771" xr:uid="{00000000-0005-0000-0000-0000721A0000}"/>
    <cellStyle name="40% - Accent6 10" xfId="6772" xr:uid="{00000000-0005-0000-0000-0000731A0000}"/>
    <cellStyle name="40% - Accent6 10 10" xfId="6773" xr:uid="{00000000-0005-0000-0000-0000741A0000}"/>
    <cellStyle name="40% - Accent6 10 10 2" xfId="6774" xr:uid="{00000000-0005-0000-0000-0000751A0000}"/>
    <cellStyle name="40% - Accent6 10 11" xfId="6775" xr:uid="{00000000-0005-0000-0000-0000761A0000}"/>
    <cellStyle name="40% - Accent6 10 2" xfId="6776" xr:uid="{00000000-0005-0000-0000-0000771A0000}"/>
    <cellStyle name="40% - Accent6 10 2 2" xfId="6777" xr:uid="{00000000-0005-0000-0000-0000781A0000}"/>
    <cellStyle name="40% - Accent6 10 2 2 2" xfId="6778" xr:uid="{00000000-0005-0000-0000-0000791A0000}"/>
    <cellStyle name="40% - Accent6 10 2 3" xfId="6779" xr:uid="{00000000-0005-0000-0000-00007A1A0000}"/>
    <cellStyle name="40% - Accent6 10 2 3 2" xfId="6780" xr:uid="{00000000-0005-0000-0000-00007B1A0000}"/>
    <cellStyle name="40% - Accent6 10 2 4" xfId="6781" xr:uid="{00000000-0005-0000-0000-00007C1A0000}"/>
    <cellStyle name="40% - Accent6 10 3" xfId="6782" xr:uid="{00000000-0005-0000-0000-00007D1A0000}"/>
    <cellStyle name="40% - Accent6 10 3 2" xfId="6783" xr:uid="{00000000-0005-0000-0000-00007E1A0000}"/>
    <cellStyle name="40% - Accent6 10 3 2 2" xfId="6784" xr:uid="{00000000-0005-0000-0000-00007F1A0000}"/>
    <cellStyle name="40% - Accent6 10 3 3" xfId="6785" xr:uid="{00000000-0005-0000-0000-0000801A0000}"/>
    <cellStyle name="40% - Accent6 10 3 3 2" xfId="6786" xr:uid="{00000000-0005-0000-0000-0000811A0000}"/>
    <cellStyle name="40% - Accent6 10 3 4" xfId="6787" xr:uid="{00000000-0005-0000-0000-0000821A0000}"/>
    <cellStyle name="40% - Accent6 10 4" xfId="6788" xr:uid="{00000000-0005-0000-0000-0000831A0000}"/>
    <cellStyle name="40% - Accent6 10 4 2" xfId="6789" xr:uid="{00000000-0005-0000-0000-0000841A0000}"/>
    <cellStyle name="40% - Accent6 10 4 2 2" xfId="6790" xr:uid="{00000000-0005-0000-0000-0000851A0000}"/>
    <cellStyle name="40% - Accent6 10 4 3" xfId="6791" xr:uid="{00000000-0005-0000-0000-0000861A0000}"/>
    <cellStyle name="40% - Accent6 10 4 3 2" xfId="6792" xr:uid="{00000000-0005-0000-0000-0000871A0000}"/>
    <cellStyle name="40% - Accent6 10 4 4" xfId="6793" xr:uid="{00000000-0005-0000-0000-0000881A0000}"/>
    <cellStyle name="40% - Accent6 10 5" xfId="6794" xr:uid="{00000000-0005-0000-0000-0000891A0000}"/>
    <cellStyle name="40% - Accent6 10 5 2" xfId="6795" xr:uid="{00000000-0005-0000-0000-00008A1A0000}"/>
    <cellStyle name="40% - Accent6 10 5 2 2" xfId="6796" xr:uid="{00000000-0005-0000-0000-00008B1A0000}"/>
    <cellStyle name="40% - Accent6 10 5 3" xfId="6797" xr:uid="{00000000-0005-0000-0000-00008C1A0000}"/>
    <cellStyle name="40% - Accent6 10 5 3 2" xfId="6798" xr:uid="{00000000-0005-0000-0000-00008D1A0000}"/>
    <cellStyle name="40% - Accent6 10 5 4" xfId="6799" xr:uid="{00000000-0005-0000-0000-00008E1A0000}"/>
    <cellStyle name="40% - Accent6 10 6" xfId="6800" xr:uid="{00000000-0005-0000-0000-00008F1A0000}"/>
    <cellStyle name="40% - Accent6 10 6 2" xfId="6801" xr:uid="{00000000-0005-0000-0000-0000901A0000}"/>
    <cellStyle name="40% - Accent6 10 6 2 2" xfId="6802" xr:uid="{00000000-0005-0000-0000-0000911A0000}"/>
    <cellStyle name="40% - Accent6 10 6 3" xfId="6803" xr:uid="{00000000-0005-0000-0000-0000921A0000}"/>
    <cellStyle name="40% - Accent6 10 6 3 2" xfId="6804" xr:uid="{00000000-0005-0000-0000-0000931A0000}"/>
    <cellStyle name="40% - Accent6 10 6 4" xfId="6805" xr:uid="{00000000-0005-0000-0000-0000941A0000}"/>
    <cellStyle name="40% - Accent6 10 7" xfId="6806" xr:uid="{00000000-0005-0000-0000-0000951A0000}"/>
    <cellStyle name="40% - Accent6 10 7 2" xfId="6807" xr:uid="{00000000-0005-0000-0000-0000961A0000}"/>
    <cellStyle name="40% - Accent6 10 8" xfId="6808" xr:uid="{00000000-0005-0000-0000-0000971A0000}"/>
    <cellStyle name="40% - Accent6 10 8 2" xfId="6809" xr:uid="{00000000-0005-0000-0000-0000981A0000}"/>
    <cellStyle name="40% - Accent6 10 9" xfId="6810" xr:uid="{00000000-0005-0000-0000-0000991A0000}"/>
    <cellStyle name="40% - Accent6 11" xfId="6811" xr:uid="{00000000-0005-0000-0000-00009A1A0000}"/>
    <cellStyle name="40% - Accent6 11 10" xfId="6812" xr:uid="{00000000-0005-0000-0000-00009B1A0000}"/>
    <cellStyle name="40% - Accent6 11 10 2" xfId="6813" xr:uid="{00000000-0005-0000-0000-00009C1A0000}"/>
    <cellStyle name="40% - Accent6 11 11" xfId="6814" xr:uid="{00000000-0005-0000-0000-00009D1A0000}"/>
    <cellStyle name="40% - Accent6 11 2" xfId="6815" xr:uid="{00000000-0005-0000-0000-00009E1A0000}"/>
    <cellStyle name="40% - Accent6 11 2 2" xfId="6816" xr:uid="{00000000-0005-0000-0000-00009F1A0000}"/>
    <cellStyle name="40% - Accent6 11 2 2 2" xfId="6817" xr:uid="{00000000-0005-0000-0000-0000A01A0000}"/>
    <cellStyle name="40% - Accent6 11 2 3" xfId="6818" xr:uid="{00000000-0005-0000-0000-0000A11A0000}"/>
    <cellStyle name="40% - Accent6 11 2 3 2" xfId="6819" xr:uid="{00000000-0005-0000-0000-0000A21A0000}"/>
    <cellStyle name="40% - Accent6 11 2 4" xfId="6820" xr:uid="{00000000-0005-0000-0000-0000A31A0000}"/>
    <cellStyle name="40% - Accent6 11 3" xfId="6821" xr:uid="{00000000-0005-0000-0000-0000A41A0000}"/>
    <cellStyle name="40% - Accent6 11 3 2" xfId="6822" xr:uid="{00000000-0005-0000-0000-0000A51A0000}"/>
    <cellStyle name="40% - Accent6 11 3 2 2" xfId="6823" xr:uid="{00000000-0005-0000-0000-0000A61A0000}"/>
    <cellStyle name="40% - Accent6 11 3 3" xfId="6824" xr:uid="{00000000-0005-0000-0000-0000A71A0000}"/>
    <cellStyle name="40% - Accent6 11 3 3 2" xfId="6825" xr:uid="{00000000-0005-0000-0000-0000A81A0000}"/>
    <cellStyle name="40% - Accent6 11 3 4" xfId="6826" xr:uid="{00000000-0005-0000-0000-0000A91A0000}"/>
    <cellStyle name="40% - Accent6 11 4" xfId="6827" xr:uid="{00000000-0005-0000-0000-0000AA1A0000}"/>
    <cellStyle name="40% - Accent6 11 4 2" xfId="6828" xr:uid="{00000000-0005-0000-0000-0000AB1A0000}"/>
    <cellStyle name="40% - Accent6 11 4 2 2" xfId="6829" xr:uid="{00000000-0005-0000-0000-0000AC1A0000}"/>
    <cellStyle name="40% - Accent6 11 4 3" xfId="6830" xr:uid="{00000000-0005-0000-0000-0000AD1A0000}"/>
    <cellStyle name="40% - Accent6 11 4 3 2" xfId="6831" xr:uid="{00000000-0005-0000-0000-0000AE1A0000}"/>
    <cellStyle name="40% - Accent6 11 4 4" xfId="6832" xr:uid="{00000000-0005-0000-0000-0000AF1A0000}"/>
    <cellStyle name="40% - Accent6 11 5" xfId="6833" xr:uid="{00000000-0005-0000-0000-0000B01A0000}"/>
    <cellStyle name="40% - Accent6 11 5 2" xfId="6834" xr:uid="{00000000-0005-0000-0000-0000B11A0000}"/>
    <cellStyle name="40% - Accent6 11 5 2 2" xfId="6835" xr:uid="{00000000-0005-0000-0000-0000B21A0000}"/>
    <cellStyle name="40% - Accent6 11 5 3" xfId="6836" xr:uid="{00000000-0005-0000-0000-0000B31A0000}"/>
    <cellStyle name="40% - Accent6 11 5 3 2" xfId="6837" xr:uid="{00000000-0005-0000-0000-0000B41A0000}"/>
    <cellStyle name="40% - Accent6 11 5 4" xfId="6838" xr:uid="{00000000-0005-0000-0000-0000B51A0000}"/>
    <cellStyle name="40% - Accent6 11 6" xfId="6839" xr:uid="{00000000-0005-0000-0000-0000B61A0000}"/>
    <cellStyle name="40% - Accent6 11 6 2" xfId="6840" xr:uid="{00000000-0005-0000-0000-0000B71A0000}"/>
    <cellStyle name="40% - Accent6 11 6 2 2" xfId="6841" xr:uid="{00000000-0005-0000-0000-0000B81A0000}"/>
    <cellStyle name="40% - Accent6 11 6 3" xfId="6842" xr:uid="{00000000-0005-0000-0000-0000B91A0000}"/>
    <cellStyle name="40% - Accent6 11 6 3 2" xfId="6843" xr:uid="{00000000-0005-0000-0000-0000BA1A0000}"/>
    <cellStyle name="40% - Accent6 11 6 4" xfId="6844" xr:uid="{00000000-0005-0000-0000-0000BB1A0000}"/>
    <cellStyle name="40% - Accent6 11 7" xfId="6845" xr:uid="{00000000-0005-0000-0000-0000BC1A0000}"/>
    <cellStyle name="40% - Accent6 11 7 2" xfId="6846" xr:uid="{00000000-0005-0000-0000-0000BD1A0000}"/>
    <cellStyle name="40% - Accent6 11 8" xfId="6847" xr:uid="{00000000-0005-0000-0000-0000BE1A0000}"/>
    <cellStyle name="40% - Accent6 11 8 2" xfId="6848" xr:uid="{00000000-0005-0000-0000-0000BF1A0000}"/>
    <cellStyle name="40% - Accent6 11 9" xfId="6849" xr:uid="{00000000-0005-0000-0000-0000C01A0000}"/>
    <cellStyle name="40% - Accent6 12" xfId="6850" xr:uid="{00000000-0005-0000-0000-0000C11A0000}"/>
    <cellStyle name="40% - Accent6 12 2" xfId="6851" xr:uid="{00000000-0005-0000-0000-0000C21A0000}"/>
    <cellStyle name="40% - Accent6 12 2 2" xfId="6852" xr:uid="{00000000-0005-0000-0000-0000C31A0000}"/>
    <cellStyle name="40% - Accent6 12 2 2 2" xfId="6853" xr:uid="{00000000-0005-0000-0000-0000C41A0000}"/>
    <cellStyle name="40% - Accent6 12 2 3" xfId="6854" xr:uid="{00000000-0005-0000-0000-0000C51A0000}"/>
    <cellStyle name="40% - Accent6 12 2 3 2" xfId="6855" xr:uid="{00000000-0005-0000-0000-0000C61A0000}"/>
    <cellStyle name="40% - Accent6 12 2 4" xfId="6856" xr:uid="{00000000-0005-0000-0000-0000C71A0000}"/>
    <cellStyle name="40% - Accent6 12 3" xfId="6857" xr:uid="{00000000-0005-0000-0000-0000C81A0000}"/>
    <cellStyle name="40% - Accent6 12 3 2" xfId="6858" xr:uid="{00000000-0005-0000-0000-0000C91A0000}"/>
    <cellStyle name="40% - Accent6 12 3 2 2" xfId="6859" xr:uid="{00000000-0005-0000-0000-0000CA1A0000}"/>
    <cellStyle name="40% - Accent6 12 3 3" xfId="6860" xr:uid="{00000000-0005-0000-0000-0000CB1A0000}"/>
    <cellStyle name="40% - Accent6 12 3 3 2" xfId="6861" xr:uid="{00000000-0005-0000-0000-0000CC1A0000}"/>
    <cellStyle name="40% - Accent6 12 3 4" xfId="6862" xr:uid="{00000000-0005-0000-0000-0000CD1A0000}"/>
    <cellStyle name="40% - Accent6 12 4" xfId="6863" xr:uid="{00000000-0005-0000-0000-0000CE1A0000}"/>
    <cellStyle name="40% - Accent6 12 4 2" xfId="6864" xr:uid="{00000000-0005-0000-0000-0000CF1A0000}"/>
    <cellStyle name="40% - Accent6 12 4 2 2" xfId="6865" xr:uid="{00000000-0005-0000-0000-0000D01A0000}"/>
    <cellStyle name="40% - Accent6 12 4 3" xfId="6866" xr:uid="{00000000-0005-0000-0000-0000D11A0000}"/>
    <cellStyle name="40% - Accent6 12 4 3 2" xfId="6867" xr:uid="{00000000-0005-0000-0000-0000D21A0000}"/>
    <cellStyle name="40% - Accent6 12 4 4" xfId="6868" xr:uid="{00000000-0005-0000-0000-0000D31A0000}"/>
    <cellStyle name="40% - Accent6 12 5" xfId="6869" xr:uid="{00000000-0005-0000-0000-0000D41A0000}"/>
    <cellStyle name="40% - Accent6 12 5 2" xfId="6870" xr:uid="{00000000-0005-0000-0000-0000D51A0000}"/>
    <cellStyle name="40% - Accent6 12 5 2 2" xfId="6871" xr:uid="{00000000-0005-0000-0000-0000D61A0000}"/>
    <cellStyle name="40% - Accent6 12 5 3" xfId="6872" xr:uid="{00000000-0005-0000-0000-0000D71A0000}"/>
    <cellStyle name="40% - Accent6 12 5 3 2" xfId="6873" xr:uid="{00000000-0005-0000-0000-0000D81A0000}"/>
    <cellStyle name="40% - Accent6 12 5 4" xfId="6874" xr:uid="{00000000-0005-0000-0000-0000D91A0000}"/>
    <cellStyle name="40% - Accent6 12 6" xfId="6875" xr:uid="{00000000-0005-0000-0000-0000DA1A0000}"/>
    <cellStyle name="40% - Accent6 12 6 2" xfId="6876" xr:uid="{00000000-0005-0000-0000-0000DB1A0000}"/>
    <cellStyle name="40% - Accent6 12 6 2 2" xfId="6877" xr:uid="{00000000-0005-0000-0000-0000DC1A0000}"/>
    <cellStyle name="40% - Accent6 12 6 3" xfId="6878" xr:uid="{00000000-0005-0000-0000-0000DD1A0000}"/>
    <cellStyle name="40% - Accent6 12 6 3 2" xfId="6879" xr:uid="{00000000-0005-0000-0000-0000DE1A0000}"/>
    <cellStyle name="40% - Accent6 12 6 4" xfId="6880" xr:uid="{00000000-0005-0000-0000-0000DF1A0000}"/>
    <cellStyle name="40% - Accent6 12 7" xfId="6881" xr:uid="{00000000-0005-0000-0000-0000E01A0000}"/>
    <cellStyle name="40% - Accent6 12 7 2" xfId="6882" xr:uid="{00000000-0005-0000-0000-0000E11A0000}"/>
    <cellStyle name="40% - Accent6 12 8" xfId="6883" xr:uid="{00000000-0005-0000-0000-0000E21A0000}"/>
    <cellStyle name="40% - Accent6 12 8 2" xfId="6884" xr:uid="{00000000-0005-0000-0000-0000E31A0000}"/>
    <cellStyle name="40% - Accent6 12 9" xfId="6885" xr:uid="{00000000-0005-0000-0000-0000E41A0000}"/>
    <cellStyle name="40% - Accent6 13" xfId="6886" xr:uid="{00000000-0005-0000-0000-0000E51A0000}"/>
    <cellStyle name="40% - Accent6 13 2" xfId="6887" xr:uid="{00000000-0005-0000-0000-0000E61A0000}"/>
    <cellStyle name="40% - Accent6 13 2 2" xfId="6888" xr:uid="{00000000-0005-0000-0000-0000E71A0000}"/>
    <cellStyle name="40% - Accent6 13 2 2 2" xfId="6889" xr:uid="{00000000-0005-0000-0000-0000E81A0000}"/>
    <cellStyle name="40% - Accent6 13 2 3" xfId="6890" xr:uid="{00000000-0005-0000-0000-0000E91A0000}"/>
    <cellStyle name="40% - Accent6 13 2 3 2" xfId="6891" xr:uid="{00000000-0005-0000-0000-0000EA1A0000}"/>
    <cellStyle name="40% - Accent6 13 2 4" xfId="6892" xr:uid="{00000000-0005-0000-0000-0000EB1A0000}"/>
    <cellStyle name="40% - Accent6 13 3" xfId="6893" xr:uid="{00000000-0005-0000-0000-0000EC1A0000}"/>
    <cellStyle name="40% - Accent6 13 3 2" xfId="6894" xr:uid="{00000000-0005-0000-0000-0000ED1A0000}"/>
    <cellStyle name="40% - Accent6 13 3 2 2" xfId="6895" xr:uid="{00000000-0005-0000-0000-0000EE1A0000}"/>
    <cellStyle name="40% - Accent6 13 3 3" xfId="6896" xr:uid="{00000000-0005-0000-0000-0000EF1A0000}"/>
    <cellStyle name="40% - Accent6 13 3 3 2" xfId="6897" xr:uid="{00000000-0005-0000-0000-0000F01A0000}"/>
    <cellStyle name="40% - Accent6 13 3 4" xfId="6898" xr:uid="{00000000-0005-0000-0000-0000F11A0000}"/>
    <cellStyle name="40% - Accent6 13 4" xfId="6899" xr:uid="{00000000-0005-0000-0000-0000F21A0000}"/>
    <cellStyle name="40% - Accent6 13 4 2" xfId="6900" xr:uid="{00000000-0005-0000-0000-0000F31A0000}"/>
    <cellStyle name="40% - Accent6 13 4 2 2" xfId="6901" xr:uid="{00000000-0005-0000-0000-0000F41A0000}"/>
    <cellStyle name="40% - Accent6 13 4 3" xfId="6902" xr:uid="{00000000-0005-0000-0000-0000F51A0000}"/>
    <cellStyle name="40% - Accent6 13 4 3 2" xfId="6903" xr:uid="{00000000-0005-0000-0000-0000F61A0000}"/>
    <cellStyle name="40% - Accent6 13 4 4" xfId="6904" xr:uid="{00000000-0005-0000-0000-0000F71A0000}"/>
    <cellStyle name="40% - Accent6 13 5" xfId="6905" xr:uid="{00000000-0005-0000-0000-0000F81A0000}"/>
    <cellStyle name="40% - Accent6 13 5 2" xfId="6906" xr:uid="{00000000-0005-0000-0000-0000F91A0000}"/>
    <cellStyle name="40% - Accent6 13 5 2 2" xfId="6907" xr:uid="{00000000-0005-0000-0000-0000FA1A0000}"/>
    <cellStyle name="40% - Accent6 13 5 3" xfId="6908" xr:uid="{00000000-0005-0000-0000-0000FB1A0000}"/>
    <cellStyle name="40% - Accent6 13 5 3 2" xfId="6909" xr:uid="{00000000-0005-0000-0000-0000FC1A0000}"/>
    <cellStyle name="40% - Accent6 13 5 4" xfId="6910" xr:uid="{00000000-0005-0000-0000-0000FD1A0000}"/>
    <cellStyle name="40% - Accent6 13 6" xfId="6911" xr:uid="{00000000-0005-0000-0000-0000FE1A0000}"/>
    <cellStyle name="40% - Accent6 13 6 2" xfId="6912" xr:uid="{00000000-0005-0000-0000-0000FF1A0000}"/>
    <cellStyle name="40% - Accent6 13 6 2 2" xfId="6913" xr:uid="{00000000-0005-0000-0000-0000001B0000}"/>
    <cellStyle name="40% - Accent6 13 6 3" xfId="6914" xr:uid="{00000000-0005-0000-0000-0000011B0000}"/>
    <cellStyle name="40% - Accent6 13 6 3 2" xfId="6915" xr:uid="{00000000-0005-0000-0000-0000021B0000}"/>
    <cellStyle name="40% - Accent6 13 6 4" xfId="6916" xr:uid="{00000000-0005-0000-0000-0000031B0000}"/>
    <cellStyle name="40% - Accent6 13 7" xfId="6917" xr:uid="{00000000-0005-0000-0000-0000041B0000}"/>
    <cellStyle name="40% - Accent6 13 7 2" xfId="6918" xr:uid="{00000000-0005-0000-0000-0000051B0000}"/>
    <cellStyle name="40% - Accent6 13 8" xfId="6919" xr:uid="{00000000-0005-0000-0000-0000061B0000}"/>
    <cellStyle name="40% - Accent6 13 8 2" xfId="6920" xr:uid="{00000000-0005-0000-0000-0000071B0000}"/>
    <cellStyle name="40% - Accent6 13 9" xfId="6921" xr:uid="{00000000-0005-0000-0000-0000081B0000}"/>
    <cellStyle name="40% - Accent6 14" xfId="6922" xr:uid="{00000000-0005-0000-0000-0000091B0000}"/>
    <cellStyle name="40% - Accent6 14 2" xfId="6923" xr:uid="{00000000-0005-0000-0000-00000A1B0000}"/>
    <cellStyle name="40% - Accent6 14 2 2" xfId="6924" xr:uid="{00000000-0005-0000-0000-00000B1B0000}"/>
    <cellStyle name="40% - Accent6 14 2 2 2" xfId="6925" xr:uid="{00000000-0005-0000-0000-00000C1B0000}"/>
    <cellStyle name="40% - Accent6 14 2 3" xfId="6926" xr:uid="{00000000-0005-0000-0000-00000D1B0000}"/>
    <cellStyle name="40% - Accent6 14 2 3 2" xfId="6927" xr:uid="{00000000-0005-0000-0000-00000E1B0000}"/>
    <cellStyle name="40% - Accent6 14 2 4" xfId="6928" xr:uid="{00000000-0005-0000-0000-00000F1B0000}"/>
    <cellStyle name="40% - Accent6 14 3" xfId="6929" xr:uid="{00000000-0005-0000-0000-0000101B0000}"/>
    <cellStyle name="40% - Accent6 14 3 2" xfId="6930" xr:uid="{00000000-0005-0000-0000-0000111B0000}"/>
    <cellStyle name="40% - Accent6 14 3 2 2" xfId="6931" xr:uid="{00000000-0005-0000-0000-0000121B0000}"/>
    <cellStyle name="40% - Accent6 14 3 3" xfId="6932" xr:uid="{00000000-0005-0000-0000-0000131B0000}"/>
    <cellStyle name="40% - Accent6 14 3 3 2" xfId="6933" xr:uid="{00000000-0005-0000-0000-0000141B0000}"/>
    <cellStyle name="40% - Accent6 14 3 4" xfId="6934" xr:uid="{00000000-0005-0000-0000-0000151B0000}"/>
    <cellStyle name="40% - Accent6 14 4" xfId="6935" xr:uid="{00000000-0005-0000-0000-0000161B0000}"/>
    <cellStyle name="40% - Accent6 14 4 2" xfId="6936" xr:uid="{00000000-0005-0000-0000-0000171B0000}"/>
    <cellStyle name="40% - Accent6 14 4 2 2" xfId="6937" xr:uid="{00000000-0005-0000-0000-0000181B0000}"/>
    <cellStyle name="40% - Accent6 14 4 3" xfId="6938" xr:uid="{00000000-0005-0000-0000-0000191B0000}"/>
    <cellStyle name="40% - Accent6 14 4 3 2" xfId="6939" xr:uid="{00000000-0005-0000-0000-00001A1B0000}"/>
    <cellStyle name="40% - Accent6 14 4 4" xfId="6940" xr:uid="{00000000-0005-0000-0000-00001B1B0000}"/>
    <cellStyle name="40% - Accent6 14 5" xfId="6941" xr:uid="{00000000-0005-0000-0000-00001C1B0000}"/>
    <cellStyle name="40% - Accent6 14 5 2" xfId="6942" xr:uid="{00000000-0005-0000-0000-00001D1B0000}"/>
    <cellStyle name="40% - Accent6 14 5 2 2" xfId="6943" xr:uid="{00000000-0005-0000-0000-00001E1B0000}"/>
    <cellStyle name="40% - Accent6 14 5 3" xfId="6944" xr:uid="{00000000-0005-0000-0000-00001F1B0000}"/>
    <cellStyle name="40% - Accent6 14 5 3 2" xfId="6945" xr:uid="{00000000-0005-0000-0000-0000201B0000}"/>
    <cellStyle name="40% - Accent6 14 5 4" xfId="6946" xr:uid="{00000000-0005-0000-0000-0000211B0000}"/>
    <cellStyle name="40% - Accent6 14 6" xfId="6947" xr:uid="{00000000-0005-0000-0000-0000221B0000}"/>
    <cellStyle name="40% - Accent6 14 6 2" xfId="6948" xr:uid="{00000000-0005-0000-0000-0000231B0000}"/>
    <cellStyle name="40% - Accent6 14 6 2 2" xfId="6949" xr:uid="{00000000-0005-0000-0000-0000241B0000}"/>
    <cellStyle name="40% - Accent6 14 6 3" xfId="6950" xr:uid="{00000000-0005-0000-0000-0000251B0000}"/>
    <cellStyle name="40% - Accent6 14 6 3 2" xfId="6951" xr:uid="{00000000-0005-0000-0000-0000261B0000}"/>
    <cellStyle name="40% - Accent6 14 6 4" xfId="6952" xr:uid="{00000000-0005-0000-0000-0000271B0000}"/>
    <cellStyle name="40% - Accent6 14 7" xfId="6953" xr:uid="{00000000-0005-0000-0000-0000281B0000}"/>
    <cellStyle name="40% - Accent6 14 7 2" xfId="6954" xr:uid="{00000000-0005-0000-0000-0000291B0000}"/>
    <cellStyle name="40% - Accent6 14 8" xfId="6955" xr:uid="{00000000-0005-0000-0000-00002A1B0000}"/>
    <cellStyle name="40% - Accent6 14 8 2" xfId="6956" xr:uid="{00000000-0005-0000-0000-00002B1B0000}"/>
    <cellStyle name="40% - Accent6 14 9" xfId="6957" xr:uid="{00000000-0005-0000-0000-00002C1B0000}"/>
    <cellStyle name="40% - Accent6 15" xfId="6958" xr:uid="{00000000-0005-0000-0000-00002D1B0000}"/>
    <cellStyle name="40% - Accent6 15 2" xfId="6959" xr:uid="{00000000-0005-0000-0000-00002E1B0000}"/>
    <cellStyle name="40% - Accent6 15 2 2" xfId="6960" xr:uid="{00000000-0005-0000-0000-00002F1B0000}"/>
    <cellStyle name="40% - Accent6 15 2 2 2" xfId="6961" xr:uid="{00000000-0005-0000-0000-0000301B0000}"/>
    <cellStyle name="40% - Accent6 15 2 3" xfId="6962" xr:uid="{00000000-0005-0000-0000-0000311B0000}"/>
    <cellStyle name="40% - Accent6 15 2 3 2" xfId="6963" xr:uid="{00000000-0005-0000-0000-0000321B0000}"/>
    <cellStyle name="40% - Accent6 15 2 4" xfId="6964" xr:uid="{00000000-0005-0000-0000-0000331B0000}"/>
    <cellStyle name="40% - Accent6 15 3" xfId="6965" xr:uid="{00000000-0005-0000-0000-0000341B0000}"/>
    <cellStyle name="40% - Accent6 15 3 2" xfId="6966" xr:uid="{00000000-0005-0000-0000-0000351B0000}"/>
    <cellStyle name="40% - Accent6 15 3 2 2" xfId="6967" xr:uid="{00000000-0005-0000-0000-0000361B0000}"/>
    <cellStyle name="40% - Accent6 15 3 3" xfId="6968" xr:uid="{00000000-0005-0000-0000-0000371B0000}"/>
    <cellStyle name="40% - Accent6 15 3 3 2" xfId="6969" xr:uid="{00000000-0005-0000-0000-0000381B0000}"/>
    <cellStyle name="40% - Accent6 15 3 4" xfId="6970" xr:uid="{00000000-0005-0000-0000-0000391B0000}"/>
    <cellStyle name="40% - Accent6 15 4" xfId="6971" xr:uid="{00000000-0005-0000-0000-00003A1B0000}"/>
    <cellStyle name="40% - Accent6 15 4 2" xfId="6972" xr:uid="{00000000-0005-0000-0000-00003B1B0000}"/>
    <cellStyle name="40% - Accent6 15 4 2 2" xfId="6973" xr:uid="{00000000-0005-0000-0000-00003C1B0000}"/>
    <cellStyle name="40% - Accent6 15 4 3" xfId="6974" xr:uid="{00000000-0005-0000-0000-00003D1B0000}"/>
    <cellStyle name="40% - Accent6 15 4 3 2" xfId="6975" xr:uid="{00000000-0005-0000-0000-00003E1B0000}"/>
    <cellStyle name="40% - Accent6 15 4 4" xfId="6976" xr:uid="{00000000-0005-0000-0000-00003F1B0000}"/>
    <cellStyle name="40% - Accent6 15 5" xfId="6977" xr:uid="{00000000-0005-0000-0000-0000401B0000}"/>
    <cellStyle name="40% - Accent6 15 5 2" xfId="6978" xr:uid="{00000000-0005-0000-0000-0000411B0000}"/>
    <cellStyle name="40% - Accent6 15 5 2 2" xfId="6979" xr:uid="{00000000-0005-0000-0000-0000421B0000}"/>
    <cellStyle name="40% - Accent6 15 5 3" xfId="6980" xr:uid="{00000000-0005-0000-0000-0000431B0000}"/>
    <cellStyle name="40% - Accent6 15 5 3 2" xfId="6981" xr:uid="{00000000-0005-0000-0000-0000441B0000}"/>
    <cellStyle name="40% - Accent6 15 5 4" xfId="6982" xr:uid="{00000000-0005-0000-0000-0000451B0000}"/>
    <cellStyle name="40% - Accent6 15 6" xfId="6983" xr:uid="{00000000-0005-0000-0000-0000461B0000}"/>
    <cellStyle name="40% - Accent6 15 6 2" xfId="6984" xr:uid="{00000000-0005-0000-0000-0000471B0000}"/>
    <cellStyle name="40% - Accent6 15 6 2 2" xfId="6985" xr:uid="{00000000-0005-0000-0000-0000481B0000}"/>
    <cellStyle name="40% - Accent6 15 6 3" xfId="6986" xr:uid="{00000000-0005-0000-0000-0000491B0000}"/>
    <cellStyle name="40% - Accent6 15 6 3 2" xfId="6987" xr:uid="{00000000-0005-0000-0000-00004A1B0000}"/>
    <cellStyle name="40% - Accent6 15 6 4" xfId="6988" xr:uid="{00000000-0005-0000-0000-00004B1B0000}"/>
    <cellStyle name="40% - Accent6 15 7" xfId="6989" xr:uid="{00000000-0005-0000-0000-00004C1B0000}"/>
    <cellStyle name="40% - Accent6 15 7 2" xfId="6990" xr:uid="{00000000-0005-0000-0000-00004D1B0000}"/>
    <cellStyle name="40% - Accent6 15 8" xfId="6991" xr:uid="{00000000-0005-0000-0000-00004E1B0000}"/>
    <cellStyle name="40% - Accent6 15 8 2" xfId="6992" xr:uid="{00000000-0005-0000-0000-00004F1B0000}"/>
    <cellStyle name="40% - Accent6 15 9" xfId="6993" xr:uid="{00000000-0005-0000-0000-0000501B0000}"/>
    <cellStyle name="40% - Accent6 16" xfId="6994" xr:uid="{00000000-0005-0000-0000-0000511B0000}"/>
    <cellStyle name="40% - Accent6 16 2" xfId="6995" xr:uid="{00000000-0005-0000-0000-0000521B0000}"/>
    <cellStyle name="40% - Accent6 16 2 2" xfId="6996" xr:uid="{00000000-0005-0000-0000-0000531B0000}"/>
    <cellStyle name="40% - Accent6 16 2 2 2" xfId="6997" xr:uid="{00000000-0005-0000-0000-0000541B0000}"/>
    <cellStyle name="40% - Accent6 16 2 3" xfId="6998" xr:uid="{00000000-0005-0000-0000-0000551B0000}"/>
    <cellStyle name="40% - Accent6 16 2 3 2" xfId="6999" xr:uid="{00000000-0005-0000-0000-0000561B0000}"/>
    <cellStyle name="40% - Accent6 16 2 4" xfId="7000" xr:uid="{00000000-0005-0000-0000-0000571B0000}"/>
    <cellStyle name="40% - Accent6 16 3" xfId="7001" xr:uid="{00000000-0005-0000-0000-0000581B0000}"/>
    <cellStyle name="40% - Accent6 16 3 2" xfId="7002" xr:uid="{00000000-0005-0000-0000-0000591B0000}"/>
    <cellStyle name="40% - Accent6 16 4" xfId="7003" xr:uid="{00000000-0005-0000-0000-00005A1B0000}"/>
    <cellStyle name="40% - Accent6 16 4 2" xfId="7004" xr:uid="{00000000-0005-0000-0000-00005B1B0000}"/>
    <cellStyle name="40% - Accent6 16 5" xfId="7005" xr:uid="{00000000-0005-0000-0000-00005C1B0000}"/>
    <cellStyle name="40% - Accent6 17" xfId="7006" xr:uid="{00000000-0005-0000-0000-00005D1B0000}"/>
    <cellStyle name="40% - Accent6 17 2" xfId="7007" xr:uid="{00000000-0005-0000-0000-00005E1B0000}"/>
    <cellStyle name="40% - Accent6 17 2 2" xfId="7008" xr:uid="{00000000-0005-0000-0000-00005F1B0000}"/>
    <cellStyle name="40% - Accent6 17 2 2 2" xfId="7009" xr:uid="{00000000-0005-0000-0000-0000601B0000}"/>
    <cellStyle name="40% - Accent6 17 2 3" xfId="7010" xr:uid="{00000000-0005-0000-0000-0000611B0000}"/>
    <cellStyle name="40% - Accent6 17 2 3 2" xfId="7011" xr:uid="{00000000-0005-0000-0000-0000621B0000}"/>
    <cellStyle name="40% - Accent6 17 2 4" xfId="7012" xr:uid="{00000000-0005-0000-0000-0000631B0000}"/>
    <cellStyle name="40% - Accent6 17 3" xfId="7013" xr:uid="{00000000-0005-0000-0000-0000641B0000}"/>
    <cellStyle name="40% - Accent6 17 3 2" xfId="7014" xr:uid="{00000000-0005-0000-0000-0000651B0000}"/>
    <cellStyle name="40% - Accent6 17 4" xfId="7015" xr:uid="{00000000-0005-0000-0000-0000661B0000}"/>
    <cellStyle name="40% - Accent6 17 4 2" xfId="7016" xr:uid="{00000000-0005-0000-0000-0000671B0000}"/>
    <cellStyle name="40% - Accent6 17 5" xfId="7017" xr:uid="{00000000-0005-0000-0000-0000681B0000}"/>
    <cellStyle name="40% - Accent6 18" xfId="7018" xr:uid="{00000000-0005-0000-0000-0000691B0000}"/>
    <cellStyle name="40% - Accent6 18 2" xfId="7019" xr:uid="{00000000-0005-0000-0000-00006A1B0000}"/>
    <cellStyle name="40% - Accent6 18 2 2" xfId="7020" xr:uid="{00000000-0005-0000-0000-00006B1B0000}"/>
    <cellStyle name="40% - Accent6 18 3" xfId="7021" xr:uid="{00000000-0005-0000-0000-00006C1B0000}"/>
    <cellStyle name="40% - Accent6 18 3 2" xfId="7022" xr:uid="{00000000-0005-0000-0000-00006D1B0000}"/>
    <cellStyle name="40% - Accent6 18 4" xfId="7023" xr:uid="{00000000-0005-0000-0000-00006E1B0000}"/>
    <cellStyle name="40% - Accent6 19" xfId="7024" xr:uid="{00000000-0005-0000-0000-00006F1B0000}"/>
    <cellStyle name="40% - Accent6 19 2" xfId="7025" xr:uid="{00000000-0005-0000-0000-0000701B0000}"/>
    <cellStyle name="40% - Accent6 2" xfId="7026" xr:uid="{00000000-0005-0000-0000-0000711B0000}"/>
    <cellStyle name="40% - Accent6 2 10" xfId="7027" xr:uid="{00000000-0005-0000-0000-0000721B0000}"/>
    <cellStyle name="40% - Accent6 2 11" xfId="7028" xr:uid="{00000000-0005-0000-0000-0000731B0000}"/>
    <cellStyle name="40% - Accent6 2 11 2" xfId="7029" xr:uid="{00000000-0005-0000-0000-0000741B0000}"/>
    <cellStyle name="40% - Accent6 2 11 2 2" xfId="7030" xr:uid="{00000000-0005-0000-0000-0000751B0000}"/>
    <cellStyle name="40% - Accent6 2 11 3" xfId="7031" xr:uid="{00000000-0005-0000-0000-0000761B0000}"/>
    <cellStyle name="40% - Accent6 2 11 3 2" xfId="7032" xr:uid="{00000000-0005-0000-0000-0000771B0000}"/>
    <cellStyle name="40% - Accent6 2 11 4" xfId="7033" xr:uid="{00000000-0005-0000-0000-0000781B0000}"/>
    <cellStyle name="40% - Accent6 2 12" xfId="7034" xr:uid="{00000000-0005-0000-0000-0000791B0000}"/>
    <cellStyle name="40% - Accent6 2 12 2" xfId="7035" xr:uid="{00000000-0005-0000-0000-00007A1B0000}"/>
    <cellStyle name="40% - Accent6 2 12 2 2" xfId="7036" xr:uid="{00000000-0005-0000-0000-00007B1B0000}"/>
    <cellStyle name="40% - Accent6 2 12 3" xfId="7037" xr:uid="{00000000-0005-0000-0000-00007C1B0000}"/>
    <cellStyle name="40% - Accent6 2 12 3 2" xfId="7038" xr:uid="{00000000-0005-0000-0000-00007D1B0000}"/>
    <cellStyle name="40% - Accent6 2 12 4" xfId="7039" xr:uid="{00000000-0005-0000-0000-00007E1B0000}"/>
    <cellStyle name="40% - Accent6 2 13" xfId="7040" xr:uid="{00000000-0005-0000-0000-00007F1B0000}"/>
    <cellStyle name="40% - Accent6 2 13 2" xfId="7041" xr:uid="{00000000-0005-0000-0000-0000801B0000}"/>
    <cellStyle name="40% - Accent6 2 14" xfId="7042" xr:uid="{00000000-0005-0000-0000-0000811B0000}"/>
    <cellStyle name="40% - Accent6 2 15" xfId="7043" xr:uid="{00000000-0005-0000-0000-0000821B0000}"/>
    <cellStyle name="40% - Accent6 2 16" xfId="7044" xr:uid="{00000000-0005-0000-0000-0000831B0000}"/>
    <cellStyle name="40% - Accent6 2 17" xfId="7045" xr:uid="{00000000-0005-0000-0000-0000841B0000}"/>
    <cellStyle name="40% - Accent6 2 2" xfId="7046" xr:uid="{00000000-0005-0000-0000-0000851B0000}"/>
    <cellStyle name="40% - Accent6 2 2 2" xfId="7047" xr:uid="{00000000-0005-0000-0000-0000861B0000}"/>
    <cellStyle name="40% - Accent6 2 2 3" xfId="7048" xr:uid="{00000000-0005-0000-0000-0000871B0000}"/>
    <cellStyle name="40% - Accent6 2 2 4" xfId="7049" xr:uid="{00000000-0005-0000-0000-0000881B0000}"/>
    <cellStyle name="40% - Accent6 2 3" xfId="7050" xr:uid="{00000000-0005-0000-0000-0000891B0000}"/>
    <cellStyle name="40% - Accent6 2 4" xfId="7051" xr:uid="{00000000-0005-0000-0000-00008A1B0000}"/>
    <cellStyle name="40% - Accent6 2 5" xfId="7052" xr:uid="{00000000-0005-0000-0000-00008B1B0000}"/>
    <cellStyle name="40% - Accent6 2 6" xfId="7053" xr:uid="{00000000-0005-0000-0000-00008C1B0000}"/>
    <cellStyle name="40% - Accent6 2 7" xfId="7054" xr:uid="{00000000-0005-0000-0000-00008D1B0000}"/>
    <cellStyle name="40% - Accent6 2 8" xfId="7055" xr:uid="{00000000-0005-0000-0000-00008E1B0000}"/>
    <cellStyle name="40% - Accent6 2 9" xfId="7056" xr:uid="{00000000-0005-0000-0000-00008F1B0000}"/>
    <cellStyle name="40% - Accent6 20" xfId="7057" xr:uid="{00000000-0005-0000-0000-0000901B0000}"/>
    <cellStyle name="40% - Accent6 20 2" xfId="7058" xr:uid="{00000000-0005-0000-0000-0000911B0000}"/>
    <cellStyle name="40% - Accent6 21" xfId="7059" xr:uid="{00000000-0005-0000-0000-0000921B0000}"/>
    <cellStyle name="40% - Accent6 21 10" xfId="7060" xr:uid="{00000000-0005-0000-0000-0000931B0000}"/>
    <cellStyle name="40% - Accent6 21 10 2" xfId="7061" xr:uid="{00000000-0005-0000-0000-0000941B0000}"/>
    <cellStyle name="40% - Accent6 21 11" xfId="7062" xr:uid="{00000000-0005-0000-0000-0000951B0000}"/>
    <cellStyle name="40% - Accent6 21 11 2" xfId="7063" xr:uid="{00000000-0005-0000-0000-0000961B0000}"/>
    <cellStyle name="40% - Accent6 21 12" xfId="7064" xr:uid="{00000000-0005-0000-0000-0000971B0000}"/>
    <cellStyle name="40% - Accent6 21 12 2" xfId="7065" xr:uid="{00000000-0005-0000-0000-0000981B0000}"/>
    <cellStyle name="40% - Accent6 21 13" xfId="7066" xr:uid="{00000000-0005-0000-0000-0000991B0000}"/>
    <cellStyle name="40% - Accent6 21 13 2" xfId="7067" xr:uid="{00000000-0005-0000-0000-00009A1B0000}"/>
    <cellStyle name="40% - Accent6 21 14" xfId="7068" xr:uid="{00000000-0005-0000-0000-00009B1B0000}"/>
    <cellStyle name="40% - Accent6 21 14 2" xfId="7069" xr:uid="{00000000-0005-0000-0000-00009C1B0000}"/>
    <cellStyle name="40% - Accent6 21 15" xfId="7070" xr:uid="{00000000-0005-0000-0000-00009D1B0000}"/>
    <cellStyle name="40% - Accent6 21 15 2" xfId="7071" xr:uid="{00000000-0005-0000-0000-00009E1B0000}"/>
    <cellStyle name="40% - Accent6 21 16" xfId="7072" xr:uid="{00000000-0005-0000-0000-00009F1B0000}"/>
    <cellStyle name="40% - Accent6 21 2" xfId="7073" xr:uid="{00000000-0005-0000-0000-0000A01B0000}"/>
    <cellStyle name="40% - Accent6 21 2 2" xfId="7074" xr:uid="{00000000-0005-0000-0000-0000A11B0000}"/>
    <cellStyle name="40% - Accent6 21 3" xfId="7075" xr:uid="{00000000-0005-0000-0000-0000A21B0000}"/>
    <cellStyle name="40% - Accent6 21 3 2" xfId="7076" xr:uid="{00000000-0005-0000-0000-0000A31B0000}"/>
    <cellStyle name="40% - Accent6 21 4" xfId="7077" xr:uid="{00000000-0005-0000-0000-0000A41B0000}"/>
    <cellStyle name="40% - Accent6 21 4 2" xfId="7078" xr:uid="{00000000-0005-0000-0000-0000A51B0000}"/>
    <cellStyle name="40% - Accent6 21 5" xfId="7079" xr:uid="{00000000-0005-0000-0000-0000A61B0000}"/>
    <cellStyle name="40% - Accent6 21 5 2" xfId="7080" xr:uid="{00000000-0005-0000-0000-0000A71B0000}"/>
    <cellStyle name="40% - Accent6 21 6" xfId="7081" xr:uid="{00000000-0005-0000-0000-0000A81B0000}"/>
    <cellStyle name="40% - Accent6 21 6 2" xfId="7082" xr:uid="{00000000-0005-0000-0000-0000A91B0000}"/>
    <cellStyle name="40% - Accent6 21 7" xfId="7083" xr:uid="{00000000-0005-0000-0000-0000AA1B0000}"/>
    <cellStyle name="40% - Accent6 21 7 2" xfId="7084" xr:uid="{00000000-0005-0000-0000-0000AB1B0000}"/>
    <cellStyle name="40% - Accent6 21 8" xfId="7085" xr:uid="{00000000-0005-0000-0000-0000AC1B0000}"/>
    <cellStyle name="40% - Accent6 21 8 2" xfId="7086" xr:uid="{00000000-0005-0000-0000-0000AD1B0000}"/>
    <cellStyle name="40% - Accent6 21 9" xfId="7087" xr:uid="{00000000-0005-0000-0000-0000AE1B0000}"/>
    <cellStyle name="40% - Accent6 21 9 2" xfId="7088" xr:uid="{00000000-0005-0000-0000-0000AF1B0000}"/>
    <cellStyle name="40% - Accent6 22" xfId="7089" xr:uid="{00000000-0005-0000-0000-0000B01B0000}"/>
    <cellStyle name="40% - Accent6 22 10" xfId="7090" xr:uid="{00000000-0005-0000-0000-0000B11B0000}"/>
    <cellStyle name="40% - Accent6 22 10 2" xfId="7091" xr:uid="{00000000-0005-0000-0000-0000B21B0000}"/>
    <cellStyle name="40% - Accent6 22 11" xfId="7092" xr:uid="{00000000-0005-0000-0000-0000B31B0000}"/>
    <cellStyle name="40% - Accent6 22 11 2" xfId="7093" xr:uid="{00000000-0005-0000-0000-0000B41B0000}"/>
    <cellStyle name="40% - Accent6 22 12" xfId="7094" xr:uid="{00000000-0005-0000-0000-0000B51B0000}"/>
    <cellStyle name="40% - Accent6 22 12 2" xfId="7095" xr:uid="{00000000-0005-0000-0000-0000B61B0000}"/>
    <cellStyle name="40% - Accent6 22 13" xfId="7096" xr:uid="{00000000-0005-0000-0000-0000B71B0000}"/>
    <cellStyle name="40% - Accent6 22 13 2" xfId="7097" xr:uid="{00000000-0005-0000-0000-0000B81B0000}"/>
    <cellStyle name="40% - Accent6 22 14" xfId="7098" xr:uid="{00000000-0005-0000-0000-0000B91B0000}"/>
    <cellStyle name="40% - Accent6 22 14 2" xfId="7099" xr:uid="{00000000-0005-0000-0000-0000BA1B0000}"/>
    <cellStyle name="40% - Accent6 22 15" xfId="7100" xr:uid="{00000000-0005-0000-0000-0000BB1B0000}"/>
    <cellStyle name="40% - Accent6 22 15 2" xfId="7101" xr:uid="{00000000-0005-0000-0000-0000BC1B0000}"/>
    <cellStyle name="40% - Accent6 22 16" xfId="7102" xr:uid="{00000000-0005-0000-0000-0000BD1B0000}"/>
    <cellStyle name="40% - Accent6 22 2" xfId="7103" xr:uid="{00000000-0005-0000-0000-0000BE1B0000}"/>
    <cellStyle name="40% - Accent6 22 2 2" xfId="7104" xr:uid="{00000000-0005-0000-0000-0000BF1B0000}"/>
    <cellStyle name="40% - Accent6 22 3" xfId="7105" xr:uid="{00000000-0005-0000-0000-0000C01B0000}"/>
    <cellStyle name="40% - Accent6 22 3 2" xfId="7106" xr:uid="{00000000-0005-0000-0000-0000C11B0000}"/>
    <cellStyle name="40% - Accent6 22 4" xfId="7107" xr:uid="{00000000-0005-0000-0000-0000C21B0000}"/>
    <cellStyle name="40% - Accent6 22 4 2" xfId="7108" xr:uid="{00000000-0005-0000-0000-0000C31B0000}"/>
    <cellStyle name="40% - Accent6 22 5" xfId="7109" xr:uid="{00000000-0005-0000-0000-0000C41B0000}"/>
    <cellStyle name="40% - Accent6 22 5 2" xfId="7110" xr:uid="{00000000-0005-0000-0000-0000C51B0000}"/>
    <cellStyle name="40% - Accent6 22 6" xfId="7111" xr:uid="{00000000-0005-0000-0000-0000C61B0000}"/>
    <cellStyle name="40% - Accent6 22 6 2" xfId="7112" xr:uid="{00000000-0005-0000-0000-0000C71B0000}"/>
    <cellStyle name="40% - Accent6 22 7" xfId="7113" xr:uid="{00000000-0005-0000-0000-0000C81B0000}"/>
    <cellStyle name="40% - Accent6 22 7 2" xfId="7114" xr:uid="{00000000-0005-0000-0000-0000C91B0000}"/>
    <cellStyle name="40% - Accent6 22 8" xfId="7115" xr:uid="{00000000-0005-0000-0000-0000CA1B0000}"/>
    <cellStyle name="40% - Accent6 22 8 2" xfId="7116" xr:uid="{00000000-0005-0000-0000-0000CB1B0000}"/>
    <cellStyle name="40% - Accent6 22 9" xfId="7117" xr:uid="{00000000-0005-0000-0000-0000CC1B0000}"/>
    <cellStyle name="40% - Accent6 22 9 2" xfId="7118" xr:uid="{00000000-0005-0000-0000-0000CD1B0000}"/>
    <cellStyle name="40% - Accent6 23" xfId="7119" xr:uid="{00000000-0005-0000-0000-0000CE1B0000}"/>
    <cellStyle name="40% - Accent6 23 10" xfId="7120" xr:uid="{00000000-0005-0000-0000-0000CF1B0000}"/>
    <cellStyle name="40% - Accent6 23 10 2" xfId="7121" xr:uid="{00000000-0005-0000-0000-0000D01B0000}"/>
    <cellStyle name="40% - Accent6 23 11" xfId="7122" xr:uid="{00000000-0005-0000-0000-0000D11B0000}"/>
    <cellStyle name="40% - Accent6 23 11 2" xfId="7123" xr:uid="{00000000-0005-0000-0000-0000D21B0000}"/>
    <cellStyle name="40% - Accent6 23 12" xfId="7124" xr:uid="{00000000-0005-0000-0000-0000D31B0000}"/>
    <cellStyle name="40% - Accent6 23 12 2" xfId="7125" xr:uid="{00000000-0005-0000-0000-0000D41B0000}"/>
    <cellStyle name="40% - Accent6 23 13" xfId="7126" xr:uid="{00000000-0005-0000-0000-0000D51B0000}"/>
    <cellStyle name="40% - Accent6 23 13 2" xfId="7127" xr:uid="{00000000-0005-0000-0000-0000D61B0000}"/>
    <cellStyle name="40% - Accent6 23 14" xfId="7128" xr:uid="{00000000-0005-0000-0000-0000D71B0000}"/>
    <cellStyle name="40% - Accent6 23 14 2" xfId="7129" xr:uid="{00000000-0005-0000-0000-0000D81B0000}"/>
    <cellStyle name="40% - Accent6 23 15" xfId="7130" xr:uid="{00000000-0005-0000-0000-0000D91B0000}"/>
    <cellStyle name="40% - Accent6 23 15 2" xfId="7131" xr:uid="{00000000-0005-0000-0000-0000DA1B0000}"/>
    <cellStyle name="40% - Accent6 23 16" xfId="7132" xr:uid="{00000000-0005-0000-0000-0000DB1B0000}"/>
    <cellStyle name="40% - Accent6 23 16 2" xfId="7133" xr:uid="{00000000-0005-0000-0000-0000DC1B0000}"/>
    <cellStyle name="40% - Accent6 23 17" xfId="7134" xr:uid="{00000000-0005-0000-0000-0000DD1B0000}"/>
    <cellStyle name="40% - Accent6 23 2" xfId="7135" xr:uid="{00000000-0005-0000-0000-0000DE1B0000}"/>
    <cellStyle name="40% - Accent6 23 2 10" xfId="7136" xr:uid="{00000000-0005-0000-0000-0000DF1B0000}"/>
    <cellStyle name="40% - Accent6 23 2 10 2" xfId="7137" xr:uid="{00000000-0005-0000-0000-0000E01B0000}"/>
    <cellStyle name="40% - Accent6 23 2 11" xfId="7138" xr:uid="{00000000-0005-0000-0000-0000E11B0000}"/>
    <cellStyle name="40% - Accent6 23 2 11 2" xfId="7139" xr:uid="{00000000-0005-0000-0000-0000E21B0000}"/>
    <cellStyle name="40% - Accent6 23 2 12" xfId="7140" xr:uid="{00000000-0005-0000-0000-0000E31B0000}"/>
    <cellStyle name="40% - Accent6 23 2 12 2" xfId="7141" xr:uid="{00000000-0005-0000-0000-0000E41B0000}"/>
    <cellStyle name="40% - Accent6 23 2 13" xfId="7142" xr:uid="{00000000-0005-0000-0000-0000E51B0000}"/>
    <cellStyle name="40% - Accent6 23 2 13 2" xfId="7143" xr:uid="{00000000-0005-0000-0000-0000E61B0000}"/>
    <cellStyle name="40% - Accent6 23 2 14" xfId="7144" xr:uid="{00000000-0005-0000-0000-0000E71B0000}"/>
    <cellStyle name="40% - Accent6 23 2 14 2" xfId="7145" xr:uid="{00000000-0005-0000-0000-0000E81B0000}"/>
    <cellStyle name="40% - Accent6 23 2 15" xfId="7146" xr:uid="{00000000-0005-0000-0000-0000E91B0000}"/>
    <cellStyle name="40% - Accent6 23 2 15 2" xfId="7147" xr:uid="{00000000-0005-0000-0000-0000EA1B0000}"/>
    <cellStyle name="40% - Accent6 23 2 16" xfId="7148" xr:uid="{00000000-0005-0000-0000-0000EB1B0000}"/>
    <cellStyle name="40% - Accent6 23 2 2" xfId="7149" xr:uid="{00000000-0005-0000-0000-0000EC1B0000}"/>
    <cellStyle name="40% - Accent6 23 2 2 2" xfId="7150" xr:uid="{00000000-0005-0000-0000-0000ED1B0000}"/>
    <cellStyle name="40% - Accent6 23 2 3" xfId="7151" xr:uid="{00000000-0005-0000-0000-0000EE1B0000}"/>
    <cellStyle name="40% - Accent6 23 2 3 2" xfId="7152" xr:uid="{00000000-0005-0000-0000-0000EF1B0000}"/>
    <cellStyle name="40% - Accent6 23 2 4" xfId="7153" xr:uid="{00000000-0005-0000-0000-0000F01B0000}"/>
    <cellStyle name="40% - Accent6 23 2 4 2" xfId="7154" xr:uid="{00000000-0005-0000-0000-0000F11B0000}"/>
    <cellStyle name="40% - Accent6 23 2 5" xfId="7155" xr:uid="{00000000-0005-0000-0000-0000F21B0000}"/>
    <cellStyle name="40% - Accent6 23 2 5 2" xfId="7156" xr:uid="{00000000-0005-0000-0000-0000F31B0000}"/>
    <cellStyle name="40% - Accent6 23 2 6" xfId="7157" xr:uid="{00000000-0005-0000-0000-0000F41B0000}"/>
    <cellStyle name="40% - Accent6 23 2 6 2" xfId="7158" xr:uid="{00000000-0005-0000-0000-0000F51B0000}"/>
    <cellStyle name="40% - Accent6 23 2 7" xfId="7159" xr:uid="{00000000-0005-0000-0000-0000F61B0000}"/>
    <cellStyle name="40% - Accent6 23 2 7 2" xfId="7160" xr:uid="{00000000-0005-0000-0000-0000F71B0000}"/>
    <cellStyle name="40% - Accent6 23 2 8" xfId="7161" xr:uid="{00000000-0005-0000-0000-0000F81B0000}"/>
    <cellStyle name="40% - Accent6 23 2 8 2" xfId="7162" xr:uid="{00000000-0005-0000-0000-0000F91B0000}"/>
    <cellStyle name="40% - Accent6 23 2 9" xfId="7163" xr:uid="{00000000-0005-0000-0000-0000FA1B0000}"/>
    <cellStyle name="40% - Accent6 23 2 9 2" xfId="7164" xr:uid="{00000000-0005-0000-0000-0000FB1B0000}"/>
    <cellStyle name="40% - Accent6 23 3" xfId="7165" xr:uid="{00000000-0005-0000-0000-0000FC1B0000}"/>
    <cellStyle name="40% - Accent6 23 3 2" xfId="7166" xr:uid="{00000000-0005-0000-0000-0000FD1B0000}"/>
    <cellStyle name="40% - Accent6 23 4" xfId="7167" xr:uid="{00000000-0005-0000-0000-0000FE1B0000}"/>
    <cellStyle name="40% - Accent6 23 4 2" xfId="7168" xr:uid="{00000000-0005-0000-0000-0000FF1B0000}"/>
    <cellStyle name="40% - Accent6 23 5" xfId="7169" xr:uid="{00000000-0005-0000-0000-0000001C0000}"/>
    <cellStyle name="40% - Accent6 23 5 2" xfId="7170" xr:uid="{00000000-0005-0000-0000-0000011C0000}"/>
    <cellStyle name="40% - Accent6 23 6" xfId="7171" xr:uid="{00000000-0005-0000-0000-0000021C0000}"/>
    <cellStyle name="40% - Accent6 23 6 2" xfId="7172" xr:uid="{00000000-0005-0000-0000-0000031C0000}"/>
    <cellStyle name="40% - Accent6 23 7" xfId="7173" xr:uid="{00000000-0005-0000-0000-0000041C0000}"/>
    <cellStyle name="40% - Accent6 23 7 2" xfId="7174" xr:uid="{00000000-0005-0000-0000-0000051C0000}"/>
    <cellStyle name="40% - Accent6 23 8" xfId="7175" xr:uid="{00000000-0005-0000-0000-0000061C0000}"/>
    <cellStyle name="40% - Accent6 23 8 2" xfId="7176" xr:uid="{00000000-0005-0000-0000-0000071C0000}"/>
    <cellStyle name="40% - Accent6 23 9" xfId="7177" xr:uid="{00000000-0005-0000-0000-0000081C0000}"/>
    <cellStyle name="40% - Accent6 23 9 2" xfId="7178" xr:uid="{00000000-0005-0000-0000-0000091C0000}"/>
    <cellStyle name="40% - Accent6 24" xfId="7179" xr:uid="{00000000-0005-0000-0000-00000A1C0000}"/>
    <cellStyle name="40% - Accent6 24 10" xfId="7180" xr:uid="{00000000-0005-0000-0000-00000B1C0000}"/>
    <cellStyle name="40% - Accent6 24 10 2" xfId="7181" xr:uid="{00000000-0005-0000-0000-00000C1C0000}"/>
    <cellStyle name="40% - Accent6 24 11" xfId="7182" xr:uid="{00000000-0005-0000-0000-00000D1C0000}"/>
    <cellStyle name="40% - Accent6 24 11 2" xfId="7183" xr:uid="{00000000-0005-0000-0000-00000E1C0000}"/>
    <cellStyle name="40% - Accent6 24 12" xfId="7184" xr:uid="{00000000-0005-0000-0000-00000F1C0000}"/>
    <cellStyle name="40% - Accent6 24 12 2" xfId="7185" xr:uid="{00000000-0005-0000-0000-0000101C0000}"/>
    <cellStyle name="40% - Accent6 24 13" xfId="7186" xr:uid="{00000000-0005-0000-0000-0000111C0000}"/>
    <cellStyle name="40% - Accent6 24 13 2" xfId="7187" xr:uid="{00000000-0005-0000-0000-0000121C0000}"/>
    <cellStyle name="40% - Accent6 24 14" xfId="7188" xr:uid="{00000000-0005-0000-0000-0000131C0000}"/>
    <cellStyle name="40% - Accent6 24 14 2" xfId="7189" xr:uid="{00000000-0005-0000-0000-0000141C0000}"/>
    <cellStyle name="40% - Accent6 24 15" xfId="7190" xr:uid="{00000000-0005-0000-0000-0000151C0000}"/>
    <cellStyle name="40% - Accent6 24 15 2" xfId="7191" xr:uid="{00000000-0005-0000-0000-0000161C0000}"/>
    <cellStyle name="40% - Accent6 24 16" xfId="7192" xr:uid="{00000000-0005-0000-0000-0000171C0000}"/>
    <cellStyle name="40% - Accent6 24 16 2" xfId="7193" xr:uid="{00000000-0005-0000-0000-0000181C0000}"/>
    <cellStyle name="40% - Accent6 24 17" xfId="7194" xr:uid="{00000000-0005-0000-0000-0000191C0000}"/>
    <cellStyle name="40% - Accent6 24 2" xfId="7195" xr:uid="{00000000-0005-0000-0000-00001A1C0000}"/>
    <cellStyle name="40% - Accent6 24 2 10" xfId="7196" xr:uid="{00000000-0005-0000-0000-00001B1C0000}"/>
    <cellStyle name="40% - Accent6 24 2 10 2" xfId="7197" xr:uid="{00000000-0005-0000-0000-00001C1C0000}"/>
    <cellStyle name="40% - Accent6 24 2 11" xfId="7198" xr:uid="{00000000-0005-0000-0000-00001D1C0000}"/>
    <cellStyle name="40% - Accent6 24 2 11 2" xfId="7199" xr:uid="{00000000-0005-0000-0000-00001E1C0000}"/>
    <cellStyle name="40% - Accent6 24 2 12" xfId="7200" xr:uid="{00000000-0005-0000-0000-00001F1C0000}"/>
    <cellStyle name="40% - Accent6 24 2 12 2" xfId="7201" xr:uid="{00000000-0005-0000-0000-0000201C0000}"/>
    <cellStyle name="40% - Accent6 24 2 13" xfId="7202" xr:uid="{00000000-0005-0000-0000-0000211C0000}"/>
    <cellStyle name="40% - Accent6 24 2 13 2" xfId="7203" xr:uid="{00000000-0005-0000-0000-0000221C0000}"/>
    <cellStyle name="40% - Accent6 24 2 14" xfId="7204" xr:uid="{00000000-0005-0000-0000-0000231C0000}"/>
    <cellStyle name="40% - Accent6 24 2 14 2" xfId="7205" xr:uid="{00000000-0005-0000-0000-0000241C0000}"/>
    <cellStyle name="40% - Accent6 24 2 15" xfId="7206" xr:uid="{00000000-0005-0000-0000-0000251C0000}"/>
    <cellStyle name="40% - Accent6 24 2 15 2" xfId="7207" xr:uid="{00000000-0005-0000-0000-0000261C0000}"/>
    <cellStyle name="40% - Accent6 24 2 16" xfId="7208" xr:uid="{00000000-0005-0000-0000-0000271C0000}"/>
    <cellStyle name="40% - Accent6 24 2 2" xfId="7209" xr:uid="{00000000-0005-0000-0000-0000281C0000}"/>
    <cellStyle name="40% - Accent6 24 2 2 2" xfId="7210" xr:uid="{00000000-0005-0000-0000-0000291C0000}"/>
    <cellStyle name="40% - Accent6 24 2 3" xfId="7211" xr:uid="{00000000-0005-0000-0000-00002A1C0000}"/>
    <cellStyle name="40% - Accent6 24 2 3 2" xfId="7212" xr:uid="{00000000-0005-0000-0000-00002B1C0000}"/>
    <cellStyle name="40% - Accent6 24 2 4" xfId="7213" xr:uid="{00000000-0005-0000-0000-00002C1C0000}"/>
    <cellStyle name="40% - Accent6 24 2 4 2" xfId="7214" xr:uid="{00000000-0005-0000-0000-00002D1C0000}"/>
    <cellStyle name="40% - Accent6 24 2 5" xfId="7215" xr:uid="{00000000-0005-0000-0000-00002E1C0000}"/>
    <cellStyle name="40% - Accent6 24 2 5 2" xfId="7216" xr:uid="{00000000-0005-0000-0000-00002F1C0000}"/>
    <cellStyle name="40% - Accent6 24 2 6" xfId="7217" xr:uid="{00000000-0005-0000-0000-0000301C0000}"/>
    <cellStyle name="40% - Accent6 24 2 6 2" xfId="7218" xr:uid="{00000000-0005-0000-0000-0000311C0000}"/>
    <cellStyle name="40% - Accent6 24 2 7" xfId="7219" xr:uid="{00000000-0005-0000-0000-0000321C0000}"/>
    <cellStyle name="40% - Accent6 24 2 7 2" xfId="7220" xr:uid="{00000000-0005-0000-0000-0000331C0000}"/>
    <cellStyle name="40% - Accent6 24 2 8" xfId="7221" xr:uid="{00000000-0005-0000-0000-0000341C0000}"/>
    <cellStyle name="40% - Accent6 24 2 8 2" xfId="7222" xr:uid="{00000000-0005-0000-0000-0000351C0000}"/>
    <cellStyle name="40% - Accent6 24 2 9" xfId="7223" xr:uid="{00000000-0005-0000-0000-0000361C0000}"/>
    <cellStyle name="40% - Accent6 24 2 9 2" xfId="7224" xr:uid="{00000000-0005-0000-0000-0000371C0000}"/>
    <cellStyle name="40% - Accent6 24 3" xfId="7225" xr:uid="{00000000-0005-0000-0000-0000381C0000}"/>
    <cellStyle name="40% - Accent6 24 3 2" xfId="7226" xr:uid="{00000000-0005-0000-0000-0000391C0000}"/>
    <cellStyle name="40% - Accent6 24 4" xfId="7227" xr:uid="{00000000-0005-0000-0000-00003A1C0000}"/>
    <cellStyle name="40% - Accent6 24 4 2" xfId="7228" xr:uid="{00000000-0005-0000-0000-00003B1C0000}"/>
    <cellStyle name="40% - Accent6 24 5" xfId="7229" xr:uid="{00000000-0005-0000-0000-00003C1C0000}"/>
    <cellStyle name="40% - Accent6 24 5 2" xfId="7230" xr:uid="{00000000-0005-0000-0000-00003D1C0000}"/>
    <cellStyle name="40% - Accent6 24 6" xfId="7231" xr:uid="{00000000-0005-0000-0000-00003E1C0000}"/>
    <cellStyle name="40% - Accent6 24 6 2" xfId="7232" xr:uid="{00000000-0005-0000-0000-00003F1C0000}"/>
    <cellStyle name="40% - Accent6 24 7" xfId="7233" xr:uid="{00000000-0005-0000-0000-0000401C0000}"/>
    <cellStyle name="40% - Accent6 24 7 2" xfId="7234" xr:uid="{00000000-0005-0000-0000-0000411C0000}"/>
    <cellStyle name="40% - Accent6 24 8" xfId="7235" xr:uid="{00000000-0005-0000-0000-0000421C0000}"/>
    <cellStyle name="40% - Accent6 24 8 2" xfId="7236" xr:uid="{00000000-0005-0000-0000-0000431C0000}"/>
    <cellStyle name="40% - Accent6 24 9" xfId="7237" xr:uid="{00000000-0005-0000-0000-0000441C0000}"/>
    <cellStyle name="40% - Accent6 24 9 2" xfId="7238" xr:uid="{00000000-0005-0000-0000-0000451C0000}"/>
    <cellStyle name="40% - Accent6 25" xfId="7239" xr:uid="{00000000-0005-0000-0000-0000461C0000}"/>
    <cellStyle name="40% - Accent6 26" xfId="7240" xr:uid="{00000000-0005-0000-0000-0000471C0000}"/>
    <cellStyle name="40% - Accent6 27" xfId="7241" xr:uid="{00000000-0005-0000-0000-0000481C0000}"/>
    <cellStyle name="40% - Accent6 3" xfId="7242" xr:uid="{00000000-0005-0000-0000-0000491C0000}"/>
    <cellStyle name="40% - Accent6 3 10" xfId="7243" xr:uid="{00000000-0005-0000-0000-00004A1C0000}"/>
    <cellStyle name="40% - Accent6 3 11" xfId="7244" xr:uid="{00000000-0005-0000-0000-00004B1C0000}"/>
    <cellStyle name="40% - Accent6 3 11 2" xfId="7245" xr:uid="{00000000-0005-0000-0000-00004C1C0000}"/>
    <cellStyle name="40% - Accent6 3 12" xfId="7246" xr:uid="{00000000-0005-0000-0000-00004D1C0000}"/>
    <cellStyle name="40% - Accent6 3 13" xfId="7247" xr:uid="{00000000-0005-0000-0000-00004E1C0000}"/>
    <cellStyle name="40% - Accent6 3 2" xfId="7248" xr:uid="{00000000-0005-0000-0000-00004F1C0000}"/>
    <cellStyle name="40% - Accent6 3 2 2" xfId="7249" xr:uid="{00000000-0005-0000-0000-0000501C0000}"/>
    <cellStyle name="40% - Accent6 3 3" xfId="7250" xr:uid="{00000000-0005-0000-0000-0000511C0000}"/>
    <cellStyle name="40% - Accent6 3 4" xfId="7251" xr:uid="{00000000-0005-0000-0000-0000521C0000}"/>
    <cellStyle name="40% - Accent6 3 5" xfId="7252" xr:uid="{00000000-0005-0000-0000-0000531C0000}"/>
    <cellStyle name="40% - Accent6 3 6" xfId="7253" xr:uid="{00000000-0005-0000-0000-0000541C0000}"/>
    <cellStyle name="40% - Accent6 3 7" xfId="7254" xr:uid="{00000000-0005-0000-0000-0000551C0000}"/>
    <cellStyle name="40% - Accent6 3 8" xfId="7255" xr:uid="{00000000-0005-0000-0000-0000561C0000}"/>
    <cellStyle name="40% - Accent6 3 9" xfId="7256" xr:uid="{00000000-0005-0000-0000-0000571C0000}"/>
    <cellStyle name="40% - Accent6 4" xfId="7257" xr:uid="{00000000-0005-0000-0000-0000581C0000}"/>
    <cellStyle name="40% - Accent6 4 10" xfId="7258" xr:uid="{00000000-0005-0000-0000-0000591C0000}"/>
    <cellStyle name="40% - Accent6 4 11" xfId="7259" xr:uid="{00000000-0005-0000-0000-00005A1C0000}"/>
    <cellStyle name="40% - Accent6 4 11 2" xfId="7260" xr:uid="{00000000-0005-0000-0000-00005B1C0000}"/>
    <cellStyle name="40% - Accent6 4 12" xfId="7261" xr:uid="{00000000-0005-0000-0000-00005C1C0000}"/>
    <cellStyle name="40% - Accent6 4 2" xfId="7262" xr:uid="{00000000-0005-0000-0000-00005D1C0000}"/>
    <cellStyle name="40% - Accent6 4 3" xfId="7263" xr:uid="{00000000-0005-0000-0000-00005E1C0000}"/>
    <cellStyle name="40% - Accent6 4 4" xfId="7264" xr:uid="{00000000-0005-0000-0000-00005F1C0000}"/>
    <cellStyle name="40% - Accent6 4 5" xfId="7265" xr:uid="{00000000-0005-0000-0000-0000601C0000}"/>
    <cellStyle name="40% - Accent6 4 6" xfId="7266" xr:uid="{00000000-0005-0000-0000-0000611C0000}"/>
    <cellStyle name="40% - Accent6 4 7" xfId="7267" xr:uid="{00000000-0005-0000-0000-0000621C0000}"/>
    <cellStyle name="40% - Accent6 4 8" xfId="7268" xr:uid="{00000000-0005-0000-0000-0000631C0000}"/>
    <cellStyle name="40% - Accent6 4 9" xfId="7269" xr:uid="{00000000-0005-0000-0000-0000641C0000}"/>
    <cellStyle name="40% - Accent6 5" xfId="7270" xr:uid="{00000000-0005-0000-0000-0000651C0000}"/>
    <cellStyle name="40% - Accent6 5 10" xfId="7271" xr:uid="{00000000-0005-0000-0000-0000661C0000}"/>
    <cellStyle name="40% - Accent6 5 11" xfId="7272" xr:uid="{00000000-0005-0000-0000-0000671C0000}"/>
    <cellStyle name="40% - Accent6 5 11 2" xfId="7273" xr:uid="{00000000-0005-0000-0000-0000681C0000}"/>
    <cellStyle name="40% - Accent6 5 12" xfId="7274" xr:uid="{00000000-0005-0000-0000-0000691C0000}"/>
    <cellStyle name="40% - Accent6 5 2" xfId="7275" xr:uid="{00000000-0005-0000-0000-00006A1C0000}"/>
    <cellStyle name="40% - Accent6 5 3" xfId="7276" xr:uid="{00000000-0005-0000-0000-00006B1C0000}"/>
    <cellStyle name="40% - Accent6 5 4" xfId="7277" xr:uid="{00000000-0005-0000-0000-00006C1C0000}"/>
    <cellStyle name="40% - Accent6 5 5" xfId="7278" xr:uid="{00000000-0005-0000-0000-00006D1C0000}"/>
    <cellStyle name="40% - Accent6 5 6" xfId="7279" xr:uid="{00000000-0005-0000-0000-00006E1C0000}"/>
    <cellStyle name="40% - Accent6 5 7" xfId="7280" xr:uid="{00000000-0005-0000-0000-00006F1C0000}"/>
    <cellStyle name="40% - Accent6 5 8" xfId="7281" xr:uid="{00000000-0005-0000-0000-0000701C0000}"/>
    <cellStyle name="40% - Accent6 5 9" xfId="7282" xr:uid="{00000000-0005-0000-0000-0000711C0000}"/>
    <cellStyle name="40% - Accent6 6" xfId="7283" xr:uid="{00000000-0005-0000-0000-0000721C0000}"/>
    <cellStyle name="40% - Accent6 6 10" xfId="7284" xr:uid="{00000000-0005-0000-0000-0000731C0000}"/>
    <cellStyle name="40% - Accent6 6 11" xfId="7285" xr:uid="{00000000-0005-0000-0000-0000741C0000}"/>
    <cellStyle name="40% - Accent6 6 11 2" xfId="7286" xr:uid="{00000000-0005-0000-0000-0000751C0000}"/>
    <cellStyle name="40% - Accent6 6 12" xfId="7287" xr:uid="{00000000-0005-0000-0000-0000761C0000}"/>
    <cellStyle name="40% - Accent6 6 2" xfId="7288" xr:uid="{00000000-0005-0000-0000-0000771C0000}"/>
    <cellStyle name="40% - Accent6 6 3" xfId="7289" xr:uid="{00000000-0005-0000-0000-0000781C0000}"/>
    <cellStyle name="40% - Accent6 6 4" xfId="7290" xr:uid="{00000000-0005-0000-0000-0000791C0000}"/>
    <cellStyle name="40% - Accent6 6 5" xfId="7291" xr:uid="{00000000-0005-0000-0000-00007A1C0000}"/>
    <cellStyle name="40% - Accent6 6 6" xfId="7292" xr:uid="{00000000-0005-0000-0000-00007B1C0000}"/>
    <cellStyle name="40% - Accent6 6 7" xfId="7293" xr:uid="{00000000-0005-0000-0000-00007C1C0000}"/>
    <cellStyle name="40% - Accent6 6 8" xfId="7294" xr:uid="{00000000-0005-0000-0000-00007D1C0000}"/>
    <cellStyle name="40% - Accent6 6 9" xfId="7295" xr:uid="{00000000-0005-0000-0000-00007E1C0000}"/>
    <cellStyle name="40% - Accent6 7" xfId="7296" xr:uid="{00000000-0005-0000-0000-00007F1C0000}"/>
    <cellStyle name="40% - Accent6 7 10" xfId="7297" xr:uid="{00000000-0005-0000-0000-0000801C0000}"/>
    <cellStyle name="40% - Accent6 7 11" xfId="7298" xr:uid="{00000000-0005-0000-0000-0000811C0000}"/>
    <cellStyle name="40% - Accent6 7 11 2" xfId="7299" xr:uid="{00000000-0005-0000-0000-0000821C0000}"/>
    <cellStyle name="40% - Accent6 7 12" xfId="7300" xr:uid="{00000000-0005-0000-0000-0000831C0000}"/>
    <cellStyle name="40% - Accent6 7 2" xfId="7301" xr:uid="{00000000-0005-0000-0000-0000841C0000}"/>
    <cellStyle name="40% - Accent6 7 3" xfId="7302" xr:uid="{00000000-0005-0000-0000-0000851C0000}"/>
    <cellStyle name="40% - Accent6 7 4" xfId="7303" xr:uid="{00000000-0005-0000-0000-0000861C0000}"/>
    <cellStyle name="40% - Accent6 7 5" xfId="7304" xr:uid="{00000000-0005-0000-0000-0000871C0000}"/>
    <cellStyle name="40% - Accent6 7 6" xfId="7305" xr:uid="{00000000-0005-0000-0000-0000881C0000}"/>
    <cellStyle name="40% - Accent6 7 7" xfId="7306" xr:uid="{00000000-0005-0000-0000-0000891C0000}"/>
    <cellStyle name="40% - Accent6 7 8" xfId="7307" xr:uid="{00000000-0005-0000-0000-00008A1C0000}"/>
    <cellStyle name="40% - Accent6 7 9" xfId="7308" xr:uid="{00000000-0005-0000-0000-00008B1C0000}"/>
    <cellStyle name="40% - Accent6 8" xfId="7309" xr:uid="{00000000-0005-0000-0000-00008C1C0000}"/>
    <cellStyle name="40% - Accent6 8 10" xfId="7310" xr:uid="{00000000-0005-0000-0000-00008D1C0000}"/>
    <cellStyle name="40% - Accent6 8 11" xfId="7311" xr:uid="{00000000-0005-0000-0000-00008E1C0000}"/>
    <cellStyle name="40% - Accent6 8 11 2" xfId="7312" xr:uid="{00000000-0005-0000-0000-00008F1C0000}"/>
    <cellStyle name="40% - Accent6 8 12" xfId="7313" xr:uid="{00000000-0005-0000-0000-0000901C0000}"/>
    <cellStyle name="40% - Accent6 8 2" xfId="7314" xr:uid="{00000000-0005-0000-0000-0000911C0000}"/>
    <cellStyle name="40% - Accent6 8 3" xfId="7315" xr:uid="{00000000-0005-0000-0000-0000921C0000}"/>
    <cellStyle name="40% - Accent6 8 4" xfId="7316" xr:uid="{00000000-0005-0000-0000-0000931C0000}"/>
    <cellStyle name="40% - Accent6 8 5" xfId="7317" xr:uid="{00000000-0005-0000-0000-0000941C0000}"/>
    <cellStyle name="40% - Accent6 8 6" xfId="7318" xr:uid="{00000000-0005-0000-0000-0000951C0000}"/>
    <cellStyle name="40% - Accent6 8 7" xfId="7319" xr:uid="{00000000-0005-0000-0000-0000961C0000}"/>
    <cellStyle name="40% - Accent6 8 8" xfId="7320" xr:uid="{00000000-0005-0000-0000-0000971C0000}"/>
    <cellStyle name="40% - Accent6 8 9" xfId="7321" xr:uid="{00000000-0005-0000-0000-0000981C0000}"/>
    <cellStyle name="40% - Accent6 9" xfId="7322" xr:uid="{00000000-0005-0000-0000-0000991C0000}"/>
    <cellStyle name="40% - Accent6 9 10" xfId="7323" xr:uid="{00000000-0005-0000-0000-00009A1C0000}"/>
    <cellStyle name="40% - Accent6 9 11" xfId="7324" xr:uid="{00000000-0005-0000-0000-00009B1C0000}"/>
    <cellStyle name="40% - Accent6 9 11 2" xfId="7325" xr:uid="{00000000-0005-0000-0000-00009C1C0000}"/>
    <cellStyle name="40% - Accent6 9 12" xfId="7326" xr:uid="{00000000-0005-0000-0000-00009D1C0000}"/>
    <cellStyle name="40% - Accent6 9 2" xfId="7327" xr:uid="{00000000-0005-0000-0000-00009E1C0000}"/>
    <cellStyle name="40% - Accent6 9 3" xfId="7328" xr:uid="{00000000-0005-0000-0000-00009F1C0000}"/>
    <cellStyle name="40% - Accent6 9 4" xfId="7329" xr:uid="{00000000-0005-0000-0000-0000A01C0000}"/>
    <cellStyle name="40% - Accent6 9 5" xfId="7330" xr:uid="{00000000-0005-0000-0000-0000A11C0000}"/>
    <cellStyle name="40% - Accent6 9 6" xfId="7331" xr:uid="{00000000-0005-0000-0000-0000A21C0000}"/>
    <cellStyle name="40% - Accent6 9 7" xfId="7332" xr:uid="{00000000-0005-0000-0000-0000A31C0000}"/>
    <cellStyle name="40% - Accent6 9 8" xfId="7333" xr:uid="{00000000-0005-0000-0000-0000A41C0000}"/>
    <cellStyle name="40% - Accent6 9 9" xfId="7334" xr:uid="{00000000-0005-0000-0000-0000A51C0000}"/>
    <cellStyle name="60% - Accent1 10" xfId="7335" xr:uid="{00000000-0005-0000-0000-0000A61C0000}"/>
    <cellStyle name="60% - Accent1 11" xfId="7336" xr:uid="{00000000-0005-0000-0000-0000A71C0000}"/>
    <cellStyle name="60% - Accent1 12" xfId="7337" xr:uid="{00000000-0005-0000-0000-0000A81C0000}"/>
    <cellStyle name="60% - Accent1 12 2" xfId="7338" xr:uid="{00000000-0005-0000-0000-0000A91C0000}"/>
    <cellStyle name="60% - Accent1 13" xfId="7339" xr:uid="{00000000-0005-0000-0000-0000AA1C0000}"/>
    <cellStyle name="60% - Accent1 13 2" xfId="7340" xr:uid="{00000000-0005-0000-0000-0000AB1C0000}"/>
    <cellStyle name="60% - Accent1 14" xfId="7341" xr:uid="{00000000-0005-0000-0000-0000AC1C0000}"/>
    <cellStyle name="60% - Accent1 15" xfId="7342" xr:uid="{00000000-0005-0000-0000-0000AD1C0000}"/>
    <cellStyle name="60% - Accent1 2" xfId="7343" xr:uid="{00000000-0005-0000-0000-0000AE1C0000}"/>
    <cellStyle name="60% - Accent1 2 10" xfId="7344" xr:uid="{00000000-0005-0000-0000-0000AF1C0000}"/>
    <cellStyle name="60% - Accent1 2 11" xfId="7345" xr:uid="{00000000-0005-0000-0000-0000B01C0000}"/>
    <cellStyle name="60% - Accent1 2 12" xfId="7346" xr:uid="{00000000-0005-0000-0000-0000B11C0000}"/>
    <cellStyle name="60% - Accent1 2 13" xfId="7347" xr:uid="{00000000-0005-0000-0000-0000B21C0000}"/>
    <cellStyle name="60% - Accent1 2 14" xfId="7348" xr:uid="{00000000-0005-0000-0000-0000B31C0000}"/>
    <cellStyle name="60% - Accent1 2 2" xfId="7349" xr:uid="{00000000-0005-0000-0000-0000B41C0000}"/>
    <cellStyle name="60% - Accent1 2 2 2" xfId="7350" xr:uid="{00000000-0005-0000-0000-0000B51C0000}"/>
    <cellStyle name="60% - Accent1 2 2 3" xfId="7351" xr:uid="{00000000-0005-0000-0000-0000B61C0000}"/>
    <cellStyle name="60% - Accent1 2 2 4" xfId="7352" xr:uid="{00000000-0005-0000-0000-0000B71C0000}"/>
    <cellStyle name="60% - Accent1 2 3" xfId="7353" xr:uid="{00000000-0005-0000-0000-0000B81C0000}"/>
    <cellStyle name="60% - Accent1 2 4" xfId="7354" xr:uid="{00000000-0005-0000-0000-0000B91C0000}"/>
    <cellStyle name="60% - Accent1 2 5" xfId="7355" xr:uid="{00000000-0005-0000-0000-0000BA1C0000}"/>
    <cellStyle name="60% - Accent1 2 6" xfId="7356" xr:uid="{00000000-0005-0000-0000-0000BB1C0000}"/>
    <cellStyle name="60% - Accent1 2 7" xfId="7357" xr:uid="{00000000-0005-0000-0000-0000BC1C0000}"/>
    <cellStyle name="60% - Accent1 2 8" xfId="7358" xr:uid="{00000000-0005-0000-0000-0000BD1C0000}"/>
    <cellStyle name="60% - Accent1 2 9" xfId="7359" xr:uid="{00000000-0005-0000-0000-0000BE1C0000}"/>
    <cellStyle name="60% - Accent1 3" xfId="7360" xr:uid="{00000000-0005-0000-0000-0000BF1C0000}"/>
    <cellStyle name="60% - Accent1 3 10" xfId="7361" xr:uid="{00000000-0005-0000-0000-0000C01C0000}"/>
    <cellStyle name="60% - Accent1 3 2" xfId="7362" xr:uid="{00000000-0005-0000-0000-0000C11C0000}"/>
    <cellStyle name="60% - Accent1 3 3" xfId="7363" xr:uid="{00000000-0005-0000-0000-0000C21C0000}"/>
    <cellStyle name="60% - Accent1 3 4" xfId="7364" xr:uid="{00000000-0005-0000-0000-0000C31C0000}"/>
    <cellStyle name="60% - Accent1 3 5" xfId="7365" xr:uid="{00000000-0005-0000-0000-0000C41C0000}"/>
    <cellStyle name="60% - Accent1 3 6" xfId="7366" xr:uid="{00000000-0005-0000-0000-0000C51C0000}"/>
    <cellStyle name="60% - Accent1 3 7" xfId="7367" xr:uid="{00000000-0005-0000-0000-0000C61C0000}"/>
    <cellStyle name="60% - Accent1 3 8" xfId="7368" xr:uid="{00000000-0005-0000-0000-0000C71C0000}"/>
    <cellStyle name="60% - Accent1 3 9" xfId="7369" xr:uid="{00000000-0005-0000-0000-0000C81C0000}"/>
    <cellStyle name="60% - Accent1 4" xfId="7370" xr:uid="{00000000-0005-0000-0000-0000C91C0000}"/>
    <cellStyle name="60% - Accent1 4 10" xfId="7371" xr:uid="{00000000-0005-0000-0000-0000CA1C0000}"/>
    <cellStyle name="60% - Accent1 4 2" xfId="7372" xr:uid="{00000000-0005-0000-0000-0000CB1C0000}"/>
    <cellStyle name="60% - Accent1 4 3" xfId="7373" xr:uid="{00000000-0005-0000-0000-0000CC1C0000}"/>
    <cellStyle name="60% - Accent1 4 4" xfId="7374" xr:uid="{00000000-0005-0000-0000-0000CD1C0000}"/>
    <cellStyle name="60% - Accent1 4 5" xfId="7375" xr:uid="{00000000-0005-0000-0000-0000CE1C0000}"/>
    <cellStyle name="60% - Accent1 4 6" xfId="7376" xr:uid="{00000000-0005-0000-0000-0000CF1C0000}"/>
    <cellStyle name="60% - Accent1 4 7" xfId="7377" xr:uid="{00000000-0005-0000-0000-0000D01C0000}"/>
    <cellStyle name="60% - Accent1 4 8" xfId="7378" xr:uid="{00000000-0005-0000-0000-0000D11C0000}"/>
    <cellStyle name="60% - Accent1 4 9" xfId="7379" xr:uid="{00000000-0005-0000-0000-0000D21C0000}"/>
    <cellStyle name="60% - Accent1 5" xfId="7380" xr:uid="{00000000-0005-0000-0000-0000D31C0000}"/>
    <cellStyle name="60% - Accent1 5 10" xfId="7381" xr:uid="{00000000-0005-0000-0000-0000D41C0000}"/>
    <cellStyle name="60% - Accent1 5 2" xfId="7382" xr:uid="{00000000-0005-0000-0000-0000D51C0000}"/>
    <cellStyle name="60% - Accent1 5 3" xfId="7383" xr:uid="{00000000-0005-0000-0000-0000D61C0000}"/>
    <cellStyle name="60% - Accent1 5 4" xfId="7384" xr:uid="{00000000-0005-0000-0000-0000D71C0000}"/>
    <cellStyle name="60% - Accent1 5 5" xfId="7385" xr:uid="{00000000-0005-0000-0000-0000D81C0000}"/>
    <cellStyle name="60% - Accent1 5 6" xfId="7386" xr:uid="{00000000-0005-0000-0000-0000D91C0000}"/>
    <cellStyle name="60% - Accent1 5 7" xfId="7387" xr:uid="{00000000-0005-0000-0000-0000DA1C0000}"/>
    <cellStyle name="60% - Accent1 5 8" xfId="7388" xr:uid="{00000000-0005-0000-0000-0000DB1C0000}"/>
    <cellStyle name="60% - Accent1 5 9" xfId="7389" xr:uid="{00000000-0005-0000-0000-0000DC1C0000}"/>
    <cellStyle name="60% - Accent1 6" xfId="7390" xr:uid="{00000000-0005-0000-0000-0000DD1C0000}"/>
    <cellStyle name="60% - Accent1 6 10" xfId="7391" xr:uid="{00000000-0005-0000-0000-0000DE1C0000}"/>
    <cellStyle name="60% - Accent1 6 2" xfId="7392" xr:uid="{00000000-0005-0000-0000-0000DF1C0000}"/>
    <cellStyle name="60% - Accent1 6 3" xfId="7393" xr:uid="{00000000-0005-0000-0000-0000E01C0000}"/>
    <cellStyle name="60% - Accent1 6 4" xfId="7394" xr:uid="{00000000-0005-0000-0000-0000E11C0000}"/>
    <cellStyle name="60% - Accent1 6 5" xfId="7395" xr:uid="{00000000-0005-0000-0000-0000E21C0000}"/>
    <cellStyle name="60% - Accent1 6 6" xfId="7396" xr:uid="{00000000-0005-0000-0000-0000E31C0000}"/>
    <cellStyle name="60% - Accent1 6 7" xfId="7397" xr:uid="{00000000-0005-0000-0000-0000E41C0000}"/>
    <cellStyle name="60% - Accent1 6 8" xfId="7398" xr:uid="{00000000-0005-0000-0000-0000E51C0000}"/>
    <cellStyle name="60% - Accent1 6 9" xfId="7399" xr:uid="{00000000-0005-0000-0000-0000E61C0000}"/>
    <cellStyle name="60% - Accent1 7" xfId="7400" xr:uid="{00000000-0005-0000-0000-0000E71C0000}"/>
    <cellStyle name="60% - Accent1 7 10" xfId="7401" xr:uid="{00000000-0005-0000-0000-0000E81C0000}"/>
    <cellStyle name="60% - Accent1 7 2" xfId="7402" xr:uid="{00000000-0005-0000-0000-0000E91C0000}"/>
    <cellStyle name="60% - Accent1 7 3" xfId="7403" xr:uid="{00000000-0005-0000-0000-0000EA1C0000}"/>
    <cellStyle name="60% - Accent1 7 4" xfId="7404" xr:uid="{00000000-0005-0000-0000-0000EB1C0000}"/>
    <cellStyle name="60% - Accent1 7 5" xfId="7405" xr:uid="{00000000-0005-0000-0000-0000EC1C0000}"/>
    <cellStyle name="60% - Accent1 7 6" xfId="7406" xr:uid="{00000000-0005-0000-0000-0000ED1C0000}"/>
    <cellStyle name="60% - Accent1 7 7" xfId="7407" xr:uid="{00000000-0005-0000-0000-0000EE1C0000}"/>
    <cellStyle name="60% - Accent1 7 8" xfId="7408" xr:uid="{00000000-0005-0000-0000-0000EF1C0000}"/>
    <cellStyle name="60% - Accent1 7 9" xfId="7409" xr:uid="{00000000-0005-0000-0000-0000F01C0000}"/>
    <cellStyle name="60% - Accent1 8" xfId="7410" xr:uid="{00000000-0005-0000-0000-0000F11C0000}"/>
    <cellStyle name="60% - Accent1 8 10" xfId="7411" xr:uid="{00000000-0005-0000-0000-0000F21C0000}"/>
    <cellStyle name="60% - Accent1 8 2" xfId="7412" xr:uid="{00000000-0005-0000-0000-0000F31C0000}"/>
    <cellStyle name="60% - Accent1 8 3" xfId="7413" xr:uid="{00000000-0005-0000-0000-0000F41C0000}"/>
    <cellStyle name="60% - Accent1 8 4" xfId="7414" xr:uid="{00000000-0005-0000-0000-0000F51C0000}"/>
    <cellStyle name="60% - Accent1 8 5" xfId="7415" xr:uid="{00000000-0005-0000-0000-0000F61C0000}"/>
    <cellStyle name="60% - Accent1 8 6" xfId="7416" xr:uid="{00000000-0005-0000-0000-0000F71C0000}"/>
    <cellStyle name="60% - Accent1 8 7" xfId="7417" xr:uid="{00000000-0005-0000-0000-0000F81C0000}"/>
    <cellStyle name="60% - Accent1 8 8" xfId="7418" xr:uid="{00000000-0005-0000-0000-0000F91C0000}"/>
    <cellStyle name="60% - Accent1 8 9" xfId="7419" xr:uid="{00000000-0005-0000-0000-0000FA1C0000}"/>
    <cellStyle name="60% - Accent1 9" xfId="7420" xr:uid="{00000000-0005-0000-0000-0000FB1C0000}"/>
    <cellStyle name="60% - Accent1 9 10" xfId="7421" xr:uid="{00000000-0005-0000-0000-0000FC1C0000}"/>
    <cellStyle name="60% - Accent1 9 2" xfId="7422" xr:uid="{00000000-0005-0000-0000-0000FD1C0000}"/>
    <cellStyle name="60% - Accent1 9 3" xfId="7423" xr:uid="{00000000-0005-0000-0000-0000FE1C0000}"/>
    <cellStyle name="60% - Accent1 9 4" xfId="7424" xr:uid="{00000000-0005-0000-0000-0000FF1C0000}"/>
    <cellStyle name="60% - Accent1 9 5" xfId="7425" xr:uid="{00000000-0005-0000-0000-0000001D0000}"/>
    <cellStyle name="60% - Accent1 9 6" xfId="7426" xr:uid="{00000000-0005-0000-0000-0000011D0000}"/>
    <cellStyle name="60% - Accent1 9 7" xfId="7427" xr:uid="{00000000-0005-0000-0000-0000021D0000}"/>
    <cellStyle name="60% - Accent1 9 8" xfId="7428" xr:uid="{00000000-0005-0000-0000-0000031D0000}"/>
    <cellStyle name="60% - Accent1 9 9" xfId="7429" xr:uid="{00000000-0005-0000-0000-0000041D0000}"/>
    <cellStyle name="60% - Accent2 10" xfId="7430" xr:uid="{00000000-0005-0000-0000-0000051D0000}"/>
    <cellStyle name="60% - Accent2 11" xfId="7431" xr:uid="{00000000-0005-0000-0000-0000061D0000}"/>
    <cellStyle name="60% - Accent2 12" xfId="7432" xr:uid="{00000000-0005-0000-0000-0000071D0000}"/>
    <cellStyle name="60% - Accent2 12 2" xfId="7433" xr:uid="{00000000-0005-0000-0000-0000081D0000}"/>
    <cellStyle name="60% - Accent2 13" xfId="7434" xr:uid="{00000000-0005-0000-0000-0000091D0000}"/>
    <cellStyle name="60% - Accent2 13 2" xfId="7435" xr:uid="{00000000-0005-0000-0000-00000A1D0000}"/>
    <cellStyle name="60% - Accent2 14" xfId="7436" xr:uid="{00000000-0005-0000-0000-00000B1D0000}"/>
    <cellStyle name="60% - Accent2 15" xfId="7437" xr:uid="{00000000-0005-0000-0000-00000C1D0000}"/>
    <cellStyle name="60% - Accent2 2" xfId="7438" xr:uid="{00000000-0005-0000-0000-00000D1D0000}"/>
    <cellStyle name="60% - Accent2 2 10" xfId="7439" xr:uid="{00000000-0005-0000-0000-00000E1D0000}"/>
    <cellStyle name="60% - Accent2 2 11" xfId="7440" xr:uid="{00000000-0005-0000-0000-00000F1D0000}"/>
    <cellStyle name="60% - Accent2 2 12" xfId="7441" xr:uid="{00000000-0005-0000-0000-0000101D0000}"/>
    <cellStyle name="60% - Accent2 2 13" xfId="7442" xr:uid="{00000000-0005-0000-0000-0000111D0000}"/>
    <cellStyle name="60% - Accent2 2 14" xfId="7443" xr:uid="{00000000-0005-0000-0000-0000121D0000}"/>
    <cellStyle name="60% - Accent2 2 2" xfId="7444" xr:uid="{00000000-0005-0000-0000-0000131D0000}"/>
    <cellStyle name="60% - Accent2 2 2 2" xfId="7445" xr:uid="{00000000-0005-0000-0000-0000141D0000}"/>
    <cellStyle name="60% - Accent2 2 2 3" xfId="7446" xr:uid="{00000000-0005-0000-0000-0000151D0000}"/>
    <cellStyle name="60% - Accent2 2 2 4" xfId="7447" xr:uid="{00000000-0005-0000-0000-0000161D0000}"/>
    <cellStyle name="60% - Accent2 2 3" xfId="7448" xr:uid="{00000000-0005-0000-0000-0000171D0000}"/>
    <cellStyle name="60% - Accent2 2 4" xfId="7449" xr:uid="{00000000-0005-0000-0000-0000181D0000}"/>
    <cellStyle name="60% - Accent2 2 5" xfId="7450" xr:uid="{00000000-0005-0000-0000-0000191D0000}"/>
    <cellStyle name="60% - Accent2 2 6" xfId="7451" xr:uid="{00000000-0005-0000-0000-00001A1D0000}"/>
    <cellStyle name="60% - Accent2 2 7" xfId="7452" xr:uid="{00000000-0005-0000-0000-00001B1D0000}"/>
    <cellStyle name="60% - Accent2 2 8" xfId="7453" xr:uid="{00000000-0005-0000-0000-00001C1D0000}"/>
    <cellStyle name="60% - Accent2 2 9" xfId="7454" xr:uid="{00000000-0005-0000-0000-00001D1D0000}"/>
    <cellStyle name="60% - Accent2 3" xfId="7455" xr:uid="{00000000-0005-0000-0000-00001E1D0000}"/>
    <cellStyle name="60% - Accent2 3 10" xfId="7456" xr:uid="{00000000-0005-0000-0000-00001F1D0000}"/>
    <cellStyle name="60% - Accent2 3 2" xfId="7457" xr:uid="{00000000-0005-0000-0000-0000201D0000}"/>
    <cellStyle name="60% - Accent2 3 3" xfId="7458" xr:uid="{00000000-0005-0000-0000-0000211D0000}"/>
    <cellStyle name="60% - Accent2 3 4" xfId="7459" xr:uid="{00000000-0005-0000-0000-0000221D0000}"/>
    <cellStyle name="60% - Accent2 3 5" xfId="7460" xr:uid="{00000000-0005-0000-0000-0000231D0000}"/>
    <cellStyle name="60% - Accent2 3 6" xfId="7461" xr:uid="{00000000-0005-0000-0000-0000241D0000}"/>
    <cellStyle name="60% - Accent2 3 7" xfId="7462" xr:uid="{00000000-0005-0000-0000-0000251D0000}"/>
    <cellStyle name="60% - Accent2 3 8" xfId="7463" xr:uid="{00000000-0005-0000-0000-0000261D0000}"/>
    <cellStyle name="60% - Accent2 3 9" xfId="7464" xr:uid="{00000000-0005-0000-0000-0000271D0000}"/>
    <cellStyle name="60% - Accent2 4" xfId="7465" xr:uid="{00000000-0005-0000-0000-0000281D0000}"/>
    <cellStyle name="60% - Accent2 4 10" xfId="7466" xr:uid="{00000000-0005-0000-0000-0000291D0000}"/>
    <cellStyle name="60% - Accent2 4 2" xfId="7467" xr:uid="{00000000-0005-0000-0000-00002A1D0000}"/>
    <cellStyle name="60% - Accent2 4 3" xfId="7468" xr:uid="{00000000-0005-0000-0000-00002B1D0000}"/>
    <cellStyle name="60% - Accent2 4 4" xfId="7469" xr:uid="{00000000-0005-0000-0000-00002C1D0000}"/>
    <cellStyle name="60% - Accent2 4 5" xfId="7470" xr:uid="{00000000-0005-0000-0000-00002D1D0000}"/>
    <cellStyle name="60% - Accent2 4 6" xfId="7471" xr:uid="{00000000-0005-0000-0000-00002E1D0000}"/>
    <cellStyle name="60% - Accent2 4 7" xfId="7472" xr:uid="{00000000-0005-0000-0000-00002F1D0000}"/>
    <cellStyle name="60% - Accent2 4 8" xfId="7473" xr:uid="{00000000-0005-0000-0000-0000301D0000}"/>
    <cellStyle name="60% - Accent2 4 9" xfId="7474" xr:uid="{00000000-0005-0000-0000-0000311D0000}"/>
    <cellStyle name="60% - Accent2 5" xfId="7475" xr:uid="{00000000-0005-0000-0000-0000321D0000}"/>
    <cellStyle name="60% - Accent2 5 10" xfId="7476" xr:uid="{00000000-0005-0000-0000-0000331D0000}"/>
    <cellStyle name="60% - Accent2 5 2" xfId="7477" xr:uid="{00000000-0005-0000-0000-0000341D0000}"/>
    <cellStyle name="60% - Accent2 5 3" xfId="7478" xr:uid="{00000000-0005-0000-0000-0000351D0000}"/>
    <cellStyle name="60% - Accent2 5 4" xfId="7479" xr:uid="{00000000-0005-0000-0000-0000361D0000}"/>
    <cellStyle name="60% - Accent2 5 5" xfId="7480" xr:uid="{00000000-0005-0000-0000-0000371D0000}"/>
    <cellStyle name="60% - Accent2 5 6" xfId="7481" xr:uid="{00000000-0005-0000-0000-0000381D0000}"/>
    <cellStyle name="60% - Accent2 5 7" xfId="7482" xr:uid="{00000000-0005-0000-0000-0000391D0000}"/>
    <cellStyle name="60% - Accent2 5 8" xfId="7483" xr:uid="{00000000-0005-0000-0000-00003A1D0000}"/>
    <cellStyle name="60% - Accent2 5 9" xfId="7484" xr:uid="{00000000-0005-0000-0000-00003B1D0000}"/>
    <cellStyle name="60% - Accent2 6" xfId="7485" xr:uid="{00000000-0005-0000-0000-00003C1D0000}"/>
    <cellStyle name="60% - Accent2 6 10" xfId="7486" xr:uid="{00000000-0005-0000-0000-00003D1D0000}"/>
    <cellStyle name="60% - Accent2 6 2" xfId="7487" xr:uid="{00000000-0005-0000-0000-00003E1D0000}"/>
    <cellStyle name="60% - Accent2 6 3" xfId="7488" xr:uid="{00000000-0005-0000-0000-00003F1D0000}"/>
    <cellStyle name="60% - Accent2 6 4" xfId="7489" xr:uid="{00000000-0005-0000-0000-0000401D0000}"/>
    <cellStyle name="60% - Accent2 6 5" xfId="7490" xr:uid="{00000000-0005-0000-0000-0000411D0000}"/>
    <cellStyle name="60% - Accent2 6 6" xfId="7491" xr:uid="{00000000-0005-0000-0000-0000421D0000}"/>
    <cellStyle name="60% - Accent2 6 7" xfId="7492" xr:uid="{00000000-0005-0000-0000-0000431D0000}"/>
    <cellStyle name="60% - Accent2 6 8" xfId="7493" xr:uid="{00000000-0005-0000-0000-0000441D0000}"/>
    <cellStyle name="60% - Accent2 6 9" xfId="7494" xr:uid="{00000000-0005-0000-0000-0000451D0000}"/>
    <cellStyle name="60% - Accent2 7" xfId="7495" xr:uid="{00000000-0005-0000-0000-0000461D0000}"/>
    <cellStyle name="60% - Accent2 7 10" xfId="7496" xr:uid="{00000000-0005-0000-0000-0000471D0000}"/>
    <cellStyle name="60% - Accent2 7 2" xfId="7497" xr:uid="{00000000-0005-0000-0000-0000481D0000}"/>
    <cellStyle name="60% - Accent2 7 3" xfId="7498" xr:uid="{00000000-0005-0000-0000-0000491D0000}"/>
    <cellStyle name="60% - Accent2 7 4" xfId="7499" xr:uid="{00000000-0005-0000-0000-00004A1D0000}"/>
    <cellStyle name="60% - Accent2 7 5" xfId="7500" xr:uid="{00000000-0005-0000-0000-00004B1D0000}"/>
    <cellStyle name="60% - Accent2 7 6" xfId="7501" xr:uid="{00000000-0005-0000-0000-00004C1D0000}"/>
    <cellStyle name="60% - Accent2 7 7" xfId="7502" xr:uid="{00000000-0005-0000-0000-00004D1D0000}"/>
    <cellStyle name="60% - Accent2 7 8" xfId="7503" xr:uid="{00000000-0005-0000-0000-00004E1D0000}"/>
    <cellStyle name="60% - Accent2 7 9" xfId="7504" xr:uid="{00000000-0005-0000-0000-00004F1D0000}"/>
    <cellStyle name="60% - Accent2 8" xfId="7505" xr:uid="{00000000-0005-0000-0000-0000501D0000}"/>
    <cellStyle name="60% - Accent2 8 10" xfId="7506" xr:uid="{00000000-0005-0000-0000-0000511D0000}"/>
    <cellStyle name="60% - Accent2 8 2" xfId="7507" xr:uid="{00000000-0005-0000-0000-0000521D0000}"/>
    <cellStyle name="60% - Accent2 8 3" xfId="7508" xr:uid="{00000000-0005-0000-0000-0000531D0000}"/>
    <cellStyle name="60% - Accent2 8 4" xfId="7509" xr:uid="{00000000-0005-0000-0000-0000541D0000}"/>
    <cellStyle name="60% - Accent2 8 5" xfId="7510" xr:uid="{00000000-0005-0000-0000-0000551D0000}"/>
    <cellStyle name="60% - Accent2 8 6" xfId="7511" xr:uid="{00000000-0005-0000-0000-0000561D0000}"/>
    <cellStyle name="60% - Accent2 8 7" xfId="7512" xr:uid="{00000000-0005-0000-0000-0000571D0000}"/>
    <cellStyle name="60% - Accent2 8 8" xfId="7513" xr:uid="{00000000-0005-0000-0000-0000581D0000}"/>
    <cellStyle name="60% - Accent2 8 9" xfId="7514" xr:uid="{00000000-0005-0000-0000-0000591D0000}"/>
    <cellStyle name="60% - Accent2 9" xfId="7515" xr:uid="{00000000-0005-0000-0000-00005A1D0000}"/>
    <cellStyle name="60% - Accent2 9 10" xfId="7516" xr:uid="{00000000-0005-0000-0000-00005B1D0000}"/>
    <cellStyle name="60% - Accent2 9 2" xfId="7517" xr:uid="{00000000-0005-0000-0000-00005C1D0000}"/>
    <cellStyle name="60% - Accent2 9 3" xfId="7518" xr:uid="{00000000-0005-0000-0000-00005D1D0000}"/>
    <cellStyle name="60% - Accent2 9 4" xfId="7519" xr:uid="{00000000-0005-0000-0000-00005E1D0000}"/>
    <cellStyle name="60% - Accent2 9 5" xfId="7520" xr:uid="{00000000-0005-0000-0000-00005F1D0000}"/>
    <cellStyle name="60% - Accent2 9 6" xfId="7521" xr:uid="{00000000-0005-0000-0000-0000601D0000}"/>
    <cellStyle name="60% - Accent2 9 7" xfId="7522" xr:uid="{00000000-0005-0000-0000-0000611D0000}"/>
    <cellStyle name="60% - Accent2 9 8" xfId="7523" xr:uid="{00000000-0005-0000-0000-0000621D0000}"/>
    <cellStyle name="60% - Accent2 9 9" xfId="7524" xr:uid="{00000000-0005-0000-0000-0000631D0000}"/>
    <cellStyle name="60% - Accent3 10" xfId="7525" xr:uid="{00000000-0005-0000-0000-0000641D0000}"/>
    <cellStyle name="60% - Accent3 11" xfId="7526" xr:uid="{00000000-0005-0000-0000-0000651D0000}"/>
    <cellStyle name="60% - Accent3 12" xfId="7527" xr:uid="{00000000-0005-0000-0000-0000661D0000}"/>
    <cellStyle name="60% - Accent3 12 2" xfId="7528" xr:uid="{00000000-0005-0000-0000-0000671D0000}"/>
    <cellStyle name="60% - Accent3 13" xfId="7529" xr:uid="{00000000-0005-0000-0000-0000681D0000}"/>
    <cellStyle name="60% - Accent3 13 2" xfId="7530" xr:uid="{00000000-0005-0000-0000-0000691D0000}"/>
    <cellStyle name="60% - Accent3 14" xfId="7531" xr:uid="{00000000-0005-0000-0000-00006A1D0000}"/>
    <cellStyle name="60% - Accent3 15" xfId="7532" xr:uid="{00000000-0005-0000-0000-00006B1D0000}"/>
    <cellStyle name="60% - Accent3 2" xfId="7533" xr:uid="{00000000-0005-0000-0000-00006C1D0000}"/>
    <cellStyle name="60% - Accent3 2 10" xfId="7534" xr:uid="{00000000-0005-0000-0000-00006D1D0000}"/>
    <cellStyle name="60% - Accent3 2 11" xfId="7535" xr:uid="{00000000-0005-0000-0000-00006E1D0000}"/>
    <cellStyle name="60% - Accent3 2 12" xfId="7536" xr:uid="{00000000-0005-0000-0000-00006F1D0000}"/>
    <cellStyle name="60% - Accent3 2 13" xfId="7537" xr:uid="{00000000-0005-0000-0000-0000701D0000}"/>
    <cellStyle name="60% - Accent3 2 14" xfId="7538" xr:uid="{00000000-0005-0000-0000-0000711D0000}"/>
    <cellStyle name="60% - Accent3 2 2" xfId="7539" xr:uid="{00000000-0005-0000-0000-0000721D0000}"/>
    <cellStyle name="60% - Accent3 2 2 2" xfId="7540" xr:uid="{00000000-0005-0000-0000-0000731D0000}"/>
    <cellStyle name="60% - Accent3 2 2 3" xfId="7541" xr:uid="{00000000-0005-0000-0000-0000741D0000}"/>
    <cellStyle name="60% - Accent3 2 2 4" xfId="7542" xr:uid="{00000000-0005-0000-0000-0000751D0000}"/>
    <cellStyle name="60% - Accent3 2 3" xfId="7543" xr:uid="{00000000-0005-0000-0000-0000761D0000}"/>
    <cellStyle name="60% - Accent3 2 4" xfId="7544" xr:uid="{00000000-0005-0000-0000-0000771D0000}"/>
    <cellStyle name="60% - Accent3 2 5" xfId="7545" xr:uid="{00000000-0005-0000-0000-0000781D0000}"/>
    <cellStyle name="60% - Accent3 2 6" xfId="7546" xr:uid="{00000000-0005-0000-0000-0000791D0000}"/>
    <cellStyle name="60% - Accent3 2 7" xfId="7547" xr:uid="{00000000-0005-0000-0000-00007A1D0000}"/>
    <cellStyle name="60% - Accent3 2 8" xfId="7548" xr:uid="{00000000-0005-0000-0000-00007B1D0000}"/>
    <cellStyle name="60% - Accent3 2 9" xfId="7549" xr:uid="{00000000-0005-0000-0000-00007C1D0000}"/>
    <cellStyle name="60% - Accent3 3" xfId="7550" xr:uid="{00000000-0005-0000-0000-00007D1D0000}"/>
    <cellStyle name="60% - Accent3 3 10" xfId="7551" xr:uid="{00000000-0005-0000-0000-00007E1D0000}"/>
    <cellStyle name="60% - Accent3 3 2" xfId="7552" xr:uid="{00000000-0005-0000-0000-00007F1D0000}"/>
    <cellStyle name="60% - Accent3 3 3" xfId="7553" xr:uid="{00000000-0005-0000-0000-0000801D0000}"/>
    <cellStyle name="60% - Accent3 3 4" xfId="7554" xr:uid="{00000000-0005-0000-0000-0000811D0000}"/>
    <cellStyle name="60% - Accent3 3 5" xfId="7555" xr:uid="{00000000-0005-0000-0000-0000821D0000}"/>
    <cellStyle name="60% - Accent3 3 6" xfId="7556" xr:uid="{00000000-0005-0000-0000-0000831D0000}"/>
    <cellStyle name="60% - Accent3 3 7" xfId="7557" xr:uid="{00000000-0005-0000-0000-0000841D0000}"/>
    <cellStyle name="60% - Accent3 3 8" xfId="7558" xr:uid="{00000000-0005-0000-0000-0000851D0000}"/>
    <cellStyle name="60% - Accent3 3 9" xfId="7559" xr:uid="{00000000-0005-0000-0000-0000861D0000}"/>
    <cellStyle name="60% - Accent3 4" xfId="7560" xr:uid="{00000000-0005-0000-0000-0000871D0000}"/>
    <cellStyle name="60% - Accent3 4 10" xfId="7561" xr:uid="{00000000-0005-0000-0000-0000881D0000}"/>
    <cellStyle name="60% - Accent3 4 2" xfId="7562" xr:uid="{00000000-0005-0000-0000-0000891D0000}"/>
    <cellStyle name="60% - Accent3 4 3" xfId="7563" xr:uid="{00000000-0005-0000-0000-00008A1D0000}"/>
    <cellStyle name="60% - Accent3 4 4" xfId="7564" xr:uid="{00000000-0005-0000-0000-00008B1D0000}"/>
    <cellStyle name="60% - Accent3 4 5" xfId="7565" xr:uid="{00000000-0005-0000-0000-00008C1D0000}"/>
    <cellStyle name="60% - Accent3 4 6" xfId="7566" xr:uid="{00000000-0005-0000-0000-00008D1D0000}"/>
    <cellStyle name="60% - Accent3 4 7" xfId="7567" xr:uid="{00000000-0005-0000-0000-00008E1D0000}"/>
    <cellStyle name="60% - Accent3 4 8" xfId="7568" xr:uid="{00000000-0005-0000-0000-00008F1D0000}"/>
    <cellStyle name="60% - Accent3 4 9" xfId="7569" xr:uid="{00000000-0005-0000-0000-0000901D0000}"/>
    <cellStyle name="60% - Accent3 5" xfId="7570" xr:uid="{00000000-0005-0000-0000-0000911D0000}"/>
    <cellStyle name="60% - Accent3 5 10" xfId="7571" xr:uid="{00000000-0005-0000-0000-0000921D0000}"/>
    <cellStyle name="60% - Accent3 5 2" xfId="7572" xr:uid="{00000000-0005-0000-0000-0000931D0000}"/>
    <cellStyle name="60% - Accent3 5 3" xfId="7573" xr:uid="{00000000-0005-0000-0000-0000941D0000}"/>
    <cellStyle name="60% - Accent3 5 4" xfId="7574" xr:uid="{00000000-0005-0000-0000-0000951D0000}"/>
    <cellStyle name="60% - Accent3 5 5" xfId="7575" xr:uid="{00000000-0005-0000-0000-0000961D0000}"/>
    <cellStyle name="60% - Accent3 5 6" xfId="7576" xr:uid="{00000000-0005-0000-0000-0000971D0000}"/>
    <cellStyle name="60% - Accent3 5 7" xfId="7577" xr:uid="{00000000-0005-0000-0000-0000981D0000}"/>
    <cellStyle name="60% - Accent3 5 8" xfId="7578" xr:uid="{00000000-0005-0000-0000-0000991D0000}"/>
    <cellStyle name="60% - Accent3 5 9" xfId="7579" xr:uid="{00000000-0005-0000-0000-00009A1D0000}"/>
    <cellStyle name="60% - Accent3 6" xfId="7580" xr:uid="{00000000-0005-0000-0000-00009B1D0000}"/>
    <cellStyle name="60% - Accent3 6 10" xfId="7581" xr:uid="{00000000-0005-0000-0000-00009C1D0000}"/>
    <cellStyle name="60% - Accent3 6 2" xfId="7582" xr:uid="{00000000-0005-0000-0000-00009D1D0000}"/>
    <cellStyle name="60% - Accent3 6 3" xfId="7583" xr:uid="{00000000-0005-0000-0000-00009E1D0000}"/>
    <cellStyle name="60% - Accent3 6 4" xfId="7584" xr:uid="{00000000-0005-0000-0000-00009F1D0000}"/>
    <cellStyle name="60% - Accent3 6 5" xfId="7585" xr:uid="{00000000-0005-0000-0000-0000A01D0000}"/>
    <cellStyle name="60% - Accent3 6 6" xfId="7586" xr:uid="{00000000-0005-0000-0000-0000A11D0000}"/>
    <cellStyle name="60% - Accent3 6 7" xfId="7587" xr:uid="{00000000-0005-0000-0000-0000A21D0000}"/>
    <cellStyle name="60% - Accent3 6 8" xfId="7588" xr:uid="{00000000-0005-0000-0000-0000A31D0000}"/>
    <cellStyle name="60% - Accent3 6 9" xfId="7589" xr:uid="{00000000-0005-0000-0000-0000A41D0000}"/>
    <cellStyle name="60% - Accent3 7" xfId="7590" xr:uid="{00000000-0005-0000-0000-0000A51D0000}"/>
    <cellStyle name="60% - Accent3 7 10" xfId="7591" xr:uid="{00000000-0005-0000-0000-0000A61D0000}"/>
    <cellStyle name="60% - Accent3 7 2" xfId="7592" xr:uid="{00000000-0005-0000-0000-0000A71D0000}"/>
    <cellStyle name="60% - Accent3 7 3" xfId="7593" xr:uid="{00000000-0005-0000-0000-0000A81D0000}"/>
    <cellStyle name="60% - Accent3 7 4" xfId="7594" xr:uid="{00000000-0005-0000-0000-0000A91D0000}"/>
    <cellStyle name="60% - Accent3 7 5" xfId="7595" xr:uid="{00000000-0005-0000-0000-0000AA1D0000}"/>
    <cellStyle name="60% - Accent3 7 6" xfId="7596" xr:uid="{00000000-0005-0000-0000-0000AB1D0000}"/>
    <cellStyle name="60% - Accent3 7 7" xfId="7597" xr:uid="{00000000-0005-0000-0000-0000AC1D0000}"/>
    <cellStyle name="60% - Accent3 7 8" xfId="7598" xr:uid="{00000000-0005-0000-0000-0000AD1D0000}"/>
    <cellStyle name="60% - Accent3 7 9" xfId="7599" xr:uid="{00000000-0005-0000-0000-0000AE1D0000}"/>
    <cellStyle name="60% - Accent3 8" xfId="7600" xr:uid="{00000000-0005-0000-0000-0000AF1D0000}"/>
    <cellStyle name="60% - Accent3 8 10" xfId="7601" xr:uid="{00000000-0005-0000-0000-0000B01D0000}"/>
    <cellStyle name="60% - Accent3 8 2" xfId="7602" xr:uid="{00000000-0005-0000-0000-0000B11D0000}"/>
    <cellStyle name="60% - Accent3 8 3" xfId="7603" xr:uid="{00000000-0005-0000-0000-0000B21D0000}"/>
    <cellStyle name="60% - Accent3 8 4" xfId="7604" xr:uid="{00000000-0005-0000-0000-0000B31D0000}"/>
    <cellStyle name="60% - Accent3 8 5" xfId="7605" xr:uid="{00000000-0005-0000-0000-0000B41D0000}"/>
    <cellStyle name="60% - Accent3 8 6" xfId="7606" xr:uid="{00000000-0005-0000-0000-0000B51D0000}"/>
    <cellStyle name="60% - Accent3 8 7" xfId="7607" xr:uid="{00000000-0005-0000-0000-0000B61D0000}"/>
    <cellStyle name="60% - Accent3 8 8" xfId="7608" xr:uid="{00000000-0005-0000-0000-0000B71D0000}"/>
    <cellStyle name="60% - Accent3 8 9" xfId="7609" xr:uid="{00000000-0005-0000-0000-0000B81D0000}"/>
    <cellStyle name="60% - Accent3 9" xfId="7610" xr:uid="{00000000-0005-0000-0000-0000B91D0000}"/>
    <cellStyle name="60% - Accent3 9 10" xfId="7611" xr:uid="{00000000-0005-0000-0000-0000BA1D0000}"/>
    <cellStyle name="60% - Accent3 9 2" xfId="7612" xr:uid="{00000000-0005-0000-0000-0000BB1D0000}"/>
    <cellStyle name="60% - Accent3 9 3" xfId="7613" xr:uid="{00000000-0005-0000-0000-0000BC1D0000}"/>
    <cellStyle name="60% - Accent3 9 4" xfId="7614" xr:uid="{00000000-0005-0000-0000-0000BD1D0000}"/>
    <cellStyle name="60% - Accent3 9 5" xfId="7615" xr:uid="{00000000-0005-0000-0000-0000BE1D0000}"/>
    <cellStyle name="60% - Accent3 9 6" xfId="7616" xr:uid="{00000000-0005-0000-0000-0000BF1D0000}"/>
    <cellStyle name="60% - Accent3 9 7" xfId="7617" xr:uid="{00000000-0005-0000-0000-0000C01D0000}"/>
    <cellStyle name="60% - Accent3 9 8" xfId="7618" xr:uid="{00000000-0005-0000-0000-0000C11D0000}"/>
    <cellStyle name="60% - Accent3 9 9" xfId="7619" xr:uid="{00000000-0005-0000-0000-0000C21D0000}"/>
    <cellStyle name="60% - Accent4 10" xfId="7620" xr:uid="{00000000-0005-0000-0000-0000C31D0000}"/>
    <cellStyle name="60% - Accent4 11" xfId="7621" xr:uid="{00000000-0005-0000-0000-0000C41D0000}"/>
    <cellStyle name="60% - Accent4 12" xfId="7622" xr:uid="{00000000-0005-0000-0000-0000C51D0000}"/>
    <cellStyle name="60% - Accent4 12 2" xfId="7623" xr:uid="{00000000-0005-0000-0000-0000C61D0000}"/>
    <cellStyle name="60% - Accent4 13" xfId="7624" xr:uid="{00000000-0005-0000-0000-0000C71D0000}"/>
    <cellStyle name="60% - Accent4 13 2" xfId="7625" xr:uid="{00000000-0005-0000-0000-0000C81D0000}"/>
    <cellStyle name="60% - Accent4 14" xfId="7626" xr:uid="{00000000-0005-0000-0000-0000C91D0000}"/>
    <cellStyle name="60% - Accent4 15" xfId="7627" xr:uid="{00000000-0005-0000-0000-0000CA1D0000}"/>
    <cellStyle name="60% - Accent4 2" xfId="7628" xr:uid="{00000000-0005-0000-0000-0000CB1D0000}"/>
    <cellStyle name="60% - Accent4 2 10" xfId="7629" xr:uid="{00000000-0005-0000-0000-0000CC1D0000}"/>
    <cellStyle name="60% - Accent4 2 11" xfId="7630" xr:uid="{00000000-0005-0000-0000-0000CD1D0000}"/>
    <cellStyle name="60% - Accent4 2 12" xfId="7631" xr:uid="{00000000-0005-0000-0000-0000CE1D0000}"/>
    <cellStyle name="60% - Accent4 2 13" xfId="7632" xr:uid="{00000000-0005-0000-0000-0000CF1D0000}"/>
    <cellStyle name="60% - Accent4 2 14" xfId="7633" xr:uid="{00000000-0005-0000-0000-0000D01D0000}"/>
    <cellStyle name="60% - Accent4 2 2" xfId="7634" xr:uid="{00000000-0005-0000-0000-0000D11D0000}"/>
    <cellStyle name="60% - Accent4 2 2 2" xfId="7635" xr:uid="{00000000-0005-0000-0000-0000D21D0000}"/>
    <cellStyle name="60% - Accent4 2 2 3" xfId="7636" xr:uid="{00000000-0005-0000-0000-0000D31D0000}"/>
    <cellStyle name="60% - Accent4 2 2 4" xfId="7637" xr:uid="{00000000-0005-0000-0000-0000D41D0000}"/>
    <cellStyle name="60% - Accent4 2 3" xfId="7638" xr:uid="{00000000-0005-0000-0000-0000D51D0000}"/>
    <cellStyle name="60% - Accent4 2 4" xfId="7639" xr:uid="{00000000-0005-0000-0000-0000D61D0000}"/>
    <cellStyle name="60% - Accent4 2 5" xfId="7640" xr:uid="{00000000-0005-0000-0000-0000D71D0000}"/>
    <cellStyle name="60% - Accent4 2 6" xfId="7641" xr:uid="{00000000-0005-0000-0000-0000D81D0000}"/>
    <cellStyle name="60% - Accent4 2 7" xfId="7642" xr:uid="{00000000-0005-0000-0000-0000D91D0000}"/>
    <cellStyle name="60% - Accent4 2 8" xfId="7643" xr:uid="{00000000-0005-0000-0000-0000DA1D0000}"/>
    <cellStyle name="60% - Accent4 2 9" xfId="7644" xr:uid="{00000000-0005-0000-0000-0000DB1D0000}"/>
    <cellStyle name="60% - Accent4 3" xfId="7645" xr:uid="{00000000-0005-0000-0000-0000DC1D0000}"/>
    <cellStyle name="60% - Accent4 3 10" xfId="7646" xr:uid="{00000000-0005-0000-0000-0000DD1D0000}"/>
    <cellStyle name="60% - Accent4 3 2" xfId="7647" xr:uid="{00000000-0005-0000-0000-0000DE1D0000}"/>
    <cellStyle name="60% - Accent4 3 3" xfId="7648" xr:uid="{00000000-0005-0000-0000-0000DF1D0000}"/>
    <cellStyle name="60% - Accent4 3 4" xfId="7649" xr:uid="{00000000-0005-0000-0000-0000E01D0000}"/>
    <cellStyle name="60% - Accent4 3 5" xfId="7650" xr:uid="{00000000-0005-0000-0000-0000E11D0000}"/>
    <cellStyle name="60% - Accent4 3 6" xfId="7651" xr:uid="{00000000-0005-0000-0000-0000E21D0000}"/>
    <cellStyle name="60% - Accent4 3 7" xfId="7652" xr:uid="{00000000-0005-0000-0000-0000E31D0000}"/>
    <cellStyle name="60% - Accent4 3 8" xfId="7653" xr:uid="{00000000-0005-0000-0000-0000E41D0000}"/>
    <cellStyle name="60% - Accent4 3 9" xfId="7654" xr:uid="{00000000-0005-0000-0000-0000E51D0000}"/>
    <cellStyle name="60% - Accent4 4" xfId="7655" xr:uid="{00000000-0005-0000-0000-0000E61D0000}"/>
    <cellStyle name="60% - Accent4 4 10" xfId="7656" xr:uid="{00000000-0005-0000-0000-0000E71D0000}"/>
    <cellStyle name="60% - Accent4 4 2" xfId="7657" xr:uid="{00000000-0005-0000-0000-0000E81D0000}"/>
    <cellStyle name="60% - Accent4 4 3" xfId="7658" xr:uid="{00000000-0005-0000-0000-0000E91D0000}"/>
    <cellStyle name="60% - Accent4 4 4" xfId="7659" xr:uid="{00000000-0005-0000-0000-0000EA1D0000}"/>
    <cellStyle name="60% - Accent4 4 5" xfId="7660" xr:uid="{00000000-0005-0000-0000-0000EB1D0000}"/>
    <cellStyle name="60% - Accent4 4 6" xfId="7661" xr:uid="{00000000-0005-0000-0000-0000EC1D0000}"/>
    <cellStyle name="60% - Accent4 4 7" xfId="7662" xr:uid="{00000000-0005-0000-0000-0000ED1D0000}"/>
    <cellStyle name="60% - Accent4 4 8" xfId="7663" xr:uid="{00000000-0005-0000-0000-0000EE1D0000}"/>
    <cellStyle name="60% - Accent4 4 9" xfId="7664" xr:uid="{00000000-0005-0000-0000-0000EF1D0000}"/>
    <cellStyle name="60% - Accent4 5" xfId="7665" xr:uid="{00000000-0005-0000-0000-0000F01D0000}"/>
    <cellStyle name="60% - Accent4 5 10" xfId="7666" xr:uid="{00000000-0005-0000-0000-0000F11D0000}"/>
    <cellStyle name="60% - Accent4 5 2" xfId="7667" xr:uid="{00000000-0005-0000-0000-0000F21D0000}"/>
    <cellStyle name="60% - Accent4 5 3" xfId="7668" xr:uid="{00000000-0005-0000-0000-0000F31D0000}"/>
    <cellStyle name="60% - Accent4 5 4" xfId="7669" xr:uid="{00000000-0005-0000-0000-0000F41D0000}"/>
    <cellStyle name="60% - Accent4 5 5" xfId="7670" xr:uid="{00000000-0005-0000-0000-0000F51D0000}"/>
    <cellStyle name="60% - Accent4 5 6" xfId="7671" xr:uid="{00000000-0005-0000-0000-0000F61D0000}"/>
    <cellStyle name="60% - Accent4 5 7" xfId="7672" xr:uid="{00000000-0005-0000-0000-0000F71D0000}"/>
    <cellStyle name="60% - Accent4 5 8" xfId="7673" xr:uid="{00000000-0005-0000-0000-0000F81D0000}"/>
    <cellStyle name="60% - Accent4 5 9" xfId="7674" xr:uid="{00000000-0005-0000-0000-0000F91D0000}"/>
    <cellStyle name="60% - Accent4 6" xfId="7675" xr:uid="{00000000-0005-0000-0000-0000FA1D0000}"/>
    <cellStyle name="60% - Accent4 6 10" xfId="7676" xr:uid="{00000000-0005-0000-0000-0000FB1D0000}"/>
    <cellStyle name="60% - Accent4 6 2" xfId="7677" xr:uid="{00000000-0005-0000-0000-0000FC1D0000}"/>
    <cellStyle name="60% - Accent4 6 3" xfId="7678" xr:uid="{00000000-0005-0000-0000-0000FD1D0000}"/>
    <cellStyle name="60% - Accent4 6 4" xfId="7679" xr:uid="{00000000-0005-0000-0000-0000FE1D0000}"/>
    <cellStyle name="60% - Accent4 6 5" xfId="7680" xr:uid="{00000000-0005-0000-0000-0000FF1D0000}"/>
    <cellStyle name="60% - Accent4 6 6" xfId="7681" xr:uid="{00000000-0005-0000-0000-0000001E0000}"/>
    <cellStyle name="60% - Accent4 6 7" xfId="7682" xr:uid="{00000000-0005-0000-0000-0000011E0000}"/>
    <cellStyle name="60% - Accent4 6 8" xfId="7683" xr:uid="{00000000-0005-0000-0000-0000021E0000}"/>
    <cellStyle name="60% - Accent4 6 9" xfId="7684" xr:uid="{00000000-0005-0000-0000-0000031E0000}"/>
    <cellStyle name="60% - Accent4 7" xfId="7685" xr:uid="{00000000-0005-0000-0000-0000041E0000}"/>
    <cellStyle name="60% - Accent4 7 10" xfId="7686" xr:uid="{00000000-0005-0000-0000-0000051E0000}"/>
    <cellStyle name="60% - Accent4 7 2" xfId="7687" xr:uid="{00000000-0005-0000-0000-0000061E0000}"/>
    <cellStyle name="60% - Accent4 7 3" xfId="7688" xr:uid="{00000000-0005-0000-0000-0000071E0000}"/>
    <cellStyle name="60% - Accent4 7 4" xfId="7689" xr:uid="{00000000-0005-0000-0000-0000081E0000}"/>
    <cellStyle name="60% - Accent4 7 5" xfId="7690" xr:uid="{00000000-0005-0000-0000-0000091E0000}"/>
    <cellStyle name="60% - Accent4 7 6" xfId="7691" xr:uid="{00000000-0005-0000-0000-00000A1E0000}"/>
    <cellStyle name="60% - Accent4 7 7" xfId="7692" xr:uid="{00000000-0005-0000-0000-00000B1E0000}"/>
    <cellStyle name="60% - Accent4 7 8" xfId="7693" xr:uid="{00000000-0005-0000-0000-00000C1E0000}"/>
    <cellStyle name="60% - Accent4 7 9" xfId="7694" xr:uid="{00000000-0005-0000-0000-00000D1E0000}"/>
    <cellStyle name="60% - Accent4 8" xfId="7695" xr:uid="{00000000-0005-0000-0000-00000E1E0000}"/>
    <cellStyle name="60% - Accent4 8 10" xfId="7696" xr:uid="{00000000-0005-0000-0000-00000F1E0000}"/>
    <cellStyle name="60% - Accent4 8 2" xfId="7697" xr:uid="{00000000-0005-0000-0000-0000101E0000}"/>
    <cellStyle name="60% - Accent4 8 3" xfId="7698" xr:uid="{00000000-0005-0000-0000-0000111E0000}"/>
    <cellStyle name="60% - Accent4 8 4" xfId="7699" xr:uid="{00000000-0005-0000-0000-0000121E0000}"/>
    <cellStyle name="60% - Accent4 8 5" xfId="7700" xr:uid="{00000000-0005-0000-0000-0000131E0000}"/>
    <cellStyle name="60% - Accent4 8 6" xfId="7701" xr:uid="{00000000-0005-0000-0000-0000141E0000}"/>
    <cellStyle name="60% - Accent4 8 7" xfId="7702" xr:uid="{00000000-0005-0000-0000-0000151E0000}"/>
    <cellStyle name="60% - Accent4 8 8" xfId="7703" xr:uid="{00000000-0005-0000-0000-0000161E0000}"/>
    <cellStyle name="60% - Accent4 8 9" xfId="7704" xr:uid="{00000000-0005-0000-0000-0000171E0000}"/>
    <cellStyle name="60% - Accent4 9" xfId="7705" xr:uid="{00000000-0005-0000-0000-0000181E0000}"/>
    <cellStyle name="60% - Accent4 9 10" xfId="7706" xr:uid="{00000000-0005-0000-0000-0000191E0000}"/>
    <cellStyle name="60% - Accent4 9 2" xfId="7707" xr:uid="{00000000-0005-0000-0000-00001A1E0000}"/>
    <cellStyle name="60% - Accent4 9 3" xfId="7708" xr:uid="{00000000-0005-0000-0000-00001B1E0000}"/>
    <cellStyle name="60% - Accent4 9 4" xfId="7709" xr:uid="{00000000-0005-0000-0000-00001C1E0000}"/>
    <cellStyle name="60% - Accent4 9 5" xfId="7710" xr:uid="{00000000-0005-0000-0000-00001D1E0000}"/>
    <cellStyle name="60% - Accent4 9 6" xfId="7711" xr:uid="{00000000-0005-0000-0000-00001E1E0000}"/>
    <cellStyle name="60% - Accent4 9 7" xfId="7712" xr:uid="{00000000-0005-0000-0000-00001F1E0000}"/>
    <cellStyle name="60% - Accent4 9 8" xfId="7713" xr:uid="{00000000-0005-0000-0000-0000201E0000}"/>
    <cellStyle name="60% - Accent4 9 9" xfId="7714" xr:uid="{00000000-0005-0000-0000-0000211E0000}"/>
    <cellStyle name="60% - Accent5 10" xfId="7715" xr:uid="{00000000-0005-0000-0000-0000221E0000}"/>
    <cellStyle name="60% - Accent5 11" xfId="7716" xr:uid="{00000000-0005-0000-0000-0000231E0000}"/>
    <cellStyle name="60% - Accent5 12" xfId="7717" xr:uid="{00000000-0005-0000-0000-0000241E0000}"/>
    <cellStyle name="60% - Accent5 12 2" xfId="7718" xr:uid="{00000000-0005-0000-0000-0000251E0000}"/>
    <cellStyle name="60% - Accent5 13" xfId="7719" xr:uid="{00000000-0005-0000-0000-0000261E0000}"/>
    <cellStyle name="60% - Accent5 13 2" xfId="7720" xr:uid="{00000000-0005-0000-0000-0000271E0000}"/>
    <cellStyle name="60% - Accent5 14" xfId="7721" xr:uid="{00000000-0005-0000-0000-0000281E0000}"/>
    <cellStyle name="60% - Accent5 15" xfId="7722" xr:uid="{00000000-0005-0000-0000-0000291E0000}"/>
    <cellStyle name="60% - Accent5 2" xfId="7723" xr:uid="{00000000-0005-0000-0000-00002A1E0000}"/>
    <cellStyle name="60% - Accent5 2 10" xfId="7724" xr:uid="{00000000-0005-0000-0000-00002B1E0000}"/>
    <cellStyle name="60% - Accent5 2 11" xfId="7725" xr:uid="{00000000-0005-0000-0000-00002C1E0000}"/>
    <cellStyle name="60% - Accent5 2 12" xfId="7726" xr:uid="{00000000-0005-0000-0000-00002D1E0000}"/>
    <cellStyle name="60% - Accent5 2 13" xfId="7727" xr:uid="{00000000-0005-0000-0000-00002E1E0000}"/>
    <cellStyle name="60% - Accent5 2 14" xfId="7728" xr:uid="{00000000-0005-0000-0000-00002F1E0000}"/>
    <cellStyle name="60% - Accent5 2 2" xfId="7729" xr:uid="{00000000-0005-0000-0000-0000301E0000}"/>
    <cellStyle name="60% - Accent5 2 2 2" xfId="7730" xr:uid="{00000000-0005-0000-0000-0000311E0000}"/>
    <cellStyle name="60% - Accent5 2 2 3" xfId="7731" xr:uid="{00000000-0005-0000-0000-0000321E0000}"/>
    <cellStyle name="60% - Accent5 2 2 4" xfId="7732" xr:uid="{00000000-0005-0000-0000-0000331E0000}"/>
    <cellStyle name="60% - Accent5 2 3" xfId="7733" xr:uid="{00000000-0005-0000-0000-0000341E0000}"/>
    <cellStyle name="60% - Accent5 2 4" xfId="7734" xr:uid="{00000000-0005-0000-0000-0000351E0000}"/>
    <cellStyle name="60% - Accent5 2 5" xfId="7735" xr:uid="{00000000-0005-0000-0000-0000361E0000}"/>
    <cellStyle name="60% - Accent5 2 6" xfId="7736" xr:uid="{00000000-0005-0000-0000-0000371E0000}"/>
    <cellStyle name="60% - Accent5 2 7" xfId="7737" xr:uid="{00000000-0005-0000-0000-0000381E0000}"/>
    <cellStyle name="60% - Accent5 2 8" xfId="7738" xr:uid="{00000000-0005-0000-0000-0000391E0000}"/>
    <cellStyle name="60% - Accent5 2 9" xfId="7739" xr:uid="{00000000-0005-0000-0000-00003A1E0000}"/>
    <cellStyle name="60% - Accent5 3" xfId="7740" xr:uid="{00000000-0005-0000-0000-00003B1E0000}"/>
    <cellStyle name="60% - Accent5 3 10" xfId="7741" xr:uid="{00000000-0005-0000-0000-00003C1E0000}"/>
    <cellStyle name="60% - Accent5 3 2" xfId="7742" xr:uid="{00000000-0005-0000-0000-00003D1E0000}"/>
    <cellStyle name="60% - Accent5 3 3" xfId="7743" xr:uid="{00000000-0005-0000-0000-00003E1E0000}"/>
    <cellStyle name="60% - Accent5 3 4" xfId="7744" xr:uid="{00000000-0005-0000-0000-00003F1E0000}"/>
    <cellStyle name="60% - Accent5 3 5" xfId="7745" xr:uid="{00000000-0005-0000-0000-0000401E0000}"/>
    <cellStyle name="60% - Accent5 3 6" xfId="7746" xr:uid="{00000000-0005-0000-0000-0000411E0000}"/>
    <cellStyle name="60% - Accent5 3 7" xfId="7747" xr:uid="{00000000-0005-0000-0000-0000421E0000}"/>
    <cellStyle name="60% - Accent5 3 8" xfId="7748" xr:uid="{00000000-0005-0000-0000-0000431E0000}"/>
    <cellStyle name="60% - Accent5 3 9" xfId="7749" xr:uid="{00000000-0005-0000-0000-0000441E0000}"/>
    <cellStyle name="60% - Accent5 4" xfId="7750" xr:uid="{00000000-0005-0000-0000-0000451E0000}"/>
    <cellStyle name="60% - Accent5 4 10" xfId="7751" xr:uid="{00000000-0005-0000-0000-0000461E0000}"/>
    <cellStyle name="60% - Accent5 4 2" xfId="7752" xr:uid="{00000000-0005-0000-0000-0000471E0000}"/>
    <cellStyle name="60% - Accent5 4 3" xfId="7753" xr:uid="{00000000-0005-0000-0000-0000481E0000}"/>
    <cellStyle name="60% - Accent5 4 4" xfId="7754" xr:uid="{00000000-0005-0000-0000-0000491E0000}"/>
    <cellStyle name="60% - Accent5 4 5" xfId="7755" xr:uid="{00000000-0005-0000-0000-00004A1E0000}"/>
    <cellStyle name="60% - Accent5 4 6" xfId="7756" xr:uid="{00000000-0005-0000-0000-00004B1E0000}"/>
    <cellStyle name="60% - Accent5 4 7" xfId="7757" xr:uid="{00000000-0005-0000-0000-00004C1E0000}"/>
    <cellStyle name="60% - Accent5 4 8" xfId="7758" xr:uid="{00000000-0005-0000-0000-00004D1E0000}"/>
    <cellStyle name="60% - Accent5 4 9" xfId="7759" xr:uid="{00000000-0005-0000-0000-00004E1E0000}"/>
    <cellStyle name="60% - Accent5 5" xfId="7760" xr:uid="{00000000-0005-0000-0000-00004F1E0000}"/>
    <cellStyle name="60% - Accent5 5 10" xfId="7761" xr:uid="{00000000-0005-0000-0000-0000501E0000}"/>
    <cellStyle name="60% - Accent5 5 2" xfId="7762" xr:uid="{00000000-0005-0000-0000-0000511E0000}"/>
    <cellStyle name="60% - Accent5 5 3" xfId="7763" xr:uid="{00000000-0005-0000-0000-0000521E0000}"/>
    <cellStyle name="60% - Accent5 5 4" xfId="7764" xr:uid="{00000000-0005-0000-0000-0000531E0000}"/>
    <cellStyle name="60% - Accent5 5 5" xfId="7765" xr:uid="{00000000-0005-0000-0000-0000541E0000}"/>
    <cellStyle name="60% - Accent5 5 6" xfId="7766" xr:uid="{00000000-0005-0000-0000-0000551E0000}"/>
    <cellStyle name="60% - Accent5 5 7" xfId="7767" xr:uid="{00000000-0005-0000-0000-0000561E0000}"/>
    <cellStyle name="60% - Accent5 5 8" xfId="7768" xr:uid="{00000000-0005-0000-0000-0000571E0000}"/>
    <cellStyle name="60% - Accent5 5 9" xfId="7769" xr:uid="{00000000-0005-0000-0000-0000581E0000}"/>
    <cellStyle name="60% - Accent5 6" xfId="7770" xr:uid="{00000000-0005-0000-0000-0000591E0000}"/>
    <cellStyle name="60% - Accent5 6 10" xfId="7771" xr:uid="{00000000-0005-0000-0000-00005A1E0000}"/>
    <cellStyle name="60% - Accent5 6 2" xfId="7772" xr:uid="{00000000-0005-0000-0000-00005B1E0000}"/>
    <cellStyle name="60% - Accent5 6 3" xfId="7773" xr:uid="{00000000-0005-0000-0000-00005C1E0000}"/>
    <cellStyle name="60% - Accent5 6 4" xfId="7774" xr:uid="{00000000-0005-0000-0000-00005D1E0000}"/>
    <cellStyle name="60% - Accent5 6 5" xfId="7775" xr:uid="{00000000-0005-0000-0000-00005E1E0000}"/>
    <cellStyle name="60% - Accent5 6 6" xfId="7776" xr:uid="{00000000-0005-0000-0000-00005F1E0000}"/>
    <cellStyle name="60% - Accent5 6 7" xfId="7777" xr:uid="{00000000-0005-0000-0000-0000601E0000}"/>
    <cellStyle name="60% - Accent5 6 8" xfId="7778" xr:uid="{00000000-0005-0000-0000-0000611E0000}"/>
    <cellStyle name="60% - Accent5 6 9" xfId="7779" xr:uid="{00000000-0005-0000-0000-0000621E0000}"/>
    <cellStyle name="60% - Accent5 7" xfId="7780" xr:uid="{00000000-0005-0000-0000-0000631E0000}"/>
    <cellStyle name="60% - Accent5 7 10" xfId="7781" xr:uid="{00000000-0005-0000-0000-0000641E0000}"/>
    <cellStyle name="60% - Accent5 7 2" xfId="7782" xr:uid="{00000000-0005-0000-0000-0000651E0000}"/>
    <cellStyle name="60% - Accent5 7 3" xfId="7783" xr:uid="{00000000-0005-0000-0000-0000661E0000}"/>
    <cellStyle name="60% - Accent5 7 4" xfId="7784" xr:uid="{00000000-0005-0000-0000-0000671E0000}"/>
    <cellStyle name="60% - Accent5 7 5" xfId="7785" xr:uid="{00000000-0005-0000-0000-0000681E0000}"/>
    <cellStyle name="60% - Accent5 7 6" xfId="7786" xr:uid="{00000000-0005-0000-0000-0000691E0000}"/>
    <cellStyle name="60% - Accent5 7 7" xfId="7787" xr:uid="{00000000-0005-0000-0000-00006A1E0000}"/>
    <cellStyle name="60% - Accent5 7 8" xfId="7788" xr:uid="{00000000-0005-0000-0000-00006B1E0000}"/>
    <cellStyle name="60% - Accent5 7 9" xfId="7789" xr:uid="{00000000-0005-0000-0000-00006C1E0000}"/>
    <cellStyle name="60% - Accent5 8" xfId="7790" xr:uid="{00000000-0005-0000-0000-00006D1E0000}"/>
    <cellStyle name="60% - Accent5 8 10" xfId="7791" xr:uid="{00000000-0005-0000-0000-00006E1E0000}"/>
    <cellStyle name="60% - Accent5 8 2" xfId="7792" xr:uid="{00000000-0005-0000-0000-00006F1E0000}"/>
    <cellStyle name="60% - Accent5 8 3" xfId="7793" xr:uid="{00000000-0005-0000-0000-0000701E0000}"/>
    <cellStyle name="60% - Accent5 8 4" xfId="7794" xr:uid="{00000000-0005-0000-0000-0000711E0000}"/>
    <cellStyle name="60% - Accent5 8 5" xfId="7795" xr:uid="{00000000-0005-0000-0000-0000721E0000}"/>
    <cellStyle name="60% - Accent5 8 6" xfId="7796" xr:uid="{00000000-0005-0000-0000-0000731E0000}"/>
    <cellStyle name="60% - Accent5 8 7" xfId="7797" xr:uid="{00000000-0005-0000-0000-0000741E0000}"/>
    <cellStyle name="60% - Accent5 8 8" xfId="7798" xr:uid="{00000000-0005-0000-0000-0000751E0000}"/>
    <cellStyle name="60% - Accent5 8 9" xfId="7799" xr:uid="{00000000-0005-0000-0000-0000761E0000}"/>
    <cellStyle name="60% - Accent5 9" xfId="7800" xr:uid="{00000000-0005-0000-0000-0000771E0000}"/>
    <cellStyle name="60% - Accent5 9 10" xfId="7801" xr:uid="{00000000-0005-0000-0000-0000781E0000}"/>
    <cellStyle name="60% - Accent5 9 2" xfId="7802" xr:uid="{00000000-0005-0000-0000-0000791E0000}"/>
    <cellStyle name="60% - Accent5 9 3" xfId="7803" xr:uid="{00000000-0005-0000-0000-00007A1E0000}"/>
    <cellStyle name="60% - Accent5 9 4" xfId="7804" xr:uid="{00000000-0005-0000-0000-00007B1E0000}"/>
    <cellStyle name="60% - Accent5 9 5" xfId="7805" xr:uid="{00000000-0005-0000-0000-00007C1E0000}"/>
    <cellStyle name="60% - Accent5 9 6" xfId="7806" xr:uid="{00000000-0005-0000-0000-00007D1E0000}"/>
    <cellStyle name="60% - Accent5 9 7" xfId="7807" xr:uid="{00000000-0005-0000-0000-00007E1E0000}"/>
    <cellStyle name="60% - Accent5 9 8" xfId="7808" xr:uid="{00000000-0005-0000-0000-00007F1E0000}"/>
    <cellStyle name="60% - Accent5 9 9" xfId="7809" xr:uid="{00000000-0005-0000-0000-0000801E0000}"/>
    <cellStyle name="60% - Accent6 10" xfId="7810" xr:uid="{00000000-0005-0000-0000-0000811E0000}"/>
    <cellStyle name="60% - Accent6 11" xfId="7811" xr:uid="{00000000-0005-0000-0000-0000821E0000}"/>
    <cellStyle name="60% - Accent6 12" xfId="7812" xr:uid="{00000000-0005-0000-0000-0000831E0000}"/>
    <cellStyle name="60% - Accent6 12 2" xfId="7813" xr:uid="{00000000-0005-0000-0000-0000841E0000}"/>
    <cellStyle name="60% - Accent6 13" xfId="7814" xr:uid="{00000000-0005-0000-0000-0000851E0000}"/>
    <cellStyle name="60% - Accent6 13 2" xfId="7815" xr:uid="{00000000-0005-0000-0000-0000861E0000}"/>
    <cellStyle name="60% - Accent6 14" xfId="7816" xr:uid="{00000000-0005-0000-0000-0000871E0000}"/>
    <cellStyle name="60% - Accent6 15" xfId="7817" xr:uid="{00000000-0005-0000-0000-0000881E0000}"/>
    <cellStyle name="60% - Accent6 2" xfId="7818" xr:uid="{00000000-0005-0000-0000-0000891E0000}"/>
    <cellStyle name="60% - Accent6 2 10" xfId="7819" xr:uid="{00000000-0005-0000-0000-00008A1E0000}"/>
    <cellStyle name="60% - Accent6 2 11" xfId="7820" xr:uid="{00000000-0005-0000-0000-00008B1E0000}"/>
    <cellStyle name="60% - Accent6 2 12" xfId="7821" xr:uid="{00000000-0005-0000-0000-00008C1E0000}"/>
    <cellStyle name="60% - Accent6 2 13" xfId="7822" xr:uid="{00000000-0005-0000-0000-00008D1E0000}"/>
    <cellStyle name="60% - Accent6 2 14" xfId="7823" xr:uid="{00000000-0005-0000-0000-00008E1E0000}"/>
    <cellStyle name="60% - Accent6 2 2" xfId="7824" xr:uid="{00000000-0005-0000-0000-00008F1E0000}"/>
    <cellStyle name="60% - Accent6 2 2 2" xfId="7825" xr:uid="{00000000-0005-0000-0000-0000901E0000}"/>
    <cellStyle name="60% - Accent6 2 2 3" xfId="7826" xr:uid="{00000000-0005-0000-0000-0000911E0000}"/>
    <cellStyle name="60% - Accent6 2 2 4" xfId="7827" xr:uid="{00000000-0005-0000-0000-0000921E0000}"/>
    <cellStyle name="60% - Accent6 2 3" xfId="7828" xr:uid="{00000000-0005-0000-0000-0000931E0000}"/>
    <cellStyle name="60% - Accent6 2 4" xfId="7829" xr:uid="{00000000-0005-0000-0000-0000941E0000}"/>
    <cellStyle name="60% - Accent6 2 5" xfId="7830" xr:uid="{00000000-0005-0000-0000-0000951E0000}"/>
    <cellStyle name="60% - Accent6 2 6" xfId="7831" xr:uid="{00000000-0005-0000-0000-0000961E0000}"/>
    <cellStyle name="60% - Accent6 2 7" xfId="7832" xr:uid="{00000000-0005-0000-0000-0000971E0000}"/>
    <cellStyle name="60% - Accent6 2 8" xfId="7833" xr:uid="{00000000-0005-0000-0000-0000981E0000}"/>
    <cellStyle name="60% - Accent6 2 9" xfId="7834" xr:uid="{00000000-0005-0000-0000-0000991E0000}"/>
    <cellStyle name="60% - Accent6 3" xfId="7835" xr:uid="{00000000-0005-0000-0000-00009A1E0000}"/>
    <cellStyle name="60% - Accent6 3 10" xfId="7836" xr:uid="{00000000-0005-0000-0000-00009B1E0000}"/>
    <cellStyle name="60% - Accent6 3 2" xfId="7837" xr:uid="{00000000-0005-0000-0000-00009C1E0000}"/>
    <cellStyle name="60% - Accent6 3 3" xfId="7838" xr:uid="{00000000-0005-0000-0000-00009D1E0000}"/>
    <cellStyle name="60% - Accent6 3 4" xfId="7839" xr:uid="{00000000-0005-0000-0000-00009E1E0000}"/>
    <cellStyle name="60% - Accent6 3 5" xfId="7840" xr:uid="{00000000-0005-0000-0000-00009F1E0000}"/>
    <cellStyle name="60% - Accent6 3 6" xfId="7841" xr:uid="{00000000-0005-0000-0000-0000A01E0000}"/>
    <cellStyle name="60% - Accent6 3 7" xfId="7842" xr:uid="{00000000-0005-0000-0000-0000A11E0000}"/>
    <cellStyle name="60% - Accent6 3 8" xfId="7843" xr:uid="{00000000-0005-0000-0000-0000A21E0000}"/>
    <cellStyle name="60% - Accent6 3 9" xfId="7844" xr:uid="{00000000-0005-0000-0000-0000A31E0000}"/>
    <cellStyle name="60% - Accent6 4" xfId="7845" xr:uid="{00000000-0005-0000-0000-0000A41E0000}"/>
    <cellStyle name="60% - Accent6 4 10" xfId="7846" xr:uid="{00000000-0005-0000-0000-0000A51E0000}"/>
    <cellStyle name="60% - Accent6 4 2" xfId="7847" xr:uid="{00000000-0005-0000-0000-0000A61E0000}"/>
    <cellStyle name="60% - Accent6 4 3" xfId="7848" xr:uid="{00000000-0005-0000-0000-0000A71E0000}"/>
    <cellStyle name="60% - Accent6 4 4" xfId="7849" xr:uid="{00000000-0005-0000-0000-0000A81E0000}"/>
    <cellStyle name="60% - Accent6 4 5" xfId="7850" xr:uid="{00000000-0005-0000-0000-0000A91E0000}"/>
    <cellStyle name="60% - Accent6 4 6" xfId="7851" xr:uid="{00000000-0005-0000-0000-0000AA1E0000}"/>
    <cellStyle name="60% - Accent6 4 7" xfId="7852" xr:uid="{00000000-0005-0000-0000-0000AB1E0000}"/>
    <cellStyle name="60% - Accent6 4 8" xfId="7853" xr:uid="{00000000-0005-0000-0000-0000AC1E0000}"/>
    <cellStyle name="60% - Accent6 4 9" xfId="7854" xr:uid="{00000000-0005-0000-0000-0000AD1E0000}"/>
    <cellStyle name="60% - Accent6 5" xfId="7855" xr:uid="{00000000-0005-0000-0000-0000AE1E0000}"/>
    <cellStyle name="60% - Accent6 5 10" xfId="7856" xr:uid="{00000000-0005-0000-0000-0000AF1E0000}"/>
    <cellStyle name="60% - Accent6 5 2" xfId="7857" xr:uid="{00000000-0005-0000-0000-0000B01E0000}"/>
    <cellStyle name="60% - Accent6 5 3" xfId="7858" xr:uid="{00000000-0005-0000-0000-0000B11E0000}"/>
    <cellStyle name="60% - Accent6 5 4" xfId="7859" xr:uid="{00000000-0005-0000-0000-0000B21E0000}"/>
    <cellStyle name="60% - Accent6 5 5" xfId="7860" xr:uid="{00000000-0005-0000-0000-0000B31E0000}"/>
    <cellStyle name="60% - Accent6 5 6" xfId="7861" xr:uid="{00000000-0005-0000-0000-0000B41E0000}"/>
    <cellStyle name="60% - Accent6 5 7" xfId="7862" xr:uid="{00000000-0005-0000-0000-0000B51E0000}"/>
    <cellStyle name="60% - Accent6 5 8" xfId="7863" xr:uid="{00000000-0005-0000-0000-0000B61E0000}"/>
    <cellStyle name="60% - Accent6 5 9" xfId="7864" xr:uid="{00000000-0005-0000-0000-0000B71E0000}"/>
    <cellStyle name="60% - Accent6 6" xfId="7865" xr:uid="{00000000-0005-0000-0000-0000B81E0000}"/>
    <cellStyle name="60% - Accent6 6 10" xfId="7866" xr:uid="{00000000-0005-0000-0000-0000B91E0000}"/>
    <cellStyle name="60% - Accent6 6 2" xfId="7867" xr:uid="{00000000-0005-0000-0000-0000BA1E0000}"/>
    <cellStyle name="60% - Accent6 6 3" xfId="7868" xr:uid="{00000000-0005-0000-0000-0000BB1E0000}"/>
    <cellStyle name="60% - Accent6 6 4" xfId="7869" xr:uid="{00000000-0005-0000-0000-0000BC1E0000}"/>
    <cellStyle name="60% - Accent6 6 5" xfId="7870" xr:uid="{00000000-0005-0000-0000-0000BD1E0000}"/>
    <cellStyle name="60% - Accent6 6 6" xfId="7871" xr:uid="{00000000-0005-0000-0000-0000BE1E0000}"/>
    <cellStyle name="60% - Accent6 6 7" xfId="7872" xr:uid="{00000000-0005-0000-0000-0000BF1E0000}"/>
    <cellStyle name="60% - Accent6 6 8" xfId="7873" xr:uid="{00000000-0005-0000-0000-0000C01E0000}"/>
    <cellStyle name="60% - Accent6 6 9" xfId="7874" xr:uid="{00000000-0005-0000-0000-0000C11E0000}"/>
    <cellStyle name="60% - Accent6 7" xfId="7875" xr:uid="{00000000-0005-0000-0000-0000C21E0000}"/>
    <cellStyle name="60% - Accent6 7 10" xfId="7876" xr:uid="{00000000-0005-0000-0000-0000C31E0000}"/>
    <cellStyle name="60% - Accent6 7 2" xfId="7877" xr:uid="{00000000-0005-0000-0000-0000C41E0000}"/>
    <cellStyle name="60% - Accent6 7 3" xfId="7878" xr:uid="{00000000-0005-0000-0000-0000C51E0000}"/>
    <cellStyle name="60% - Accent6 7 4" xfId="7879" xr:uid="{00000000-0005-0000-0000-0000C61E0000}"/>
    <cellStyle name="60% - Accent6 7 5" xfId="7880" xr:uid="{00000000-0005-0000-0000-0000C71E0000}"/>
    <cellStyle name="60% - Accent6 7 6" xfId="7881" xr:uid="{00000000-0005-0000-0000-0000C81E0000}"/>
    <cellStyle name="60% - Accent6 7 7" xfId="7882" xr:uid="{00000000-0005-0000-0000-0000C91E0000}"/>
    <cellStyle name="60% - Accent6 7 8" xfId="7883" xr:uid="{00000000-0005-0000-0000-0000CA1E0000}"/>
    <cellStyle name="60% - Accent6 7 9" xfId="7884" xr:uid="{00000000-0005-0000-0000-0000CB1E0000}"/>
    <cellStyle name="60% - Accent6 8" xfId="7885" xr:uid="{00000000-0005-0000-0000-0000CC1E0000}"/>
    <cellStyle name="60% - Accent6 8 10" xfId="7886" xr:uid="{00000000-0005-0000-0000-0000CD1E0000}"/>
    <cellStyle name="60% - Accent6 8 2" xfId="7887" xr:uid="{00000000-0005-0000-0000-0000CE1E0000}"/>
    <cellStyle name="60% - Accent6 8 3" xfId="7888" xr:uid="{00000000-0005-0000-0000-0000CF1E0000}"/>
    <cellStyle name="60% - Accent6 8 4" xfId="7889" xr:uid="{00000000-0005-0000-0000-0000D01E0000}"/>
    <cellStyle name="60% - Accent6 8 5" xfId="7890" xr:uid="{00000000-0005-0000-0000-0000D11E0000}"/>
    <cellStyle name="60% - Accent6 8 6" xfId="7891" xr:uid="{00000000-0005-0000-0000-0000D21E0000}"/>
    <cellStyle name="60% - Accent6 8 7" xfId="7892" xr:uid="{00000000-0005-0000-0000-0000D31E0000}"/>
    <cellStyle name="60% - Accent6 8 8" xfId="7893" xr:uid="{00000000-0005-0000-0000-0000D41E0000}"/>
    <cellStyle name="60% - Accent6 8 9" xfId="7894" xr:uid="{00000000-0005-0000-0000-0000D51E0000}"/>
    <cellStyle name="60% - Accent6 9" xfId="7895" xr:uid="{00000000-0005-0000-0000-0000D61E0000}"/>
    <cellStyle name="60% - Accent6 9 10" xfId="7896" xr:uid="{00000000-0005-0000-0000-0000D71E0000}"/>
    <cellStyle name="60% - Accent6 9 2" xfId="7897" xr:uid="{00000000-0005-0000-0000-0000D81E0000}"/>
    <cellStyle name="60% - Accent6 9 3" xfId="7898" xr:uid="{00000000-0005-0000-0000-0000D91E0000}"/>
    <cellStyle name="60% - Accent6 9 4" xfId="7899" xr:uid="{00000000-0005-0000-0000-0000DA1E0000}"/>
    <cellStyle name="60% - Accent6 9 5" xfId="7900" xr:uid="{00000000-0005-0000-0000-0000DB1E0000}"/>
    <cellStyle name="60% - Accent6 9 6" xfId="7901" xr:uid="{00000000-0005-0000-0000-0000DC1E0000}"/>
    <cellStyle name="60% - Accent6 9 7" xfId="7902" xr:uid="{00000000-0005-0000-0000-0000DD1E0000}"/>
    <cellStyle name="60% - Accent6 9 8" xfId="7903" xr:uid="{00000000-0005-0000-0000-0000DE1E0000}"/>
    <cellStyle name="60% - Accent6 9 9" xfId="7904" xr:uid="{00000000-0005-0000-0000-0000DF1E0000}"/>
    <cellStyle name="Accent1 10" xfId="7905" xr:uid="{00000000-0005-0000-0000-0000E01E0000}"/>
    <cellStyle name="Accent1 11" xfId="7906" xr:uid="{00000000-0005-0000-0000-0000E11E0000}"/>
    <cellStyle name="Accent1 12" xfId="7907" xr:uid="{00000000-0005-0000-0000-0000E21E0000}"/>
    <cellStyle name="Accent1 12 2" xfId="7908" xr:uid="{00000000-0005-0000-0000-0000E31E0000}"/>
    <cellStyle name="Accent1 13" xfId="7909" xr:uid="{00000000-0005-0000-0000-0000E41E0000}"/>
    <cellStyle name="Accent1 13 2" xfId="7910" xr:uid="{00000000-0005-0000-0000-0000E51E0000}"/>
    <cellStyle name="Accent1 14" xfId="7911" xr:uid="{00000000-0005-0000-0000-0000E61E0000}"/>
    <cellStyle name="Accent1 15" xfId="7912" xr:uid="{00000000-0005-0000-0000-0000E71E0000}"/>
    <cellStyle name="Accent1 2" xfId="7913" xr:uid="{00000000-0005-0000-0000-0000E81E0000}"/>
    <cellStyle name="Accent1 2 10" xfId="7914" xr:uid="{00000000-0005-0000-0000-0000E91E0000}"/>
    <cellStyle name="Accent1 2 11" xfId="7915" xr:uid="{00000000-0005-0000-0000-0000EA1E0000}"/>
    <cellStyle name="Accent1 2 12" xfId="7916" xr:uid="{00000000-0005-0000-0000-0000EB1E0000}"/>
    <cellStyle name="Accent1 2 13" xfId="7917" xr:uid="{00000000-0005-0000-0000-0000EC1E0000}"/>
    <cellStyle name="Accent1 2 14" xfId="7918" xr:uid="{00000000-0005-0000-0000-0000ED1E0000}"/>
    <cellStyle name="Accent1 2 2" xfId="7919" xr:uid="{00000000-0005-0000-0000-0000EE1E0000}"/>
    <cellStyle name="Accent1 2 2 2" xfId="7920" xr:uid="{00000000-0005-0000-0000-0000EF1E0000}"/>
    <cellStyle name="Accent1 2 2 3" xfId="7921" xr:uid="{00000000-0005-0000-0000-0000F01E0000}"/>
    <cellStyle name="Accent1 2 2 4" xfId="7922" xr:uid="{00000000-0005-0000-0000-0000F11E0000}"/>
    <cellStyle name="Accent1 2 3" xfId="7923" xr:uid="{00000000-0005-0000-0000-0000F21E0000}"/>
    <cellStyle name="Accent1 2 4" xfId="7924" xr:uid="{00000000-0005-0000-0000-0000F31E0000}"/>
    <cellStyle name="Accent1 2 5" xfId="7925" xr:uid="{00000000-0005-0000-0000-0000F41E0000}"/>
    <cellStyle name="Accent1 2 6" xfId="7926" xr:uid="{00000000-0005-0000-0000-0000F51E0000}"/>
    <cellStyle name="Accent1 2 7" xfId="7927" xr:uid="{00000000-0005-0000-0000-0000F61E0000}"/>
    <cellStyle name="Accent1 2 8" xfId="7928" xr:uid="{00000000-0005-0000-0000-0000F71E0000}"/>
    <cellStyle name="Accent1 2 9" xfId="7929" xr:uid="{00000000-0005-0000-0000-0000F81E0000}"/>
    <cellStyle name="Accent1 3" xfId="7930" xr:uid="{00000000-0005-0000-0000-0000F91E0000}"/>
    <cellStyle name="Accent1 3 10" xfId="7931" xr:uid="{00000000-0005-0000-0000-0000FA1E0000}"/>
    <cellStyle name="Accent1 3 2" xfId="7932" xr:uid="{00000000-0005-0000-0000-0000FB1E0000}"/>
    <cellStyle name="Accent1 3 3" xfId="7933" xr:uid="{00000000-0005-0000-0000-0000FC1E0000}"/>
    <cellStyle name="Accent1 3 4" xfId="7934" xr:uid="{00000000-0005-0000-0000-0000FD1E0000}"/>
    <cellStyle name="Accent1 3 5" xfId="7935" xr:uid="{00000000-0005-0000-0000-0000FE1E0000}"/>
    <cellStyle name="Accent1 3 6" xfId="7936" xr:uid="{00000000-0005-0000-0000-0000FF1E0000}"/>
    <cellStyle name="Accent1 3 7" xfId="7937" xr:uid="{00000000-0005-0000-0000-0000001F0000}"/>
    <cellStyle name="Accent1 3 8" xfId="7938" xr:uid="{00000000-0005-0000-0000-0000011F0000}"/>
    <cellStyle name="Accent1 3 9" xfId="7939" xr:uid="{00000000-0005-0000-0000-0000021F0000}"/>
    <cellStyle name="Accent1 4" xfId="7940" xr:uid="{00000000-0005-0000-0000-0000031F0000}"/>
    <cellStyle name="Accent1 4 10" xfId="7941" xr:uid="{00000000-0005-0000-0000-0000041F0000}"/>
    <cellStyle name="Accent1 4 2" xfId="7942" xr:uid="{00000000-0005-0000-0000-0000051F0000}"/>
    <cellStyle name="Accent1 4 3" xfId="7943" xr:uid="{00000000-0005-0000-0000-0000061F0000}"/>
    <cellStyle name="Accent1 4 4" xfId="7944" xr:uid="{00000000-0005-0000-0000-0000071F0000}"/>
    <cellStyle name="Accent1 4 5" xfId="7945" xr:uid="{00000000-0005-0000-0000-0000081F0000}"/>
    <cellStyle name="Accent1 4 6" xfId="7946" xr:uid="{00000000-0005-0000-0000-0000091F0000}"/>
    <cellStyle name="Accent1 4 7" xfId="7947" xr:uid="{00000000-0005-0000-0000-00000A1F0000}"/>
    <cellStyle name="Accent1 4 8" xfId="7948" xr:uid="{00000000-0005-0000-0000-00000B1F0000}"/>
    <cellStyle name="Accent1 4 9" xfId="7949" xr:uid="{00000000-0005-0000-0000-00000C1F0000}"/>
    <cellStyle name="Accent1 5" xfId="7950" xr:uid="{00000000-0005-0000-0000-00000D1F0000}"/>
    <cellStyle name="Accent1 5 10" xfId="7951" xr:uid="{00000000-0005-0000-0000-00000E1F0000}"/>
    <cellStyle name="Accent1 5 2" xfId="7952" xr:uid="{00000000-0005-0000-0000-00000F1F0000}"/>
    <cellStyle name="Accent1 5 3" xfId="7953" xr:uid="{00000000-0005-0000-0000-0000101F0000}"/>
    <cellStyle name="Accent1 5 4" xfId="7954" xr:uid="{00000000-0005-0000-0000-0000111F0000}"/>
    <cellStyle name="Accent1 5 5" xfId="7955" xr:uid="{00000000-0005-0000-0000-0000121F0000}"/>
    <cellStyle name="Accent1 5 6" xfId="7956" xr:uid="{00000000-0005-0000-0000-0000131F0000}"/>
    <cellStyle name="Accent1 5 7" xfId="7957" xr:uid="{00000000-0005-0000-0000-0000141F0000}"/>
    <cellStyle name="Accent1 5 8" xfId="7958" xr:uid="{00000000-0005-0000-0000-0000151F0000}"/>
    <cellStyle name="Accent1 5 9" xfId="7959" xr:uid="{00000000-0005-0000-0000-0000161F0000}"/>
    <cellStyle name="Accent1 6" xfId="7960" xr:uid="{00000000-0005-0000-0000-0000171F0000}"/>
    <cellStyle name="Accent1 6 10" xfId="7961" xr:uid="{00000000-0005-0000-0000-0000181F0000}"/>
    <cellStyle name="Accent1 6 2" xfId="7962" xr:uid="{00000000-0005-0000-0000-0000191F0000}"/>
    <cellStyle name="Accent1 6 3" xfId="7963" xr:uid="{00000000-0005-0000-0000-00001A1F0000}"/>
    <cellStyle name="Accent1 6 4" xfId="7964" xr:uid="{00000000-0005-0000-0000-00001B1F0000}"/>
    <cellStyle name="Accent1 6 5" xfId="7965" xr:uid="{00000000-0005-0000-0000-00001C1F0000}"/>
    <cellStyle name="Accent1 6 6" xfId="7966" xr:uid="{00000000-0005-0000-0000-00001D1F0000}"/>
    <cellStyle name="Accent1 6 7" xfId="7967" xr:uid="{00000000-0005-0000-0000-00001E1F0000}"/>
    <cellStyle name="Accent1 6 8" xfId="7968" xr:uid="{00000000-0005-0000-0000-00001F1F0000}"/>
    <cellStyle name="Accent1 6 9" xfId="7969" xr:uid="{00000000-0005-0000-0000-0000201F0000}"/>
    <cellStyle name="Accent1 7" xfId="7970" xr:uid="{00000000-0005-0000-0000-0000211F0000}"/>
    <cellStyle name="Accent1 7 10" xfId="7971" xr:uid="{00000000-0005-0000-0000-0000221F0000}"/>
    <cellStyle name="Accent1 7 2" xfId="7972" xr:uid="{00000000-0005-0000-0000-0000231F0000}"/>
    <cellStyle name="Accent1 7 3" xfId="7973" xr:uid="{00000000-0005-0000-0000-0000241F0000}"/>
    <cellStyle name="Accent1 7 4" xfId="7974" xr:uid="{00000000-0005-0000-0000-0000251F0000}"/>
    <cellStyle name="Accent1 7 5" xfId="7975" xr:uid="{00000000-0005-0000-0000-0000261F0000}"/>
    <cellStyle name="Accent1 7 6" xfId="7976" xr:uid="{00000000-0005-0000-0000-0000271F0000}"/>
    <cellStyle name="Accent1 7 7" xfId="7977" xr:uid="{00000000-0005-0000-0000-0000281F0000}"/>
    <cellStyle name="Accent1 7 8" xfId="7978" xr:uid="{00000000-0005-0000-0000-0000291F0000}"/>
    <cellStyle name="Accent1 7 9" xfId="7979" xr:uid="{00000000-0005-0000-0000-00002A1F0000}"/>
    <cellStyle name="Accent1 8" xfId="7980" xr:uid="{00000000-0005-0000-0000-00002B1F0000}"/>
    <cellStyle name="Accent1 8 10" xfId="7981" xr:uid="{00000000-0005-0000-0000-00002C1F0000}"/>
    <cellStyle name="Accent1 8 2" xfId="7982" xr:uid="{00000000-0005-0000-0000-00002D1F0000}"/>
    <cellStyle name="Accent1 8 3" xfId="7983" xr:uid="{00000000-0005-0000-0000-00002E1F0000}"/>
    <cellStyle name="Accent1 8 4" xfId="7984" xr:uid="{00000000-0005-0000-0000-00002F1F0000}"/>
    <cellStyle name="Accent1 8 5" xfId="7985" xr:uid="{00000000-0005-0000-0000-0000301F0000}"/>
    <cellStyle name="Accent1 8 6" xfId="7986" xr:uid="{00000000-0005-0000-0000-0000311F0000}"/>
    <cellStyle name="Accent1 8 7" xfId="7987" xr:uid="{00000000-0005-0000-0000-0000321F0000}"/>
    <cellStyle name="Accent1 8 8" xfId="7988" xr:uid="{00000000-0005-0000-0000-0000331F0000}"/>
    <cellStyle name="Accent1 8 9" xfId="7989" xr:uid="{00000000-0005-0000-0000-0000341F0000}"/>
    <cellStyle name="Accent1 9" xfId="7990" xr:uid="{00000000-0005-0000-0000-0000351F0000}"/>
    <cellStyle name="Accent1 9 10" xfId="7991" xr:uid="{00000000-0005-0000-0000-0000361F0000}"/>
    <cellStyle name="Accent1 9 2" xfId="7992" xr:uid="{00000000-0005-0000-0000-0000371F0000}"/>
    <cellStyle name="Accent1 9 3" xfId="7993" xr:uid="{00000000-0005-0000-0000-0000381F0000}"/>
    <cellStyle name="Accent1 9 4" xfId="7994" xr:uid="{00000000-0005-0000-0000-0000391F0000}"/>
    <cellStyle name="Accent1 9 5" xfId="7995" xr:uid="{00000000-0005-0000-0000-00003A1F0000}"/>
    <cellStyle name="Accent1 9 6" xfId="7996" xr:uid="{00000000-0005-0000-0000-00003B1F0000}"/>
    <cellStyle name="Accent1 9 7" xfId="7997" xr:uid="{00000000-0005-0000-0000-00003C1F0000}"/>
    <cellStyle name="Accent1 9 8" xfId="7998" xr:uid="{00000000-0005-0000-0000-00003D1F0000}"/>
    <cellStyle name="Accent1 9 9" xfId="7999" xr:uid="{00000000-0005-0000-0000-00003E1F0000}"/>
    <cellStyle name="Accent2 10" xfId="8000" xr:uid="{00000000-0005-0000-0000-00003F1F0000}"/>
    <cellStyle name="Accent2 11" xfId="8001" xr:uid="{00000000-0005-0000-0000-0000401F0000}"/>
    <cellStyle name="Accent2 12" xfId="8002" xr:uid="{00000000-0005-0000-0000-0000411F0000}"/>
    <cellStyle name="Accent2 12 2" xfId="8003" xr:uid="{00000000-0005-0000-0000-0000421F0000}"/>
    <cellStyle name="Accent2 13" xfId="8004" xr:uid="{00000000-0005-0000-0000-0000431F0000}"/>
    <cellStyle name="Accent2 13 2" xfId="8005" xr:uid="{00000000-0005-0000-0000-0000441F0000}"/>
    <cellStyle name="Accent2 14" xfId="8006" xr:uid="{00000000-0005-0000-0000-0000451F0000}"/>
    <cellStyle name="Accent2 15" xfId="8007" xr:uid="{00000000-0005-0000-0000-0000461F0000}"/>
    <cellStyle name="Accent2 2" xfId="8008" xr:uid="{00000000-0005-0000-0000-0000471F0000}"/>
    <cellStyle name="Accent2 2 10" xfId="8009" xr:uid="{00000000-0005-0000-0000-0000481F0000}"/>
    <cellStyle name="Accent2 2 11" xfId="8010" xr:uid="{00000000-0005-0000-0000-0000491F0000}"/>
    <cellStyle name="Accent2 2 12" xfId="8011" xr:uid="{00000000-0005-0000-0000-00004A1F0000}"/>
    <cellStyle name="Accent2 2 13" xfId="8012" xr:uid="{00000000-0005-0000-0000-00004B1F0000}"/>
    <cellStyle name="Accent2 2 14" xfId="8013" xr:uid="{00000000-0005-0000-0000-00004C1F0000}"/>
    <cellStyle name="Accent2 2 2" xfId="8014" xr:uid="{00000000-0005-0000-0000-00004D1F0000}"/>
    <cellStyle name="Accent2 2 2 2" xfId="8015" xr:uid="{00000000-0005-0000-0000-00004E1F0000}"/>
    <cellStyle name="Accent2 2 2 3" xfId="8016" xr:uid="{00000000-0005-0000-0000-00004F1F0000}"/>
    <cellStyle name="Accent2 2 2 4" xfId="8017" xr:uid="{00000000-0005-0000-0000-0000501F0000}"/>
    <cellStyle name="Accent2 2 3" xfId="8018" xr:uid="{00000000-0005-0000-0000-0000511F0000}"/>
    <cellStyle name="Accent2 2 4" xfId="8019" xr:uid="{00000000-0005-0000-0000-0000521F0000}"/>
    <cellStyle name="Accent2 2 5" xfId="8020" xr:uid="{00000000-0005-0000-0000-0000531F0000}"/>
    <cellStyle name="Accent2 2 6" xfId="8021" xr:uid="{00000000-0005-0000-0000-0000541F0000}"/>
    <cellStyle name="Accent2 2 7" xfId="8022" xr:uid="{00000000-0005-0000-0000-0000551F0000}"/>
    <cellStyle name="Accent2 2 8" xfId="8023" xr:uid="{00000000-0005-0000-0000-0000561F0000}"/>
    <cellStyle name="Accent2 2 9" xfId="8024" xr:uid="{00000000-0005-0000-0000-0000571F0000}"/>
    <cellStyle name="Accent2 3" xfId="8025" xr:uid="{00000000-0005-0000-0000-0000581F0000}"/>
    <cellStyle name="Accent2 3 10" xfId="8026" xr:uid="{00000000-0005-0000-0000-0000591F0000}"/>
    <cellStyle name="Accent2 3 2" xfId="8027" xr:uid="{00000000-0005-0000-0000-00005A1F0000}"/>
    <cellStyle name="Accent2 3 3" xfId="8028" xr:uid="{00000000-0005-0000-0000-00005B1F0000}"/>
    <cellStyle name="Accent2 3 4" xfId="8029" xr:uid="{00000000-0005-0000-0000-00005C1F0000}"/>
    <cellStyle name="Accent2 3 5" xfId="8030" xr:uid="{00000000-0005-0000-0000-00005D1F0000}"/>
    <cellStyle name="Accent2 3 6" xfId="8031" xr:uid="{00000000-0005-0000-0000-00005E1F0000}"/>
    <cellStyle name="Accent2 3 7" xfId="8032" xr:uid="{00000000-0005-0000-0000-00005F1F0000}"/>
    <cellStyle name="Accent2 3 8" xfId="8033" xr:uid="{00000000-0005-0000-0000-0000601F0000}"/>
    <cellStyle name="Accent2 3 9" xfId="8034" xr:uid="{00000000-0005-0000-0000-0000611F0000}"/>
    <cellStyle name="Accent2 4" xfId="8035" xr:uid="{00000000-0005-0000-0000-0000621F0000}"/>
    <cellStyle name="Accent2 4 10" xfId="8036" xr:uid="{00000000-0005-0000-0000-0000631F0000}"/>
    <cellStyle name="Accent2 4 2" xfId="8037" xr:uid="{00000000-0005-0000-0000-0000641F0000}"/>
    <cellStyle name="Accent2 4 3" xfId="8038" xr:uid="{00000000-0005-0000-0000-0000651F0000}"/>
    <cellStyle name="Accent2 4 4" xfId="8039" xr:uid="{00000000-0005-0000-0000-0000661F0000}"/>
    <cellStyle name="Accent2 4 5" xfId="8040" xr:uid="{00000000-0005-0000-0000-0000671F0000}"/>
    <cellStyle name="Accent2 4 6" xfId="8041" xr:uid="{00000000-0005-0000-0000-0000681F0000}"/>
    <cellStyle name="Accent2 4 7" xfId="8042" xr:uid="{00000000-0005-0000-0000-0000691F0000}"/>
    <cellStyle name="Accent2 4 8" xfId="8043" xr:uid="{00000000-0005-0000-0000-00006A1F0000}"/>
    <cellStyle name="Accent2 4 9" xfId="8044" xr:uid="{00000000-0005-0000-0000-00006B1F0000}"/>
    <cellStyle name="Accent2 5" xfId="8045" xr:uid="{00000000-0005-0000-0000-00006C1F0000}"/>
    <cellStyle name="Accent2 5 10" xfId="8046" xr:uid="{00000000-0005-0000-0000-00006D1F0000}"/>
    <cellStyle name="Accent2 5 2" xfId="8047" xr:uid="{00000000-0005-0000-0000-00006E1F0000}"/>
    <cellStyle name="Accent2 5 3" xfId="8048" xr:uid="{00000000-0005-0000-0000-00006F1F0000}"/>
    <cellStyle name="Accent2 5 4" xfId="8049" xr:uid="{00000000-0005-0000-0000-0000701F0000}"/>
    <cellStyle name="Accent2 5 5" xfId="8050" xr:uid="{00000000-0005-0000-0000-0000711F0000}"/>
    <cellStyle name="Accent2 5 6" xfId="8051" xr:uid="{00000000-0005-0000-0000-0000721F0000}"/>
    <cellStyle name="Accent2 5 7" xfId="8052" xr:uid="{00000000-0005-0000-0000-0000731F0000}"/>
    <cellStyle name="Accent2 5 8" xfId="8053" xr:uid="{00000000-0005-0000-0000-0000741F0000}"/>
    <cellStyle name="Accent2 5 9" xfId="8054" xr:uid="{00000000-0005-0000-0000-0000751F0000}"/>
    <cellStyle name="Accent2 6" xfId="8055" xr:uid="{00000000-0005-0000-0000-0000761F0000}"/>
    <cellStyle name="Accent2 6 10" xfId="8056" xr:uid="{00000000-0005-0000-0000-0000771F0000}"/>
    <cellStyle name="Accent2 6 2" xfId="8057" xr:uid="{00000000-0005-0000-0000-0000781F0000}"/>
    <cellStyle name="Accent2 6 3" xfId="8058" xr:uid="{00000000-0005-0000-0000-0000791F0000}"/>
    <cellStyle name="Accent2 6 4" xfId="8059" xr:uid="{00000000-0005-0000-0000-00007A1F0000}"/>
    <cellStyle name="Accent2 6 5" xfId="8060" xr:uid="{00000000-0005-0000-0000-00007B1F0000}"/>
    <cellStyle name="Accent2 6 6" xfId="8061" xr:uid="{00000000-0005-0000-0000-00007C1F0000}"/>
    <cellStyle name="Accent2 6 7" xfId="8062" xr:uid="{00000000-0005-0000-0000-00007D1F0000}"/>
    <cellStyle name="Accent2 6 8" xfId="8063" xr:uid="{00000000-0005-0000-0000-00007E1F0000}"/>
    <cellStyle name="Accent2 6 9" xfId="8064" xr:uid="{00000000-0005-0000-0000-00007F1F0000}"/>
    <cellStyle name="Accent2 7" xfId="8065" xr:uid="{00000000-0005-0000-0000-0000801F0000}"/>
    <cellStyle name="Accent2 7 10" xfId="8066" xr:uid="{00000000-0005-0000-0000-0000811F0000}"/>
    <cellStyle name="Accent2 7 2" xfId="8067" xr:uid="{00000000-0005-0000-0000-0000821F0000}"/>
    <cellStyle name="Accent2 7 3" xfId="8068" xr:uid="{00000000-0005-0000-0000-0000831F0000}"/>
    <cellStyle name="Accent2 7 4" xfId="8069" xr:uid="{00000000-0005-0000-0000-0000841F0000}"/>
    <cellStyle name="Accent2 7 5" xfId="8070" xr:uid="{00000000-0005-0000-0000-0000851F0000}"/>
    <cellStyle name="Accent2 7 6" xfId="8071" xr:uid="{00000000-0005-0000-0000-0000861F0000}"/>
    <cellStyle name="Accent2 7 7" xfId="8072" xr:uid="{00000000-0005-0000-0000-0000871F0000}"/>
    <cellStyle name="Accent2 7 8" xfId="8073" xr:uid="{00000000-0005-0000-0000-0000881F0000}"/>
    <cellStyle name="Accent2 7 9" xfId="8074" xr:uid="{00000000-0005-0000-0000-0000891F0000}"/>
    <cellStyle name="Accent2 8" xfId="8075" xr:uid="{00000000-0005-0000-0000-00008A1F0000}"/>
    <cellStyle name="Accent2 8 10" xfId="8076" xr:uid="{00000000-0005-0000-0000-00008B1F0000}"/>
    <cellStyle name="Accent2 8 2" xfId="8077" xr:uid="{00000000-0005-0000-0000-00008C1F0000}"/>
    <cellStyle name="Accent2 8 3" xfId="8078" xr:uid="{00000000-0005-0000-0000-00008D1F0000}"/>
    <cellStyle name="Accent2 8 4" xfId="8079" xr:uid="{00000000-0005-0000-0000-00008E1F0000}"/>
    <cellStyle name="Accent2 8 5" xfId="8080" xr:uid="{00000000-0005-0000-0000-00008F1F0000}"/>
    <cellStyle name="Accent2 8 6" xfId="8081" xr:uid="{00000000-0005-0000-0000-0000901F0000}"/>
    <cellStyle name="Accent2 8 7" xfId="8082" xr:uid="{00000000-0005-0000-0000-0000911F0000}"/>
    <cellStyle name="Accent2 8 8" xfId="8083" xr:uid="{00000000-0005-0000-0000-0000921F0000}"/>
    <cellStyle name="Accent2 8 9" xfId="8084" xr:uid="{00000000-0005-0000-0000-0000931F0000}"/>
    <cellStyle name="Accent2 9" xfId="8085" xr:uid="{00000000-0005-0000-0000-0000941F0000}"/>
    <cellStyle name="Accent2 9 10" xfId="8086" xr:uid="{00000000-0005-0000-0000-0000951F0000}"/>
    <cellStyle name="Accent2 9 2" xfId="8087" xr:uid="{00000000-0005-0000-0000-0000961F0000}"/>
    <cellStyle name="Accent2 9 3" xfId="8088" xr:uid="{00000000-0005-0000-0000-0000971F0000}"/>
    <cellStyle name="Accent2 9 4" xfId="8089" xr:uid="{00000000-0005-0000-0000-0000981F0000}"/>
    <cellStyle name="Accent2 9 5" xfId="8090" xr:uid="{00000000-0005-0000-0000-0000991F0000}"/>
    <cellStyle name="Accent2 9 6" xfId="8091" xr:uid="{00000000-0005-0000-0000-00009A1F0000}"/>
    <cellStyle name="Accent2 9 7" xfId="8092" xr:uid="{00000000-0005-0000-0000-00009B1F0000}"/>
    <cellStyle name="Accent2 9 8" xfId="8093" xr:uid="{00000000-0005-0000-0000-00009C1F0000}"/>
    <cellStyle name="Accent2 9 9" xfId="8094" xr:uid="{00000000-0005-0000-0000-00009D1F0000}"/>
    <cellStyle name="Accent3 10" xfId="8095" xr:uid="{00000000-0005-0000-0000-00009E1F0000}"/>
    <cellStyle name="Accent3 11" xfId="8096" xr:uid="{00000000-0005-0000-0000-00009F1F0000}"/>
    <cellStyle name="Accent3 12" xfId="8097" xr:uid="{00000000-0005-0000-0000-0000A01F0000}"/>
    <cellStyle name="Accent3 12 2" xfId="8098" xr:uid="{00000000-0005-0000-0000-0000A11F0000}"/>
    <cellStyle name="Accent3 13" xfId="8099" xr:uid="{00000000-0005-0000-0000-0000A21F0000}"/>
    <cellStyle name="Accent3 13 2" xfId="8100" xr:uid="{00000000-0005-0000-0000-0000A31F0000}"/>
    <cellStyle name="Accent3 14" xfId="8101" xr:uid="{00000000-0005-0000-0000-0000A41F0000}"/>
    <cellStyle name="Accent3 15" xfId="8102" xr:uid="{00000000-0005-0000-0000-0000A51F0000}"/>
    <cellStyle name="Accent3 2" xfId="8103" xr:uid="{00000000-0005-0000-0000-0000A61F0000}"/>
    <cellStyle name="Accent3 2 10" xfId="8104" xr:uid="{00000000-0005-0000-0000-0000A71F0000}"/>
    <cellStyle name="Accent3 2 11" xfId="8105" xr:uid="{00000000-0005-0000-0000-0000A81F0000}"/>
    <cellStyle name="Accent3 2 12" xfId="8106" xr:uid="{00000000-0005-0000-0000-0000A91F0000}"/>
    <cellStyle name="Accent3 2 13" xfId="8107" xr:uid="{00000000-0005-0000-0000-0000AA1F0000}"/>
    <cellStyle name="Accent3 2 14" xfId="8108" xr:uid="{00000000-0005-0000-0000-0000AB1F0000}"/>
    <cellStyle name="Accent3 2 2" xfId="8109" xr:uid="{00000000-0005-0000-0000-0000AC1F0000}"/>
    <cellStyle name="Accent3 2 2 2" xfId="8110" xr:uid="{00000000-0005-0000-0000-0000AD1F0000}"/>
    <cellStyle name="Accent3 2 2 3" xfId="8111" xr:uid="{00000000-0005-0000-0000-0000AE1F0000}"/>
    <cellStyle name="Accent3 2 2 4" xfId="8112" xr:uid="{00000000-0005-0000-0000-0000AF1F0000}"/>
    <cellStyle name="Accent3 2 3" xfId="8113" xr:uid="{00000000-0005-0000-0000-0000B01F0000}"/>
    <cellStyle name="Accent3 2 4" xfId="8114" xr:uid="{00000000-0005-0000-0000-0000B11F0000}"/>
    <cellStyle name="Accent3 2 5" xfId="8115" xr:uid="{00000000-0005-0000-0000-0000B21F0000}"/>
    <cellStyle name="Accent3 2 6" xfId="8116" xr:uid="{00000000-0005-0000-0000-0000B31F0000}"/>
    <cellStyle name="Accent3 2 7" xfId="8117" xr:uid="{00000000-0005-0000-0000-0000B41F0000}"/>
    <cellStyle name="Accent3 2 8" xfId="8118" xr:uid="{00000000-0005-0000-0000-0000B51F0000}"/>
    <cellStyle name="Accent3 2 9" xfId="8119" xr:uid="{00000000-0005-0000-0000-0000B61F0000}"/>
    <cellStyle name="Accent3 3" xfId="8120" xr:uid="{00000000-0005-0000-0000-0000B71F0000}"/>
    <cellStyle name="Accent3 3 10" xfId="8121" xr:uid="{00000000-0005-0000-0000-0000B81F0000}"/>
    <cellStyle name="Accent3 3 2" xfId="8122" xr:uid="{00000000-0005-0000-0000-0000B91F0000}"/>
    <cellStyle name="Accent3 3 3" xfId="8123" xr:uid="{00000000-0005-0000-0000-0000BA1F0000}"/>
    <cellStyle name="Accent3 3 4" xfId="8124" xr:uid="{00000000-0005-0000-0000-0000BB1F0000}"/>
    <cellStyle name="Accent3 3 5" xfId="8125" xr:uid="{00000000-0005-0000-0000-0000BC1F0000}"/>
    <cellStyle name="Accent3 3 6" xfId="8126" xr:uid="{00000000-0005-0000-0000-0000BD1F0000}"/>
    <cellStyle name="Accent3 3 7" xfId="8127" xr:uid="{00000000-0005-0000-0000-0000BE1F0000}"/>
    <cellStyle name="Accent3 3 8" xfId="8128" xr:uid="{00000000-0005-0000-0000-0000BF1F0000}"/>
    <cellStyle name="Accent3 3 9" xfId="8129" xr:uid="{00000000-0005-0000-0000-0000C01F0000}"/>
    <cellStyle name="Accent3 4" xfId="8130" xr:uid="{00000000-0005-0000-0000-0000C11F0000}"/>
    <cellStyle name="Accent3 4 10" xfId="8131" xr:uid="{00000000-0005-0000-0000-0000C21F0000}"/>
    <cellStyle name="Accent3 4 2" xfId="8132" xr:uid="{00000000-0005-0000-0000-0000C31F0000}"/>
    <cellStyle name="Accent3 4 3" xfId="8133" xr:uid="{00000000-0005-0000-0000-0000C41F0000}"/>
    <cellStyle name="Accent3 4 4" xfId="8134" xr:uid="{00000000-0005-0000-0000-0000C51F0000}"/>
    <cellStyle name="Accent3 4 5" xfId="8135" xr:uid="{00000000-0005-0000-0000-0000C61F0000}"/>
    <cellStyle name="Accent3 4 6" xfId="8136" xr:uid="{00000000-0005-0000-0000-0000C71F0000}"/>
    <cellStyle name="Accent3 4 7" xfId="8137" xr:uid="{00000000-0005-0000-0000-0000C81F0000}"/>
    <cellStyle name="Accent3 4 8" xfId="8138" xr:uid="{00000000-0005-0000-0000-0000C91F0000}"/>
    <cellStyle name="Accent3 4 9" xfId="8139" xr:uid="{00000000-0005-0000-0000-0000CA1F0000}"/>
    <cellStyle name="Accent3 5" xfId="8140" xr:uid="{00000000-0005-0000-0000-0000CB1F0000}"/>
    <cellStyle name="Accent3 5 10" xfId="8141" xr:uid="{00000000-0005-0000-0000-0000CC1F0000}"/>
    <cellStyle name="Accent3 5 2" xfId="8142" xr:uid="{00000000-0005-0000-0000-0000CD1F0000}"/>
    <cellStyle name="Accent3 5 3" xfId="8143" xr:uid="{00000000-0005-0000-0000-0000CE1F0000}"/>
    <cellStyle name="Accent3 5 4" xfId="8144" xr:uid="{00000000-0005-0000-0000-0000CF1F0000}"/>
    <cellStyle name="Accent3 5 5" xfId="8145" xr:uid="{00000000-0005-0000-0000-0000D01F0000}"/>
    <cellStyle name="Accent3 5 6" xfId="8146" xr:uid="{00000000-0005-0000-0000-0000D11F0000}"/>
    <cellStyle name="Accent3 5 7" xfId="8147" xr:uid="{00000000-0005-0000-0000-0000D21F0000}"/>
    <cellStyle name="Accent3 5 8" xfId="8148" xr:uid="{00000000-0005-0000-0000-0000D31F0000}"/>
    <cellStyle name="Accent3 5 9" xfId="8149" xr:uid="{00000000-0005-0000-0000-0000D41F0000}"/>
    <cellStyle name="Accent3 6" xfId="8150" xr:uid="{00000000-0005-0000-0000-0000D51F0000}"/>
    <cellStyle name="Accent3 6 10" xfId="8151" xr:uid="{00000000-0005-0000-0000-0000D61F0000}"/>
    <cellStyle name="Accent3 6 2" xfId="8152" xr:uid="{00000000-0005-0000-0000-0000D71F0000}"/>
    <cellStyle name="Accent3 6 3" xfId="8153" xr:uid="{00000000-0005-0000-0000-0000D81F0000}"/>
    <cellStyle name="Accent3 6 4" xfId="8154" xr:uid="{00000000-0005-0000-0000-0000D91F0000}"/>
    <cellStyle name="Accent3 6 5" xfId="8155" xr:uid="{00000000-0005-0000-0000-0000DA1F0000}"/>
    <cellStyle name="Accent3 6 6" xfId="8156" xr:uid="{00000000-0005-0000-0000-0000DB1F0000}"/>
    <cellStyle name="Accent3 6 7" xfId="8157" xr:uid="{00000000-0005-0000-0000-0000DC1F0000}"/>
    <cellStyle name="Accent3 6 8" xfId="8158" xr:uid="{00000000-0005-0000-0000-0000DD1F0000}"/>
    <cellStyle name="Accent3 6 9" xfId="8159" xr:uid="{00000000-0005-0000-0000-0000DE1F0000}"/>
    <cellStyle name="Accent3 7" xfId="8160" xr:uid="{00000000-0005-0000-0000-0000DF1F0000}"/>
    <cellStyle name="Accent3 7 10" xfId="8161" xr:uid="{00000000-0005-0000-0000-0000E01F0000}"/>
    <cellStyle name="Accent3 7 2" xfId="8162" xr:uid="{00000000-0005-0000-0000-0000E11F0000}"/>
    <cellStyle name="Accent3 7 3" xfId="8163" xr:uid="{00000000-0005-0000-0000-0000E21F0000}"/>
    <cellStyle name="Accent3 7 4" xfId="8164" xr:uid="{00000000-0005-0000-0000-0000E31F0000}"/>
    <cellStyle name="Accent3 7 5" xfId="8165" xr:uid="{00000000-0005-0000-0000-0000E41F0000}"/>
    <cellStyle name="Accent3 7 6" xfId="8166" xr:uid="{00000000-0005-0000-0000-0000E51F0000}"/>
    <cellStyle name="Accent3 7 7" xfId="8167" xr:uid="{00000000-0005-0000-0000-0000E61F0000}"/>
    <cellStyle name="Accent3 7 8" xfId="8168" xr:uid="{00000000-0005-0000-0000-0000E71F0000}"/>
    <cellStyle name="Accent3 7 9" xfId="8169" xr:uid="{00000000-0005-0000-0000-0000E81F0000}"/>
    <cellStyle name="Accent3 8" xfId="8170" xr:uid="{00000000-0005-0000-0000-0000E91F0000}"/>
    <cellStyle name="Accent3 8 10" xfId="8171" xr:uid="{00000000-0005-0000-0000-0000EA1F0000}"/>
    <cellStyle name="Accent3 8 2" xfId="8172" xr:uid="{00000000-0005-0000-0000-0000EB1F0000}"/>
    <cellStyle name="Accent3 8 3" xfId="8173" xr:uid="{00000000-0005-0000-0000-0000EC1F0000}"/>
    <cellStyle name="Accent3 8 4" xfId="8174" xr:uid="{00000000-0005-0000-0000-0000ED1F0000}"/>
    <cellStyle name="Accent3 8 5" xfId="8175" xr:uid="{00000000-0005-0000-0000-0000EE1F0000}"/>
    <cellStyle name="Accent3 8 6" xfId="8176" xr:uid="{00000000-0005-0000-0000-0000EF1F0000}"/>
    <cellStyle name="Accent3 8 7" xfId="8177" xr:uid="{00000000-0005-0000-0000-0000F01F0000}"/>
    <cellStyle name="Accent3 8 8" xfId="8178" xr:uid="{00000000-0005-0000-0000-0000F11F0000}"/>
    <cellStyle name="Accent3 8 9" xfId="8179" xr:uid="{00000000-0005-0000-0000-0000F21F0000}"/>
    <cellStyle name="Accent3 9" xfId="8180" xr:uid="{00000000-0005-0000-0000-0000F31F0000}"/>
    <cellStyle name="Accent3 9 10" xfId="8181" xr:uid="{00000000-0005-0000-0000-0000F41F0000}"/>
    <cellStyle name="Accent3 9 2" xfId="8182" xr:uid="{00000000-0005-0000-0000-0000F51F0000}"/>
    <cellStyle name="Accent3 9 3" xfId="8183" xr:uid="{00000000-0005-0000-0000-0000F61F0000}"/>
    <cellStyle name="Accent3 9 4" xfId="8184" xr:uid="{00000000-0005-0000-0000-0000F71F0000}"/>
    <cellStyle name="Accent3 9 5" xfId="8185" xr:uid="{00000000-0005-0000-0000-0000F81F0000}"/>
    <cellStyle name="Accent3 9 6" xfId="8186" xr:uid="{00000000-0005-0000-0000-0000F91F0000}"/>
    <cellStyle name="Accent3 9 7" xfId="8187" xr:uid="{00000000-0005-0000-0000-0000FA1F0000}"/>
    <cellStyle name="Accent3 9 8" xfId="8188" xr:uid="{00000000-0005-0000-0000-0000FB1F0000}"/>
    <cellStyle name="Accent3 9 9" xfId="8189" xr:uid="{00000000-0005-0000-0000-0000FC1F0000}"/>
    <cellStyle name="Accent4 10" xfId="8190" xr:uid="{00000000-0005-0000-0000-0000FD1F0000}"/>
    <cellStyle name="Accent4 11" xfId="8191" xr:uid="{00000000-0005-0000-0000-0000FE1F0000}"/>
    <cellStyle name="Accent4 12" xfId="8192" xr:uid="{00000000-0005-0000-0000-0000FF1F0000}"/>
    <cellStyle name="Accent4 12 2" xfId="8193" xr:uid="{00000000-0005-0000-0000-000000200000}"/>
    <cellStyle name="Accent4 13" xfId="8194" xr:uid="{00000000-0005-0000-0000-000001200000}"/>
    <cellStyle name="Accent4 13 2" xfId="8195" xr:uid="{00000000-0005-0000-0000-000002200000}"/>
    <cellStyle name="Accent4 14" xfId="8196" xr:uid="{00000000-0005-0000-0000-000003200000}"/>
    <cellStyle name="Accent4 15" xfId="8197" xr:uid="{00000000-0005-0000-0000-000004200000}"/>
    <cellStyle name="Accent4 2" xfId="8198" xr:uid="{00000000-0005-0000-0000-000005200000}"/>
    <cellStyle name="Accent4 2 10" xfId="8199" xr:uid="{00000000-0005-0000-0000-000006200000}"/>
    <cellStyle name="Accent4 2 11" xfId="8200" xr:uid="{00000000-0005-0000-0000-000007200000}"/>
    <cellStyle name="Accent4 2 12" xfId="8201" xr:uid="{00000000-0005-0000-0000-000008200000}"/>
    <cellStyle name="Accent4 2 13" xfId="8202" xr:uid="{00000000-0005-0000-0000-000009200000}"/>
    <cellStyle name="Accent4 2 14" xfId="8203" xr:uid="{00000000-0005-0000-0000-00000A200000}"/>
    <cellStyle name="Accent4 2 2" xfId="8204" xr:uid="{00000000-0005-0000-0000-00000B200000}"/>
    <cellStyle name="Accent4 2 2 2" xfId="8205" xr:uid="{00000000-0005-0000-0000-00000C200000}"/>
    <cellStyle name="Accent4 2 2 3" xfId="8206" xr:uid="{00000000-0005-0000-0000-00000D200000}"/>
    <cellStyle name="Accent4 2 2 4" xfId="8207" xr:uid="{00000000-0005-0000-0000-00000E200000}"/>
    <cellStyle name="Accent4 2 3" xfId="8208" xr:uid="{00000000-0005-0000-0000-00000F200000}"/>
    <cellStyle name="Accent4 2 4" xfId="8209" xr:uid="{00000000-0005-0000-0000-000010200000}"/>
    <cellStyle name="Accent4 2 5" xfId="8210" xr:uid="{00000000-0005-0000-0000-000011200000}"/>
    <cellStyle name="Accent4 2 6" xfId="8211" xr:uid="{00000000-0005-0000-0000-000012200000}"/>
    <cellStyle name="Accent4 2 7" xfId="8212" xr:uid="{00000000-0005-0000-0000-000013200000}"/>
    <cellStyle name="Accent4 2 8" xfId="8213" xr:uid="{00000000-0005-0000-0000-000014200000}"/>
    <cellStyle name="Accent4 2 9" xfId="8214" xr:uid="{00000000-0005-0000-0000-000015200000}"/>
    <cellStyle name="Accent4 3" xfId="8215" xr:uid="{00000000-0005-0000-0000-000016200000}"/>
    <cellStyle name="Accent4 3 10" xfId="8216" xr:uid="{00000000-0005-0000-0000-000017200000}"/>
    <cellStyle name="Accent4 3 2" xfId="8217" xr:uid="{00000000-0005-0000-0000-000018200000}"/>
    <cellStyle name="Accent4 3 3" xfId="8218" xr:uid="{00000000-0005-0000-0000-000019200000}"/>
    <cellStyle name="Accent4 3 4" xfId="8219" xr:uid="{00000000-0005-0000-0000-00001A200000}"/>
    <cellStyle name="Accent4 3 5" xfId="8220" xr:uid="{00000000-0005-0000-0000-00001B200000}"/>
    <cellStyle name="Accent4 3 6" xfId="8221" xr:uid="{00000000-0005-0000-0000-00001C200000}"/>
    <cellStyle name="Accent4 3 7" xfId="8222" xr:uid="{00000000-0005-0000-0000-00001D200000}"/>
    <cellStyle name="Accent4 3 8" xfId="8223" xr:uid="{00000000-0005-0000-0000-00001E200000}"/>
    <cellStyle name="Accent4 3 9" xfId="8224" xr:uid="{00000000-0005-0000-0000-00001F200000}"/>
    <cellStyle name="Accent4 4" xfId="8225" xr:uid="{00000000-0005-0000-0000-000020200000}"/>
    <cellStyle name="Accent4 4 10" xfId="8226" xr:uid="{00000000-0005-0000-0000-000021200000}"/>
    <cellStyle name="Accent4 4 2" xfId="8227" xr:uid="{00000000-0005-0000-0000-000022200000}"/>
    <cellStyle name="Accent4 4 3" xfId="8228" xr:uid="{00000000-0005-0000-0000-000023200000}"/>
    <cellStyle name="Accent4 4 4" xfId="8229" xr:uid="{00000000-0005-0000-0000-000024200000}"/>
    <cellStyle name="Accent4 4 5" xfId="8230" xr:uid="{00000000-0005-0000-0000-000025200000}"/>
    <cellStyle name="Accent4 4 6" xfId="8231" xr:uid="{00000000-0005-0000-0000-000026200000}"/>
    <cellStyle name="Accent4 4 7" xfId="8232" xr:uid="{00000000-0005-0000-0000-000027200000}"/>
    <cellStyle name="Accent4 4 8" xfId="8233" xr:uid="{00000000-0005-0000-0000-000028200000}"/>
    <cellStyle name="Accent4 4 9" xfId="8234" xr:uid="{00000000-0005-0000-0000-000029200000}"/>
    <cellStyle name="Accent4 5" xfId="8235" xr:uid="{00000000-0005-0000-0000-00002A200000}"/>
    <cellStyle name="Accent4 5 10" xfId="8236" xr:uid="{00000000-0005-0000-0000-00002B200000}"/>
    <cellStyle name="Accent4 5 2" xfId="8237" xr:uid="{00000000-0005-0000-0000-00002C200000}"/>
    <cellStyle name="Accent4 5 3" xfId="8238" xr:uid="{00000000-0005-0000-0000-00002D200000}"/>
    <cellStyle name="Accent4 5 4" xfId="8239" xr:uid="{00000000-0005-0000-0000-00002E200000}"/>
    <cellStyle name="Accent4 5 5" xfId="8240" xr:uid="{00000000-0005-0000-0000-00002F200000}"/>
    <cellStyle name="Accent4 5 6" xfId="8241" xr:uid="{00000000-0005-0000-0000-000030200000}"/>
    <cellStyle name="Accent4 5 7" xfId="8242" xr:uid="{00000000-0005-0000-0000-000031200000}"/>
    <cellStyle name="Accent4 5 8" xfId="8243" xr:uid="{00000000-0005-0000-0000-000032200000}"/>
    <cellStyle name="Accent4 5 9" xfId="8244" xr:uid="{00000000-0005-0000-0000-000033200000}"/>
    <cellStyle name="Accent4 6" xfId="8245" xr:uid="{00000000-0005-0000-0000-000034200000}"/>
    <cellStyle name="Accent4 6 10" xfId="8246" xr:uid="{00000000-0005-0000-0000-000035200000}"/>
    <cellStyle name="Accent4 6 2" xfId="8247" xr:uid="{00000000-0005-0000-0000-000036200000}"/>
    <cellStyle name="Accent4 6 3" xfId="8248" xr:uid="{00000000-0005-0000-0000-000037200000}"/>
    <cellStyle name="Accent4 6 4" xfId="8249" xr:uid="{00000000-0005-0000-0000-000038200000}"/>
    <cellStyle name="Accent4 6 5" xfId="8250" xr:uid="{00000000-0005-0000-0000-000039200000}"/>
    <cellStyle name="Accent4 6 6" xfId="8251" xr:uid="{00000000-0005-0000-0000-00003A200000}"/>
    <cellStyle name="Accent4 6 7" xfId="8252" xr:uid="{00000000-0005-0000-0000-00003B200000}"/>
    <cellStyle name="Accent4 6 8" xfId="8253" xr:uid="{00000000-0005-0000-0000-00003C200000}"/>
    <cellStyle name="Accent4 6 9" xfId="8254" xr:uid="{00000000-0005-0000-0000-00003D200000}"/>
    <cellStyle name="Accent4 7" xfId="8255" xr:uid="{00000000-0005-0000-0000-00003E200000}"/>
    <cellStyle name="Accent4 7 10" xfId="8256" xr:uid="{00000000-0005-0000-0000-00003F200000}"/>
    <cellStyle name="Accent4 7 2" xfId="8257" xr:uid="{00000000-0005-0000-0000-000040200000}"/>
    <cellStyle name="Accent4 7 3" xfId="8258" xr:uid="{00000000-0005-0000-0000-000041200000}"/>
    <cellStyle name="Accent4 7 4" xfId="8259" xr:uid="{00000000-0005-0000-0000-000042200000}"/>
    <cellStyle name="Accent4 7 5" xfId="8260" xr:uid="{00000000-0005-0000-0000-000043200000}"/>
    <cellStyle name="Accent4 7 6" xfId="8261" xr:uid="{00000000-0005-0000-0000-000044200000}"/>
    <cellStyle name="Accent4 7 7" xfId="8262" xr:uid="{00000000-0005-0000-0000-000045200000}"/>
    <cellStyle name="Accent4 7 8" xfId="8263" xr:uid="{00000000-0005-0000-0000-000046200000}"/>
    <cellStyle name="Accent4 7 9" xfId="8264" xr:uid="{00000000-0005-0000-0000-000047200000}"/>
    <cellStyle name="Accent4 8" xfId="8265" xr:uid="{00000000-0005-0000-0000-000048200000}"/>
    <cellStyle name="Accent4 8 10" xfId="8266" xr:uid="{00000000-0005-0000-0000-000049200000}"/>
    <cellStyle name="Accent4 8 2" xfId="8267" xr:uid="{00000000-0005-0000-0000-00004A200000}"/>
    <cellStyle name="Accent4 8 3" xfId="8268" xr:uid="{00000000-0005-0000-0000-00004B200000}"/>
    <cellStyle name="Accent4 8 4" xfId="8269" xr:uid="{00000000-0005-0000-0000-00004C200000}"/>
    <cellStyle name="Accent4 8 5" xfId="8270" xr:uid="{00000000-0005-0000-0000-00004D200000}"/>
    <cellStyle name="Accent4 8 6" xfId="8271" xr:uid="{00000000-0005-0000-0000-00004E200000}"/>
    <cellStyle name="Accent4 8 7" xfId="8272" xr:uid="{00000000-0005-0000-0000-00004F200000}"/>
    <cellStyle name="Accent4 8 8" xfId="8273" xr:uid="{00000000-0005-0000-0000-000050200000}"/>
    <cellStyle name="Accent4 8 9" xfId="8274" xr:uid="{00000000-0005-0000-0000-000051200000}"/>
    <cellStyle name="Accent4 9" xfId="8275" xr:uid="{00000000-0005-0000-0000-000052200000}"/>
    <cellStyle name="Accent4 9 10" xfId="8276" xr:uid="{00000000-0005-0000-0000-000053200000}"/>
    <cellStyle name="Accent4 9 2" xfId="8277" xr:uid="{00000000-0005-0000-0000-000054200000}"/>
    <cellStyle name="Accent4 9 3" xfId="8278" xr:uid="{00000000-0005-0000-0000-000055200000}"/>
    <cellStyle name="Accent4 9 4" xfId="8279" xr:uid="{00000000-0005-0000-0000-000056200000}"/>
    <cellStyle name="Accent4 9 5" xfId="8280" xr:uid="{00000000-0005-0000-0000-000057200000}"/>
    <cellStyle name="Accent4 9 6" xfId="8281" xr:uid="{00000000-0005-0000-0000-000058200000}"/>
    <cellStyle name="Accent4 9 7" xfId="8282" xr:uid="{00000000-0005-0000-0000-000059200000}"/>
    <cellStyle name="Accent4 9 8" xfId="8283" xr:uid="{00000000-0005-0000-0000-00005A200000}"/>
    <cellStyle name="Accent4 9 9" xfId="8284" xr:uid="{00000000-0005-0000-0000-00005B200000}"/>
    <cellStyle name="Accent5 10" xfId="8285" xr:uid="{00000000-0005-0000-0000-00005C200000}"/>
    <cellStyle name="Accent5 11" xfId="8286" xr:uid="{00000000-0005-0000-0000-00005D200000}"/>
    <cellStyle name="Accent5 12" xfId="8287" xr:uid="{00000000-0005-0000-0000-00005E200000}"/>
    <cellStyle name="Accent5 12 2" xfId="8288" xr:uid="{00000000-0005-0000-0000-00005F200000}"/>
    <cellStyle name="Accent5 13" xfId="8289" xr:uid="{00000000-0005-0000-0000-000060200000}"/>
    <cellStyle name="Accent5 13 2" xfId="8290" xr:uid="{00000000-0005-0000-0000-000061200000}"/>
    <cellStyle name="Accent5 14" xfId="8291" xr:uid="{00000000-0005-0000-0000-000062200000}"/>
    <cellStyle name="Accent5 15" xfId="8292" xr:uid="{00000000-0005-0000-0000-000063200000}"/>
    <cellStyle name="Accent5 2" xfId="8293" xr:uid="{00000000-0005-0000-0000-000064200000}"/>
    <cellStyle name="Accent5 2 10" xfId="8294" xr:uid="{00000000-0005-0000-0000-000065200000}"/>
    <cellStyle name="Accent5 2 11" xfId="8295" xr:uid="{00000000-0005-0000-0000-000066200000}"/>
    <cellStyle name="Accent5 2 12" xfId="8296" xr:uid="{00000000-0005-0000-0000-000067200000}"/>
    <cellStyle name="Accent5 2 13" xfId="8297" xr:uid="{00000000-0005-0000-0000-000068200000}"/>
    <cellStyle name="Accent5 2 14" xfId="8298" xr:uid="{00000000-0005-0000-0000-000069200000}"/>
    <cellStyle name="Accent5 2 2" xfId="8299" xr:uid="{00000000-0005-0000-0000-00006A200000}"/>
    <cellStyle name="Accent5 2 2 2" xfId="8300" xr:uid="{00000000-0005-0000-0000-00006B200000}"/>
    <cellStyle name="Accent5 2 2 3" xfId="8301" xr:uid="{00000000-0005-0000-0000-00006C200000}"/>
    <cellStyle name="Accent5 2 2 4" xfId="8302" xr:uid="{00000000-0005-0000-0000-00006D200000}"/>
    <cellStyle name="Accent5 2 3" xfId="8303" xr:uid="{00000000-0005-0000-0000-00006E200000}"/>
    <cellStyle name="Accent5 2 4" xfId="8304" xr:uid="{00000000-0005-0000-0000-00006F200000}"/>
    <cellStyle name="Accent5 2 5" xfId="8305" xr:uid="{00000000-0005-0000-0000-000070200000}"/>
    <cellStyle name="Accent5 2 6" xfId="8306" xr:uid="{00000000-0005-0000-0000-000071200000}"/>
    <cellStyle name="Accent5 2 7" xfId="8307" xr:uid="{00000000-0005-0000-0000-000072200000}"/>
    <cellStyle name="Accent5 2 8" xfId="8308" xr:uid="{00000000-0005-0000-0000-000073200000}"/>
    <cellStyle name="Accent5 2 9" xfId="8309" xr:uid="{00000000-0005-0000-0000-000074200000}"/>
    <cellStyle name="Accent5 3" xfId="8310" xr:uid="{00000000-0005-0000-0000-000075200000}"/>
    <cellStyle name="Accent5 3 10" xfId="8311" xr:uid="{00000000-0005-0000-0000-000076200000}"/>
    <cellStyle name="Accent5 3 2" xfId="8312" xr:uid="{00000000-0005-0000-0000-000077200000}"/>
    <cellStyle name="Accent5 3 3" xfId="8313" xr:uid="{00000000-0005-0000-0000-000078200000}"/>
    <cellStyle name="Accent5 3 4" xfId="8314" xr:uid="{00000000-0005-0000-0000-000079200000}"/>
    <cellStyle name="Accent5 3 5" xfId="8315" xr:uid="{00000000-0005-0000-0000-00007A200000}"/>
    <cellStyle name="Accent5 3 6" xfId="8316" xr:uid="{00000000-0005-0000-0000-00007B200000}"/>
    <cellStyle name="Accent5 3 7" xfId="8317" xr:uid="{00000000-0005-0000-0000-00007C200000}"/>
    <cellStyle name="Accent5 3 8" xfId="8318" xr:uid="{00000000-0005-0000-0000-00007D200000}"/>
    <cellStyle name="Accent5 3 9" xfId="8319" xr:uid="{00000000-0005-0000-0000-00007E200000}"/>
    <cellStyle name="Accent5 4" xfId="8320" xr:uid="{00000000-0005-0000-0000-00007F200000}"/>
    <cellStyle name="Accent5 4 10" xfId="8321" xr:uid="{00000000-0005-0000-0000-000080200000}"/>
    <cellStyle name="Accent5 4 2" xfId="8322" xr:uid="{00000000-0005-0000-0000-000081200000}"/>
    <cellStyle name="Accent5 4 3" xfId="8323" xr:uid="{00000000-0005-0000-0000-000082200000}"/>
    <cellStyle name="Accent5 4 4" xfId="8324" xr:uid="{00000000-0005-0000-0000-000083200000}"/>
    <cellStyle name="Accent5 4 5" xfId="8325" xr:uid="{00000000-0005-0000-0000-000084200000}"/>
    <cellStyle name="Accent5 4 6" xfId="8326" xr:uid="{00000000-0005-0000-0000-000085200000}"/>
    <cellStyle name="Accent5 4 7" xfId="8327" xr:uid="{00000000-0005-0000-0000-000086200000}"/>
    <cellStyle name="Accent5 4 8" xfId="8328" xr:uid="{00000000-0005-0000-0000-000087200000}"/>
    <cellStyle name="Accent5 4 9" xfId="8329" xr:uid="{00000000-0005-0000-0000-000088200000}"/>
    <cellStyle name="Accent5 5" xfId="8330" xr:uid="{00000000-0005-0000-0000-000089200000}"/>
    <cellStyle name="Accent5 5 10" xfId="8331" xr:uid="{00000000-0005-0000-0000-00008A200000}"/>
    <cellStyle name="Accent5 5 2" xfId="8332" xr:uid="{00000000-0005-0000-0000-00008B200000}"/>
    <cellStyle name="Accent5 5 3" xfId="8333" xr:uid="{00000000-0005-0000-0000-00008C200000}"/>
    <cellStyle name="Accent5 5 4" xfId="8334" xr:uid="{00000000-0005-0000-0000-00008D200000}"/>
    <cellStyle name="Accent5 5 5" xfId="8335" xr:uid="{00000000-0005-0000-0000-00008E200000}"/>
    <cellStyle name="Accent5 5 6" xfId="8336" xr:uid="{00000000-0005-0000-0000-00008F200000}"/>
    <cellStyle name="Accent5 5 7" xfId="8337" xr:uid="{00000000-0005-0000-0000-000090200000}"/>
    <cellStyle name="Accent5 5 8" xfId="8338" xr:uid="{00000000-0005-0000-0000-000091200000}"/>
    <cellStyle name="Accent5 5 9" xfId="8339" xr:uid="{00000000-0005-0000-0000-000092200000}"/>
    <cellStyle name="Accent5 6" xfId="8340" xr:uid="{00000000-0005-0000-0000-000093200000}"/>
    <cellStyle name="Accent5 6 10" xfId="8341" xr:uid="{00000000-0005-0000-0000-000094200000}"/>
    <cellStyle name="Accent5 6 2" xfId="8342" xr:uid="{00000000-0005-0000-0000-000095200000}"/>
    <cellStyle name="Accent5 6 3" xfId="8343" xr:uid="{00000000-0005-0000-0000-000096200000}"/>
    <cellStyle name="Accent5 6 4" xfId="8344" xr:uid="{00000000-0005-0000-0000-000097200000}"/>
    <cellStyle name="Accent5 6 5" xfId="8345" xr:uid="{00000000-0005-0000-0000-000098200000}"/>
    <cellStyle name="Accent5 6 6" xfId="8346" xr:uid="{00000000-0005-0000-0000-000099200000}"/>
    <cellStyle name="Accent5 6 7" xfId="8347" xr:uid="{00000000-0005-0000-0000-00009A200000}"/>
    <cellStyle name="Accent5 6 8" xfId="8348" xr:uid="{00000000-0005-0000-0000-00009B200000}"/>
    <cellStyle name="Accent5 6 9" xfId="8349" xr:uid="{00000000-0005-0000-0000-00009C200000}"/>
    <cellStyle name="Accent5 7" xfId="8350" xr:uid="{00000000-0005-0000-0000-00009D200000}"/>
    <cellStyle name="Accent5 7 10" xfId="8351" xr:uid="{00000000-0005-0000-0000-00009E200000}"/>
    <cellStyle name="Accent5 7 2" xfId="8352" xr:uid="{00000000-0005-0000-0000-00009F200000}"/>
    <cellStyle name="Accent5 7 3" xfId="8353" xr:uid="{00000000-0005-0000-0000-0000A0200000}"/>
    <cellStyle name="Accent5 7 4" xfId="8354" xr:uid="{00000000-0005-0000-0000-0000A1200000}"/>
    <cellStyle name="Accent5 7 5" xfId="8355" xr:uid="{00000000-0005-0000-0000-0000A2200000}"/>
    <cellStyle name="Accent5 7 6" xfId="8356" xr:uid="{00000000-0005-0000-0000-0000A3200000}"/>
    <cellStyle name="Accent5 7 7" xfId="8357" xr:uid="{00000000-0005-0000-0000-0000A4200000}"/>
    <cellStyle name="Accent5 7 8" xfId="8358" xr:uid="{00000000-0005-0000-0000-0000A5200000}"/>
    <cellStyle name="Accent5 7 9" xfId="8359" xr:uid="{00000000-0005-0000-0000-0000A6200000}"/>
    <cellStyle name="Accent5 8" xfId="8360" xr:uid="{00000000-0005-0000-0000-0000A7200000}"/>
    <cellStyle name="Accent5 8 10" xfId="8361" xr:uid="{00000000-0005-0000-0000-0000A8200000}"/>
    <cellStyle name="Accent5 8 2" xfId="8362" xr:uid="{00000000-0005-0000-0000-0000A9200000}"/>
    <cellStyle name="Accent5 8 3" xfId="8363" xr:uid="{00000000-0005-0000-0000-0000AA200000}"/>
    <cellStyle name="Accent5 8 4" xfId="8364" xr:uid="{00000000-0005-0000-0000-0000AB200000}"/>
    <cellStyle name="Accent5 8 5" xfId="8365" xr:uid="{00000000-0005-0000-0000-0000AC200000}"/>
    <cellStyle name="Accent5 8 6" xfId="8366" xr:uid="{00000000-0005-0000-0000-0000AD200000}"/>
    <cellStyle name="Accent5 8 7" xfId="8367" xr:uid="{00000000-0005-0000-0000-0000AE200000}"/>
    <cellStyle name="Accent5 8 8" xfId="8368" xr:uid="{00000000-0005-0000-0000-0000AF200000}"/>
    <cellStyle name="Accent5 8 9" xfId="8369" xr:uid="{00000000-0005-0000-0000-0000B0200000}"/>
    <cellStyle name="Accent5 9" xfId="8370" xr:uid="{00000000-0005-0000-0000-0000B1200000}"/>
    <cellStyle name="Accent5 9 10" xfId="8371" xr:uid="{00000000-0005-0000-0000-0000B2200000}"/>
    <cellStyle name="Accent5 9 2" xfId="8372" xr:uid="{00000000-0005-0000-0000-0000B3200000}"/>
    <cellStyle name="Accent5 9 3" xfId="8373" xr:uid="{00000000-0005-0000-0000-0000B4200000}"/>
    <cellStyle name="Accent5 9 4" xfId="8374" xr:uid="{00000000-0005-0000-0000-0000B5200000}"/>
    <cellStyle name="Accent5 9 5" xfId="8375" xr:uid="{00000000-0005-0000-0000-0000B6200000}"/>
    <cellStyle name="Accent5 9 6" xfId="8376" xr:uid="{00000000-0005-0000-0000-0000B7200000}"/>
    <cellStyle name="Accent5 9 7" xfId="8377" xr:uid="{00000000-0005-0000-0000-0000B8200000}"/>
    <cellStyle name="Accent5 9 8" xfId="8378" xr:uid="{00000000-0005-0000-0000-0000B9200000}"/>
    <cellStyle name="Accent5 9 9" xfId="8379" xr:uid="{00000000-0005-0000-0000-0000BA200000}"/>
    <cellStyle name="Accent6 10" xfId="8380" xr:uid="{00000000-0005-0000-0000-0000BB200000}"/>
    <cellStyle name="Accent6 11" xfId="8381" xr:uid="{00000000-0005-0000-0000-0000BC200000}"/>
    <cellStyle name="Accent6 12" xfId="8382" xr:uid="{00000000-0005-0000-0000-0000BD200000}"/>
    <cellStyle name="Accent6 12 2" xfId="8383" xr:uid="{00000000-0005-0000-0000-0000BE200000}"/>
    <cellStyle name="Accent6 13" xfId="8384" xr:uid="{00000000-0005-0000-0000-0000BF200000}"/>
    <cellStyle name="Accent6 13 2" xfId="8385" xr:uid="{00000000-0005-0000-0000-0000C0200000}"/>
    <cellStyle name="Accent6 14" xfId="8386" xr:uid="{00000000-0005-0000-0000-0000C1200000}"/>
    <cellStyle name="Accent6 15" xfId="8387" xr:uid="{00000000-0005-0000-0000-0000C2200000}"/>
    <cellStyle name="Accent6 2" xfId="8388" xr:uid="{00000000-0005-0000-0000-0000C3200000}"/>
    <cellStyle name="Accent6 2 10" xfId="8389" xr:uid="{00000000-0005-0000-0000-0000C4200000}"/>
    <cellStyle name="Accent6 2 11" xfId="8390" xr:uid="{00000000-0005-0000-0000-0000C5200000}"/>
    <cellStyle name="Accent6 2 12" xfId="8391" xr:uid="{00000000-0005-0000-0000-0000C6200000}"/>
    <cellStyle name="Accent6 2 13" xfId="8392" xr:uid="{00000000-0005-0000-0000-0000C7200000}"/>
    <cellStyle name="Accent6 2 14" xfId="8393" xr:uid="{00000000-0005-0000-0000-0000C8200000}"/>
    <cellStyle name="Accent6 2 2" xfId="8394" xr:uid="{00000000-0005-0000-0000-0000C9200000}"/>
    <cellStyle name="Accent6 2 2 2" xfId="8395" xr:uid="{00000000-0005-0000-0000-0000CA200000}"/>
    <cellStyle name="Accent6 2 2 3" xfId="8396" xr:uid="{00000000-0005-0000-0000-0000CB200000}"/>
    <cellStyle name="Accent6 2 2 4" xfId="8397" xr:uid="{00000000-0005-0000-0000-0000CC200000}"/>
    <cellStyle name="Accent6 2 3" xfId="8398" xr:uid="{00000000-0005-0000-0000-0000CD200000}"/>
    <cellStyle name="Accent6 2 4" xfId="8399" xr:uid="{00000000-0005-0000-0000-0000CE200000}"/>
    <cellStyle name="Accent6 2 5" xfId="8400" xr:uid="{00000000-0005-0000-0000-0000CF200000}"/>
    <cellStyle name="Accent6 2 6" xfId="8401" xr:uid="{00000000-0005-0000-0000-0000D0200000}"/>
    <cellStyle name="Accent6 2 7" xfId="8402" xr:uid="{00000000-0005-0000-0000-0000D1200000}"/>
    <cellStyle name="Accent6 2 8" xfId="8403" xr:uid="{00000000-0005-0000-0000-0000D2200000}"/>
    <cellStyle name="Accent6 2 9" xfId="8404" xr:uid="{00000000-0005-0000-0000-0000D3200000}"/>
    <cellStyle name="Accent6 3" xfId="8405" xr:uid="{00000000-0005-0000-0000-0000D4200000}"/>
    <cellStyle name="Accent6 3 10" xfId="8406" xr:uid="{00000000-0005-0000-0000-0000D5200000}"/>
    <cellStyle name="Accent6 3 2" xfId="8407" xr:uid="{00000000-0005-0000-0000-0000D6200000}"/>
    <cellStyle name="Accent6 3 3" xfId="8408" xr:uid="{00000000-0005-0000-0000-0000D7200000}"/>
    <cellStyle name="Accent6 3 4" xfId="8409" xr:uid="{00000000-0005-0000-0000-0000D8200000}"/>
    <cellStyle name="Accent6 3 5" xfId="8410" xr:uid="{00000000-0005-0000-0000-0000D9200000}"/>
    <cellStyle name="Accent6 3 6" xfId="8411" xr:uid="{00000000-0005-0000-0000-0000DA200000}"/>
    <cellStyle name="Accent6 3 7" xfId="8412" xr:uid="{00000000-0005-0000-0000-0000DB200000}"/>
    <cellStyle name="Accent6 3 8" xfId="8413" xr:uid="{00000000-0005-0000-0000-0000DC200000}"/>
    <cellStyle name="Accent6 3 9" xfId="8414" xr:uid="{00000000-0005-0000-0000-0000DD200000}"/>
    <cellStyle name="Accent6 4" xfId="8415" xr:uid="{00000000-0005-0000-0000-0000DE200000}"/>
    <cellStyle name="Accent6 4 10" xfId="8416" xr:uid="{00000000-0005-0000-0000-0000DF200000}"/>
    <cellStyle name="Accent6 4 2" xfId="8417" xr:uid="{00000000-0005-0000-0000-0000E0200000}"/>
    <cellStyle name="Accent6 4 3" xfId="8418" xr:uid="{00000000-0005-0000-0000-0000E1200000}"/>
    <cellStyle name="Accent6 4 4" xfId="8419" xr:uid="{00000000-0005-0000-0000-0000E2200000}"/>
    <cellStyle name="Accent6 4 5" xfId="8420" xr:uid="{00000000-0005-0000-0000-0000E3200000}"/>
    <cellStyle name="Accent6 4 6" xfId="8421" xr:uid="{00000000-0005-0000-0000-0000E4200000}"/>
    <cellStyle name="Accent6 4 7" xfId="8422" xr:uid="{00000000-0005-0000-0000-0000E5200000}"/>
    <cellStyle name="Accent6 4 8" xfId="8423" xr:uid="{00000000-0005-0000-0000-0000E6200000}"/>
    <cellStyle name="Accent6 4 9" xfId="8424" xr:uid="{00000000-0005-0000-0000-0000E7200000}"/>
    <cellStyle name="Accent6 5" xfId="8425" xr:uid="{00000000-0005-0000-0000-0000E8200000}"/>
    <cellStyle name="Accent6 5 10" xfId="8426" xr:uid="{00000000-0005-0000-0000-0000E9200000}"/>
    <cellStyle name="Accent6 5 2" xfId="8427" xr:uid="{00000000-0005-0000-0000-0000EA200000}"/>
    <cellStyle name="Accent6 5 3" xfId="8428" xr:uid="{00000000-0005-0000-0000-0000EB200000}"/>
    <cellStyle name="Accent6 5 4" xfId="8429" xr:uid="{00000000-0005-0000-0000-0000EC200000}"/>
    <cellStyle name="Accent6 5 5" xfId="8430" xr:uid="{00000000-0005-0000-0000-0000ED200000}"/>
    <cellStyle name="Accent6 5 6" xfId="8431" xr:uid="{00000000-0005-0000-0000-0000EE200000}"/>
    <cellStyle name="Accent6 5 7" xfId="8432" xr:uid="{00000000-0005-0000-0000-0000EF200000}"/>
    <cellStyle name="Accent6 5 8" xfId="8433" xr:uid="{00000000-0005-0000-0000-0000F0200000}"/>
    <cellStyle name="Accent6 5 9" xfId="8434" xr:uid="{00000000-0005-0000-0000-0000F1200000}"/>
    <cellStyle name="Accent6 6" xfId="8435" xr:uid="{00000000-0005-0000-0000-0000F2200000}"/>
    <cellStyle name="Accent6 6 10" xfId="8436" xr:uid="{00000000-0005-0000-0000-0000F3200000}"/>
    <cellStyle name="Accent6 6 2" xfId="8437" xr:uid="{00000000-0005-0000-0000-0000F4200000}"/>
    <cellStyle name="Accent6 6 3" xfId="8438" xr:uid="{00000000-0005-0000-0000-0000F5200000}"/>
    <cellStyle name="Accent6 6 4" xfId="8439" xr:uid="{00000000-0005-0000-0000-0000F6200000}"/>
    <cellStyle name="Accent6 6 5" xfId="8440" xr:uid="{00000000-0005-0000-0000-0000F7200000}"/>
    <cellStyle name="Accent6 6 6" xfId="8441" xr:uid="{00000000-0005-0000-0000-0000F8200000}"/>
    <cellStyle name="Accent6 6 7" xfId="8442" xr:uid="{00000000-0005-0000-0000-0000F9200000}"/>
    <cellStyle name="Accent6 6 8" xfId="8443" xr:uid="{00000000-0005-0000-0000-0000FA200000}"/>
    <cellStyle name="Accent6 6 9" xfId="8444" xr:uid="{00000000-0005-0000-0000-0000FB200000}"/>
    <cellStyle name="Accent6 7" xfId="8445" xr:uid="{00000000-0005-0000-0000-0000FC200000}"/>
    <cellStyle name="Accent6 7 10" xfId="8446" xr:uid="{00000000-0005-0000-0000-0000FD200000}"/>
    <cellStyle name="Accent6 7 2" xfId="8447" xr:uid="{00000000-0005-0000-0000-0000FE200000}"/>
    <cellStyle name="Accent6 7 3" xfId="8448" xr:uid="{00000000-0005-0000-0000-0000FF200000}"/>
    <cellStyle name="Accent6 7 4" xfId="8449" xr:uid="{00000000-0005-0000-0000-000000210000}"/>
    <cellStyle name="Accent6 7 5" xfId="8450" xr:uid="{00000000-0005-0000-0000-000001210000}"/>
    <cellStyle name="Accent6 7 6" xfId="8451" xr:uid="{00000000-0005-0000-0000-000002210000}"/>
    <cellStyle name="Accent6 7 7" xfId="8452" xr:uid="{00000000-0005-0000-0000-000003210000}"/>
    <cellStyle name="Accent6 7 8" xfId="8453" xr:uid="{00000000-0005-0000-0000-000004210000}"/>
    <cellStyle name="Accent6 7 9" xfId="8454" xr:uid="{00000000-0005-0000-0000-000005210000}"/>
    <cellStyle name="Accent6 8" xfId="8455" xr:uid="{00000000-0005-0000-0000-000006210000}"/>
    <cellStyle name="Accent6 8 10" xfId="8456" xr:uid="{00000000-0005-0000-0000-000007210000}"/>
    <cellStyle name="Accent6 8 2" xfId="8457" xr:uid="{00000000-0005-0000-0000-000008210000}"/>
    <cellStyle name="Accent6 8 3" xfId="8458" xr:uid="{00000000-0005-0000-0000-000009210000}"/>
    <cellStyle name="Accent6 8 4" xfId="8459" xr:uid="{00000000-0005-0000-0000-00000A210000}"/>
    <cellStyle name="Accent6 8 5" xfId="8460" xr:uid="{00000000-0005-0000-0000-00000B210000}"/>
    <cellStyle name="Accent6 8 6" xfId="8461" xr:uid="{00000000-0005-0000-0000-00000C210000}"/>
    <cellStyle name="Accent6 8 7" xfId="8462" xr:uid="{00000000-0005-0000-0000-00000D210000}"/>
    <cellStyle name="Accent6 8 8" xfId="8463" xr:uid="{00000000-0005-0000-0000-00000E210000}"/>
    <cellStyle name="Accent6 8 9" xfId="8464" xr:uid="{00000000-0005-0000-0000-00000F210000}"/>
    <cellStyle name="Accent6 9" xfId="8465" xr:uid="{00000000-0005-0000-0000-000010210000}"/>
    <cellStyle name="Accent6 9 10" xfId="8466" xr:uid="{00000000-0005-0000-0000-000011210000}"/>
    <cellStyle name="Accent6 9 2" xfId="8467" xr:uid="{00000000-0005-0000-0000-000012210000}"/>
    <cellStyle name="Accent6 9 3" xfId="8468" xr:uid="{00000000-0005-0000-0000-000013210000}"/>
    <cellStyle name="Accent6 9 4" xfId="8469" xr:uid="{00000000-0005-0000-0000-000014210000}"/>
    <cellStyle name="Accent6 9 5" xfId="8470" xr:uid="{00000000-0005-0000-0000-000015210000}"/>
    <cellStyle name="Accent6 9 6" xfId="8471" xr:uid="{00000000-0005-0000-0000-000016210000}"/>
    <cellStyle name="Accent6 9 7" xfId="8472" xr:uid="{00000000-0005-0000-0000-000017210000}"/>
    <cellStyle name="Accent6 9 8" xfId="8473" xr:uid="{00000000-0005-0000-0000-000018210000}"/>
    <cellStyle name="Accent6 9 9" xfId="8474" xr:uid="{00000000-0005-0000-0000-000019210000}"/>
    <cellStyle name="Annotations Cell - PerformancePoint" xfId="8475" xr:uid="{00000000-0005-0000-0000-00001A210000}"/>
    <cellStyle name="Annotations Cell - PerformancePoint 2" xfId="8476" xr:uid="{00000000-0005-0000-0000-00001B210000}"/>
    <cellStyle name="Annotations Cell - PerformancePoint 2 2" xfId="8477" xr:uid="{00000000-0005-0000-0000-00001C210000}"/>
    <cellStyle name="Annotations Cell - PerformancePoint 3" xfId="8478" xr:uid="{00000000-0005-0000-0000-00001D210000}"/>
    <cellStyle name="Annotations Cell - PerformancePoint 3 2" xfId="8479" xr:uid="{00000000-0005-0000-0000-00001E210000}"/>
    <cellStyle name="Annotations Cell - PerformancePoint 4" xfId="8480" xr:uid="{00000000-0005-0000-0000-00001F210000}"/>
    <cellStyle name="Annotations Cell - PerformancePoint 5" xfId="8481" xr:uid="{00000000-0005-0000-0000-000020210000}"/>
    <cellStyle name="Annotations Cell - PerformancePoint 6" xfId="8482" xr:uid="{00000000-0005-0000-0000-000021210000}"/>
    <cellStyle name="Bad 10" xfId="8483" xr:uid="{00000000-0005-0000-0000-000022210000}"/>
    <cellStyle name="Bad 11" xfId="8484" xr:uid="{00000000-0005-0000-0000-000023210000}"/>
    <cellStyle name="Bad 12" xfId="8485" xr:uid="{00000000-0005-0000-0000-000024210000}"/>
    <cellStyle name="Bad 12 2" xfId="8486" xr:uid="{00000000-0005-0000-0000-000025210000}"/>
    <cellStyle name="Bad 13" xfId="8487" xr:uid="{00000000-0005-0000-0000-000026210000}"/>
    <cellStyle name="Bad 13 2" xfId="8488" xr:uid="{00000000-0005-0000-0000-000027210000}"/>
    <cellStyle name="Bad 14" xfId="8489" xr:uid="{00000000-0005-0000-0000-000028210000}"/>
    <cellStyle name="Bad 15" xfId="8490" xr:uid="{00000000-0005-0000-0000-000029210000}"/>
    <cellStyle name="Bad 2" xfId="8491" xr:uid="{00000000-0005-0000-0000-00002A210000}"/>
    <cellStyle name="Bad 2 10" xfId="8492" xr:uid="{00000000-0005-0000-0000-00002B210000}"/>
    <cellStyle name="Bad 2 11" xfId="8493" xr:uid="{00000000-0005-0000-0000-00002C210000}"/>
    <cellStyle name="Bad 2 12" xfId="8494" xr:uid="{00000000-0005-0000-0000-00002D210000}"/>
    <cellStyle name="Bad 2 13" xfId="8495" xr:uid="{00000000-0005-0000-0000-00002E210000}"/>
    <cellStyle name="Bad 2 14" xfId="8496" xr:uid="{00000000-0005-0000-0000-00002F210000}"/>
    <cellStyle name="Bad 2 2" xfId="8497" xr:uid="{00000000-0005-0000-0000-000030210000}"/>
    <cellStyle name="Bad 2 2 2" xfId="8498" xr:uid="{00000000-0005-0000-0000-000031210000}"/>
    <cellStyle name="Bad 2 2 3" xfId="8499" xr:uid="{00000000-0005-0000-0000-000032210000}"/>
    <cellStyle name="Bad 2 2 4" xfId="8500" xr:uid="{00000000-0005-0000-0000-000033210000}"/>
    <cellStyle name="Bad 2 3" xfId="8501" xr:uid="{00000000-0005-0000-0000-000034210000}"/>
    <cellStyle name="Bad 2 4" xfId="8502" xr:uid="{00000000-0005-0000-0000-000035210000}"/>
    <cellStyle name="Bad 2 5" xfId="8503" xr:uid="{00000000-0005-0000-0000-000036210000}"/>
    <cellStyle name="Bad 2 6" xfId="8504" xr:uid="{00000000-0005-0000-0000-000037210000}"/>
    <cellStyle name="Bad 2 7" xfId="8505" xr:uid="{00000000-0005-0000-0000-000038210000}"/>
    <cellStyle name="Bad 2 8" xfId="8506" xr:uid="{00000000-0005-0000-0000-000039210000}"/>
    <cellStyle name="Bad 2 9" xfId="8507" xr:uid="{00000000-0005-0000-0000-00003A210000}"/>
    <cellStyle name="Bad 3" xfId="8508" xr:uid="{00000000-0005-0000-0000-00003B210000}"/>
    <cellStyle name="Bad 3 10" xfId="8509" xr:uid="{00000000-0005-0000-0000-00003C210000}"/>
    <cellStyle name="Bad 3 2" xfId="8510" xr:uid="{00000000-0005-0000-0000-00003D210000}"/>
    <cellStyle name="Bad 3 3" xfId="8511" xr:uid="{00000000-0005-0000-0000-00003E210000}"/>
    <cellStyle name="Bad 3 4" xfId="8512" xr:uid="{00000000-0005-0000-0000-00003F210000}"/>
    <cellStyle name="Bad 3 5" xfId="8513" xr:uid="{00000000-0005-0000-0000-000040210000}"/>
    <cellStyle name="Bad 3 6" xfId="8514" xr:uid="{00000000-0005-0000-0000-000041210000}"/>
    <cellStyle name="Bad 3 7" xfId="8515" xr:uid="{00000000-0005-0000-0000-000042210000}"/>
    <cellStyle name="Bad 3 8" xfId="8516" xr:uid="{00000000-0005-0000-0000-000043210000}"/>
    <cellStyle name="Bad 3 9" xfId="8517" xr:uid="{00000000-0005-0000-0000-000044210000}"/>
    <cellStyle name="Bad 4" xfId="8518" xr:uid="{00000000-0005-0000-0000-000045210000}"/>
    <cellStyle name="Bad 4 10" xfId="8519" xr:uid="{00000000-0005-0000-0000-000046210000}"/>
    <cellStyle name="Bad 4 2" xfId="8520" xr:uid="{00000000-0005-0000-0000-000047210000}"/>
    <cellStyle name="Bad 4 3" xfId="8521" xr:uid="{00000000-0005-0000-0000-000048210000}"/>
    <cellStyle name="Bad 4 4" xfId="8522" xr:uid="{00000000-0005-0000-0000-000049210000}"/>
    <cellStyle name="Bad 4 5" xfId="8523" xr:uid="{00000000-0005-0000-0000-00004A210000}"/>
    <cellStyle name="Bad 4 6" xfId="8524" xr:uid="{00000000-0005-0000-0000-00004B210000}"/>
    <cellStyle name="Bad 4 7" xfId="8525" xr:uid="{00000000-0005-0000-0000-00004C210000}"/>
    <cellStyle name="Bad 4 8" xfId="8526" xr:uid="{00000000-0005-0000-0000-00004D210000}"/>
    <cellStyle name="Bad 4 9" xfId="8527" xr:uid="{00000000-0005-0000-0000-00004E210000}"/>
    <cellStyle name="Bad 5" xfId="8528" xr:uid="{00000000-0005-0000-0000-00004F210000}"/>
    <cellStyle name="Bad 5 10" xfId="8529" xr:uid="{00000000-0005-0000-0000-000050210000}"/>
    <cellStyle name="Bad 5 2" xfId="8530" xr:uid="{00000000-0005-0000-0000-000051210000}"/>
    <cellStyle name="Bad 5 3" xfId="8531" xr:uid="{00000000-0005-0000-0000-000052210000}"/>
    <cellStyle name="Bad 5 4" xfId="8532" xr:uid="{00000000-0005-0000-0000-000053210000}"/>
    <cellStyle name="Bad 5 5" xfId="8533" xr:uid="{00000000-0005-0000-0000-000054210000}"/>
    <cellStyle name="Bad 5 6" xfId="8534" xr:uid="{00000000-0005-0000-0000-000055210000}"/>
    <cellStyle name="Bad 5 7" xfId="8535" xr:uid="{00000000-0005-0000-0000-000056210000}"/>
    <cellStyle name="Bad 5 8" xfId="8536" xr:uid="{00000000-0005-0000-0000-000057210000}"/>
    <cellStyle name="Bad 5 9" xfId="8537" xr:uid="{00000000-0005-0000-0000-000058210000}"/>
    <cellStyle name="Bad 6" xfId="8538" xr:uid="{00000000-0005-0000-0000-000059210000}"/>
    <cellStyle name="Bad 6 10" xfId="8539" xr:uid="{00000000-0005-0000-0000-00005A210000}"/>
    <cellStyle name="Bad 6 2" xfId="8540" xr:uid="{00000000-0005-0000-0000-00005B210000}"/>
    <cellStyle name="Bad 6 3" xfId="8541" xr:uid="{00000000-0005-0000-0000-00005C210000}"/>
    <cellStyle name="Bad 6 4" xfId="8542" xr:uid="{00000000-0005-0000-0000-00005D210000}"/>
    <cellStyle name="Bad 6 5" xfId="8543" xr:uid="{00000000-0005-0000-0000-00005E210000}"/>
    <cellStyle name="Bad 6 6" xfId="8544" xr:uid="{00000000-0005-0000-0000-00005F210000}"/>
    <cellStyle name="Bad 6 7" xfId="8545" xr:uid="{00000000-0005-0000-0000-000060210000}"/>
    <cellStyle name="Bad 6 8" xfId="8546" xr:uid="{00000000-0005-0000-0000-000061210000}"/>
    <cellStyle name="Bad 6 9" xfId="8547" xr:uid="{00000000-0005-0000-0000-000062210000}"/>
    <cellStyle name="Bad 7" xfId="8548" xr:uid="{00000000-0005-0000-0000-000063210000}"/>
    <cellStyle name="Bad 7 10" xfId="8549" xr:uid="{00000000-0005-0000-0000-000064210000}"/>
    <cellStyle name="Bad 7 2" xfId="8550" xr:uid="{00000000-0005-0000-0000-000065210000}"/>
    <cellStyle name="Bad 7 3" xfId="8551" xr:uid="{00000000-0005-0000-0000-000066210000}"/>
    <cellStyle name="Bad 7 4" xfId="8552" xr:uid="{00000000-0005-0000-0000-000067210000}"/>
    <cellStyle name="Bad 7 5" xfId="8553" xr:uid="{00000000-0005-0000-0000-000068210000}"/>
    <cellStyle name="Bad 7 6" xfId="8554" xr:uid="{00000000-0005-0000-0000-000069210000}"/>
    <cellStyle name="Bad 7 7" xfId="8555" xr:uid="{00000000-0005-0000-0000-00006A210000}"/>
    <cellStyle name="Bad 7 8" xfId="8556" xr:uid="{00000000-0005-0000-0000-00006B210000}"/>
    <cellStyle name="Bad 7 9" xfId="8557" xr:uid="{00000000-0005-0000-0000-00006C210000}"/>
    <cellStyle name="Bad 8" xfId="8558" xr:uid="{00000000-0005-0000-0000-00006D210000}"/>
    <cellStyle name="Bad 8 10" xfId="8559" xr:uid="{00000000-0005-0000-0000-00006E210000}"/>
    <cellStyle name="Bad 8 2" xfId="8560" xr:uid="{00000000-0005-0000-0000-00006F210000}"/>
    <cellStyle name="Bad 8 3" xfId="8561" xr:uid="{00000000-0005-0000-0000-000070210000}"/>
    <cellStyle name="Bad 8 4" xfId="8562" xr:uid="{00000000-0005-0000-0000-000071210000}"/>
    <cellStyle name="Bad 8 5" xfId="8563" xr:uid="{00000000-0005-0000-0000-000072210000}"/>
    <cellStyle name="Bad 8 6" xfId="8564" xr:uid="{00000000-0005-0000-0000-000073210000}"/>
    <cellStyle name="Bad 8 7" xfId="8565" xr:uid="{00000000-0005-0000-0000-000074210000}"/>
    <cellStyle name="Bad 8 8" xfId="8566" xr:uid="{00000000-0005-0000-0000-000075210000}"/>
    <cellStyle name="Bad 8 9" xfId="8567" xr:uid="{00000000-0005-0000-0000-000076210000}"/>
    <cellStyle name="Bad 9" xfId="8568" xr:uid="{00000000-0005-0000-0000-000077210000}"/>
    <cellStyle name="Bad 9 10" xfId="8569" xr:uid="{00000000-0005-0000-0000-000078210000}"/>
    <cellStyle name="Bad 9 2" xfId="8570" xr:uid="{00000000-0005-0000-0000-000079210000}"/>
    <cellStyle name="Bad 9 3" xfId="8571" xr:uid="{00000000-0005-0000-0000-00007A210000}"/>
    <cellStyle name="Bad 9 4" xfId="8572" xr:uid="{00000000-0005-0000-0000-00007B210000}"/>
    <cellStyle name="Bad 9 5" xfId="8573" xr:uid="{00000000-0005-0000-0000-00007C210000}"/>
    <cellStyle name="Bad 9 6" xfId="8574" xr:uid="{00000000-0005-0000-0000-00007D210000}"/>
    <cellStyle name="Bad 9 7" xfId="8575" xr:uid="{00000000-0005-0000-0000-00007E210000}"/>
    <cellStyle name="Bad 9 8" xfId="8576" xr:uid="{00000000-0005-0000-0000-00007F210000}"/>
    <cellStyle name="Bad 9 9" xfId="8577" xr:uid="{00000000-0005-0000-0000-000080210000}"/>
    <cellStyle name="BlanketOverskrift" xfId="8578" xr:uid="{00000000-0005-0000-0000-000081210000}"/>
    <cellStyle name="Calculation 10" xfId="8579" xr:uid="{00000000-0005-0000-0000-000082210000}"/>
    <cellStyle name="Calculation 11" xfId="8580" xr:uid="{00000000-0005-0000-0000-000083210000}"/>
    <cellStyle name="Calculation 12" xfId="8581" xr:uid="{00000000-0005-0000-0000-000084210000}"/>
    <cellStyle name="Calculation 12 2" xfId="8582" xr:uid="{00000000-0005-0000-0000-000085210000}"/>
    <cellStyle name="Calculation 13" xfId="8583" xr:uid="{00000000-0005-0000-0000-000086210000}"/>
    <cellStyle name="Calculation 13 2" xfId="8584" xr:uid="{00000000-0005-0000-0000-000087210000}"/>
    <cellStyle name="Calculation 14" xfId="8585" xr:uid="{00000000-0005-0000-0000-000088210000}"/>
    <cellStyle name="Calculation 15" xfId="8586" xr:uid="{00000000-0005-0000-0000-000089210000}"/>
    <cellStyle name="Calculation 2" xfId="8587" xr:uid="{00000000-0005-0000-0000-00008A210000}"/>
    <cellStyle name="Calculation 2 10" xfId="8588" xr:uid="{00000000-0005-0000-0000-00008B210000}"/>
    <cellStyle name="Calculation 2 11" xfId="8589" xr:uid="{00000000-0005-0000-0000-00008C210000}"/>
    <cellStyle name="Calculation 2 12" xfId="8590" xr:uid="{00000000-0005-0000-0000-00008D210000}"/>
    <cellStyle name="Calculation 2 13" xfId="8591" xr:uid="{00000000-0005-0000-0000-00008E210000}"/>
    <cellStyle name="Calculation 2 14" xfId="8592" xr:uid="{00000000-0005-0000-0000-00008F210000}"/>
    <cellStyle name="Calculation 2 2" xfId="8593" xr:uid="{00000000-0005-0000-0000-000090210000}"/>
    <cellStyle name="Calculation 2 2 2" xfId="8594" xr:uid="{00000000-0005-0000-0000-000091210000}"/>
    <cellStyle name="Calculation 2 2 3" xfId="8595" xr:uid="{00000000-0005-0000-0000-000092210000}"/>
    <cellStyle name="Calculation 2 2 4" xfId="8596" xr:uid="{00000000-0005-0000-0000-000093210000}"/>
    <cellStyle name="Calculation 2 3" xfId="8597" xr:uid="{00000000-0005-0000-0000-000094210000}"/>
    <cellStyle name="Calculation 2 4" xfId="8598" xr:uid="{00000000-0005-0000-0000-000095210000}"/>
    <cellStyle name="Calculation 2 5" xfId="8599" xr:uid="{00000000-0005-0000-0000-000096210000}"/>
    <cellStyle name="Calculation 2 6" xfId="8600" xr:uid="{00000000-0005-0000-0000-000097210000}"/>
    <cellStyle name="Calculation 2 7" xfId="8601" xr:uid="{00000000-0005-0000-0000-000098210000}"/>
    <cellStyle name="Calculation 2 8" xfId="8602" xr:uid="{00000000-0005-0000-0000-000099210000}"/>
    <cellStyle name="Calculation 2 9" xfId="8603" xr:uid="{00000000-0005-0000-0000-00009A210000}"/>
    <cellStyle name="Calculation 3" xfId="8604" xr:uid="{00000000-0005-0000-0000-00009B210000}"/>
    <cellStyle name="Calculation 3 10" xfId="8605" xr:uid="{00000000-0005-0000-0000-00009C210000}"/>
    <cellStyle name="Calculation 3 2" xfId="8606" xr:uid="{00000000-0005-0000-0000-00009D210000}"/>
    <cellStyle name="Calculation 3 3" xfId="8607" xr:uid="{00000000-0005-0000-0000-00009E210000}"/>
    <cellStyle name="Calculation 3 4" xfId="8608" xr:uid="{00000000-0005-0000-0000-00009F210000}"/>
    <cellStyle name="Calculation 3 5" xfId="8609" xr:uid="{00000000-0005-0000-0000-0000A0210000}"/>
    <cellStyle name="Calculation 3 6" xfId="8610" xr:uid="{00000000-0005-0000-0000-0000A1210000}"/>
    <cellStyle name="Calculation 3 7" xfId="8611" xr:uid="{00000000-0005-0000-0000-0000A2210000}"/>
    <cellStyle name="Calculation 3 8" xfId="8612" xr:uid="{00000000-0005-0000-0000-0000A3210000}"/>
    <cellStyle name="Calculation 3 9" xfId="8613" xr:uid="{00000000-0005-0000-0000-0000A4210000}"/>
    <cellStyle name="Calculation 4" xfId="8614" xr:uid="{00000000-0005-0000-0000-0000A5210000}"/>
    <cellStyle name="Calculation 4 10" xfId="8615" xr:uid="{00000000-0005-0000-0000-0000A6210000}"/>
    <cellStyle name="Calculation 4 2" xfId="8616" xr:uid="{00000000-0005-0000-0000-0000A7210000}"/>
    <cellStyle name="Calculation 4 3" xfId="8617" xr:uid="{00000000-0005-0000-0000-0000A8210000}"/>
    <cellStyle name="Calculation 4 4" xfId="8618" xr:uid="{00000000-0005-0000-0000-0000A9210000}"/>
    <cellStyle name="Calculation 4 5" xfId="8619" xr:uid="{00000000-0005-0000-0000-0000AA210000}"/>
    <cellStyle name="Calculation 4 6" xfId="8620" xr:uid="{00000000-0005-0000-0000-0000AB210000}"/>
    <cellStyle name="Calculation 4 7" xfId="8621" xr:uid="{00000000-0005-0000-0000-0000AC210000}"/>
    <cellStyle name="Calculation 4 8" xfId="8622" xr:uid="{00000000-0005-0000-0000-0000AD210000}"/>
    <cellStyle name="Calculation 4 9" xfId="8623" xr:uid="{00000000-0005-0000-0000-0000AE210000}"/>
    <cellStyle name="Calculation 5" xfId="8624" xr:uid="{00000000-0005-0000-0000-0000AF210000}"/>
    <cellStyle name="Calculation 5 10" xfId="8625" xr:uid="{00000000-0005-0000-0000-0000B0210000}"/>
    <cellStyle name="Calculation 5 2" xfId="8626" xr:uid="{00000000-0005-0000-0000-0000B1210000}"/>
    <cellStyle name="Calculation 5 3" xfId="8627" xr:uid="{00000000-0005-0000-0000-0000B2210000}"/>
    <cellStyle name="Calculation 5 4" xfId="8628" xr:uid="{00000000-0005-0000-0000-0000B3210000}"/>
    <cellStyle name="Calculation 5 5" xfId="8629" xr:uid="{00000000-0005-0000-0000-0000B4210000}"/>
    <cellStyle name="Calculation 5 6" xfId="8630" xr:uid="{00000000-0005-0000-0000-0000B5210000}"/>
    <cellStyle name="Calculation 5 7" xfId="8631" xr:uid="{00000000-0005-0000-0000-0000B6210000}"/>
    <cellStyle name="Calculation 5 8" xfId="8632" xr:uid="{00000000-0005-0000-0000-0000B7210000}"/>
    <cellStyle name="Calculation 5 9" xfId="8633" xr:uid="{00000000-0005-0000-0000-0000B8210000}"/>
    <cellStyle name="Calculation 6" xfId="8634" xr:uid="{00000000-0005-0000-0000-0000B9210000}"/>
    <cellStyle name="Calculation 6 10" xfId="8635" xr:uid="{00000000-0005-0000-0000-0000BA210000}"/>
    <cellStyle name="Calculation 6 2" xfId="8636" xr:uid="{00000000-0005-0000-0000-0000BB210000}"/>
    <cellStyle name="Calculation 6 3" xfId="8637" xr:uid="{00000000-0005-0000-0000-0000BC210000}"/>
    <cellStyle name="Calculation 6 4" xfId="8638" xr:uid="{00000000-0005-0000-0000-0000BD210000}"/>
    <cellStyle name="Calculation 6 5" xfId="8639" xr:uid="{00000000-0005-0000-0000-0000BE210000}"/>
    <cellStyle name="Calculation 6 6" xfId="8640" xr:uid="{00000000-0005-0000-0000-0000BF210000}"/>
    <cellStyle name="Calculation 6 7" xfId="8641" xr:uid="{00000000-0005-0000-0000-0000C0210000}"/>
    <cellStyle name="Calculation 6 8" xfId="8642" xr:uid="{00000000-0005-0000-0000-0000C1210000}"/>
    <cellStyle name="Calculation 6 9" xfId="8643" xr:uid="{00000000-0005-0000-0000-0000C2210000}"/>
    <cellStyle name="Calculation 7" xfId="8644" xr:uid="{00000000-0005-0000-0000-0000C3210000}"/>
    <cellStyle name="Calculation 7 10" xfId="8645" xr:uid="{00000000-0005-0000-0000-0000C4210000}"/>
    <cellStyle name="Calculation 7 2" xfId="8646" xr:uid="{00000000-0005-0000-0000-0000C5210000}"/>
    <cellStyle name="Calculation 7 3" xfId="8647" xr:uid="{00000000-0005-0000-0000-0000C6210000}"/>
    <cellStyle name="Calculation 7 4" xfId="8648" xr:uid="{00000000-0005-0000-0000-0000C7210000}"/>
    <cellStyle name="Calculation 7 5" xfId="8649" xr:uid="{00000000-0005-0000-0000-0000C8210000}"/>
    <cellStyle name="Calculation 7 6" xfId="8650" xr:uid="{00000000-0005-0000-0000-0000C9210000}"/>
    <cellStyle name="Calculation 7 7" xfId="8651" xr:uid="{00000000-0005-0000-0000-0000CA210000}"/>
    <cellStyle name="Calculation 7 8" xfId="8652" xr:uid="{00000000-0005-0000-0000-0000CB210000}"/>
    <cellStyle name="Calculation 7 9" xfId="8653" xr:uid="{00000000-0005-0000-0000-0000CC210000}"/>
    <cellStyle name="Calculation 8" xfId="8654" xr:uid="{00000000-0005-0000-0000-0000CD210000}"/>
    <cellStyle name="Calculation 8 10" xfId="8655" xr:uid="{00000000-0005-0000-0000-0000CE210000}"/>
    <cellStyle name="Calculation 8 2" xfId="8656" xr:uid="{00000000-0005-0000-0000-0000CF210000}"/>
    <cellStyle name="Calculation 8 3" xfId="8657" xr:uid="{00000000-0005-0000-0000-0000D0210000}"/>
    <cellStyle name="Calculation 8 4" xfId="8658" xr:uid="{00000000-0005-0000-0000-0000D1210000}"/>
    <cellStyle name="Calculation 8 5" xfId="8659" xr:uid="{00000000-0005-0000-0000-0000D2210000}"/>
    <cellStyle name="Calculation 8 6" xfId="8660" xr:uid="{00000000-0005-0000-0000-0000D3210000}"/>
    <cellStyle name="Calculation 8 7" xfId="8661" xr:uid="{00000000-0005-0000-0000-0000D4210000}"/>
    <cellStyle name="Calculation 8 8" xfId="8662" xr:uid="{00000000-0005-0000-0000-0000D5210000}"/>
    <cellStyle name="Calculation 8 9" xfId="8663" xr:uid="{00000000-0005-0000-0000-0000D6210000}"/>
    <cellStyle name="Calculation 9" xfId="8664" xr:uid="{00000000-0005-0000-0000-0000D7210000}"/>
    <cellStyle name="Calculation 9 10" xfId="8665" xr:uid="{00000000-0005-0000-0000-0000D8210000}"/>
    <cellStyle name="Calculation 9 2" xfId="8666" xr:uid="{00000000-0005-0000-0000-0000D9210000}"/>
    <cellStyle name="Calculation 9 3" xfId="8667" xr:uid="{00000000-0005-0000-0000-0000DA210000}"/>
    <cellStyle name="Calculation 9 4" xfId="8668" xr:uid="{00000000-0005-0000-0000-0000DB210000}"/>
    <cellStyle name="Calculation 9 5" xfId="8669" xr:uid="{00000000-0005-0000-0000-0000DC210000}"/>
    <cellStyle name="Calculation 9 6" xfId="8670" xr:uid="{00000000-0005-0000-0000-0000DD210000}"/>
    <cellStyle name="Calculation 9 7" xfId="8671" xr:uid="{00000000-0005-0000-0000-0000DE210000}"/>
    <cellStyle name="Calculation 9 8" xfId="8672" xr:uid="{00000000-0005-0000-0000-0000DF210000}"/>
    <cellStyle name="Calculation 9 9" xfId="8673" xr:uid="{00000000-0005-0000-0000-0000E0210000}"/>
    <cellStyle name="Check Cell 10" xfId="8674" xr:uid="{00000000-0005-0000-0000-0000E1210000}"/>
    <cellStyle name="Check Cell 11" xfId="8675" xr:uid="{00000000-0005-0000-0000-0000E2210000}"/>
    <cellStyle name="Check Cell 12" xfId="8676" xr:uid="{00000000-0005-0000-0000-0000E3210000}"/>
    <cellStyle name="Check Cell 12 2" xfId="8677" xr:uid="{00000000-0005-0000-0000-0000E4210000}"/>
    <cellStyle name="Check Cell 13" xfId="8678" xr:uid="{00000000-0005-0000-0000-0000E5210000}"/>
    <cellStyle name="Check Cell 13 2" xfId="8679" xr:uid="{00000000-0005-0000-0000-0000E6210000}"/>
    <cellStyle name="Check Cell 14" xfId="8680" xr:uid="{00000000-0005-0000-0000-0000E7210000}"/>
    <cellStyle name="Check Cell 15" xfId="8681" xr:uid="{00000000-0005-0000-0000-0000E8210000}"/>
    <cellStyle name="Check Cell 2" xfId="8682" xr:uid="{00000000-0005-0000-0000-0000E9210000}"/>
    <cellStyle name="Check Cell 2 10" xfId="8683" xr:uid="{00000000-0005-0000-0000-0000EA210000}"/>
    <cellStyle name="Check Cell 2 11" xfId="8684" xr:uid="{00000000-0005-0000-0000-0000EB210000}"/>
    <cellStyle name="Check Cell 2 12" xfId="8685" xr:uid="{00000000-0005-0000-0000-0000EC210000}"/>
    <cellStyle name="Check Cell 2 13" xfId="8686" xr:uid="{00000000-0005-0000-0000-0000ED210000}"/>
    <cellStyle name="Check Cell 2 14" xfId="8687" xr:uid="{00000000-0005-0000-0000-0000EE210000}"/>
    <cellStyle name="Check Cell 2 2" xfId="8688" xr:uid="{00000000-0005-0000-0000-0000EF210000}"/>
    <cellStyle name="Check Cell 2 2 2" xfId="8689" xr:uid="{00000000-0005-0000-0000-0000F0210000}"/>
    <cellStyle name="Check Cell 2 2 3" xfId="8690" xr:uid="{00000000-0005-0000-0000-0000F1210000}"/>
    <cellStyle name="Check Cell 2 2 4" xfId="8691" xr:uid="{00000000-0005-0000-0000-0000F2210000}"/>
    <cellStyle name="Check Cell 2 3" xfId="8692" xr:uid="{00000000-0005-0000-0000-0000F3210000}"/>
    <cellStyle name="Check Cell 2 4" xfId="8693" xr:uid="{00000000-0005-0000-0000-0000F4210000}"/>
    <cellStyle name="Check Cell 2 5" xfId="8694" xr:uid="{00000000-0005-0000-0000-0000F5210000}"/>
    <cellStyle name="Check Cell 2 6" xfId="8695" xr:uid="{00000000-0005-0000-0000-0000F6210000}"/>
    <cellStyle name="Check Cell 2 7" xfId="8696" xr:uid="{00000000-0005-0000-0000-0000F7210000}"/>
    <cellStyle name="Check Cell 2 8" xfId="8697" xr:uid="{00000000-0005-0000-0000-0000F8210000}"/>
    <cellStyle name="Check Cell 2 9" xfId="8698" xr:uid="{00000000-0005-0000-0000-0000F9210000}"/>
    <cellStyle name="Check Cell 3" xfId="8699" xr:uid="{00000000-0005-0000-0000-0000FA210000}"/>
    <cellStyle name="Check Cell 3 10" xfId="8700" xr:uid="{00000000-0005-0000-0000-0000FB210000}"/>
    <cellStyle name="Check Cell 3 2" xfId="8701" xr:uid="{00000000-0005-0000-0000-0000FC210000}"/>
    <cellStyle name="Check Cell 3 3" xfId="8702" xr:uid="{00000000-0005-0000-0000-0000FD210000}"/>
    <cellStyle name="Check Cell 3 4" xfId="8703" xr:uid="{00000000-0005-0000-0000-0000FE210000}"/>
    <cellStyle name="Check Cell 3 5" xfId="8704" xr:uid="{00000000-0005-0000-0000-0000FF210000}"/>
    <cellStyle name="Check Cell 3 6" xfId="8705" xr:uid="{00000000-0005-0000-0000-000000220000}"/>
    <cellStyle name="Check Cell 3 7" xfId="8706" xr:uid="{00000000-0005-0000-0000-000001220000}"/>
    <cellStyle name="Check Cell 3 8" xfId="8707" xr:uid="{00000000-0005-0000-0000-000002220000}"/>
    <cellStyle name="Check Cell 3 9" xfId="8708" xr:uid="{00000000-0005-0000-0000-000003220000}"/>
    <cellStyle name="Check Cell 4" xfId="8709" xr:uid="{00000000-0005-0000-0000-000004220000}"/>
    <cellStyle name="Check Cell 4 10" xfId="8710" xr:uid="{00000000-0005-0000-0000-000005220000}"/>
    <cellStyle name="Check Cell 4 2" xfId="8711" xr:uid="{00000000-0005-0000-0000-000006220000}"/>
    <cellStyle name="Check Cell 4 3" xfId="8712" xr:uid="{00000000-0005-0000-0000-000007220000}"/>
    <cellStyle name="Check Cell 4 4" xfId="8713" xr:uid="{00000000-0005-0000-0000-000008220000}"/>
    <cellStyle name="Check Cell 4 5" xfId="8714" xr:uid="{00000000-0005-0000-0000-000009220000}"/>
    <cellStyle name="Check Cell 4 6" xfId="8715" xr:uid="{00000000-0005-0000-0000-00000A220000}"/>
    <cellStyle name="Check Cell 4 7" xfId="8716" xr:uid="{00000000-0005-0000-0000-00000B220000}"/>
    <cellStyle name="Check Cell 4 8" xfId="8717" xr:uid="{00000000-0005-0000-0000-00000C220000}"/>
    <cellStyle name="Check Cell 4 9" xfId="8718" xr:uid="{00000000-0005-0000-0000-00000D220000}"/>
    <cellStyle name="Check Cell 5" xfId="8719" xr:uid="{00000000-0005-0000-0000-00000E220000}"/>
    <cellStyle name="Check Cell 5 10" xfId="8720" xr:uid="{00000000-0005-0000-0000-00000F220000}"/>
    <cellStyle name="Check Cell 5 2" xfId="8721" xr:uid="{00000000-0005-0000-0000-000010220000}"/>
    <cellStyle name="Check Cell 5 3" xfId="8722" xr:uid="{00000000-0005-0000-0000-000011220000}"/>
    <cellStyle name="Check Cell 5 4" xfId="8723" xr:uid="{00000000-0005-0000-0000-000012220000}"/>
    <cellStyle name="Check Cell 5 5" xfId="8724" xr:uid="{00000000-0005-0000-0000-000013220000}"/>
    <cellStyle name="Check Cell 5 6" xfId="8725" xr:uid="{00000000-0005-0000-0000-000014220000}"/>
    <cellStyle name="Check Cell 5 7" xfId="8726" xr:uid="{00000000-0005-0000-0000-000015220000}"/>
    <cellStyle name="Check Cell 5 8" xfId="8727" xr:uid="{00000000-0005-0000-0000-000016220000}"/>
    <cellStyle name="Check Cell 5 9" xfId="8728" xr:uid="{00000000-0005-0000-0000-000017220000}"/>
    <cellStyle name="Check Cell 6" xfId="8729" xr:uid="{00000000-0005-0000-0000-000018220000}"/>
    <cellStyle name="Check Cell 6 10" xfId="8730" xr:uid="{00000000-0005-0000-0000-000019220000}"/>
    <cellStyle name="Check Cell 6 2" xfId="8731" xr:uid="{00000000-0005-0000-0000-00001A220000}"/>
    <cellStyle name="Check Cell 6 3" xfId="8732" xr:uid="{00000000-0005-0000-0000-00001B220000}"/>
    <cellStyle name="Check Cell 6 4" xfId="8733" xr:uid="{00000000-0005-0000-0000-00001C220000}"/>
    <cellStyle name="Check Cell 6 5" xfId="8734" xr:uid="{00000000-0005-0000-0000-00001D220000}"/>
    <cellStyle name="Check Cell 6 6" xfId="8735" xr:uid="{00000000-0005-0000-0000-00001E220000}"/>
    <cellStyle name="Check Cell 6 7" xfId="8736" xr:uid="{00000000-0005-0000-0000-00001F220000}"/>
    <cellStyle name="Check Cell 6 8" xfId="8737" xr:uid="{00000000-0005-0000-0000-000020220000}"/>
    <cellStyle name="Check Cell 6 9" xfId="8738" xr:uid="{00000000-0005-0000-0000-000021220000}"/>
    <cellStyle name="Check Cell 7" xfId="8739" xr:uid="{00000000-0005-0000-0000-000022220000}"/>
    <cellStyle name="Check Cell 7 10" xfId="8740" xr:uid="{00000000-0005-0000-0000-000023220000}"/>
    <cellStyle name="Check Cell 7 2" xfId="8741" xr:uid="{00000000-0005-0000-0000-000024220000}"/>
    <cellStyle name="Check Cell 7 3" xfId="8742" xr:uid="{00000000-0005-0000-0000-000025220000}"/>
    <cellStyle name="Check Cell 7 4" xfId="8743" xr:uid="{00000000-0005-0000-0000-000026220000}"/>
    <cellStyle name="Check Cell 7 5" xfId="8744" xr:uid="{00000000-0005-0000-0000-000027220000}"/>
    <cellStyle name="Check Cell 7 6" xfId="8745" xr:uid="{00000000-0005-0000-0000-000028220000}"/>
    <cellStyle name="Check Cell 7 7" xfId="8746" xr:uid="{00000000-0005-0000-0000-000029220000}"/>
    <cellStyle name="Check Cell 7 8" xfId="8747" xr:uid="{00000000-0005-0000-0000-00002A220000}"/>
    <cellStyle name="Check Cell 7 9" xfId="8748" xr:uid="{00000000-0005-0000-0000-00002B220000}"/>
    <cellStyle name="Check Cell 8" xfId="8749" xr:uid="{00000000-0005-0000-0000-00002C220000}"/>
    <cellStyle name="Check Cell 8 10" xfId="8750" xr:uid="{00000000-0005-0000-0000-00002D220000}"/>
    <cellStyle name="Check Cell 8 2" xfId="8751" xr:uid="{00000000-0005-0000-0000-00002E220000}"/>
    <cellStyle name="Check Cell 8 3" xfId="8752" xr:uid="{00000000-0005-0000-0000-00002F220000}"/>
    <cellStyle name="Check Cell 8 4" xfId="8753" xr:uid="{00000000-0005-0000-0000-000030220000}"/>
    <cellStyle name="Check Cell 8 5" xfId="8754" xr:uid="{00000000-0005-0000-0000-000031220000}"/>
    <cellStyle name="Check Cell 8 6" xfId="8755" xr:uid="{00000000-0005-0000-0000-000032220000}"/>
    <cellStyle name="Check Cell 8 7" xfId="8756" xr:uid="{00000000-0005-0000-0000-000033220000}"/>
    <cellStyle name="Check Cell 8 8" xfId="8757" xr:uid="{00000000-0005-0000-0000-000034220000}"/>
    <cellStyle name="Check Cell 8 9" xfId="8758" xr:uid="{00000000-0005-0000-0000-000035220000}"/>
    <cellStyle name="Check Cell 9" xfId="8759" xr:uid="{00000000-0005-0000-0000-000036220000}"/>
    <cellStyle name="Check Cell 9 10" xfId="8760" xr:uid="{00000000-0005-0000-0000-000037220000}"/>
    <cellStyle name="Check Cell 9 2" xfId="8761" xr:uid="{00000000-0005-0000-0000-000038220000}"/>
    <cellStyle name="Check Cell 9 3" xfId="8762" xr:uid="{00000000-0005-0000-0000-000039220000}"/>
    <cellStyle name="Check Cell 9 4" xfId="8763" xr:uid="{00000000-0005-0000-0000-00003A220000}"/>
    <cellStyle name="Check Cell 9 5" xfId="8764" xr:uid="{00000000-0005-0000-0000-00003B220000}"/>
    <cellStyle name="Check Cell 9 6" xfId="8765" xr:uid="{00000000-0005-0000-0000-00003C220000}"/>
    <cellStyle name="Check Cell 9 7" xfId="8766" xr:uid="{00000000-0005-0000-0000-00003D220000}"/>
    <cellStyle name="Check Cell 9 8" xfId="8767" xr:uid="{00000000-0005-0000-0000-00003E220000}"/>
    <cellStyle name="Check Cell 9 9" xfId="8768" xr:uid="{00000000-0005-0000-0000-00003F220000}"/>
    <cellStyle name="Comma [0] 10" xfId="8769" xr:uid="{00000000-0005-0000-0000-000040220000}"/>
    <cellStyle name="Comma [0] 10 10" xfId="8770" xr:uid="{00000000-0005-0000-0000-000041220000}"/>
    <cellStyle name="Comma [0] 10 11" xfId="8771" xr:uid="{00000000-0005-0000-0000-000042220000}"/>
    <cellStyle name="Comma [0] 10 12" xfId="8772" xr:uid="{00000000-0005-0000-0000-000043220000}"/>
    <cellStyle name="Comma [0] 10 13" xfId="8773" xr:uid="{00000000-0005-0000-0000-000044220000}"/>
    <cellStyle name="Comma [0] 10 14" xfId="8774" xr:uid="{00000000-0005-0000-0000-000045220000}"/>
    <cellStyle name="Comma [0] 10 15" xfId="8775" xr:uid="{00000000-0005-0000-0000-000046220000}"/>
    <cellStyle name="Comma [0] 10 2" xfId="8776" xr:uid="{00000000-0005-0000-0000-000047220000}"/>
    <cellStyle name="Comma [0] 10 3" xfId="8777" xr:uid="{00000000-0005-0000-0000-000048220000}"/>
    <cellStyle name="Comma [0] 10 4" xfId="8778" xr:uid="{00000000-0005-0000-0000-000049220000}"/>
    <cellStyle name="Comma [0] 10 5" xfId="8779" xr:uid="{00000000-0005-0000-0000-00004A220000}"/>
    <cellStyle name="Comma [0] 10 6" xfId="8780" xr:uid="{00000000-0005-0000-0000-00004B220000}"/>
    <cellStyle name="Comma [0] 10 7" xfId="8781" xr:uid="{00000000-0005-0000-0000-00004C220000}"/>
    <cellStyle name="Comma [0] 10 8" xfId="8782" xr:uid="{00000000-0005-0000-0000-00004D220000}"/>
    <cellStyle name="Comma [0] 10 9" xfId="8783" xr:uid="{00000000-0005-0000-0000-00004E220000}"/>
    <cellStyle name="Comma [0] 100" xfId="8784" xr:uid="{00000000-0005-0000-0000-00004F220000}"/>
    <cellStyle name="Comma [0] 100 10" xfId="8785" xr:uid="{00000000-0005-0000-0000-000050220000}"/>
    <cellStyle name="Comma [0] 100 11" xfId="8786" xr:uid="{00000000-0005-0000-0000-000051220000}"/>
    <cellStyle name="Comma [0] 100 12" xfId="8787" xr:uid="{00000000-0005-0000-0000-000052220000}"/>
    <cellStyle name="Comma [0] 100 13" xfId="8788" xr:uid="{00000000-0005-0000-0000-000053220000}"/>
    <cellStyle name="Comma [0] 100 14" xfId="8789" xr:uid="{00000000-0005-0000-0000-000054220000}"/>
    <cellStyle name="Comma [0] 100 15" xfId="8790" xr:uid="{00000000-0005-0000-0000-000055220000}"/>
    <cellStyle name="Comma [0] 100 2" xfId="8791" xr:uid="{00000000-0005-0000-0000-000056220000}"/>
    <cellStyle name="Comma [0] 100 3" xfId="8792" xr:uid="{00000000-0005-0000-0000-000057220000}"/>
    <cellStyle name="Comma [0] 100 4" xfId="8793" xr:uid="{00000000-0005-0000-0000-000058220000}"/>
    <cellStyle name="Comma [0] 100 5" xfId="8794" xr:uid="{00000000-0005-0000-0000-000059220000}"/>
    <cellStyle name="Comma [0] 100 6" xfId="8795" xr:uid="{00000000-0005-0000-0000-00005A220000}"/>
    <cellStyle name="Comma [0] 100 7" xfId="8796" xr:uid="{00000000-0005-0000-0000-00005B220000}"/>
    <cellStyle name="Comma [0] 100 8" xfId="8797" xr:uid="{00000000-0005-0000-0000-00005C220000}"/>
    <cellStyle name="Comma [0] 100 9" xfId="8798" xr:uid="{00000000-0005-0000-0000-00005D220000}"/>
    <cellStyle name="Comma [0] 101" xfId="8799" xr:uid="{00000000-0005-0000-0000-00005E220000}"/>
    <cellStyle name="Comma [0] 101 10" xfId="8800" xr:uid="{00000000-0005-0000-0000-00005F220000}"/>
    <cellStyle name="Comma [0] 101 11" xfId="8801" xr:uid="{00000000-0005-0000-0000-000060220000}"/>
    <cellStyle name="Comma [0] 101 12" xfId="8802" xr:uid="{00000000-0005-0000-0000-000061220000}"/>
    <cellStyle name="Comma [0] 101 13" xfId="8803" xr:uid="{00000000-0005-0000-0000-000062220000}"/>
    <cellStyle name="Comma [0] 101 14" xfId="8804" xr:uid="{00000000-0005-0000-0000-000063220000}"/>
    <cellStyle name="Comma [0] 101 15" xfId="8805" xr:uid="{00000000-0005-0000-0000-000064220000}"/>
    <cellStyle name="Comma [0] 101 2" xfId="8806" xr:uid="{00000000-0005-0000-0000-000065220000}"/>
    <cellStyle name="Comma [0] 101 3" xfId="8807" xr:uid="{00000000-0005-0000-0000-000066220000}"/>
    <cellStyle name="Comma [0] 101 4" xfId="8808" xr:uid="{00000000-0005-0000-0000-000067220000}"/>
    <cellStyle name="Comma [0] 101 5" xfId="8809" xr:uid="{00000000-0005-0000-0000-000068220000}"/>
    <cellStyle name="Comma [0] 101 6" xfId="8810" xr:uid="{00000000-0005-0000-0000-000069220000}"/>
    <cellStyle name="Comma [0] 101 7" xfId="8811" xr:uid="{00000000-0005-0000-0000-00006A220000}"/>
    <cellStyle name="Comma [0] 101 8" xfId="8812" xr:uid="{00000000-0005-0000-0000-00006B220000}"/>
    <cellStyle name="Comma [0] 101 9" xfId="8813" xr:uid="{00000000-0005-0000-0000-00006C220000}"/>
    <cellStyle name="Comma [0] 102" xfId="8814" xr:uid="{00000000-0005-0000-0000-00006D220000}"/>
    <cellStyle name="Comma [0] 102 10" xfId="8815" xr:uid="{00000000-0005-0000-0000-00006E220000}"/>
    <cellStyle name="Comma [0] 102 11" xfId="8816" xr:uid="{00000000-0005-0000-0000-00006F220000}"/>
    <cellStyle name="Comma [0] 102 12" xfId="8817" xr:uid="{00000000-0005-0000-0000-000070220000}"/>
    <cellStyle name="Comma [0] 102 13" xfId="8818" xr:uid="{00000000-0005-0000-0000-000071220000}"/>
    <cellStyle name="Comma [0] 102 14" xfId="8819" xr:uid="{00000000-0005-0000-0000-000072220000}"/>
    <cellStyle name="Comma [0] 102 15" xfId="8820" xr:uid="{00000000-0005-0000-0000-000073220000}"/>
    <cellStyle name="Comma [0] 102 2" xfId="8821" xr:uid="{00000000-0005-0000-0000-000074220000}"/>
    <cellStyle name="Comma [0] 102 3" xfId="8822" xr:uid="{00000000-0005-0000-0000-000075220000}"/>
    <cellStyle name="Comma [0] 102 4" xfId="8823" xr:uid="{00000000-0005-0000-0000-000076220000}"/>
    <cellStyle name="Comma [0] 102 5" xfId="8824" xr:uid="{00000000-0005-0000-0000-000077220000}"/>
    <cellStyle name="Comma [0] 102 6" xfId="8825" xr:uid="{00000000-0005-0000-0000-000078220000}"/>
    <cellStyle name="Comma [0] 102 7" xfId="8826" xr:uid="{00000000-0005-0000-0000-000079220000}"/>
    <cellStyle name="Comma [0] 102 8" xfId="8827" xr:uid="{00000000-0005-0000-0000-00007A220000}"/>
    <cellStyle name="Comma [0] 102 9" xfId="8828" xr:uid="{00000000-0005-0000-0000-00007B220000}"/>
    <cellStyle name="Comma [0] 103" xfId="8829" xr:uid="{00000000-0005-0000-0000-00007C220000}"/>
    <cellStyle name="Comma [0] 103 10" xfId="8830" xr:uid="{00000000-0005-0000-0000-00007D220000}"/>
    <cellStyle name="Comma [0] 103 11" xfId="8831" xr:uid="{00000000-0005-0000-0000-00007E220000}"/>
    <cellStyle name="Comma [0] 103 12" xfId="8832" xr:uid="{00000000-0005-0000-0000-00007F220000}"/>
    <cellStyle name="Comma [0] 103 13" xfId="8833" xr:uid="{00000000-0005-0000-0000-000080220000}"/>
    <cellStyle name="Comma [0] 103 14" xfId="8834" xr:uid="{00000000-0005-0000-0000-000081220000}"/>
    <cellStyle name="Comma [0] 103 15" xfId="8835" xr:uid="{00000000-0005-0000-0000-000082220000}"/>
    <cellStyle name="Comma [0] 103 2" xfId="8836" xr:uid="{00000000-0005-0000-0000-000083220000}"/>
    <cellStyle name="Comma [0] 103 3" xfId="8837" xr:uid="{00000000-0005-0000-0000-000084220000}"/>
    <cellStyle name="Comma [0] 103 4" xfId="8838" xr:uid="{00000000-0005-0000-0000-000085220000}"/>
    <cellStyle name="Comma [0] 103 5" xfId="8839" xr:uid="{00000000-0005-0000-0000-000086220000}"/>
    <cellStyle name="Comma [0] 103 6" xfId="8840" xr:uid="{00000000-0005-0000-0000-000087220000}"/>
    <cellStyle name="Comma [0] 103 7" xfId="8841" xr:uid="{00000000-0005-0000-0000-000088220000}"/>
    <cellStyle name="Comma [0] 103 8" xfId="8842" xr:uid="{00000000-0005-0000-0000-000089220000}"/>
    <cellStyle name="Comma [0] 103 9" xfId="8843" xr:uid="{00000000-0005-0000-0000-00008A220000}"/>
    <cellStyle name="Comma [0] 104" xfId="8844" xr:uid="{00000000-0005-0000-0000-00008B220000}"/>
    <cellStyle name="Comma [0] 104 10" xfId="8845" xr:uid="{00000000-0005-0000-0000-00008C220000}"/>
    <cellStyle name="Comma [0] 104 11" xfId="8846" xr:uid="{00000000-0005-0000-0000-00008D220000}"/>
    <cellStyle name="Comma [0] 104 12" xfId="8847" xr:uid="{00000000-0005-0000-0000-00008E220000}"/>
    <cellStyle name="Comma [0] 104 13" xfId="8848" xr:uid="{00000000-0005-0000-0000-00008F220000}"/>
    <cellStyle name="Comma [0] 104 14" xfId="8849" xr:uid="{00000000-0005-0000-0000-000090220000}"/>
    <cellStyle name="Comma [0] 104 15" xfId="8850" xr:uid="{00000000-0005-0000-0000-000091220000}"/>
    <cellStyle name="Comma [0] 104 2" xfId="8851" xr:uid="{00000000-0005-0000-0000-000092220000}"/>
    <cellStyle name="Comma [0] 104 3" xfId="8852" xr:uid="{00000000-0005-0000-0000-000093220000}"/>
    <cellStyle name="Comma [0] 104 4" xfId="8853" xr:uid="{00000000-0005-0000-0000-000094220000}"/>
    <cellStyle name="Comma [0] 104 5" xfId="8854" xr:uid="{00000000-0005-0000-0000-000095220000}"/>
    <cellStyle name="Comma [0] 104 6" xfId="8855" xr:uid="{00000000-0005-0000-0000-000096220000}"/>
    <cellStyle name="Comma [0] 104 7" xfId="8856" xr:uid="{00000000-0005-0000-0000-000097220000}"/>
    <cellStyle name="Comma [0] 104 8" xfId="8857" xr:uid="{00000000-0005-0000-0000-000098220000}"/>
    <cellStyle name="Comma [0] 104 9" xfId="8858" xr:uid="{00000000-0005-0000-0000-000099220000}"/>
    <cellStyle name="Comma [0] 105" xfId="8859" xr:uid="{00000000-0005-0000-0000-00009A220000}"/>
    <cellStyle name="Comma [0] 105 10" xfId="8860" xr:uid="{00000000-0005-0000-0000-00009B220000}"/>
    <cellStyle name="Comma [0] 105 11" xfId="8861" xr:uid="{00000000-0005-0000-0000-00009C220000}"/>
    <cellStyle name="Comma [0] 105 12" xfId="8862" xr:uid="{00000000-0005-0000-0000-00009D220000}"/>
    <cellStyle name="Comma [0] 105 13" xfId="8863" xr:uid="{00000000-0005-0000-0000-00009E220000}"/>
    <cellStyle name="Comma [0] 105 14" xfId="8864" xr:uid="{00000000-0005-0000-0000-00009F220000}"/>
    <cellStyle name="Comma [0] 105 15" xfId="8865" xr:uid="{00000000-0005-0000-0000-0000A0220000}"/>
    <cellStyle name="Comma [0] 105 2" xfId="8866" xr:uid="{00000000-0005-0000-0000-0000A1220000}"/>
    <cellStyle name="Comma [0] 105 3" xfId="8867" xr:uid="{00000000-0005-0000-0000-0000A2220000}"/>
    <cellStyle name="Comma [0] 105 4" xfId="8868" xr:uid="{00000000-0005-0000-0000-0000A3220000}"/>
    <cellStyle name="Comma [0] 105 5" xfId="8869" xr:uid="{00000000-0005-0000-0000-0000A4220000}"/>
    <cellStyle name="Comma [0] 105 6" xfId="8870" xr:uid="{00000000-0005-0000-0000-0000A5220000}"/>
    <cellStyle name="Comma [0] 105 7" xfId="8871" xr:uid="{00000000-0005-0000-0000-0000A6220000}"/>
    <cellStyle name="Comma [0] 105 8" xfId="8872" xr:uid="{00000000-0005-0000-0000-0000A7220000}"/>
    <cellStyle name="Comma [0] 105 9" xfId="8873" xr:uid="{00000000-0005-0000-0000-0000A8220000}"/>
    <cellStyle name="Comma [0] 106" xfId="8874" xr:uid="{00000000-0005-0000-0000-0000A9220000}"/>
    <cellStyle name="Comma [0] 106 10" xfId="8875" xr:uid="{00000000-0005-0000-0000-0000AA220000}"/>
    <cellStyle name="Comma [0] 106 11" xfId="8876" xr:uid="{00000000-0005-0000-0000-0000AB220000}"/>
    <cellStyle name="Comma [0] 106 12" xfId="8877" xr:uid="{00000000-0005-0000-0000-0000AC220000}"/>
    <cellStyle name="Comma [0] 106 13" xfId="8878" xr:uid="{00000000-0005-0000-0000-0000AD220000}"/>
    <cellStyle name="Comma [0] 106 14" xfId="8879" xr:uid="{00000000-0005-0000-0000-0000AE220000}"/>
    <cellStyle name="Comma [0] 106 15" xfId="8880" xr:uid="{00000000-0005-0000-0000-0000AF220000}"/>
    <cellStyle name="Comma [0] 106 2" xfId="8881" xr:uid="{00000000-0005-0000-0000-0000B0220000}"/>
    <cellStyle name="Comma [0] 106 3" xfId="8882" xr:uid="{00000000-0005-0000-0000-0000B1220000}"/>
    <cellStyle name="Comma [0] 106 4" xfId="8883" xr:uid="{00000000-0005-0000-0000-0000B2220000}"/>
    <cellStyle name="Comma [0] 106 5" xfId="8884" xr:uid="{00000000-0005-0000-0000-0000B3220000}"/>
    <cellStyle name="Comma [0] 106 6" xfId="8885" xr:uid="{00000000-0005-0000-0000-0000B4220000}"/>
    <cellStyle name="Comma [0] 106 7" xfId="8886" xr:uid="{00000000-0005-0000-0000-0000B5220000}"/>
    <cellStyle name="Comma [0] 106 8" xfId="8887" xr:uid="{00000000-0005-0000-0000-0000B6220000}"/>
    <cellStyle name="Comma [0] 106 9" xfId="8888" xr:uid="{00000000-0005-0000-0000-0000B7220000}"/>
    <cellStyle name="Comma [0] 107" xfId="8889" xr:uid="{00000000-0005-0000-0000-0000B8220000}"/>
    <cellStyle name="Comma [0] 107 10" xfId="8890" xr:uid="{00000000-0005-0000-0000-0000B9220000}"/>
    <cellStyle name="Comma [0] 107 11" xfId="8891" xr:uid="{00000000-0005-0000-0000-0000BA220000}"/>
    <cellStyle name="Comma [0] 107 12" xfId="8892" xr:uid="{00000000-0005-0000-0000-0000BB220000}"/>
    <cellStyle name="Comma [0] 107 13" xfId="8893" xr:uid="{00000000-0005-0000-0000-0000BC220000}"/>
    <cellStyle name="Comma [0] 107 14" xfId="8894" xr:uid="{00000000-0005-0000-0000-0000BD220000}"/>
    <cellStyle name="Comma [0] 107 15" xfId="8895" xr:uid="{00000000-0005-0000-0000-0000BE220000}"/>
    <cellStyle name="Comma [0] 107 2" xfId="8896" xr:uid="{00000000-0005-0000-0000-0000BF220000}"/>
    <cellStyle name="Comma [0] 107 3" xfId="8897" xr:uid="{00000000-0005-0000-0000-0000C0220000}"/>
    <cellStyle name="Comma [0] 107 4" xfId="8898" xr:uid="{00000000-0005-0000-0000-0000C1220000}"/>
    <cellStyle name="Comma [0] 107 5" xfId="8899" xr:uid="{00000000-0005-0000-0000-0000C2220000}"/>
    <cellStyle name="Comma [0] 107 6" xfId="8900" xr:uid="{00000000-0005-0000-0000-0000C3220000}"/>
    <cellStyle name="Comma [0] 107 7" xfId="8901" xr:uid="{00000000-0005-0000-0000-0000C4220000}"/>
    <cellStyle name="Comma [0] 107 8" xfId="8902" xr:uid="{00000000-0005-0000-0000-0000C5220000}"/>
    <cellStyle name="Comma [0] 107 9" xfId="8903" xr:uid="{00000000-0005-0000-0000-0000C6220000}"/>
    <cellStyle name="Comma [0] 108" xfId="8904" xr:uid="{00000000-0005-0000-0000-0000C7220000}"/>
    <cellStyle name="Comma [0] 108 10" xfId="8905" xr:uid="{00000000-0005-0000-0000-0000C8220000}"/>
    <cellStyle name="Comma [0] 108 11" xfId="8906" xr:uid="{00000000-0005-0000-0000-0000C9220000}"/>
    <cellStyle name="Comma [0] 108 12" xfId="8907" xr:uid="{00000000-0005-0000-0000-0000CA220000}"/>
    <cellStyle name="Comma [0] 108 13" xfId="8908" xr:uid="{00000000-0005-0000-0000-0000CB220000}"/>
    <cellStyle name="Comma [0] 108 14" xfId="8909" xr:uid="{00000000-0005-0000-0000-0000CC220000}"/>
    <cellStyle name="Comma [0] 108 15" xfId="8910" xr:uid="{00000000-0005-0000-0000-0000CD220000}"/>
    <cellStyle name="Comma [0] 108 2" xfId="8911" xr:uid="{00000000-0005-0000-0000-0000CE220000}"/>
    <cellStyle name="Comma [0] 108 3" xfId="8912" xr:uid="{00000000-0005-0000-0000-0000CF220000}"/>
    <cellStyle name="Comma [0] 108 4" xfId="8913" xr:uid="{00000000-0005-0000-0000-0000D0220000}"/>
    <cellStyle name="Comma [0] 108 5" xfId="8914" xr:uid="{00000000-0005-0000-0000-0000D1220000}"/>
    <cellStyle name="Comma [0] 108 6" xfId="8915" xr:uid="{00000000-0005-0000-0000-0000D2220000}"/>
    <cellStyle name="Comma [0] 108 7" xfId="8916" xr:uid="{00000000-0005-0000-0000-0000D3220000}"/>
    <cellStyle name="Comma [0] 108 8" xfId="8917" xr:uid="{00000000-0005-0000-0000-0000D4220000}"/>
    <cellStyle name="Comma [0] 108 9" xfId="8918" xr:uid="{00000000-0005-0000-0000-0000D5220000}"/>
    <cellStyle name="Comma [0] 109" xfId="8919" xr:uid="{00000000-0005-0000-0000-0000D6220000}"/>
    <cellStyle name="Comma [0] 109 10" xfId="8920" xr:uid="{00000000-0005-0000-0000-0000D7220000}"/>
    <cellStyle name="Comma [0] 109 11" xfId="8921" xr:uid="{00000000-0005-0000-0000-0000D8220000}"/>
    <cellStyle name="Comma [0] 109 12" xfId="8922" xr:uid="{00000000-0005-0000-0000-0000D9220000}"/>
    <cellStyle name="Comma [0] 109 13" xfId="8923" xr:uid="{00000000-0005-0000-0000-0000DA220000}"/>
    <cellStyle name="Comma [0] 109 14" xfId="8924" xr:uid="{00000000-0005-0000-0000-0000DB220000}"/>
    <cellStyle name="Comma [0] 109 15" xfId="8925" xr:uid="{00000000-0005-0000-0000-0000DC220000}"/>
    <cellStyle name="Comma [0] 109 2" xfId="8926" xr:uid="{00000000-0005-0000-0000-0000DD220000}"/>
    <cellStyle name="Comma [0] 109 3" xfId="8927" xr:uid="{00000000-0005-0000-0000-0000DE220000}"/>
    <cellStyle name="Comma [0] 109 4" xfId="8928" xr:uid="{00000000-0005-0000-0000-0000DF220000}"/>
    <cellStyle name="Comma [0] 109 5" xfId="8929" xr:uid="{00000000-0005-0000-0000-0000E0220000}"/>
    <cellStyle name="Comma [0] 109 6" xfId="8930" xr:uid="{00000000-0005-0000-0000-0000E1220000}"/>
    <cellStyle name="Comma [0] 109 7" xfId="8931" xr:uid="{00000000-0005-0000-0000-0000E2220000}"/>
    <cellStyle name="Comma [0] 109 8" xfId="8932" xr:uid="{00000000-0005-0000-0000-0000E3220000}"/>
    <cellStyle name="Comma [0] 109 9" xfId="8933" xr:uid="{00000000-0005-0000-0000-0000E4220000}"/>
    <cellStyle name="Comma [0] 11" xfId="8934" xr:uid="{00000000-0005-0000-0000-0000E5220000}"/>
    <cellStyle name="Comma [0] 11 10" xfId="8935" xr:uid="{00000000-0005-0000-0000-0000E6220000}"/>
    <cellStyle name="Comma [0] 11 11" xfId="8936" xr:uid="{00000000-0005-0000-0000-0000E7220000}"/>
    <cellStyle name="Comma [0] 11 12" xfId="8937" xr:uid="{00000000-0005-0000-0000-0000E8220000}"/>
    <cellStyle name="Comma [0] 11 13" xfId="8938" xr:uid="{00000000-0005-0000-0000-0000E9220000}"/>
    <cellStyle name="Comma [0] 11 14" xfId="8939" xr:uid="{00000000-0005-0000-0000-0000EA220000}"/>
    <cellStyle name="Comma [0] 11 15" xfId="8940" xr:uid="{00000000-0005-0000-0000-0000EB220000}"/>
    <cellStyle name="Comma [0] 11 2" xfId="8941" xr:uid="{00000000-0005-0000-0000-0000EC220000}"/>
    <cellStyle name="Comma [0] 11 3" xfId="8942" xr:uid="{00000000-0005-0000-0000-0000ED220000}"/>
    <cellStyle name="Comma [0] 11 4" xfId="8943" xr:uid="{00000000-0005-0000-0000-0000EE220000}"/>
    <cellStyle name="Comma [0] 11 5" xfId="8944" xr:uid="{00000000-0005-0000-0000-0000EF220000}"/>
    <cellStyle name="Comma [0] 11 6" xfId="8945" xr:uid="{00000000-0005-0000-0000-0000F0220000}"/>
    <cellStyle name="Comma [0] 11 7" xfId="8946" xr:uid="{00000000-0005-0000-0000-0000F1220000}"/>
    <cellStyle name="Comma [0] 11 8" xfId="8947" xr:uid="{00000000-0005-0000-0000-0000F2220000}"/>
    <cellStyle name="Comma [0] 11 9" xfId="8948" xr:uid="{00000000-0005-0000-0000-0000F3220000}"/>
    <cellStyle name="Comma [0] 110" xfId="8949" xr:uid="{00000000-0005-0000-0000-0000F4220000}"/>
    <cellStyle name="Comma [0] 110 10" xfId="8950" xr:uid="{00000000-0005-0000-0000-0000F5220000}"/>
    <cellStyle name="Comma [0] 110 11" xfId="8951" xr:uid="{00000000-0005-0000-0000-0000F6220000}"/>
    <cellStyle name="Comma [0] 110 12" xfId="8952" xr:uid="{00000000-0005-0000-0000-0000F7220000}"/>
    <cellStyle name="Comma [0] 110 13" xfId="8953" xr:uid="{00000000-0005-0000-0000-0000F8220000}"/>
    <cellStyle name="Comma [0] 110 14" xfId="8954" xr:uid="{00000000-0005-0000-0000-0000F9220000}"/>
    <cellStyle name="Comma [0] 110 15" xfId="8955" xr:uid="{00000000-0005-0000-0000-0000FA220000}"/>
    <cellStyle name="Comma [0] 110 2" xfId="8956" xr:uid="{00000000-0005-0000-0000-0000FB220000}"/>
    <cellStyle name="Comma [0] 110 3" xfId="8957" xr:uid="{00000000-0005-0000-0000-0000FC220000}"/>
    <cellStyle name="Comma [0] 110 4" xfId="8958" xr:uid="{00000000-0005-0000-0000-0000FD220000}"/>
    <cellStyle name="Comma [0] 110 5" xfId="8959" xr:uid="{00000000-0005-0000-0000-0000FE220000}"/>
    <cellStyle name="Comma [0] 110 6" xfId="8960" xr:uid="{00000000-0005-0000-0000-0000FF220000}"/>
    <cellStyle name="Comma [0] 110 7" xfId="8961" xr:uid="{00000000-0005-0000-0000-000000230000}"/>
    <cellStyle name="Comma [0] 110 8" xfId="8962" xr:uid="{00000000-0005-0000-0000-000001230000}"/>
    <cellStyle name="Comma [0] 110 9" xfId="8963" xr:uid="{00000000-0005-0000-0000-000002230000}"/>
    <cellStyle name="Comma [0] 111" xfId="8964" xr:uid="{00000000-0005-0000-0000-000003230000}"/>
    <cellStyle name="Comma [0] 111 10" xfId="8965" xr:uid="{00000000-0005-0000-0000-000004230000}"/>
    <cellStyle name="Comma [0] 111 11" xfId="8966" xr:uid="{00000000-0005-0000-0000-000005230000}"/>
    <cellStyle name="Comma [0] 111 12" xfId="8967" xr:uid="{00000000-0005-0000-0000-000006230000}"/>
    <cellStyle name="Comma [0] 111 13" xfId="8968" xr:uid="{00000000-0005-0000-0000-000007230000}"/>
    <cellStyle name="Comma [0] 111 14" xfId="8969" xr:uid="{00000000-0005-0000-0000-000008230000}"/>
    <cellStyle name="Comma [0] 111 15" xfId="8970" xr:uid="{00000000-0005-0000-0000-000009230000}"/>
    <cellStyle name="Comma [0] 111 2" xfId="8971" xr:uid="{00000000-0005-0000-0000-00000A230000}"/>
    <cellStyle name="Comma [0] 111 3" xfId="8972" xr:uid="{00000000-0005-0000-0000-00000B230000}"/>
    <cellStyle name="Comma [0] 111 4" xfId="8973" xr:uid="{00000000-0005-0000-0000-00000C230000}"/>
    <cellStyle name="Comma [0] 111 5" xfId="8974" xr:uid="{00000000-0005-0000-0000-00000D230000}"/>
    <cellStyle name="Comma [0] 111 6" xfId="8975" xr:uid="{00000000-0005-0000-0000-00000E230000}"/>
    <cellStyle name="Comma [0] 111 7" xfId="8976" xr:uid="{00000000-0005-0000-0000-00000F230000}"/>
    <cellStyle name="Comma [0] 111 8" xfId="8977" xr:uid="{00000000-0005-0000-0000-000010230000}"/>
    <cellStyle name="Comma [0] 111 9" xfId="8978" xr:uid="{00000000-0005-0000-0000-000011230000}"/>
    <cellStyle name="Comma [0] 112" xfId="8979" xr:uid="{00000000-0005-0000-0000-000012230000}"/>
    <cellStyle name="Comma [0] 112 10" xfId="8980" xr:uid="{00000000-0005-0000-0000-000013230000}"/>
    <cellStyle name="Comma [0] 112 11" xfId="8981" xr:uid="{00000000-0005-0000-0000-000014230000}"/>
    <cellStyle name="Comma [0] 112 12" xfId="8982" xr:uid="{00000000-0005-0000-0000-000015230000}"/>
    <cellStyle name="Comma [0] 112 13" xfId="8983" xr:uid="{00000000-0005-0000-0000-000016230000}"/>
    <cellStyle name="Comma [0] 112 14" xfId="8984" xr:uid="{00000000-0005-0000-0000-000017230000}"/>
    <cellStyle name="Comma [0] 112 15" xfId="8985" xr:uid="{00000000-0005-0000-0000-000018230000}"/>
    <cellStyle name="Comma [0] 112 2" xfId="8986" xr:uid="{00000000-0005-0000-0000-000019230000}"/>
    <cellStyle name="Comma [0] 112 3" xfId="8987" xr:uid="{00000000-0005-0000-0000-00001A230000}"/>
    <cellStyle name="Comma [0] 112 4" xfId="8988" xr:uid="{00000000-0005-0000-0000-00001B230000}"/>
    <cellStyle name="Comma [0] 112 5" xfId="8989" xr:uid="{00000000-0005-0000-0000-00001C230000}"/>
    <cellStyle name="Comma [0] 112 6" xfId="8990" xr:uid="{00000000-0005-0000-0000-00001D230000}"/>
    <cellStyle name="Comma [0] 112 7" xfId="8991" xr:uid="{00000000-0005-0000-0000-00001E230000}"/>
    <cellStyle name="Comma [0] 112 8" xfId="8992" xr:uid="{00000000-0005-0000-0000-00001F230000}"/>
    <cellStyle name="Comma [0] 112 9" xfId="8993" xr:uid="{00000000-0005-0000-0000-000020230000}"/>
    <cellStyle name="Comma [0] 113" xfId="8994" xr:uid="{00000000-0005-0000-0000-000021230000}"/>
    <cellStyle name="Comma [0] 113 10" xfId="8995" xr:uid="{00000000-0005-0000-0000-000022230000}"/>
    <cellStyle name="Comma [0] 113 11" xfId="8996" xr:uid="{00000000-0005-0000-0000-000023230000}"/>
    <cellStyle name="Comma [0] 113 12" xfId="8997" xr:uid="{00000000-0005-0000-0000-000024230000}"/>
    <cellStyle name="Comma [0] 113 13" xfId="8998" xr:uid="{00000000-0005-0000-0000-000025230000}"/>
    <cellStyle name="Comma [0] 113 14" xfId="8999" xr:uid="{00000000-0005-0000-0000-000026230000}"/>
    <cellStyle name="Comma [0] 113 15" xfId="9000" xr:uid="{00000000-0005-0000-0000-000027230000}"/>
    <cellStyle name="Comma [0] 113 2" xfId="9001" xr:uid="{00000000-0005-0000-0000-000028230000}"/>
    <cellStyle name="Comma [0] 113 3" xfId="9002" xr:uid="{00000000-0005-0000-0000-000029230000}"/>
    <cellStyle name="Comma [0] 113 4" xfId="9003" xr:uid="{00000000-0005-0000-0000-00002A230000}"/>
    <cellStyle name="Comma [0] 113 5" xfId="9004" xr:uid="{00000000-0005-0000-0000-00002B230000}"/>
    <cellStyle name="Comma [0] 113 6" xfId="9005" xr:uid="{00000000-0005-0000-0000-00002C230000}"/>
    <cellStyle name="Comma [0] 113 7" xfId="9006" xr:uid="{00000000-0005-0000-0000-00002D230000}"/>
    <cellStyle name="Comma [0] 113 8" xfId="9007" xr:uid="{00000000-0005-0000-0000-00002E230000}"/>
    <cellStyle name="Comma [0] 113 9" xfId="9008" xr:uid="{00000000-0005-0000-0000-00002F230000}"/>
    <cellStyle name="Comma [0] 114" xfId="9009" xr:uid="{00000000-0005-0000-0000-000030230000}"/>
    <cellStyle name="Comma [0] 114 10" xfId="9010" xr:uid="{00000000-0005-0000-0000-000031230000}"/>
    <cellStyle name="Comma [0] 114 11" xfId="9011" xr:uid="{00000000-0005-0000-0000-000032230000}"/>
    <cellStyle name="Comma [0] 114 12" xfId="9012" xr:uid="{00000000-0005-0000-0000-000033230000}"/>
    <cellStyle name="Comma [0] 114 13" xfId="9013" xr:uid="{00000000-0005-0000-0000-000034230000}"/>
    <cellStyle name="Comma [0] 114 14" xfId="9014" xr:uid="{00000000-0005-0000-0000-000035230000}"/>
    <cellStyle name="Comma [0] 114 15" xfId="9015" xr:uid="{00000000-0005-0000-0000-000036230000}"/>
    <cellStyle name="Comma [0] 114 2" xfId="9016" xr:uid="{00000000-0005-0000-0000-000037230000}"/>
    <cellStyle name="Comma [0] 114 3" xfId="9017" xr:uid="{00000000-0005-0000-0000-000038230000}"/>
    <cellStyle name="Comma [0] 114 4" xfId="9018" xr:uid="{00000000-0005-0000-0000-000039230000}"/>
    <cellStyle name="Comma [0] 114 5" xfId="9019" xr:uid="{00000000-0005-0000-0000-00003A230000}"/>
    <cellStyle name="Comma [0] 114 6" xfId="9020" xr:uid="{00000000-0005-0000-0000-00003B230000}"/>
    <cellStyle name="Comma [0] 114 7" xfId="9021" xr:uid="{00000000-0005-0000-0000-00003C230000}"/>
    <cellStyle name="Comma [0] 114 8" xfId="9022" xr:uid="{00000000-0005-0000-0000-00003D230000}"/>
    <cellStyle name="Comma [0] 114 9" xfId="9023" xr:uid="{00000000-0005-0000-0000-00003E230000}"/>
    <cellStyle name="Comma [0] 115" xfId="9024" xr:uid="{00000000-0005-0000-0000-00003F230000}"/>
    <cellStyle name="Comma [0] 115 10" xfId="9025" xr:uid="{00000000-0005-0000-0000-000040230000}"/>
    <cellStyle name="Comma [0] 115 11" xfId="9026" xr:uid="{00000000-0005-0000-0000-000041230000}"/>
    <cellStyle name="Comma [0] 115 12" xfId="9027" xr:uid="{00000000-0005-0000-0000-000042230000}"/>
    <cellStyle name="Comma [0] 115 13" xfId="9028" xr:uid="{00000000-0005-0000-0000-000043230000}"/>
    <cellStyle name="Comma [0] 115 14" xfId="9029" xr:uid="{00000000-0005-0000-0000-000044230000}"/>
    <cellStyle name="Comma [0] 115 15" xfId="9030" xr:uid="{00000000-0005-0000-0000-000045230000}"/>
    <cellStyle name="Comma [0] 115 2" xfId="9031" xr:uid="{00000000-0005-0000-0000-000046230000}"/>
    <cellStyle name="Comma [0] 115 3" xfId="9032" xr:uid="{00000000-0005-0000-0000-000047230000}"/>
    <cellStyle name="Comma [0] 115 4" xfId="9033" xr:uid="{00000000-0005-0000-0000-000048230000}"/>
    <cellStyle name="Comma [0] 115 5" xfId="9034" xr:uid="{00000000-0005-0000-0000-000049230000}"/>
    <cellStyle name="Comma [0] 115 6" xfId="9035" xr:uid="{00000000-0005-0000-0000-00004A230000}"/>
    <cellStyle name="Comma [0] 115 7" xfId="9036" xr:uid="{00000000-0005-0000-0000-00004B230000}"/>
    <cellStyle name="Comma [0] 115 8" xfId="9037" xr:uid="{00000000-0005-0000-0000-00004C230000}"/>
    <cellStyle name="Comma [0] 115 9" xfId="9038" xr:uid="{00000000-0005-0000-0000-00004D230000}"/>
    <cellStyle name="Comma [0] 116" xfId="9039" xr:uid="{00000000-0005-0000-0000-00004E230000}"/>
    <cellStyle name="Comma [0] 116 10" xfId="9040" xr:uid="{00000000-0005-0000-0000-00004F230000}"/>
    <cellStyle name="Comma [0] 116 11" xfId="9041" xr:uid="{00000000-0005-0000-0000-000050230000}"/>
    <cellStyle name="Comma [0] 116 12" xfId="9042" xr:uid="{00000000-0005-0000-0000-000051230000}"/>
    <cellStyle name="Comma [0] 116 13" xfId="9043" xr:uid="{00000000-0005-0000-0000-000052230000}"/>
    <cellStyle name="Comma [0] 116 14" xfId="9044" xr:uid="{00000000-0005-0000-0000-000053230000}"/>
    <cellStyle name="Comma [0] 116 15" xfId="9045" xr:uid="{00000000-0005-0000-0000-000054230000}"/>
    <cellStyle name="Comma [0] 116 2" xfId="9046" xr:uid="{00000000-0005-0000-0000-000055230000}"/>
    <cellStyle name="Comma [0] 116 3" xfId="9047" xr:uid="{00000000-0005-0000-0000-000056230000}"/>
    <cellStyle name="Comma [0] 116 4" xfId="9048" xr:uid="{00000000-0005-0000-0000-000057230000}"/>
    <cellStyle name="Comma [0] 116 5" xfId="9049" xr:uid="{00000000-0005-0000-0000-000058230000}"/>
    <cellStyle name="Comma [0] 116 6" xfId="9050" xr:uid="{00000000-0005-0000-0000-000059230000}"/>
    <cellStyle name="Comma [0] 116 7" xfId="9051" xr:uid="{00000000-0005-0000-0000-00005A230000}"/>
    <cellStyle name="Comma [0] 116 8" xfId="9052" xr:uid="{00000000-0005-0000-0000-00005B230000}"/>
    <cellStyle name="Comma [0] 116 9" xfId="9053" xr:uid="{00000000-0005-0000-0000-00005C230000}"/>
    <cellStyle name="Comma [0] 117" xfId="9054" xr:uid="{00000000-0005-0000-0000-00005D230000}"/>
    <cellStyle name="Comma [0] 117 10" xfId="9055" xr:uid="{00000000-0005-0000-0000-00005E230000}"/>
    <cellStyle name="Comma [0] 117 11" xfId="9056" xr:uid="{00000000-0005-0000-0000-00005F230000}"/>
    <cellStyle name="Comma [0] 117 12" xfId="9057" xr:uid="{00000000-0005-0000-0000-000060230000}"/>
    <cellStyle name="Comma [0] 117 13" xfId="9058" xr:uid="{00000000-0005-0000-0000-000061230000}"/>
    <cellStyle name="Comma [0] 117 14" xfId="9059" xr:uid="{00000000-0005-0000-0000-000062230000}"/>
    <cellStyle name="Comma [0] 117 15" xfId="9060" xr:uid="{00000000-0005-0000-0000-000063230000}"/>
    <cellStyle name="Comma [0] 117 2" xfId="9061" xr:uid="{00000000-0005-0000-0000-000064230000}"/>
    <cellStyle name="Comma [0] 117 3" xfId="9062" xr:uid="{00000000-0005-0000-0000-000065230000}"/>
    <cellStyle name="Comma [0] 117 4" xfId="9063" xr:uid="{00000000-0005-0000-0000-000066230000}"/>
    <cellStyle name="Comma [0] 117 5" xfId="9064" xr:uid="{00000000-0005-0000-0000-000067230000}"/>
    <cellStyle name="Comma [0] 117 6" xfId="9065" xr:uid="{00000000-0005-0000-0000-000068230000}"/>
    <cellStyle name="Comma [0] 117 7" xfId="9066" xr:uid="{00000000-0005-0000-0000-000069230000}"/>
    <cellStyle name="Comma [0] 117 8" xfId="9067" xr:uid="{00000000-0005-0000-0000-00006A230000}"/>
    <cellStyle name="Comma [0] 117 9" xfId="9068" xr:uid="{00000000-0005-0000-0000-00006B230000}"/>
    <cellStyle name="Comma [0] 118" xfId="9069" xr:uid="{00000000-0005-0000-0000-00006C230000}"/>
    <cellStyle name="Comma [0] 118 10" xfId="9070" xr:uid="{00000000-0005-0000-0000-00006D230000}"/>
    <cellStyle name="Comma [0] 118 11" xfId="9071" xr:uid="{00000000-0005-0000-0000-00006E230000}"/>
    <cellStyle name="Comma [0] 118 12" xfId="9072" xr:uid="{00000000-0005-0000-0000-00006F230000}"/>
    <cellStyle name="Comma [0] 118 13" xfId="9073" xr:uid="{00000000-0005-0000-0000-000070230000}"/>
    <cellStyle name="Comma [0] 118 14" xfId="9074" xr:uid="{00000000-0005-0000-0000-000071230000}"/>
    <cellStyle name="Comma [0] 118 15" xfId="9075" xr:uid="{00000000-0005-0000-0000-000072230000}"/>
    <cellStyle name="Comma [0] 118 2" xfId="9076" xr:uid="{00000000-0005-0000-0000-000073230000}"/>
    <cellStyle name="Comma [0] 118 3" xfId="9077" xr:uid="{00000000-0005-0000-0000-000074230000}"/>
    <cellStyle name="Comma [0] 118 4" xfId="9078" xr:uid="{00000000-0005-0000-0000-000075230000}"/>
    <cellStyle name="Comma [0] 118 5" xfId="9079" xr:uid="{00000000-0005-0000-0000-000076230000}"/>
    <cellStyle name="Comma [0] 118 6" xfId="9080" xr:uid="{00000000-0005-0000-0000-000077230000}"/>
    <cellStyle name="Comma [0] 118 7" xfId="9081" xr:uid="{00000000-0005-0000-0000-000078230000}"/>
    <cellStyle name="Comma [0] 118 8" xfId="9082" xr:uid="{00000000-0005-0000-0000-000079230000}"/>
    <cellStyle name="Comma [0] 118 9" xfId="9083" xr:uid="{00000000-0005-0000-0000-00007A230000}"/>
    <cellStyle name="Comma [0] 119" xfId="9084" xr:uid="{00000000-0005-0000-0000-00007B230000}"/>
    <cellStyle name="Comma [0] 119 10" xfId="9085" xr:uid="{00000000-0005-0000-0000-00007C230000}"/>
    <cellStyle name="Comma [0] 119 11" xfId="9086" xr:uid="{00000000-0005-0000-0000-00007D230000}"/>
    <cellStyle name="Comma [0] 119 12" xfId="9087" xr:uid="{00000000-0005-0000-0000-00007E230000}"/>
    <cellStyle name="Comma [0] 119 13" xfId="9088" xr:uid="{00000000-0005-0000-0000-00007F230000}"/>
    <cellStyle name="Comma [0] 119 14" xfId="9089" xr:uid="{00000000-0005-0000-0000-000080230000}"/>
    <cellStyle name="Comma [0] 119 15" xfId="9090" xr:uid="{00000000-0005-0000-0000-000081230000}"/>
    <cellStyle name="Comma [0] 119 2" xfId="9091" xr:uid="{00000000-0005-0000-0000-000082230000}"/>
    <cellStyle name="Comma [0] 119 3" xfId="9092" xr:uid="{00000000-0005-0000-0000-000083230000}"/>
    <cellStyle name="Comma [0] 119 4" xfId="9093" xr:uid="{00000000-0005-0000-0000-000084230000}"/>
    <cellStyle name="Comma [0] 119 5" xfId="9094" xr:uid="{00000000-0005-0000-0000-000085230000}"/>
    <cellStyle name="Comma [0] 119 6" xfId="9095" xr:uid="{00000000-0005-0000-0000-000086230000}"/>
    <cellStyle name="Comma [0] 119 7" xfId="9096" xr:uid="{00000000-0005-0000-0000-000087230000}"/>
    <cellStyle name="Comma [0] 119 8" xfId="9097" xr:uid="{00000000-0005-0000-0000-000088230000}"/>
    <cellStyle name="Comma [0] 119 9" xfId="9098" xr:uid="{00000000-0005-0000-0000-000089230000}"/>
    <cellStyle name="Comma [0] 12" xfId="9099" xr:uid="{00000000-0005-0000-0000-00008A230000}"/>
    <cellStyle name="Comma [0] 12 10" xfId="9100" xr:uid="{00000000-0005-0000-0000-00008B230000}"/>
    <cellStyle name="Comma [0] 12 11" xfId="9101" xr:uid="{00000000-0005-0000-0000-00008C230000}"/>
    <cellStyle name="Comma [0] 12 12" xfId="9102" xr:uid="{00000000-0005-0000-0000-00008D230000}"/>
    <cellStyle name="Comma [0] 12 13" xfId="9103" xr:uid="{00000000-0005-0000-0000-00008E230000}"/>
    <cellStyle name="Comma [0] 12 14" xfId="9104" xr:uid="{00000000-0005-0000-0000-00008F230000}"/>
    <cellStyle name="Comma [0] 12 15" xfId="9105" xr:uid="{00000000-0005-0000-0000-000090230000}"/>
    <cellStyle name="Comma [0] 12 2" xfId="9106" xr:uid="{00000000-0005-0000-0000-000091230000}"/>
    <cellStyle name="Comma [0] 12 3" xfId="9107" xr:uid="{00000000-0005-0000-0000-000092230000}"/>
    <cellStyle name="Comma [0] 12 4" xfId="9108" xr:uid="{00000000-0005-0000-0000-000093230000}"/>
    <cellStyle name="Comma [0] 12 5" xfId="9109" xr:uid="{00000000-0005-0000-0000-000094230000}"/>
    <cellStyle name="Comma [0] 12 6" xfId="9110" xr:uid="{00000000-0005-0000-0000-000095230000}"/>
    <cellStyle name="Comma [0] 12 7" xfId="9111" xr:uid="{00000000-0005-0000-0000-000096230000}"/>
    <cellStyle name="Comma [0] 12 8" xfId="9112" xr:uid="{00000000-0005-0000-0000-000097230000}"/>
    <cellStyle name="Comma [0] 12 9" xfId="9113" xr:uid="{00000000-0005-0000-0000-000098230000}"/>
    <cellStyle name="Comma [0] 120" xfId="9114" xr:uid="{00000000-0005-0000-0000-000099230000}"/>
    <cellStyle name="Comma [0] 120 10" xfId="9115" xr:uid="{00000000-0005-0000-0000-00009A230000}"/>
    <cellStyle name="Comma [0] 120 11" xfId="9116" xr:uid="{00000000-0005-0000-0000-00009B230000}"/>
    <cellStyle name="Comma [0] 120 12" xfId="9117" xr:uid="{00000000-0005-0000-0000-00009C230000}"/>
    <cellStyle name="Comma [0] 120 13" xfId="9118" xr:uid="{00000000-0005-0000-0000-00009D230000}"/>
    <cellStyle name="Comma [0] 120 14" xfId="9119" xr:uid="{00000000-0005-0000-0000-00009E230000}"/>
    <cellStyle name="Comma [0] 120 15" xfId="9120" xr:uid="{00000000-0005-0000-0000-00009F230000}"/>
    <cellStyle name="Comma [0] 120 2" xfId="9121" xr:uid="{00000000-0005-0000-0000-0000A0230000}"/>
    <cellStyle name="Comma [0] 120 3" xfId="9122" xr:uid="{00000000-0005-0000-0000-0000A1230000}"/>
    <cellStyle name="Comma [0] 120 4" xfId="9123" xr:uid="{00000000-0005-0000-0000-0000A2230000}"/>
    <cellStyle name="Comma [0] 120 5" xfId="9124" xr:uid="{00000000-0005-0000-0000-0000A3230000}"/>
    <cellStyle name="Comma [0] 120 6" xfId="9125" xr:uid="{00000000-0005-0000-0000-0000A4230000}"/>
    <cellStyle name="Comma [0] 120 7" xfId="9126" xr:uid="{00000000-0005-0000-0000-0000A5230000}"/>
    <cellStyle name="Comma [0] 120 8" xfId="9127" xr:uid="{00000000-0005-0000-0000-0000A6230000}"/>
    <cellStyle name="Comma [0] 120 9" xfId="9128" xr:uid="{00000000-0005-0000-0000-0000A7230000}"/>
    <cellStyle name="Comma [0] 121" xfId="9129" xr:uid="{00000000-0005-0000-0000-0000A8230000}"/>
    <cellStyle name="Comma [0] 121 10" xfId="9130" xr:uid="{00000000-0005-0000-0000-0000A9230000}"/>
    <cellStyle name="Comma [0] 121 11" xfId="9131" xr:uid="{00000000-0005-0000-0000-0000AA230000}"/>
    <cellStyle name="Comma [0] 121 12" xfId="9132" xr:uid="{00000000-0005-0000-0000-0000AB230000}"/>
    <cellStyle name="Comma [0] 121 13" xfId="9133" xr:uid="{00000000-0005-0000-0000-0000AC230000}"/>
    <cellStyle name="Comma [0] 121 14" xfId="9134" xr:uid="{00000000-0005-0000-0000-0000AD230000}"/>
    <cellStyle name="Comma [0] 121 15" xfId="9135" xr:uid="{00000000-0005-0000-0000-0000AE230000}"/>
    <cellStyle name="Comma [0] 121 2" xfId="9136" xr:uid="{00000000-0005-0000-0000-0000AF230000}"/>
    <cellStyle name="Comma [0] 121 3" xfId="9137" xr:uid="{00000000-0005-0000-0000-0000B0230000}"/>
    <cellStyle name="Comma [0] 121 4" xfId="9138" xr:uid="{00000000-0005-0000-0000-0000B1230000}"/>
    <cellStyle name="Comma [0] 121 5" xfId="9139" xr:uid="{00000000-0005-0000-0000-0000B2230000}"/>
    <cellStyle name="Comma [0] 121 6" xfId="9140" xr:uid="{00000000-0005-0000-0000-0000B3230000}"/>
    <cellStyle name="Comma [0] 121 7" xfId="9141" xr:uid="{00000000-0005-0000-0000-0000B4230000}"/>
    <cellStyle name="Comma [0] 121 8" xfId="9142" xr:uid="{00000000-0005-0000-0000-0000B5230000}"/>
    <cellStyle name="Comma [0] 121 9" xfId="9143" xr:uid="{00000000-0005-0000-0000-0000B6230000}"/>
    <cellStyle name="Comma [0] 122" xfId="9144" xr:uid="{00000000-0005-0000-0000-0000B7230000}"/>
    <cellStyle name="Comma [0] 122 10" xfId="9145" xr:uid="{00000000-0005-0000-0000-0000B8230000}"/>
    <cellStyle name="Comma [0] 122 11" xfId="9146" xr:uid="{00000000-0005-0000-0000-0000B9230000}"/>
    <cellStyle name="Comma [0] 122 12" xfId="9147" xr:uid="{00000000-0005-0000-0000-0000BA230000}"/>
    <cellStyle name="Comma [0] 122 13" xfId="9148" xr:uid="{00000000-0005-0000-0000-0000BB230000}"/>
    <cellStyle name="Comma [0] 122 14" xfId="9149" xr:uid="{00000000-0005-0000-0000-0000BC230000}"/>
    <cellStyle name="Comma [0] 122 15" xfId="9150" xr:uid="{00000000-0005-0000-0000-0000BD230000}"/>
    <cellStyle name="Comma [0] 122 2" xfId="9151" xr:uid="{00000000-0005-0000-0000-0000BE230000}"/>
    <cellStyle name="Comma [0] 122 3" xfId="9152" xr:uid="{00000000-0005-0000-0000-0000BF230000}"/>
    <cellStyle name="Comma [0] 122 4" xfId="9153" xr:uid="{00000000-0005-0000-0000-0000C0230000}"/>
    <cellStyle name="Comma [0] 122 5" xfId="9154" xr:uid="{00000000-0005-0000-0000-0000C1230000}"/>
    <cellStyle name="Comma [0] 122 6" xfId="9155" xr:uid="{00000000-0005-0000-0000-0000C2230000}"/>
    <cellStyle name="Comma [0] 122 7" xfId="9156" xr:uid="{00000000-0005-0000-0000-0000C3230000}"/>
    <cellStyle name="Comma [0] 122 8" xfId="9157" xr:uid="{00000000-0005-0000-0000-0000C4230000}"/>
    <cellStyle name="Comma [0] 122 9" xfId="9158" xr:uid="{00000000-0005-0000-0000-0000C5230000}"/>
    <cellStyle name="Comma [0] 123" xfId="9159" xr:uid="{00000000-0005-0000-0000-0000C6230000}"/>
    <cellStyle name="Comma [0] 123 2" xfId="9160" xr:uid="{00000000-0005-0000-0000-0000C7230000}"/>
    <cellStyle name="Comma [0] 124" xfId="9161" xr:uid="{00000000-0005-0000-0000-0000C8230000}"/>
    <cellStyle name="Comma [0] 124 2" xfId="9162" xr:uid="{00000000-0005-0000-0000-0000C9230000}"/>
    <cellStyle name="Comma [0] 125" xfId="9163" xr:uid="{00000000-0005-0000-0000-0000CA230000}"/>
    <cellStyle name="Comma [0] 125 2" xfId="9164" xr:uid="{00000000-0005-0000-0000-0000CB230000}"/>
    <cellStyle name="Comma [0] 126" xfId="9165" xr:uid="{00000000-0005-0000-0000-0000CC230000}"/>
    <cellStyle name="Comma [0] 127" xfId="9166" xr:uid="{00000000-0005-0000-0000-0000CD230000}"/>
    <cellStyle name="Comma [0] 128" xfId="9167" xr:uid="{00000000-0005-0000-0000-0000CE230000}"/>
    <cellStyle name="Comma [0] 129" xfId="9168" xr:uid="{00000000-0005-0000-0000-0000CF230000}"/>
    <cellStyle name="Comma [0] 13" xfId="9169" xr:uid="{00000000-0005-0000-0000-0000D0230000}"/>
    <cellStyle name="Comma [0] 13 10" xfId="9170" xr:uid="{00000000-0005-0000-0000-0000D1230000}"/>
    <cellStyle name="Comma [0] 13 11" xfId="9171" xr:uid="{00000000-0005-0000-0000-0000D2230000}"/>
    <cellStyle name="Comma [0] 13 12" xfId="9172" xr:uid="{00000000-0005-0000-0000-0000D3230000}"/>
    <cellStyle name="Comma [0] 13 13" xfId="9173" xr:uid="{00000000-0005-0000-0000-0000D4230000}"/>
    <cellStyle name="Comma [0] 13 14" xfId="9174" xr:uid="{00000000-0005-0000-0000-0000D5230000}"/>
    <cellStyle name="Comma [0] 13 15" xfId="9175" xr:uid="{00000000-0005-0000-0000-0000D6230000}"/>
    <cellStyle name="Comma [0] 13 2" xfId="9176" xr:uid="{00000000-0005-0000-0000-0000D7230000}"/>
    <cellStyle name="Comma [0] 13 3" xfId="9177" xr:uid="{00000000-0005-0000-0000-0000D8230000}"/>
    <cellStyle name="Comma [0] 13 4" xfId="9178" xr:uid="{00000000-0005-0000-0000-0000D9230000}"/>
    <cellStyle name="Comma [0] 13 5" xfId="9179" xr:uid="{00000000-0005-0000-0000-0000DA230000}"/>
    <cellStyle name="Comma [0] 13 6" xfId="9180" xr:uid="{00000000-0005-0000-0000-0000DB230000}"/>
    <cellStyle name="Comma [0] 13 7" xfId="9181" xr:uid="{00000000-0005-0000-0000-0000DC230000}"/>
    <cellStyle name="Comma [0] 13 8" xfId="9182" xr:uid="{00000000-0005-0000-0000-0000DD230000}"/>
    <cellStyle name="Comma [0] 13 9" xfId="9183" xr:uid="{00000000-0005-0000-0000-0000DE230000}"/>
    <cellStyle name="Comma [0] 130" xfId="9184" xr:uid="{00000000-0005-0000-0000-0000DF230000}"/>
    <cellStyle name="Comma [0] 131" xfId="9185" xr:uid="{00000000-0005-0000-0000-0000E0230000}"/>
    <cellStyle name="Comma [0] 132" xfId="9186" xr:uid="{00000000-0005-0000-0000-0000E1230000}"/>
    <cellStyle name="Comma [0] 133" xfId="9187" xr:uid="{00000000-0005-0000-0000-0000E2230000}"/>
    <cellStyle name="Comma [0] 134" xfId="9188" xr:uid="{00000000-0005-0000-0000-0000E3230000}"/>
    <cellStyle name="Comma [0] 134 2" xfId="9189" xr:uid="{00000000-0005-0000-0000-0000E4230000}"/>
    <cellStyle name="Comma [0] 135" xfId="9190" xr:uid="{00000000-0005-0000-0000-0000E5230000}"/>
    <cellStyle name="Comma [0] 135 2" xfId="9191" xr:uid="{00000000-0005-0000-0000-0000E6230000}"/>
    <cellStyle name="Comma [0] 136" xfId="9192" xr:uid="{00000000-0005-0000-0000-0000E7230000}"/>
    <cellStyle name="Comma [0] 136 2" xfId="9193" xr:uid="{00000000-0005-0000-0000-0000E8230000}"/>
    <cellStyle name="Comma [0] 14" xfId="9194" xr:uid="{00000000-0005-0000-0000-0000E9230000}"/>
    <cellStyle name="Comma [0] 14 10" xfId="9195" xr:uid="{00000000-0005-0000-0000-0000EA230000}"/>
    <cellStyle name="Comma [0] 14 11" xfId="9196" xr:uid="{00000000-0005-0000-0000-0000EB230000}"/>
    <cellStyle name="Comma [0] 14 12" xfId="9197" xr:uid="{00000000-0005-0000-0000-0000EC230000}"/>
    <cellStyle name="Comma [0] 14 13" xfId="9198" xr:uid="{00000000-0005-0000-0000-0000ED230000}"/>
    <cellStyle name="Comma [0] 14 14" xfId="9199" xr:uid="{00000000-0005-0000-0000-0000EE230000}"/>
    <cellStyle name="Comma [0] 14 15" xfId="9200" xr:uid="{00000000-0005-0000-0000-0000EF230000}"/>
    <cellStyle name="Comma [0] 14 2" xfId="9201" xr:uid="{00000000-0005-0000-0000-0000F0230000}"/>
    <cellStyle name="Comma [0] 14 3" xfId="9202" xr:uid="{00000000-0005-0000-0000-0000F1230000}"/>
    <cellStyle name="Comma [0] 14 4" xfId="9203" xr:uid="{00000000-0005-0000-0000-0000F2230000}"/>
    <cellStyle name="Comma [0] 14 5" xfId="9204" xr:uid="{00000000-0005-0000-0000-0000F3230000}"/>
    <cellStyle name="Comma [0] 14 6" xfId="9205" xr:uid="{00000000-0005-0000-0000-0000F4230000}"/>
    <cellStyle name="Comma [0] 14 7" xfId="9206" xr:uid="{00000000-0005-0000-0000-0000F5230000}"/>
    <cellStyle name="Comma [0] 14 8" xfId="9207" xr:uid="{00000000-0005-0000-0000-0000F6230000}"/>
    <cellStyle name="Comma [0] 14 9" xfId="9208" xr:uid="{00000000-0005-0000-0000-0000F7230000}"/>
    <cellStyle name="Comma [0] 15" xfId="9209" xr:uid="{00000000-0005-0000-0000-0000F8230000}"/>
    <cellStyle name="Comma [0] 15 10" xfId="9210" xr:uid="{00000000-0005-0000-0000-0000F9230000}"/>
    <cellStyle name="Comma [0] 15 11" xfId="9211" xr:uid="{00000000-0005-0000-0000-0000FA230000}"/>
    <cellStyle name="Comma [0] 15 12" xfId="9212" xr:uid="{00000000-0005-0000-0000-0000FB230000}"/>
    <cellStyle name="Comma [0] 15 13" xfId="9213" xr:uid="{00000000-0005-0000-0000-0000FC230000}"/>
    <cellStyle name="Comma [0] 15 14" xfId="9214" xr:uid="{00000000-0005-0000-0000-0000FD230000}"/>
    <cellStyle name="Comma [0] 15 15" xfId="9215" xr:uid="{00000000-0005-0000-0000-0000FE230000}"/>
    <cellStyle name="Comma [0] 15 2" xfId="9216" xr:uid="{00000000-0005-0000-0000-0000FF230000}"/>
    <cellStyle name="Comma [0] 15 3" xfId="9217" xr:uid="{00000000-0005-0000-0000-000000240000}"/>
    <cellStyle name="Comma [0] 15 4" xfId="9218" xr:uid="{00000000-0005-0000-0000-000001240000}"/>
    <cellStyle name="Comma [0] 15 5" xfId="9219" xr:uid="{00000000-0005-0000-0000-000002240000}"/>
    <cellStyle name="Comma [0] 15 6" xfId="9220" xr:uid="{00000000-0005-0000-0000-000003240000}"/>
    <cellStyle name="Comma [0] 15 7" xfId="9221" xr:uid="{00000000-0005-0000-0000-000004240000}"/>
    <cellStyle name="Comma [0] 15 8" xfId="9222" xr:uid="{00000000-0005-0000-0000-000005240000}"/>
    <cellStyle name="Comma [0] 15 9" xfId="9223" xr:uid="{00000000-0005-0000-0000-000006240000}"/>
    <cellStyle name="Comma [0] 16" xfId="9224" xr:uid="{00000000-0005-0000-0000-000007240000}"/>
    <cellStyle name="Comma [0] 16 10" xfId="9225" xr:uid="{00000000-0005-0000-0000-000008240000}"/>
    <cellStyle name="Comma [0] 16 11" xfId="9226" xr:uid="{00000000-0005-0000-0000-000009240000}"/>
    <cellStyle name="Comma [0] 16 12" xfId="9227" xr:uid="{00000000-0005-0000-0000-00000A240000}"/>
    <cellStyle name="Comma [0] 16 13" xfId="9228" xr:uid="{00000000-0005-0000-0000-00000B240000}"/>
    <cellStyle name="Comma [0] 16 14" xfId="9229" xr:uid="{00000000-0005-0000-0000-00000C240000}"/>
    <cellStyle name="Comma [0] 16 15" xfId="9230" xr:uid="{00000000-0005-0000-0000-00000D240000}"/>
    <cellStyle name="Comma [0] 16 2" xfId="9231" xr:uid="{00000000-0005-0000-0000-00000E240000}"/>
    <cellStyle name="Comma [0] 16 3" xfId="9232" xr:uid="{00000000-0005-0000-0000-00000F240000}"/>
    <cellStyle name="Comma [0] 16 4" xfId="9233" xr:uid="{00000000-0005-0000-0000-000010240000}"/>
    <cellStyle name="Comma [0] 16 5" xfId="9234" xr:uid="{00000000-0005-0000-0000-000011240000}"/>
    <cellStyle name="Comma [0] 16 6" xfId="9235" xr:uid="{00000000-0005-0000-0000-000012240000}"/>
    <cellStyle name="Comma [0] 16 7" xfId="9236" xr:uid="{00000000-0005-0000-0000-000013240000}"/>
    <cellStyle name="Comma [0] 16 8" xfId="9237" xr:uid="{00000000-0005-0000-0000-000014240000}"/>
    <cellStyle name="Comma [0] 16 9" xfId="9238" xr:uid="{00000000-0005-0000-0000-000015240000}"/>
    <cellStyle name="Comma [0] 17" xfId="9239" xr:uid="{00000000-0005-0000-0000-000016240000}"/>
    <cellStyle name="Comma [0] 17 10" xfId="9240" xr:uid="{00000000-0005-0000-0000-000017240000}"/>
    <cellStyle name="Comma [0] 17 11" xfId="9241" xr:uid="{00000000-0005-0000-0000-000018240000}"/>
    <cellStyle name="Comma [0] 17 12" xfId="9242" xr:uid="{00000000-0005-0000-0000-000019240000}"/>
    <cellStyle name="Comma [0] 17 13" xfId="9243" xr:uid="{00000000-0005-0000-0000-00001A240000}"/>
    <cellStyle name="Comma [0] 17 14" xfId="9244" xr:uid="{00000000-0005-0000-0000-00001B240000}"/>
    <cellStyle name="Comma [0] 17 15" xfId="9245" xr:uid="{00000000-0005-0000-0000-00001C240000}"/>
    <cellStyle name="Comma [0] 17 2" xfId="9246" xr:uid="{00000000-0005-0000-0000-00001D240000}"/>
    <cellStyle name="Comma [0] 17 3" xfId="9247" xr:uid="{00000000-0005-0000-0000-00001E240000}"/>
    <cellStyle name="Comma [0] 17 4" xfId="9248" xr:uid="{00000000-0005-0000-0000-00001F240000}"/>
    <cellStyle name="Comma [0] 17 5" xfId="9249" xr:uid="{00000000-0005-0000-0000-000020240000}"/>
    <cellStyle name="Comma [0] 17 6" xfId="9250" xr:uid="{00000000-0005-0000-0000-000021240000}"/>
    <cellStyle name="Comma [0] 17 7" xfId="9251" xr:uid="{00000000-0005-0000-0000-000022240000}"/>
    <cellStyle name="Comma [0] 17 8" xfId="9252" xr:uid="{00000000-0005-0000-0000-000023240000}"/>
    <cellStyle name="Comma [0] 17 9" xfId="9253" xr:uid="{00000000-0005-0000-0000-000024240000}"/>
    <cellStyle name="Comma [0] 18" xfId="9254" xr:uid="{00000000-0005-0000-0000-000025240000}"/>
    <cellStyle name="Comma [0] 18 10" xfId="9255" xr:uid="{00000000-0005-0000-0000-000026240000}"/>
    <cellStyle name="Comma [0] 18 11" xfId="9256" xr:uid="{00000000-0005-0000-0000-000027240000}"/>
    <cellStyle name="Comma [0] 18 12" xfId="9257" xr:uid="{00000000-0005-0000-0000-000028240000}"/>
    <cellStyle name="Comma [0] 18 13" xfId="9258" xr:uid="{00000000-0005-0000-0000-000029240000}"/>
    <cellStyle name="Comma [0] 18 14" xfId="9259" xr:uid="{00000000-0005-0000-0000-00002A240000}"/>
    <cellStyle name="Comma [0] 18 15" xfId="9260" xr:uid="{00000000-0005-0000-0000-00002B240000}"/>
    <cellStyle name="Comma [0] 18 2" xfId="9261" xr:uid="{00000000-0005-0000-0000-00002C240000}"/>
    <cellStyle name="Comma [0] 18 3" xfId="9262" xr:uid="{00000000-0005-0000-0000-00002D240000}"/>
    <cellStyle name="Comma [0] 18 4" xfId="9263" xr:uid="{00000000-0005-0000-0000-00002E240000}"/>
    <cellStyle name="Comma [0] 18 5" xfId="9264" xr:uid="{00000000-0005-0000-0000-00002F240000}"/>
    <cellStyle name="Comma [0] 18 6" xfId="9265" xr:uid="{00000000-0005-0000-0000-000030240000}"/>
    <cellStyle name="Comma [0] 18 7" xfId="9266" xr:uid="{00000000-0005-0000-0000-000031240000}"/>
    <cellStyle name="Comma [0] 18 8" xfId="9267" xr:uid="{00000000-0005-0000-0000-000032240000}"/>
    <cellStyle name="Comma [0] 18 9" xfId="9268" xr:uid="{00000000-0005-0000-0000-000033240000}"/>
    <cellStyle name="Comma [0] 19" xfId="9269" xr:uid="{00000000-0005-0000-0000-000034240000}"/>
    <cellStyle name="Comma [0] 19 10" xfId="9270" xr:uid="{00000000-0005-0000-0000-000035240000}"/>
    <cellStyle name="Comma [0] 19 11" xfId="9271" xr:uid="{00000000-0005-0000-0000-000036240000}"/>
    <cellStyle name="Comma [0] 19 12" xfId="9272" xr:uid="{00000000-0005-0000-0000-000037240000}"/>
    <cellStyle name="Comma [0] 19 13" xfId="9273" xr:uid="{00000000-0005-0000-0000-000038240000}"/>
    <cellStyle name="Comma [0] 19 14" xfId="9274" xr:uid="{00000000-0005-0000-0000-000039240000}"/>
    <cellStyle name="Comma [0] 19 15" xfId="9275" xr:uid="{00000000-0005-0000-0000-00003A240000}"/>
    <cellStyle name="Comma [0] 19 2" xfId="9276" xr:uid="{00000000-0005-0000-0000-00003B240000}"/>
    <cellStyle name="Comma [0] 19 3" xfId="9277" xr:uid="{00000000-0005-0000-0000-00003C240000}"/>
    <cellStyle name="Comma [0] 19 4" xfId="9278" xr:uid="{00000000-0005-0000-0000-00003D240000}"/>
    <cellStyle name="Comma [0] 19 5" xfId="9279" xr:uid="{00000000-0005-0000-0000-00003E240000}"/>
    <cellStyle name="Comma [0] 19 6" xfId="9280" xr:uid="{00000000-0005-0000-0000-00003F240000}"/>
    <cellStyle name="Comma [0] 19 7" xfId="9281" xr:uid="{00000000-0005-0000-0000-000040240000}"/>
    <cellStyle name="Comma [0] 19 8" xfId="9282" xr:uid="{00000000-0005-0000-0000-000041240000}"/>
    <cellStyle name="Comma [0] 19 9" xfId="9283" xr:uid="{00000000-0005-0000-0000-000042240000}"/>
    <cellStyle name="Comma [0] 2" xfId="9284" xr:uid="{00000000-0005-0000-0000-000043240000}"/>
    <cellStyle name="Comma [0] 2 10" xfId="9285" xr:uid="{00000000-0005-0000-0000-000044240000}"/>
    <cellStyle name="Comma [0] 2 11" xfId="9286" xr:uid="{00000000-0005-0000-0000-000045240000}"/>
    <cellStyle name="Comma [0] 2 12" xfId="9287" xr:uid="{00000000-0005-0000-0000-000046240000}"/>
    <cellStyle name="Comma [0] 2 13" xfId="9288" xr:uid="{00000000-0005-0000-0000-000047240000}"/>
    <cellStyle name="Comma [0] 2 14" xfId="9289" xr:uid="{00000000-0005-0000-0000-000048240000}"/>
    <cellStyle name="Comma [0] 2 15" xfId="9290" xr:uid="{00000000-0005-0000-0000-000049240000}"/>
    <cellStyle name="Comma [0] 2 2" xfId="9291" xr:uid="{00000000-0005-0000-0000-00004A240000}"/>
    <cellStyle name="Comma [0] 2 2 2" xfId="9292" xr:uid="{00000000-0005-0000-0000-00004B240000}"/>
    <cellStyle name="Comma [0] 2 2 2 2" xfId="9293" xr:uid="{00000000-0005-0000-0000-00004C240000}"/>
    <cellStyle name="Comma [0] 2 2 2 2 2" xfId="9294" xr:uid="{00000000-0005-0000-0000-00004D240000}"/>
    <cellStyle name="Comma [0] 2 2 2 2 2 2" xfId="9295" xr:uid="{00000000-0005-0000-0000-00004E240000}"/>
    <cellStyle name="Comma [0] 2 2 2 2 2 2 2" xfId="9296" xr:uid="{00000000-0005-0000-0000-00004F240000}"/>
    <cellStyle name="Comma [0] 2 2 2 2 2 2 2 2" xfId="9297" xr:uid="{00000000-0005-0000-0000-000050240000}"/>
    <cellStyle name="Comma [0] 2 2 2 2 2 2 2 2 2" xfId="9298" xr:uid="{00000000-0005-0000-0000-000051240000}"/>
    <cellStyle name="Comma [0] 2 2 2 2 2 2 2 2 2 2" xfId="9299" xr:uid="{00000000-0005-0000-0000-000052240000}"/>
    <cellStyle name="Comma [0] 2 2 2 2 2 2 2 2 2 2 2" xfId="9300" xr:uid="{00000000-0005-0000-0000-000053240000}"/>
    <cellStyle name="Comma [0] 2 2 2 2 2 2 2 2 2 2 2 2" xfId="9301" xr:uid="{00000000-0005-0000-0000-000054240000}"/>
    <cellStyle name="Comma [0] 2 2 2 2 2 2 2 2 2 2 2 2 2" xfId="9302" xr:uid="{00000000-0005-0000-0000-000055240000}"/>
    <cellStyle name="Comma [0] 2 2 2 2 2 2 2 2 2 3" xfId="9303" xr:uid="{00000000-0005-0000-0000-000056240000}"/>
    <cellStyle name="Comma [0] 2 2 2 2 2 2 2 2 3" xfId="9304" xr:uid="{00000000-0005-0000-0000-000057240000}"/>
    <cellStyle name="Comma [0] 2 2 2 2 2 2 2 2 3 2" xfId="9305" xr:uid="{00000000-0005-0000-0000-000058240000}"/>
    <cellStyle name="Comma [0] 2 2 2 2 2 2 2 3" xfId="9306" xr:uid="{00000000-0005-0000-0000-000059240000}"/>
    <cellStyle name="Comma [0] 2 2 2 2 2 2 2 3 2" xfId="9307" xr:uid="{00000000-0005-0000-0000-00005A240000}"/>
    <cellStyle name="Comma [0] 2 2 2 2 2 2 3" xfId="9308" xr:uid="{00000000-0005-0000-0000-00005B240000}"/>
    <cellStyle name="Comma [0] 2 2 2 2 2 2 4" xfId="9309" xr:uid="{00000000-0005-0000-0000-00005C240000}"/>
    <cellStyle name="Comma [0] 2 2 2 2 2 2 5" xfId="9310" xr:uid="{00000000-0005-0000-0000-00005D240000}"/>
    <cellStyle name="Comma [0] 2 2 2 2 2 2 5 2" xfId="9311" xr:uid="{00000000-0005-0000-0000-00005E240000}"/>
    <cellStyle name="Comma [0] 2 2 2 2 2 3" xfId="9312" xr:uid="{00000000-0005-0000-0000-00005F240000}"/>
    <cellStyle name="Comma [0] 2 2 2 2 2 4" xfId="9313" xr:uid="{00000000-0005-0000-0000-000060240000}"/>
    <cellStyle name="Comma [0] 2 2 2 2 2 5" xfId="9314" xr:uid="{00000000-0005-0000-0000-000061240000}"/>
    <cellStyle name="Comma [0] 2 2 2 2 2 5 2" xfId="9315" xr:uid="{00000000-0005-0000-0000-000062240000}"/>
    <cellStyle name="Comma [0] 2 2 2 2 3" xfId="9316" xr:uid="{00000000-0005-0000-0000-000063240000}"/>
    <cellStyle name="Comma [0] 2 2 2 2 4" xfId="9317" xr:uid="{00000000-0005-0000-0000-000064240000}"/>
    <cellStyle name="Comma [0] 2 2 2 2 5" xfId="9318" xr:uid="{00000000-0005-0000-0000-000065240000}"/>
    <cellStyle name="Comma [0] 2 2 2 2 6" xfId="9319" xr:uid="{00000000-0005-0000-0000-000066240000}"/>
    <cellStyle name="Comma [0] 2 2 2 2 7" xfId="9320" xr:uid="{00000000-0005-0000-0000-000067240000}"/>
    <cellStyle name="Comma [0] 2 2 2 2 7 2" xfId="9321" xr:uid="{00000000-0005-0000-0000-000068240000}"/>
    <cellStyle name="Comma [0] 2 2 2 3" xfId="9322" xr:uid="{00000000-0005-0000-0000-000069240000}"/>
    <cellStyle name="Comma [0] 2 2 2 4" xfId="9323" xr:uid="{00000000-0005-0000-0000-00006A240000}"/>
    <cellStyle name="Comma [0] 2 2 2 5" xfId="9324" xr:uid="{00000000-0005-0000-0000-00006B240000}"/>
    <cellStyle name="Comma [0] 2 2 2 6" xfId="9325" xr:uid="{00000000-0005-0000-0000-00006C240000}"/>
    <cellStyle name="Comma [0] 2 2 2 7" xfId="9326" xr:uid="{00000000-0005-0000-0000-00006D240000}"/>
    <cellStyle name="Comma [0] 2 2 2 7 2" xfId="9327" xr:uid="{00000000-0005-0000-0000-00006E240000}"/>
    <cellStyle name="Comma [0] 2 2 3" xfId="9328" xr:uid="{00000000-0005-0000-0000-00006F240000}"/>
    <cellStyle name="Comma [0] 2 2 4" xfId="9329" xr:uid="{00000000-0005-0000-0000-000070240000}"/>
    <cellStyle name="Comma [0] 2 2 5" xfId="9330" xr:uid="{00000000-0005-0000-0000-000071240000}"/>
    <cellStyle name="Comma [0] 2 2 6" xfId="9331" xr:uid="{00000000-0005-0000-0000-000072240000}"/>
    <cellStyle name="Comma [0] 2 2 7" xfId="9332" xr:uid="{00000000-0005-0000-0000-000073240000}"/>
    <cellStyle name="Comma [0] 2 2 8" xfId="9333" xr:uid="{00000000-0005-0000-0000-000074240000}"/>
    <cellStyle name="Comma [0] 2 2 8 2" xfId="9334" xr:uid="{00000000-0005-0000-0000-000075240000}"/>
    <cellStyle name="Comma [0] 2 3" xfId="9335" xr:uid="{00000000-0005-0000-0000-000076240000}"/>
    <cellStyle name="Comma [0] 2 4" xfId="9336" xr:uid="{00000000-0005-0000-0000-000077240000}"/>
    <cellStyle name="Comma [0] 2 5" xfId="9337" xr:uid="{00000000-0005-0000-0000-000078240000}"/>
    <cellStyle name="Comma [0] 2 6" xfId="9338" xr:uid="{00000000-0005-0000-0000-000079240000}"/>
    <cellStyle name="Comma [0] 2 7" xfId="9339" xr:uid="{00000000-0005-0000-0000-00007A240000}"/>
    <cellStyle name="Comma [0] 2 8" xfId="9340" xr:uid="{00000000-0005-0000-0000-00007B240000}"/>
    <cellStyle name="Comma [0] 2 9" xfId="9341" xr:uid="{00000000-0005-0000-0000-00007C240000}"/>
    <cellStyle name="Comma [0] 2 9 2" xfId="9342" xr:uid="{00000000-0005-0000-0000-00007D240000}"/>
    <cellStyle name="Comma [0] 2 9 2 2" xfId="9343" xr:uid="{00000000-0005-0000-0000-00007E240000}"/>
    <cellStyle name="Comma [0] 20" xfId="9344" xr:uid="{00000000-0005-0000-0000-00007F240000}"/>
    <cellStyle name="Comma [0] 20 10" xfId="9345" xr:uid="{00000000-0005-0000-0000-000080240000}"/>
    <cellStyle name="Comma [0] 20 11" xfId="9346" xr:uid="{00000000-0005-0000-0000-000081240000}"/>
    <cellStyle name="Comma [0] 20 12" xfId="9347" xr:uid="{00000000-0005-0000-0000-000082240000}"/>
    <cellStyle name="Comma [0] 20 13" xfId="9348" xr:uid="{00000000-0005-0000-0000-000083240000}"/>
    <cellStyle name="Comma [0] 20 14" xfId="9349" xr:uid="{00000000-0005-0000-0000-000084240000}"/>
    <cellStyle name="Comma [0] 20 15" xfId="9350" xr:uid="{00000000-0005-0000-0000-000085240000}"/>
    <cellStyle name="Comma [0] 20 2" xfId="9351" xr:uid="{00000000-0005-0000-0000-000086240000}"/>
    <cellStyle name="Comma [0] 20 3" xfId="9352" xr:uid="{00000000-0005-0000-0000-000087240000}"/>
    <cellStyle name="Comma [0] 20 4" xfId="9353" xr:uid="{00000000-0005-0000-0000-000088240000}"/>
    <cellStyle name="Comma [0] 20 5" xfId="9354" xr:uid="{00000000-0005-0000-0000-000089240000}"/>
    <cellStyle name="Comma [0] 20 6" xfId="9355" xr:uid="{00000000-0005-0000-0000-00008A240000}"/>
    <cellStyle name="Comma [0] 20 7" xfId="9356" xr:uid="{00000000-0005-0000-0000-00008B240000}"/>
    <cellStyle name="Comma [0] 20 8" xfId="9357" xr:uid="{00000000-0005-0000-0000-00008C240000}"/>
    <cellStyle name="Comma [0] 20 9" xfId="9358" xr:uid="{00000000-0005-0000-0000-00008D240000}"/>
    <cellStyle name="Comma [0] 21" xfId="9359" xr:uid="{00000000-0005-0000-0000-00008E240000}"/>
    <cellStyle name="Comma [0] 21 10" xfId="9360" xr:uid="{00000000-0005-0000-0000-00008F240000}"/>
    <cellStyle name="Comma [0] 21 11" xfId="9361" xr:uid="{00000000-0005-0000-0000-000090240000}"/>
    <cellStyle name="Comma [0] 21 12" xfId="9362" xr:uid="{00000000-0005-0000-0000-000091240000}"/>
    <cellStyle name="Comma [0] 21 13" xfId="9363" xr:uid="{00000000-0005-0000-0000-000092240000}"/>
    <cellStyle name="Comma [0] 21 14" xfId="9364" xr:uid="{00000000-0005-0000-0000-000093240000}"/>
    <cellStyle name="Comma [0] 21 15" xfId="9365" xr:uid="{00000000-0005-0000-0000-000094240000}"/>
    <cellStyle name="Comma [0] 21 2" xfId="9366" xr:uid="{00000000-0005-0000-0000-000095240000}"/>
    <cellStyle name="Comma [0] 21 3" xfId="9367" xr:uid="{00000000-0005-0000-0000-000096240000}"/>
    <cellStyle name="Comma [0] 21 4" xfId="9368" xr:uid="{00000000-0005-0000-0000-000097240000}"/>
    <cellStyle name="Comma [0] 21 5" xfId="9369" xr:uid="{00000000-0005-0000-0000-000098240000}"/>
    <cellStyle name="Comma [0] 21 6" xfId="9370" xr:uid="{00000000-0005-0000-0000-000099240000}"/>
    <cellStyle name="Comma [0] 21 7" xfId="9371" xr:uid="{00000000-0005-0000-0000-00009A240000}"/>
    <cellStyle name="Comma [0] 21 8" xfId="9372" xr:uid="{00000000-0005-0000-0000-00009B240000}"/>
    <cellStyle name="Comma [0] 21 9" xfId="9373" xr:uid="{00000000-0005-0000-0000-00009C240000}"/>
    <cellStyle name="Comma [0] 22" xfId="9374" xr:uid="{00000000-0005-0000-0000-00009D240000}"/>
    <cellStyle name="Comma [0] 22 10" xfId="9375" xr:uid="{00000000-0005-0000-0000-00009E240000}"/>
    <cellStyle name="Comma [0] 22 11" xfId="9376" xr:uid="{00000000-0005-0000-0000-00009F240000}"/>
    <cellStyle name="Comma [0] 22 12" xfId="9377" xr:uid="{00000000-0005-0000-0000-0000A0240000}"/>
    <cellStyle name="Comma [0] 22 13" xfId="9378" xr:uid="{00000000-0005-0000-0000-0000A1240000}"/>
    <cellStyle name="Comma [0] 22 14" xfId="9379" xr:uid="{00000000-0005-0000-0000-0000A2240000}"/>
    <cellStyle name="Comma [0] 22 15" xfId="9380" xr:uid="{00000000-0005-0000-0000-0000A3240000}"/>
    <cellStyle name="Comma [0] 22 2" xfId="9381" xr:uid="{00000000-0005-0000-0000-0000A4240000}"/>
    <cellStyle name="Comma [0] 22 3" xfId="9382" xr:uid="{00000000-0005-0000-0000-0000A5240000}"/>
    <cellStyle name="Comma [0] 22 4" xfId="9383" xr:uid="{00000000-0005-0000-0000-0000A6240000}"/>
    <cellStyle name="Comma [0] 22 5" xfId="9384" xr:uid="{00000000-0005-0000-0000-0000A7240000}"/>
    <cellStyle name="Comma [0] 22 6" xfId="9385" xr:uid="{00000000-0005-0000-0000-0000A8240000}"/>
    <cellStyle name="Comma [0] 22 7" xfId="9386" xr:uid="{00000000-0005-0000-0000-0000A9240000}"/>
    <cellStyle name="Comma [0] 22 8" xfId="9387" xr:uid="{00000000-0005-0000-0000-0000AA240000}"/>
    <cellStyle name="Comma [0] 22 9" xfId="9388" xr:uid="{00000000-0005-0000-0000-0000AB240000}"/>
    <cellStyle name="Comma [0] 23" xfId="9389" xr:uid="{00000000-0005-0000-0000-0000AC240000}"/>
    <cellStyle name="Comma [0] 23 10" xfId="9390" xr:uid="{00000000-0005-0000-0000-0000AD240000}"/>
    <cellStyle name="Comma [0] 23 11" xfId="9391" xr:uid="{00000000-0005-0000-0000-0000AE240000}"/>
    <cellStyle name="Comma [0] 23 12" xfId="9392" xr:uid="{00000000-0005-0000-0000-0000AF240000}"/>
    <cellStyle name="Comma [0] 23 13" xfId="9393" xr:uid="{00000000-0005-0000-0000-0000B0240000}"/>
    <cellStyle name="Comma [0] 23 14" xfId="9394" xr:uid="{00000000-0005-0000-0000-0000B1240000}"/>
    <cellStyle name="Comma [0] 23 15" xfId="9395" xr:uid="{00000000-0005-0000-0000-0000B2240000}"/>
    <cellStyle name="Comma [0] 23 2" xfId="9396" xr:uid="{00000000-0005-0000-0000-0000B3240000}"/>
    <cellStyle name="Comma [0] 23 3" xfId="9397" xr:uid="{00000000-0005-0000-0000-0000B4240000}"/>
    <cellStyle name="Comma [0] 23 4" xfId="9398" xr:uid="{00000000-0005-0000-0000-0000B5240000}"/>
    <cellStyle name="Comma [0] 23 5" xfId="9399" xr:uid="{00000000-0005-0000-0000-0000B6240000}"/>
    <cellStyle name="Comma [0] 23 6" xfId="9400" xr:uid="{00000000-0005-0000-0000-0000B7240000}"/>
    <cellStyle name="Comma [0] 23 7" xfId="9401" xr:uid="{00000000-0005-0000-0000-0000B8240000}"/>
    <cellStyle name="Comma [0] 23 8" xfId="9402" xr:uid="{00000000-0005-0000-0000-0000B9240000}"/>
    <cellStyle name="Comma [0] 23 9" xfId="9403" xr:uid="{00000000-0005-0000-0000-0000BA240000}"/>
    <cellStyle name="Comma [0] 24" xfId="9404" xr:uid="{00000000-0005-0000-0000-0000BB240000}"/>
    <cellStyle name="Comma [0] 24 10" xfId="9405" xr:uid="{00000000-0005-0000-0000-0000BC240000}"/>
    <cellStyle name="Comma [0] 24 11" xfId="9406" xr:uid="{00000000-0005-0000-0000-0000BD240000}"/>
    <cellStyle name="Comma [0] 24 12" xfId="9407" xr:uid="{00000000-0005-0000-0000-0000BE240000}"/>
    <cellStyle name="Comma [0] 24 13" xfId="9408" xr:uid="{00000000-0005-0000-0000-0000BF240000}"/>
    <cellStyle name="Comma [0] 24 14" xfId="9409" xr:uid="{00000000-0005-0000-0000-0000C0240000}"/>
    <cellStyle name="Comma [0] 24 15" xfId="9410" xr:uid="{00000000-0005-0000-0000-0000C1240000}"/>
    <cellStyle name="Comma [0] 24 2" xfId="9411" xr:uid="{00000000-0005-0000-0000-0000C2240000}"/>
    <cellStyle name="Comma [0] 24 3" xfId="9412" xr:uid="{00000000-0005-0000-0000-0000C3240000}"/>
    <cellStyle name="Comma [0] 24 4" xfId="9413" xr:uid="{00000000-0005-0000-0000-0000C4240000}"/>
    <cellStyle name="Comma [0] 24 5" xfId="9414" xr:uid="{00000000-0005-0000-0000-0000C5240000}"/>
    <cellStyle name="Comma [0] 24 6" xfId="9415" xr:uid="{00000000-0005-0000-0000-0000C6240000}"/>
    <cellStyle name="Comma [0] 24 7" xfId="9416" xr:uid="{00000000-0005-0000-0000-0000C7240000}"/>
    <cellStyle name="Comma [0] 24 8" xfId="9417" xr:uid="{00000000-0005-0000-0000-0000C8240000}"/>
    <cellStyle name="Comma [0] 24 9" xfId="9418" xr:uid="{00000000-0005-0000-0000-0000C9240000}"/>
    <cellStyle name="Comma [0] 25" xfId="9419" xr:uid="{00000000-0005-0000-0000-0000CA240000}"/>
    <cellStyle name="Comma [0] 25 10" xfId="9420" xr:uid="{00000000-0005-0000-0000-0000CB240000}"/>
    <cellStyle name="Comma [0] 25 11" xfId="9421" xr:uid="{00000000-0005-0000-0000-0000CC240000}"/>
    <cellStyle name="Comma [0] 25 12" xfId="9422" xr:uid="{00000000-0005-0000-0000-0000CD240000}"/>
    <cellStyle name="Comma [0] 25 13" xfId="9423" xr:uid="{00000000-0005-0000-0000-0000CE240000}"/>
    <cellStyle name="Comma [0] 25 14" xfId="9424" xr:uid="{00000000-0005-0000-0000-0000CF240000}"/>
    <cellStyle name="Comma [0] 25 15" xfId="9425" xr:uid="{00000000-0005-0000-0000-0000D0240000}"/>
    <cellStyle name="Comma [0] 25 2" xfId="9426" xr:uid="{00000000-0005-0000-0000-0000D1240000}"/>
    <cellStyle name="Comma [0] 25 3" xfId="9427" xr:uid="{00000000-0005-0000-0000-0000D2240000}"/>
    <cellStyle name="Comma [0] 25 4" xfId="9428" xr:uid="{00000000-0005-0000-0000-0000D3240000}"/>
    <cellStyle name="Comma [0] 25 5" xfId="9429" xr:uid="{00000000-0005-0000-0000-0000D4240000}"/>
    <cellStyle name="Comma [0] 25 6" xfId="9430" xr:uid="{00000000-0005-0000-0000-0000D5240000}"/>
    <cellStyle name="Comma [0] 25 7" xfId="9431" xr:uid="{00000000-0005-0000-0000-0000D6240000}"/>
    <cellStyle name="Comma [0] 25 8" xfId="9432" xr:uid="{00000000-0005-0000-0000-0000D7240000}"/>
    <cellStyle name="Comma [0] 25 9" xfId="9433" xr:uid="{00000000-0005-0000-0000-0000D8240000}"/>
    <cellStyle name="Comma [0] 26" xfId="9434" xr:uid="{00000000-0005-0000-0000-0000D9240000}"/>
    <cellStyle name="Comma [0] 26 10" xfId="9435" xr:uid="{00000000-0005-0000-0000-0000DA240000}"/>
    <cellStyle name="Comma [0] 26 11" xfId="9436" xr:uid="{00000000-0005-0000-0000-0000DB240000}"/>
    <cellStyle name="Comma [0] 26 12" xfId="9437" xr:uid="{00000000-0005-0000-0000-0000DC240000}"/>
    <cellStyle name="Comma [0] 26 13" xfId="9438" xr:uid="{00000000-0005-0000-0000-0000DD240000}"/>
    <cellStyle name="Comma [0] 26 14" xfId="9439" xr:uid="{00000000-0005-0000-0000-0000DE240000}"/>
    <cellStyle name="Comma [0] 26 15" xfId="9440" xr:uid="{00000000-0005-0000-0000-0000DF240000}"/>
    <cellStyle name="Comma [0] 26 2" xfId="9441" xr:uid="{00000000-0005-0000-0000-0000E0240000}"/>
    <cellStyle name="Comma [0] 26 3" xfId="9442" xr:uid="{00000000-0005-0000-0000-0000E1240000}"/>
    <cellStyle name="Comma [0] 26 4" xfId="9443" xr:uid="{00000000-0005-0000-0000-0000E2240000}"/>
    <cellStyle name="Comma [0] 26 5" xfId="9444" xr:uid="{00000000-0005-0000-0000-0000E3240000}"/>
    <cellStyle name="Comma [0] 26 6" xfId="9445" xr:uid="{00000000-0005-0000-0000-0000E4240000}"/>
    <cellStyle name="Comma [0] 26 7" xfId="9446" xr:uid="{00000000-0005-0000-0000-0000E5240000}"/>
    <cellStyle name="Comma [0] 26 8" xfId="9447" xr:uid="{00000000-0005-0000-0000-0000E6240000}"/>
    <cellStyle name="Comma [0] 26 9" xfId="9448" xr:uid="{00000000-0005-0000-0000-0000E7240000}"/>
    <cellStyle name="Comma [0] 27" xfId="9449" xr:uid="{00000000-0005-0000-0000-0000E8240000}"/>
    <cellStyle name="Comma [0] 27 10" xfId="9450" xr:uid="{00000000-0005-0000-0000-0000E9240000}"/>
    <cellStyle name="Comma [0] 27 11" xfId="9451" xr:uid="{00000000-0005-0000-0000-0000EA240000}"/>
    <cellStyle name="Comma [0] 27 12" xfId="9452" xr:uid="{00000000-0005-0000-0000-0000EB240000}"/>
    <cellStyle name="Comma [0] 27 13" xfId="9453" xr:uid="{00000000-0005-0000-0000-0000EC240000}"/>
    <cellStyle name="Comma [0] 27 14" xfId="9454" xr:uid="{00000000-0005-0000-0000-0000ED240000}"/>
    <cellStyle name="Comma [0] 27 15" xfId="9455" xr:uid="{00000000-0005-0000-0000-0000EE240000}"/>
    <cellStyle name="Comma [0] 27 2" xfId="9456" xr:uid="{00000000-0005-0000-0000-0000EF240000}"/>
    <cellStyle name="Comma [0] 27 3" xfId="9457" xr:uid="{00000000-0005-0000-0000-0000F0240000}"/>
    <cellStyle name="Comma [0] 27 4" xfId="9458" xr:uid="{00000000-0005-0000-0000-0000F1240000}"/>
    <cellStyle name="Comma [0] 27 5" xfId="9459" xr:uid="{00000000-0005-0000-0000-0000F2240000}"/>
    <cellStyle name="Comma [0] 27 6" xfId="9460" xr:uid="{00000000-0005-0000-0000-0000F3240000}"/>
    <cellStyle name="Comma [0] 27 7" xfId="9461" xr:uid="{00000000-0005-0000-0000-0000F4240000}"/>
    <cellStyle name="Comma [0] 27 8" xfId="9462" xr:uid="{00000000-0005-0000-0000-0000F5240000}"/>
    <cellStyle name="Comma [0] 27 9" xfId="9463" xr:uid="{00000000-0005-0000-0000-0000F6240000}"/>
    <cellStyle name="Comma [0] 28" xfId="9464" xr:uid="{00000000-0005-0000-0000-0000F7240000}"/>
    <cellStyle name="Comma [0] 28 10" xfId="9465" xr:uid="{00000000-0005-0000-0000-0000F8240000}"/>
    <cellStyle name="Comma [0] 28 11" xfId="9466" xr:uid="{00000000-0005-0000-0000-0000F9240000}"/>
    <cellStyle name="Comma [0] 28 12" xfId="9467" xr:uid="{00000000-0005-0000-0000-0000FA240000}"/>
    <cellStyle name="Comma [0] 28 13" xfId="9468" xr:uid="{00000000-0005-0000-0000-0000FB240000}"/>
    <cellStyle name="Comma [0] 28 14" xfId="9469" xr:uid="{00000000-0005-0000-0000-0000FC240000}"/>
    <cellStyle name="Comma [0] 28 15" xfId="9470" xr:uid="{00000000-0005-0000-0000-0000FD240000}"/>
    <cellStyle name="Comma [0] 28 2" xfId="9471" xr:uid="{00000000-0005-0000-0000-0000FE240000}"/>
    <cellStyle name="Comma [0] 28 3" xfId="9472" xr:uid="{00000000-0005-0000-0000-0000FF240000}"/>
    <cellStyle name="Comma [0] 28 4" xfId="9473" xr:uid="{00000000-0005-0000-0000-000000250000}"/>
    <cellStyle name="Comma [0] 28 5" xfId="9474" xr:uid="{00000000-0005-0000-0000-000001250000}"/>
    <cellStyle name="Comma [0] 28 6" xfId="9475" xr:uid="{00000000-0005-0000-0000-000002250000}"/>
    <cellStyle name="Comma [0] 28 7" xfId="9476" xr:uid="{00000000-0005-0000-0000-000003250000}"/>
    <cellStyle name="Comma [0] 28 8" xfId="9477" xr:uid="{00000000-0005-0000-0000-000004250000}"/>
    <cellStyle name="Comma [0] 28 9" xfId="9478" xr:uid="{00000000-0005-0000-0000-000005250000}"/>
    <cellStyle name="Comma [0] 29" xfId="9479" xr:uid="{00000000-0005-0000-0000-000006250000}"/>
    <cellStyle name="Comma [0] 29 10" xfId="9480" xr:uid="{00000000-0005-0000-0000-000007250000}"/>
    <cellStyle name="Comma [0] 29 11" xfId="9481" xr:uid="{00000000-0005-0000-0000-000008250000}"/>
    <cellStyle name="Comma [0] 29 12" xfId="9482" xr:uid="{00000000-0005-0000-0000-000009250000}"/>
    <cellStyle name="Comma [0] 29 13" xfId="9483" xr:uid="{00000000-0005-0000-0000-00000A250000}"/>
    <cellStyle name="Comma [0] 29 14" xfId="9484" xr:uid="{00000000-0005-0000-0000-00000B250000}"/>
    <cellStyle name="Comma [0] 29 15" xfId="9485" xr:uid="{00000000-0005-0000-0000-00000C250000}"/>
    <cellStyle name="Comma [0] 29 2" xfId="9486" xr:uid="{00000000-0005-0000-0000-00000D250000}"/>
    <cellStyle name="Comma [0] 29 3" xfId="9487" xr:uid="{00000000-0005-0000-0000-00000E250000}"/>
    <cellStyle name="Comma [0] 29 4" xfId="9488" xr:uid="{00000000-0005-0000-0000-00000F250000}"/>
    <cellStyle name="Comma [0] 29 5" xfId="9489" xr:uid="{00000000-0005-0000-0000-000010250000}"/>
    <cellStyle name="Comma [0] 29 6" xfId="9490" xr:uid="{00000000-0005-0000-0000-000011250000}"/>
    <cellStyle name="Comma [0] 29 7" xfId="9491" xr:uid="{00000000-0005-0000-0000-000012250000}"/>
    <cellStyle name="Comma [0] 29 8" xfId="9492" xr:uid="{00000000-0005-0000-0000-000013250000}"/>
    <cellStyle name="Comma [0] 29 9" xfId="9493" xr:uid="{00000000-0005-0000-0000-000014250000}"/>
    <cellStyle name="Comma [0] 3" xfId="9494" xr:uid="{00000000-0005-0000-0000-000015250000}"/>
    <cellStyle name="Comma [0] 3 10" xfId="9495" xr:uid="{00000000-0005-0000-0000-000016250000}"/>
    <cellStyle name="Comma [0] 3 11" xfId="9496" xr:uid="{00000000-0005-0000-0000-000017250000}"/>
    <cellStyle name="Comma [0] 3 12" xfId="9497" xr:uid="{00000000-0005-0000-0000-000018250000}"/>
    <cellStyle name="Comma [0] 3 13" xfId="9498" xr:uid="{00000000-0005-0000-0000-000019250000}"/>
    <cellStyle name="Comma [0] 3 14" xfId="9499" xr:uid="{00000000-0005-0000-0000-00001A250000}"/>
    <cellStyle name="Comma [0] 3 15" xfId="9500" xr:uid="{00000000-0005-0000-0000-00001B250000}"/>
    <cellStyle name="Comma [0] 3 2" xfId="9501" xr:uid="{00000000-0005-0000-0000-00001C250000}"/>
    <cellStyle name="Comma [0] 3 2 2" xfId="9502" xr:uid="{00000000-0005-0000-0000-00001D250000}"/>
    <cellStyle name="Comma [0] 3 2 2 2" xfId="9503" xr:uid="{00000000-0005-0000-0000-00001E250000}"/>
    <cellStyle name="Comma [0] 3 2 2 2 2" xfId="9504" xr:uid="{00000000-0005-0000-0000-00001F250000}"/>
    <cellStyle name="Comma [0] 3 2 2 2 2 2" xfId="9505" xr:uid="{00000000-0005-0000-0000-000020250000}"/>
    <cellStyle name="Comma [0] 3 2 2 2 2 2 2" xfId="9506" xr:uid="{00000000-0005-0000-0000-000021250000}"/>
    <cellStyle name="Comma [0] 3 2 2 2 2 2 2 2" xfId="9507" xr:uid="{00000000-0005-0000-0000-000022250000}"/>
    <cellStyle name="Comma [0] 3 2 2 2 2 2 2 2 2" xfId="9508" xr:uid="{00000000-0005-0000-0000-000023250000}"/>
    <cellStyle name="Comma [0] 3 2 2 2 2 2 2 2 2 2" xfId="9509" xr:uid="{00000000-0005-0000-0000-000024250000}"/>
    <cellStyle name="Comma [0] 3 2 2 2 2 2 2 2 2 2 2" xfId="9510" xr:uid="{00000000-0005-0000-0000-000025250000}"/>
    <cellStyle name="Comma [0] 3 2 2 2 2 2 2 2 2 2 2 2" xfId="9511" xr:uid="{00000000-0005-0000-0000-000026250000}"/>
    <cellStyle name="Comma [0] 3 2 2 2 2 2 2 2 2 2 2 2 2" xfId="9512" xr:uid="{00000000-0005-0000-0000-000027250000}"/>
    <cellStyle name="Comma [0] 3 2 2 2 2 2 2 2 2 3" xfId="9513" xr:uid="{00000000-0005-0000-0000-000028250000}"/>
    <cellStyle name="Comma [0] 3 2 2 2 2 2 2 2 3" xfId="9514" xr:uid="{00000000-0005-0000-0000-000029250000}"/>
    <cellStyle name="Comma [0] 3 2 2 2 2 2 2 2 3 2" xfId="9515" xr:uid="{00000000-0005-0000-0000-00002A250000}"/>
    <cellStyle name="Comma [0] 3 2 2 2 2 2 2 3" xfId="9516" xr:uid="{00000000-0005-0000-0000-00002B250000}"/>
    <cellStyle name="Comma [0] 3 2 2 2 2 2 2 3 2" xfId="9517" xr:uid="{00000000-0005-0000-0000-00002C250000}"/>
    <cellStyle name="Comma [0] 3 2 2 2 2 2 3" xfId="9518" xr:uid="{00000000-0005-0000-0000-00002D250000}"/>
    <cellStyle name="Comma [0] 3 2 2 2 2 2 4" xfId="9519" xr:uid="{00000000-0005-0000-0000-00002E250000}"/>
    <cellStyle name="Comma [0] 3 2 2 2 2 2 5" xfId="9520" xr:uid="{00000000-0005-0000-0000-00002F250000}"/>
    <cellStyle name="Comma [0] 3 2 2 2 2 2 5 2" xfId="9521" xr:uid="{00000000-0005-0000-0000-000030250000}"/>
    <cellStyle name="Comma [0] 3 2 2 2 2 3" xfId="9522" xr:uid="{00000000-0005-0000-0000-000031250000}"/>
    <cellStyle name="Comma [0] 3 2 2 2 2 4" xfId="9523" xr:uid="{00000000-0005-0000-0000-000032250000}"/>
    <cellStyle name="Comma [0] 3 2 2 2 2 5" xfId="9524" xr:uid="{00000000-0005-0000-0000-000033250000}"/>
    <cellStyle name="Comma [0] 3 2 2 2 2 5 2" xfId="9525" xr:uid="{00000000-0005-0000-0000-000034250000}"/>
    <cellStyle name="Comma [0] 3 2 2 2 3" xfId="9526" xr:uid="{00000000-0005-0000-0000-000035250000}"/>
    <cellStyle name="Comma [0] 3 2 2 2 4" xfId="9527" xr:uid="{00000000-0005-0000-0000-000036250000}"/>
    <cellStyle name="Comma [0] 3 2 2 2 5" xfId="9528" xr:uid="{00000000-0005-0000-0000-000037250000}"/>
    <cellStyle name="Comma [0] 3 2 2 2 6" xfId="9529" xr:uid="{00000000-0005-0000-0000-000038250000}"/>
    <cellStyle name="Comma [0] 3 2 2 2 7" xfId="9530" xr:uid="{00000000-0005-0000-0000-000039250000}"/>
    <cellStyle name="Comma [0] 3 2 2 2 7 2" xfId="9531" xr:uid="{00000000-0005-0000-0000-00003A250000}"/>
    <cellStyle name="Comma [0] 3 2 2 3" xfId="9532" xr:uid="{00000000-0005-0000-0000-00003B250000}"/>
    <cellStyle name="Comma [0] 3 2 2 4" xfId="9533" xr:uid="{00000000-0005-0000-0000-00003C250000}"/>
    <cellStyle name="Comma [0] 3 2 2 5" xfId="9534" xr:uid="{00000000-0005-0000-0000-00003D250000}"/>
    <cellStyle name="Comma [0] 3 2 2 6" xfId="9535" xr:uid="{00000000-0005-0000-0000-00003E250000}"/>
    <cellStyle name="Comma [0] 3 2 2 7" xfId="9536" xr:uid="{00000000-0005-0000-0000-00003F250000}"/>
    <cellStyle name="Comma [0] 3 2 2 7 2" xfId="9537" xr:uid="{00000000-0005-0000-0000-000040250000}"/>
    <cellStyle name="Comma [0] 3 2 3" xfId="9538" xr:uid="{00000000-0005-0000-0000-000041250000}"/>
    <cellStyle name="Comma [0] 3 2 4" xfId="9539" xr:uid="{00000000-0005-0000-0000-000042250000}"/>
    <cellStyle name="Comma [0] 3 2 5" xfId="9540" xr:uid="{00000000-0005-0000-0000-000043250000}"/>
    <cellStyle name="Comma [0] 3 2 6" xfId="9541" xr:uid="{00000000-0005-0000-0000-000044250000}"/>
    <cellStyle name="Comma [0] 3 2 7" xfId="9542" xr:uid="{00000000-0005-0000-0000-000045250000}"/>
    <cellStyle name="Comma [0] 3 2 8" xfId="9543" xr:uid="{00000000-0005-0000-0000-000046250000}"/>
    <cellStyle name="Comma [0] 3 2 8 2" xfId="9544" xr:uid="{00000000-0005-0000-0000-000047250000}"/>
    <cellStyle name="Comma [0] 3 3" xfId="9545" xr:uid="{00000000-0005-0000-0000-000048250000}"/>
    <cellStyle name="Comma [0] 3 4" xfId="9546" xr:uid="{00000000-0005-0000-0000-000049250000}"/>
    <cellStyle name="Comma [0] 3 5" xfId="9547" xr:uid="{00000000-0005-0000-0000-00004A250000}"/>
    <cellStyle name="Comma [0] 3 6" xfId="9548" xr:uid="{00000000-0005-0000-0000-00004B250000}"/>
    <cellStyle name="Comma [0] 3 7" xfId="9549" xr:uid="{00000000-0005-0000-0000-00004C250000}"/>
    <cellStyle name="Comma [0] 3 8" xfId="9550" xr:uid="{00000000-0005-0000-0000-00004D250000}"/>
    <cellStyle name="Comma [0] 3 9" xfId="9551" xr:uid="{00000000-0005-0000-0000-00004E250000}"/>
    <cellStyle name="Comma [0] 3 9 2" xfId="9552" xr:uid="{00000000-0005-0000-0000-00004F250000}"/>
    <cellStyle name="Comma [0] 3 9 2 2" xfId="9553" xr:uid="{00000000-0005-0000-0000-000050250000}"/>
    <cellStyle name="Comma [0] 30" xfId="9554" xr:uid="{00000000-0005-0000-0000-000051250000}"/>
    <cellStyle name="Comma [0] 30 10" xfId="9555" xr:uid="{00000000-0005-0000-0000-000052250000}"/>
    <cellStyle name="Comma [0] 30 11" xfId="9556" xr:uid="{00000000-0005-0000-0000-000053250000}"/>
    <cellStyle name="Comma [0] 30 12" xfId="9557" xr:uid="{00000000-0005-0000-0000-000054250000}"/>
    <cellStyle name="Comma [0] 30 13" xfId="9558" xr:uid="{00000000-0005-0000-0000-000055250000}"/>
    <cellStyle name="Comma [0] 30 14" xfId="9559" xr:uid="{00000000-0005-0000-0000-000056250000}"/>
    <cellStyle name="Comma [0] 30 15" xfId="9560" xr:uid="{00000000-0005-0000-0000-000057250000}"/>
    <cellStyle name="Comma [0] 30 2" xfId="9561" xr:uid="{00000000-0005-0000-0000-000058250000}"/>
    <cellStyle name="Comma [0] 30 3" xfId="9562" xr:uid="{00000000-0005-0000-0000-000059250000}"/>
    <cellStyle name="Comma [0] 30 4" xfId="9563" xr:uid="{00000000-0005-0000-0000-00005A250000}"/>
    <cellStyle name="Comma [0] 30 5" xfId="9564" xr:uid="{00000000-0005-0000-0000-00005B250000}"/>
    <cellStyle name="Comma [0] 30 6" xfId="9565" xr:uid="{00000000-0005-0000-0000-00005C250000}"/>
    <cellStyle name="Comma [0] 30 7" xfId="9566" xr:uid="{00000000-0005-0000-0000-00005D250000}"/>
    <cellStyle name="Comma [0] 30 8" xfId="9567" xr:uid="{00000000-0005-0000-0000-00005E250000}"/>
    <cellStyle name="Comma [0] 30 9" xfId="9568" xr:uid="{00000000-0005-0000-0000-00005F250000}"/>
    <cellStyle name="Comma [0] 31" xfId="9569" xr:uid="{00000000-0005-0000-0000-000060250000}"/>
    <cellStyle name="Comma [0] 31 10" xfId="9570" xr:uid="{00000000-0005-0000-0000-000061250000}"/>
    <cellStyle name="Comma [0] 31 11" xfId="9571" xr:uid="{00000000-0005-0000-0000-000062250000}"/>
    <cellStyle name="Comma [0] 31 12" xfId="9572" xr:uid="{00000000-0005-0000-0000-000063250000}"/>
    <cellStyle name="Comma [0] 31 13" xfId="9573" xr:uid="{00000000-0005-0000-0000-000064250000}"/>
    <cellStyle name="Comma [0] 31 14" xfId="9574" xr:uid="{00000000-0005-0000-0000-000065250000}"/>
    <cellStyle name="Comma [0] 31 15" xfId="9575" xr:uid="{00000000-0005-0000-0000-000066250000}"/>
    <cellStyle name="Comma [0] 31 2" xfId="9576" xr:uid="{00000000-0005-0000-0000-000067250000}"/>
    <cellStyle name="Comma [0] 31 3" xfId="9577" xr:uid="{00000000-0005-0000-0000-000068250000}"/>
    <cellStyle name="Comma [0] 31 4" xfId="9578" xr:uid="{00000000-0005-0000-0000-000069250000}"/>
    <cellStyle name="Comma [0] 31 5" xfId="9579" xr:uid="{00000000-0005-0000-0000-00006A250000}"/>
    <cellStyle name="Comma [0] 31 6" xfId="9580" xr:uid="{00000000-0005-0000-0000-00006B250000}"/>
    <cellStyle name="Comma [0] 31 7" xfId="9581" xr:uid="{00000000-0005-0000-0000-00006C250000}"/>
    <cellStyle name="Comma [0] 31 8" xfId="9582" xr:uid="{00000000-0005-0000-0000-00006D250000}"/>
    <cellStyle name="Comma [0] 31 9" xfId="9583" xr:uid="{00000000-0005-0000-0000-00006E250000}"/>
    <cellStyle name="Comma [0] 32" xfId="9584" xr:uid="{00000000-0005-0000-0000-00006F250000}"/>
    <cellStyle name="Comma [0] 32 10" xfId="9585" xr:uid="{00000000-0005-0000-0000-000070250000}"/>
    <cellStyle name="Comma [0] 32 11" xfId="9586" xr:uid="{00000000-0005-0000-0000-000071250000}"/>
    <cellStyle name="Comma [0] 32 12" xfId="9587" xr:uid="{00000000-0005-0000-0000-000072250000}"/>
    <cellStyle name="Comma [0] 32 13" xfId="9588" xr:uid="{00000000-0005-0000-0000-000073250000}"/>
    <cellStyle name="Comma [0] 32 14" xfId="9589" xr:uid="{00000000-0005-0000-0000-000074250000}"/>
    <cellStyle name="Comma [0] 32 15" xfId="9590" xr:uid="{00000000-0005-0000-0000-000075250000}"/>
    <cellStyle name="Comma [0] 32 2" xfId="9591" xr:uid="{00000000-0005-0000-0000-000076250000}"/>
    <cellStyle name="Comma [0] 32 3" xfId="9592" xr:uid="{00000000-0005-0000-0000-000077250000}"/>
    <cellStyle name="Comma [0] 32 4" xfId="9593" xr:uid="{00000000-0005-0000-0000-000078250000}"/>
    <cellStyle name="Comma [0] 32 5" xfId="9594" xr:uid="{00000000-0005-0000-0000-000079250000}"/>
    <cellStyle name="Comma [0] 32 6" xfId="9595" xr:uid="{00000000-0005-0000-0000-00007A250000}"/>
    <cellStyle name="Comma [0] 32 7" xfId="9596" xr:uid="{00000000-0005-0000-0000-00007B250000}"/>
    <cellStyle name="Comma [0] 32 8" xfId="9597" xr:uid="{00000000-0005-0000-0000-00007C250000}"/>
    <cellStyle name="Comma [0] 32 9" xfId="9598" xr:uid="{00000000-0005-0000-0000-00007D250000}"/>
    <cellStyle name="Comma [0] 33" xfId="9599" xr:uid="{00000000-0005-0000-0000-00007E250000}"/>
    <cellStyle name="Comma [0] 33 10" xfId="9600" xr:uid="{00000000-0005-0000-0000-00007F250000}"/>
    <cellStyle name="Comma [0] 33 11" xfId="9601" xr:uid="{00000000-0005-0000-0000-000080250000}"/>
    <cellStyle name="Comma [0] 33 12" xfId="9602" xr:uid="{00000000-0005-0000-0000-000081250000}"/>
    <cellStyle name="Comma [0] 33 13" xfId="9603" xr:uid="{00000000-0005-0000-0000-000082250000}"/>
    <cellStyle name="Comma [0] 33 14" xfId="9604" xr:uid="{00000000-0005-0000-0000-000083250000}"/>
    <cellStyle name="Comma [0] 33 15" xfId="9605" xr:uid="{00000000-0005-0000-0000-000084250000}"/>
    <cellStyle name="Comma [0] 33 2" xfId="9606" xr:uid="{00000000-0005-0000-0000-000085250000}"/>
    <cellStyle name="Comma [0] 33 3" xfId="9607" xr:uid="{00000000-0005-0000-0000-000086250000}"/>
    <cellStyle name="Comma [0] 33 4" xfId="9608" xr:uid="{00000000-0005-0000-0000-000087250000}"/>
    <cellStyle name="Comma [0] 33 5" xfId="9609" xr:uid="{00000000-0005-0000-0000-000088250000}"/>
    <cellStyle name="Comma [0] 33 6" xfId="9610" xr:uid="{00000000-0005-0000-0000-000089250000}"/>
    <cellStyle name="Comma [0] 33 7" xfId="9611" xr:uid="{00000000-0005-0000-0000-00008A250000}"/>
    <cellStyle name="Comma [0] 33 8" xfId="9612" xr:uid="{00000000-0005-0000-0000-00008B250000}"/>
    <cellStyle name="Comma [0] 33 9" xfId="9613" xr:uid="{00000000-0005-0000-0000-00008C250000}"/>
    <cellStyle name="Comma [0] 34" xfId="9614" xr:uid="{00000000-0005-0000-0000-00008D250000}"/>
    <cellStyle name="Comma [0] 34 10" xfId="9615" xr:uid="{00000000-0005-0000-0000-00008E250000}"/>
    <cellStyle name="Comma [0] 34 11" xfId="9616" xr:uid="{00000000-0005-0000-0000-00008F250000}"/>
    <cellStyle name="Comma [0] 34 12" xfId="9617" xr:uid="{00000000-0005-0000-0000-000090250000}"/>
    <cellStyle name="Comma [0] 34 13" xfId="9618" xr:uid="{00000000-0005-0000-0000-000091250000}"/>
    <cellStyle name="Comma [0] 34 14" xfId="9619" xr:uid="{00000000-0005-0000-0000-000092250000}"/>
    <cellStyle name="Comma [0] 34 15" xfId="9620" xr:uid="{00000000-0005-0000-0000-000093250000}"/>
    <cellStyle name="Comma [0] 34 2" xfId="9621" xr:uid="{00000000-0005-0000-0000-000094250000}"/>
    <cellStyle name="Comma [0] 34 3" xfId="9622" xr:uid="{00000000-0005-0000-0000-000095250000}"/>
    <cellStyle name="Comma [0] 34 4" xfId="9623" xr:uid="{00000000-0005-0000-0000-000096250000}"/>
    <cellStyle name="Comma [0] 34 5" xfId="9624" xr:uid="{00000000-0005-0000-0000-000097250000}"/>
    <cellStyle name="Comma [0] 34 6" xfId="9625" xr:uid="{00000000-0005-0000-0000-000098250000}"/>
    <cellStyle name="Comma [0] 34 7" xfId="9626" xr:uid="{00000000-0005-0000-0000-000099250000}"/>
    <cellStyle name="Comma [0] 34 8" xfId="9627" xr:uid="{00000000-0005-0000-0000-00009A250000}"/>
    <cellStyle name="Comma [0] 34 9" xfId="9628" xr:uid="{00000000-0005-0000-0000-00009B250000}"/>
    <cellStyle name="Comma [0] 35" xfId="9629" xr:uid="{00000000-0005-0000-0000-00009C250000}"/>
    <cellStyle name="Comma [0] 35 10" xfId="9630" xr:uid="{00000000-0005-0000-0000-00009D250000}"/>
    <cellStyle name="Comma [0] 35 11" xfId="9631" xr:uid="{00000000-0005-0000-0000-00009E250000}"/>
    <cellStyle name="Comma [0] 35 12" xfId="9632" xr:uid="{00000000-0005-0000-0000-00009F250000}"/>
    <cellStyle name="Comma [0] 35 13" xfId="9633" xr:uid="{00000000-0005-0000-0000-0000A0250000}"/>
    <cellStyle name="Comma [0] 35 14" xfId="9634" xr:uid="{00000000-0005-0000-0000-0000A1250000}"/>
    <cellStyle name="Comma [0] 35 15" xfId="9635" xr:uid="{00000000-0005-0000-0000-0000A2250000}"/>
    <cellStyle name="Comma [0] 35 2" xfId="9636" xr:uid="{00000000-0005-0000-0000-0000A3250000}"/>
    <cellStyle name="Comma [0] 35 3" xfId="9637" xr:uid="{00000000-0005-0000-0000-0000A4250000}"/>
    <cellStyle name="Comma [0] 35 4" xfId="9638" xr:uid="{00000000-0005-0000-0000-0000A5250000}"/>
    <cellStyle name="Comma [0] 35 5" xfId="9639" xr:uid="{00000000-0005-0000-0000-0000A6250000}"/>
    <cellStyle name="Comma [0] 35 6" xfId="9640" xr:uid="{00000000-0005-0000-0000-0000A7250000}"/>
    <cellStyle name="Comma [0] 35 7" xfId="9641" xr:uid="{00000000-0005-0000-0000-0000A8250000}"/>
    <cellStyle name="Comma [0] 35 8" xfId="9642" xr:uid="{00000000-0005-0000-0000-0000A9250000}"/>
    <cellStyle name="Comma [0] 35 9" xfId="9643" xr:uid="{00000000-0005-0000-0000-0000AA250000}"/>
    <cellStyle name="Comma [0] 36" xfId="9644" xr:uid="{00000000-0005-0000-0000-0000AB250000}"/>
    <cellStyle name="Comma [0] 36 10" xfId="9645" xr:uid="{00000000-0005-0000-0000-0000AC250000}"/>
    <cellStyle name="Comma [0] 36 11" xfId="9646" xr:uid="{00000000-0005-0000-0000-0000AD250000}"/>
    <cellStyle name="Comma [0] 36 12" xfId="9647" xr:uid="{00000000-0005-0000-0000-0000AE250000}"/>
    <cellStyle name="Comma [0] 36 13" xfId="9648" xr:uid="{00000000-0005-0000-0000-0000AF250000}"/>
    <cellStyle name="Comma [0] 36 14" xfId="9649" xr:uid="{00000000-0005-0000-0000-0000B0250000}"/>
    <cellStyle name="Comma [0] 36 15" xfId="9650" xr:uid="{00000000-0005-0000-0000-0000B1250000}"/>
    <cellStyle name="Comma [0] 36 2" xfId="9651" xr:uid="{00000000-0005-0000-0000-0000B2250000}"/>
    <cellStyle name="Comma [0] 36 3" xfId="9652" xr:uid="{00000000-0005-0000-0000-0000B3250000}"/>
    <cellStyle name="Comma [0] 36 4" xfId="9653" xr:uid="{00000000-0005-0000-0000-0000B4250000}"/>
    <cellStyle name="Comma [0] 36 5" xfId="9654" xr:uid="{00000000-0005-0000-0000-0000B5250000}"/>
    <cellStyle name="Comma [0] 36 6" xfId="9655" xr:uid="{00000000-0005-0000-0000-0000B6250000}"/>
    <cellStyle name="Comma [0] 36 7" xfId="9656" xr:uid="{00000000-0005-0000-0000-0000B7250000}"/>
    <cellStyle name="Comma [0] 36 8" xfId="9657" xr:uid="{00000000-0005-0000-0000-0000B8250000}"/>
    <cellStyle name="Comma [0] 36 9" xfId="9658" xr:uid="{00000000-0005-0000-0000-0000B9250000}"/>
    <cellStyle name="Comma [0] 37" xfId="9659" xr:uid="{00000000-0005-0000-0000-0000BA250000}"/>
    <cellStyle name="Comma [0] 37 10" xfId="9660" xr:uid="{00000000-0005-0000-0000-0000BB250000}"/>
    <cellStyle name="Comma [0] 37 11" xfId="9661" xr:uid="{00000000-0005-0000-0000-0000BC250000}"/>
    <cellStyle name="Comma [0] 37 12" xfId="9662" xr:uid="{00000000-0005-0000-0000-0000BD250000}"/>
    <cellStyle name="Comma [0] 37 13" xfId="9663" xr:uid="{00000000-0005-0000-0000-0000BE250000}"/>
    <cellStyle name="Comma [0] 37 14" xfId="9664" xr:uid="{00000000-0005-0000-0000-0000BF250000}"/>
    <cellStyle name="Comma [0] 37 15" xfId="9665" xr:uid="{00000000-0005-0000-0000-0000C0250000}"/>
    <cellStyle name="Comma [0] 37 2" xfId="9666" xr:uid="{00000000-0005-0000-0000-0000C1250000}"/>
    <cellStyle name="Comma [0] 37 3" xfId="9667" xr:uid="{00000000-0005-0000-0000-0000C2250000}"/>
    <cellStyle name="Comma [0] 37 4" xfId="9668" xr:uid="{00000000-0005-0000-0000-0000C3250000}"/>
    <cellStyle name="Comma [0] 37 5" xfId="9669" xr:uid="{00000000-0005-0000-0000-0000C4250000}"/>
    <cellStyle name="Comma [0] 37 6" xfId="9670" xr:uid="{00000000-0005-0000-0000-0000C5250000}"/>
    <cellStyle name="Comma [0] 37 7" xfId="9671" xr:uid="{00000000-0005-0000-0000-0000C6250000}"/>
    <cellStyle name="Comma [0] 37 8" xfId="9672" xr:uid="{00000000-0005-0000-0000-0000C7250000}"/>
    <cellStyle name="Comma [0] 37 9" xfId="9673" xr:uid="{00000000-0005-0000-0000-0000C8250000}"/>
    <cellStyle name="Comma [0] 38" xfId="9674" xr:uid="{00000000-0005-0000-0000-0000C9250000}"/>
    <cellStyle name="Comma [0] 38 10" xfId="9675" xr:uid="{00000000-0005-0000-0000-0000CA250000}"/>
    <cellStyle name="Comma [0] 38 11" xfId="9676" xr:uid="{00000000-0005-0000-0000-0000CB250000}"/>
    <cellStyle name="Comma [0] 38 12" xfId="9677" xr:uid="{00000000-0005-0000-0000-0000CC250000}"/>
    <cellStyle name="Comma [0] 38 13" xfId="9678" xr:uid="{00000000-0005-0000-0000-0000CD250000}"/>
    <cellStyle name="Comma [0] 38 14" xfId="9679" xr:uid="{00000000-0005-0000-0000-0000CE250000}"/>
    <cellStyle name="Comma [0] 38 15" xfId="9680" xr:uid="{00000000-0005-0000-0000-0000CF250000}"/>
    <cellStyle name="Comma [0] 38 2" xfId="9681" xr:uid="{00000000-0005-0000-0000-0000D0250000}"/>
    <cellStyle name="Comma [0] 38 3" xfId="9682" xr:uid="{00000000-0005-0000-0000-0000D1250000}"/>
    <cellStyle name="Comma [0] 38 4" xfId="9683" xr:uid="{00000000-0005-0000-0000-0000D2250000}"/>
    <cellStyle name="Comma [0] 38 5" xfId="9684" xr:uid="{00000000-0005-0000-0000-0000D3250000}"/>
    <cellStyle name="Comma [0] 38 6" xfId="9685" xr:uid="{00000000-0005-0000-0000-0000D4250000}"/>
    <cellStyle name="Comma [0] 38 7" xfId="9686" xr:uid="{00000000-0005-0000-0000-0000D5250000}"/>
    <cellStyle name="Comma [0] 38 8" xfId="9687" xr:uid="{00000000-0005-0000-0000-0000D6250000}"/>
    <cellStyle name="Comma [0] 38 9" xfId="9688" xr:uid="{00000000-0005-0000-0000-0000D7250000}"/>
    <cellStyle name="Comma [0] 39" xfId="9689" xr:uid="{00000000-0005-0000-0000-0000D8250000}"/>
    <cellStyle name="Comma [0] 39 10" xfId="9690" xr:uid="{00000000-0005-0000-0000-0000D9250000}"/>
    <cellStyle name="Comma [0] 39 11" xfId="9691" xr:uid="{00000000-0005-0000-0000-0000DA250000}"/>
    <cellStyle name="Comma [0] 39 12" xfId="9692" xr:uid="{00000000-0005-0000-0000-0000DB250000}"/>
    <cellStyle name="Comma [0] 39 13" xfId="9693" xr:uid="{00000000-0005-0000-0000-0000DC250000}"/>
    <cellStyle name="Comma [0] 39 14" xfId="9694" xr:uid="{00000000-0005-0000-0000-0000DD250000}"/>
    <cellStyle name="Comma [0] 39 15" xfId="9695" xr:uid="{00000000-0005-0000-0000-0000DE250000}"/>
    <cellStyle name="Comma [0] 39 2" xfId="9696" xr:uid="{00000000-0005-0000-0000-0000DF250000}"/>
    <cellStyle name="Comma [0] 39 3" xfId="9697" xr:uid="{00000000-0005-0000-0000-0000E0250000}"/>
    <cellStyle name="Comma [0] 39 4" xfId="9698" xr:uid="{00000000-0005-0000-0000-0000E1250000}"/>
    <cellStyle name="Comma [0] 39 5" xfId="9699" xr:uid="{00000000-0005-0000-0000-0000E2250000}"/>
    <cellStyle name="Comma [0] 39 6" xfId="9700" xr:uid="{00000000-0005-0000-0000-0000E3250000}"/>
    <cellStyle name="Comma [0] 39 7" xfId="9701" xr:uid="{00000000-0005-0000-0000-0000E4250000}"/>
    <cellStyle name="Comma [0] 39 8" xfId="9702" xr:uid="{00000000-0005-0000-0000-0000E5250000}"/>
    <cellStyle name="Comma [0] 39 9" xfId="9703" xr:uid="{00000000-0005-0000-0000-0000E6250000}"/>
    <cellStyle name="Comma [0] 4" xfId="9704" xr:uid="{00000000-0005-0000-0000-0000E7250000}"/>
    <cellStyle name="Comma [0] 4 10" xfId="9705" xr:uid="{00000000-0005-0000-0000-0000E8250000}"/>
    <cellStyle name="Comma [0] 4 11" xfId="9706" xr:uid="{00000000-0005-0000-0000-0000E9250000}"/>
    <cellStyle name="Comma [0] 4 12" xfId="9707" xr:uid="{00000000-0005-0000-0000-0000EA250000}"/>
    <cellStyle name="Comma [0] 4 13" xfId="9708" xr:uid="{00000000-0005-0000-0000-0000EB250000}"/>
    <cellStyle name="Comma [0] 4 14" xfId="9709" xr:uid="{00000000-0005-0000-0000-0000EC250000}"/>
    <cellStyle name="Comma [0] 4 15" xfId="9710" xr:uid="{00000000-0005-0000-0000-0000ED250000}"/>
    <cellStyle name="Comma [0] 4 2" xfId="9711" xr:uid="{00000000-0005-0000-0000-0000EE250000}"/>
    <cellStyle name="Comma [0] 4 2 2" xfId="9712" xr:uid="{00000000-0005-0000-0000-0000EF250000}"/>
    <cellStyle name="Comma [0] 4 2 2 2" xfId="9713" xr:uid="{00000000-0005-0000-0000-0000F0250000}"/>
    <cellStyle name="Comma [0] 4 2 2 2 2" xfId="9714" xr:uid="{00000000-0005-0000-0000-0000F1250000}"/>
    <cellStyle name="Comma [0] 4 2 2 2 2 2" xfId="9715" xr:uid="{00000000-0005-0000-0000-0000F2250000}"/>
    <cellStyle name="Comma [0] 4 2 2 2 2 2 2" xfId="9716" xr:uid="{00000000-0005-0000-0000-0000F3250000}"/>
    <cellStyle name="Comma [0] 4 2 2 2 2 2 2 2" xfId="9717" xr:uid="{00000000-0005-0000-0000-0000F4250000}"/>
    <cellStyle name="Comma [0] 4 2 2 2 2 2 2 2 2" xfId="9718" xr:uid="{00000000-0005-0000-0000-0000F5250000}"/>
    <cellStyle name="Comma [0] 4 2 2 2 2 2 2 2 2 2" xfId="9719" xr:uid="{00000000-0005-0000-0000-0000F6250000}"/>
    <cellStyle name="Comma [0] 4 2 2 2 2 2 2 2 2 2 2" xfId="9720" xr:uid="{00000000-0005-0000-0000-0000F7250000}"/>
    <cellStyle name="Comma [0] 4 2 2 2 2 2 2 2 2 2 2 2" xfId="9721" xr:uid="{00000000-0005-0000-0000-0000F8250000}"/>
    <cellStyle name="Comma [0] 4 2 2 2 2 2 2 2 2 2 2 2 2" xfId="9722" xr:uid="{00000000-0005-0000-0000-0000F9250000}"/>
    <cellStyle name="Comma [0] 4 2 2 2 2 2 2 2 2 3" xfId="9723" xr:uid="{00000000-0005-0000-0000-0000FA250000}"/>
    <cellStyle name="Comma [0] 4 2 2 2 2 2 2 2 3" xfId="9724" xr:uid="{00000000-0005-0000-0000-0000FB250000}"/>
    <cellStyle name="Comma [0] 4 2 2 2 2 2 2 2 3 2" xfId="9725" xr:uid="{00000000-0005-0000-0000-0000FC250000}"/>
    <cellStyle name="Comma [0] 4 2 2 2 2 2 2 3" xfId="9726" xr:uid="{00000000-0005-0000-0000-0000FD250000}"/>
    <cellStyle name="Comma [0] 4 2 2 2 2 2 2 3 2" xfId="9727" xr:uid="{00000000-0005-0000-0000-0000FE250000}"/>
    <cellStyle name="Comma [0] 4 2 2 2 2 2 3" xfId="9728" xr:uid="{00000000-0005-0000-0000-0000FF250000}"/>
    <cellStyle name="Comma [0] 4 2 2 2 2 2 4" xfId="9729" xr:uid="{00000000-0005-0000-0000-000000260000}"/>
    <cellStyle name="Comma [0] 4 2 2 2 2 2 5" xfId="9730" xr:uid="{00000000-0005-0000-0000-000001260000}"/>
    <cellStyle name="Comma [0] 4 2 2 2 2 2 5 2" xfId="9731" xr:uid="{00000000-0005-0000-0000-000002260000}"/>
    <cellStyle name="Comma [0] 4 2 2 2 2 3" xfId="9732" xr:uid="{00000000-0005-0000-0000-000003260000}"/>
    <cellStyle name="Comma [0] 4 2 2 2 2 4" xfId="9733" xr:uid="{00000000-0005-0000-0000-000004260000}"/>
    <cellStyle name="Comma [0] 4 2 2 2 2 5" xfId="9734" xr:uid="{00000000-0005-0000-0000-000005260000}"/>
    <cellStyle name="Comma [0] 4 2 2 2 2 5 2" xfId="9735" xr:uid="{00000000-0005-0000-0000-000006260000}"/>
    <cellStyle name="Comma [0] 4 2 2 2 3" xfId="9736" xr:uid="{00000000-0005-0000-0000-000007260000}"/>
    <cellStyle name="Comma [0] 4 2 2 2 4" xfId="9737" xr:uid="{00000000-0005-0000-0000-000008260000}"/>
    <cellStyle name="Comma [0] 4 2 2 2 5" xfId="9738" xr:uid="{00000000-0005-0000-0000-000009260000}"/>
    <cellStyle name="Comma [0] 4 2 2 2 6" xfId="9739" xr:uid="{00000000-0005-0000-0000-00000A260000}"/>
    <cellStyle name="Comma [0] 4 2 2 2 7" xfId="9740" xr:uid="{00000000-0005-0000-0000-00000B260000}"/>
    <cellStyle name="Comma [0] 4 2 2 2 7 2" xfId="9741" xr:uid="{00000000-0005-0000-0000-00000C260000}"/>
    <cellStyle name="Comma [0] 4 2 2 3" xfId="9742" xr:uid="{00000000-0005-0000-0000-00000D260000}"/>
    <cellStyle name="Comma [0] 4 2 2 4" xfId="9743" xr:uid="{00000000-0005-0000-0000-00000E260000}"/>
    <cellStyle name="Comma [0] 4 2 2 5" xfId="9744" xr:uid="{00000000-0005-0000-0000-00000F260000}"/>
    <cellStyle name="Comma [0] 4 2 2 6" xfId="9745" xr:uid="{00000000-0005-0000-0000-000010260000}"/>
    <cellStyle name="Comma [0] 4 2 2 7" xfId="9746" xr:uid="{00000000-0005-0000-0000-000011260000}"/>
    <cellStyle name="Comma [0] 4 2 2 7 2" xfId="9747" xr:uid="{00000000-0005-0000-0000-000012260000}"/>
    <cellStyle name="Comma [0] 4 2 3" xfId="9748" xr:uid="{00000000-0005-0000-0000-000013260000}"/>
    <cellStyle name="Comma [0] 4 2 4" xfId="9749" xr:uid="{00000000-0005-0000-0000-000014260000}"/>
    <cellStyle name="Comma [0] 4 2 5" xfId="9750" xr:uid="{00000000-0005-0000-0000-000015260000}"/>
    <cellStyle name="Comma [0] 4 2 6" xfId="9751" xr:uid="{00000000-0005-0000-0000-000016260000}"/>
    <cellStyle name="Comma [0] 4 2 7" xfId="9752" xr:uid="{00000000-0005-0000-0000-000017260000}"/>
    <cellStyle name="Comma [0] 4 2 8" xfId="9753" xr:uid="{00000000-0005-0000-0000-000018260000}"/>
    <cellStyle name="Comma [0] 4 2 8 2" xfId="9754" xr:uid="{00000000-0005-0000-0000-000019260000}"/>
    <cellStyle name="Comma [0] 4 3" xfId="9755" xr:uid="{00000000-0005-0000-0000-00001A260000}"/>
    <cellStyle name="Comma [0] 4 4" xfId="9756" xr:uid="{00000000-0005-0000-0000-00001B260000}"/>
    <cellStyle name="Comma [0] 4 5" xfId="9757" xr:uid="{00000000-0005-0000-0000-00001C260000}"/>
    <cellStyle name="Comma [0] 4 6" xfId="9758" xr:uid="{00000000-0005-0000-0000-00001D260000}"/>
    <cellStyle name="Comma [0] 4 7" xfId="9759" xr:uid="{00000000-0005-0000-0000-00001E260000}"/>
    <cellStyle name="Comma [0] 4 8" xfId="9760" xr:uid="{00000000-0005-0000-0000-00001F260000}"/>
    <cellStyle name="Comma [0] 4 9" xfId="9761" xr:uid="{00000000-0005-0000-0000-000020260000}"/>
    <cellStyle name="Comma [0] 4 9 2" xfId="9762" xr:uid="{00000000-0005-0000-0000-000021260000}"/>
    <cellStyle name="Comma [0] 4 9 2 2" xfId="9763" xr:uid="{00000000-0005-0000-0000-000022260000}"/>
    <cellStyle name="Comma [0] 40" xfId="9764" xr:uid="{00000000-0005-0000-0000-000023260000}"/>
    <cellStyle name="Comma [0] 40 10" xfId="9765" xr:uid="{00000000-0005-0000-0000-000024260000}"/>
    <cellStyle name="Comma [0] 40 11" xfId="9766" xr:uid="{00000000-0005-0000-0000-000025260000}"/>
    <cellStyle name="Comma [0] 40 12" xfId="9767" xr:uid="{00000000-0005-0000-0000-000026260000}"/>
    <cellStyle name="Comma [0] 40 13" xfId="9768" xr:uid="{00000000-0005-0000-0000-000027260000}"/>
    <cellStyle name="Comma [0] 40 14" xfId="9769" xr:uid="{00000000-0005-0000-0000-000028260000}"/>
    <cellStyle name="Comma [0] 40 15" xfId="9770" xr:uid="{00000000-0005-0000-0000-000029260000}"/>
    <cellStyle name="Comma [0] 40 2" xfId="9771" xr:uid="{00000000-0005-0000-0000-00002A260000}"/>
    <cellStyle name="Comma [0] 40 3" xfId="9772" xr:uid="{00000000-0005-0000-0000-00002B260000}"/>
    <cellStyle name="Comma [0] 40 4" xfId="9773" xr:uid="{00000000-0005-0000-0000-00002C260000}"/>
    <cellStyle name="Comma [0] 40 5" xfId="9774" xr:uid="{00000000-0005-0000-0000-00002D260000}"/>
    <cellStyle name="Comma [0] 40 6" xfId="9775" xr:uid="{00000000-0005-0000-0000-00002E260000}"/>
    <cellStyle name="Comma [0] 40 7" xfId="9776" xr:uid="{00000000-0005-0000-0000-00002F260000}"/>
    <cellStyle name="Comma [0] 40 8" xfId="9777" xr:uid="{00000000-0005-0000-0000-000030260000}"/>
    <cellStyle name="Comma [0] 40 9" xfId="9778" xr:uid="{00000000-0005-0000-0000-000031260000}"/>
    <cellStyle name="Comma [0] 41" xfId="9779" xr:uid="{00000000-0005-0000-0000-000032260000}"/>
    <cellStyle name="Comma [0] 41 10" xfId="9780" xr:uid="{00000000-0005-0000-0000-000033260000}"/>
    <cellStyle name="Comma [0] 41 11" xfId="9781" xr:uid="{00000000-0005-0000-0000-000034260000}"/>
    <cellStyle name="Comma [0] 41 12" xfId="9782" xr:uid="{00000000-0005-0000-0000-000035260000}"/>
    <cellStyle name="Comma [0] 41 13" xfId="9783" xr:uid="{00000000-0005-0000-0000-000036260000}"/>
    <cellStyle name="Comma [0] 41 14" xfId="9784" xr:uid="{00000000-0005-0000-0000-000037260000}"/>
    <cellStyle name="Comma [0] 41 15" xfId="9785" xr:uid="{00000000-0005-0000-0000-000038260000}"/>
    <cellStyle name="Comma [0] 41 2" xfId="9786" xr:uid="{00000000-0005-0000-0000-000039260000}"/>
    <cellStyle name="Comma [0] 41 3" xfId="9787" xr:uid="{00000000-0005-0000-0000-00003A260000}"/>
    <cellStyle name="Comma [0] 41 4" xfId="9788" xr:uid="{00000000-0005-0000-0000-00003B260000}"/>
    <cellStyle name="Comma [0] 41 5" xfId="9789" xr:uid="{00000000-0005-0000-0000-00003C260000}"/>
    <cellStyle name="Comma [0] 41 6" xfId="9790" xr:uid="{00000000-0005-0000-0000-00003D260000}"/>
    <cellStyle name="Comma [0] 41 7" xfId="9791" xr:uid="{00000000-0005-0000-0000-00003E260000}"/>
    <cellStyle name="Comma [0] 41 8" xfId="9792" xr:uid="{00000000-0005-0000-0000-00003F260000}"/>
    <cellStyle name="Comma [0] 41 9" xfId="9793" xr:uid="{00000000-0005-0000-0000-000040260000}"/>
    <cellStyle name="Comma [0] 42" xfId="9794" xr:uid="{00000000-0005-0000-0000-000041260000}"/>
    <cellStyle name="Comma [0] 42 10" xfId="9795" xr:uid="{00000000-0005-0000-0000-000042260000}"/>
    <cellStyle name="Comma [0] 42 11" xfId="9796" xr:uid="{00000000-0005-0000-0000-000043260000}"/>
    <cellStyle name="Comma [0] 42 12" xfId="9797" xr:uid="{00000000-0005-0000-0000-000044260000}"/>
    <cellStyle name="Comma [0] 42 13" xfId="9798" xr:uid="{00000000-0005-0000-0000-000045260000}"/>
    <cellStyle name="Comma [0] 42 14" xfId="9799" xr:uid="{00000000-0005-0000-0000-000046260000}"/>
    <cellStyle name="Comma [0] 42 15" xfId="9800" xr:uid="{00000000-0005-0000-0000-000047260000}"/>
    <cellStyle name="Comma [0] 42 2" xfId="9801" xr:uid="{00000000-0005-0000-0000-000048260000}"/>
    <cellStyle name="Comma [0] 42 3" xfId="9802" xr:uid="{00000000-0005-0000-0000-000049260000}"/>
    <cellStyle name="Comma [0] 42 4" xfId="9803" xr:uid="{00000000-0005-0000-0000-00004A260000}"/>
    <cellStyle name="Comma [0] 42 5" xfId="9804" xr:uid="{00000000-0005-0000-0000-00004B260000}"/>
    <cellStyle name="Comma [0] 42 6" xfId="9805" xr:uid="{00000000-0005-0000-0000-00004C260000}"/>
    <cellStyle name="Comma [0] 42 7" xfId="9806" xr:uid="{00000000-0005-0000-0000-00004D260000}"/>
    <cellStyle name="Comma [0] 42 8" xfId="9807" xr:uid="{00000000-0005-0000-0000-00004E260000}"/>
    <cellStyle name="Comma [0] 42 9" xfId="9808" xr:uid="{00000000-0005-0000-0000-00004F260000}"/>
    <cellStyle name="Comma [0] 43" xfId="9809" xr:uid="{00000000-0005-0000-0000-000050260000}"/>
    <cellStyle name="Comma [0] 43 10" xfId="9810" xr:uid="{00000000-0005-0000-0000-000051260000}"/>
    <cellStyle name="Comma [0] 43 11" xfId="9811" xr:uid="{00000000-0005-0000-0000-000052260000}"/>
    <cellStyle name="Comma [0] 43 12" xfId="9812" xr:uid="{00000000-0005-0000-0000-000053260000}"/>
    <cellStyle name="Comma [0] 43 13" xfId="9813" xr:uid="{00000000-0005-0000-0000-000054260000}"/>
    <cellStyle name="Comma [0] 43 14" xfId="9814" xr:uid="{00000000-0005-0000-0000-000055260000}"/>
    <cellStyle name="Comma [0] 43 15" xfId="9815" xr:uid="{00000000-0005-0000-0000-000056260000}"/>
    <cellStyle name="Comma [0] 43 2" xfId="9816" xr:uid="{00000000-0005-0000-0000-000057260000}"/>
    <cellStyle name="Comma [0] 43 3" xfId="9817" xr:uid="{00000000-0005-0000-0000-000058260000}"/>
    <cellStyle name="Comma [0] 43 4" xfId="9818" xr:uid="{00000000-0005-0000-0000-000059260000}"/>
    <cellStyle name="Comma [0] 43 5" xfId="9819" xr:uid="{00000000-0005-0000-0000-00005A260000}"/>
    <cellStyle name="Comma [0] 43 6" xfId="9820" xr:uid="{00000000-0005-0000-0000-00005B260000}"/>
    <cellStyle name="Comma [0] 43 7" xfId="9821" xr:uid="{00000000-0005-0000-0000-00005C260000}"/>
    <cellStyle name="Comma [0] 43 8" xfId="9822" xr:uid="{00000000-0005-0000-0000-00005D260000}"/>
    <cellStyle name="Comma [0] 43 9" xfId="9823" xr:uid="{00000000-0005-0000-0000-00005E260000}"/>
    <cellStyle name="Comma [0] 44" xfId="9824" xr:uid="{00000000-0005-0000-0000-00005F260000}"/>
    <cellStyle name="Comma [0] 44 10" xfId="9825" xr:uid="{00000000-0005-0000-0000-000060260000}"/>
    <cellStyle name="Comma [0] 44 11" xfId="9826" xr:uid="{00000000-0005-0000-0000-000061260000}"/>
    <cellStyle name="Comma [0] 44 12" xfId="9827" xr:uid="{00000000-0005-0000-0000-000062260000}"/>
    <cellStyle name="Comma [0] 44 13" xfId="9828" xr:uid="{00000000-0005-0000-0000-000063260000}"/>
    <cellStyle name="Comma [0] 44 14" xfId="9829" xr:uid="{00000000-0005-0000-0000-000064260000}"/>
    <cellStyle name="Comma [0] 44 15" xfId="9830" xr:uid="{00000000-0005-0000-0000-000065260000}"/>
    <cellStyle name="Comma [0] 44 2" xfId="9831" xr:uid="{00000000-0005-0000-0000-000066260000}"/>
    <cellStyle name="Comma [0] 44 3" xfId="9832" xr:uid="{00000000-0005-0000-0000-000067260000}"/>
    <cellStyle name="Comma [0] 44 4" xfId="9833" xr:uid="{00000000-0005-0000-0000-000068260000}"/>
    <cellStyle name="Comma [0] 44 5" xfId="9834" xr:uid="{00000000-0005-0000-0000-000069260000}"/>
    <cellStyle name="Comma [0] 44 6" xfId="9835" xr:uid="{00000000-0005-0000-0000-00006A260000}"/>
    <cellStyle name="Comma [0] 44 7" xfId="9836" xr:uid="{00000000-0005-0000-0000-00006B260000}"/>
    <cellStyle name="Comma [0] 44 8" xfId="9837" xr:uid="{00000000-0005-0000-0000-00006C260000}"/>
    <cellStyle name="Comma [0] 44 9" xfId="9838" xr:uid="{00000000-0005-0000-0000-00006D260000}"/>
    <cellStyle name="Comma [0] 45" xfId="9839" xr:uid="{00000000-0005-0000-0000-00006E260000}"/>
    <cellStyle name="Comma [0] 45 10" xfId="9840" xr:uid="{00000000-0005-0000-0000-00006F260000}"/>
    <cellStyle name="Comma [0] 45 11" xfId="9841" xr:uid="{00000000-0005-0000-0000-000070260000}"/>
    <cellStyle name="Comma [0] 45 12" xfId="9842" xr:uid="{00000000-0005-0000-0000-000071260000}"/>
    <cellStyle name="Comma [0] 45 13" xfId="9843" xr:uid="{00000000-0005-0000-0000-000072260000}"/>
    <cellStyle name="Comma [0] 45 14" xfId="9844" xr:uid="{00000000-0005-0000-0000-000073260000}"/>
    <cellStyle name="Comma [0] 45 15" xfId="9845" xr:uid="{00000000-0005-0000-0000-000074260000}"/>
    <cellStyle name="Comma [0] 45 2" xfId="9846" xr:uid="{00000000-0005-0000-0000-000075260000}"/>
    <cellStyle name="Comma [0] 45 3" xfId="9847" xr:uid="{00000000-0005-0000-0000-000076260000}"/>
    <cellStyle name="Comma [0] 45 4" xfId="9848" xr:uid="{00000000-0005-0000-0000-000077260000}"/>
    <cellStyle name="Comma [0] 45 5" xfId="9849" xr:uid="{00000000-0005-0000-0000-000078260000}"/>
    <cellStyle name="Comma [0] 45 6" xfId="9850" xr:uid="{00000000-0005-0000-0000-000079260000}"/>
    <cellStyle name="Comma [0] 45 7" xfId="9851" xr:uid="{00000000-0005-0000-0000-00007A260000}"/>
    <cellStyle name="Comma [0] 45 8" xfId="9852" xr:uid="{00000000-0005-0000-0000-00007B260000}"/>
    <cellStyle name="Comma [0] 45 9" xfId="9853" xr:uid="{00000000-0005-0000-0000-00007C260000}"/>
    <cellStyle name="Comma [0] 46" xfId="9854" xr:uid="{00000000-0005-0000-0000-00007D260000}"/>
    <cellStyle name="Comma [0] 46 10" xfId="9855" xr:uid="{00000000-0005-0000-0000-00007E260000}"/>
    <cellStyle name="Comma [0] 46 11" xfId="9856" xr:uid="{00000000-0005-0000-0000-00007F260000}"/>
    <cellStyle name="Comma [0] 46 12" xfId="9857" xr:uid="{00000000-0005-0000-0000-000080260000}"/>
    <cellStyle name="Comma [0] 46 13" xfId="9858" xr:uid="{00000000-0005-0000-0000-000081260000}"/>
    <cellStyle name="Comma [0] 46 14" xfId="9859" xr:uid="{00000000-0005-0000-0000-000082260000}"/>
    <cellStyle name="Comma [0] 46 15" xfId="9860" xr:uid="{00000000-0005-0000-0000-000083260000}"/>
    <cellStyle name="Comma [0] 46 2" xfId="9861" xr:uid="{00000000-0005-0000-0000-000084260000}"/>
    <cellStyle name="Comma [0] 46 3" xfId="9862" xr:uid="{00000000-0005-0000-0000-000085260000}"/>
    <cellStyle name="Comma [0] 46 4" xfId="9863" xr:uid="{00000000-0005-0000-0000-000086260000}"/>
    <cellStyle name="Comma [0] 46 5" xfId="9864" xr:uid="{00000000-0005-0000-0000-000087260000}"/>
    <cellStyle name="Comma [0] 46 6" xfId="9865" xr:uid="{00000000-0005-0000-0000-000088260000}"/>
    <cellStyle name="Comma [0] 46 7" xfId="9866" xr:uid="{00000000-0005-0000-0000-000089260000}"/>
    <cellStyle name="Comma [0] 46 8" xfId="9867" xr:uid="{00000000-0005-0000-0000-00008A260000}"/>
    <cellStyle name="Comma [0] 46 9" xfId="9868" xr:uid="{00000000-0005-0000-0000-00008B260000}"/>
    <cellStyle name="Comma [0] 47" xfId="9869" xr:uid="{00000000-0005-0000-0000-00008C260000}"/>
    <cellStyle name="Comma [0] 47 10" xfId="9870" xr:uid="{00000000-0005-0000-0000-00008D260000}"/>
    <cellStyle name="Comma [0] 47 11" xfId="9871" xr:uid="{00000000-0005-0000-0000-00008E260000}"/>
    <cellStyle name="Comma [0] 47 12" xfId="9872" xr:uid="{00000000-0005-0000-0000-00008F260000}"/>
    <cellStyle name="Comma [0] 47 13" xfId="9873" xr:uid="{00000000-0005-0000-0000-000090260000}"/>
    <cellStyle name="Comma [0] 47 14" xfId="9874" xr:uid="{00000000-0005-0000-0000-000091260000}"/>
    <cellStyle name="Comma [0] 47 15" xfId="9875" xr:uid="{00000000-0005-0000-0000-000092260000}"/>
    <cellStyle name="Comma [0] 47 2" xfId="9876" xr:uid="{00000000-0005-0000-0000-000093260000}"/>
    <cellStyle name="Comma [0] 47 3" xfId="9877" xr:uid="{00000000-0005-0000-0000-000094260000}"/>
    <cellStyle name="Comma [0] 47 4" xfId="9878" xr:uid="{00000000-0005-0000-0000-000095260000}"/>
    <cellStyle name="Comma [0] 47 5" xfId="9879" xr:uid="{00000000-0005-0000-0000-000096260000}"/>
    <cellStyle name="Comma [0] 47 6" xfId="9880" xr:uid="{00000000-0005-0000-0000-000097260000}"/>
    <cellStyle name="Comma [0] 47 7" xfId="9881" xr:uid="{00000000-0005-0000-0000-000098260000}"/>
    <cellStyle name="Comma [0] 47 8" xfId="9882" xr:uid="{00000000-0005-0000-0000-000099260000}"/>
    <cellStyle name="Comma [0] 47 9" xfId="9883" xr:uid="{00000000-0005-0000-0000-00009A260000}"/>
    <cellStyle name="Comma [0] 48" xfId="9884" xr:uid="{00000000-0005-0000-0000-00009B260000}"/>
    <cellStyle name="Comma [0] 48 10" xfId="9885" xr:uid="{00000000-0005-0000-0000-00009C260000}"/>
    <cellStyle name="Comma [0] 48 11" xfId="9886" xr:uid="{00000000-0005-0000-0000-00009D260000}"/>
    <cellStyle name="Comma [0] 48 12" xfId="9887" xr:uid="{00000000-0005-0000-0000-00009E260000}"/>
    <cellStyle name="Comma [0] 48 13" xfId="9888" xr:uid="{00000000-0005-0000-0000-00009F260000}"/>
    <cellStyle name="Comma [0] 48 14" xfId="9889" xr:uid="{00000000-0005-0000-0000-0000A0260000}"/>
    <cellStyle name="Comma [0] 48 15" xfId="9890" xr:uid="{00000000-0005-0000-0000-0000A1260000}"/>
    <cellStyle name="Comma [0] 48 2" xfId="9891" xr:uid="{00000000-0005-0000-0000-0000A2260000}"/>
    <cellStyle name="Comma [0] 48 3" xfId="9892" xr:uid="{00000000-0005-0000-0000-0000A3260000}"/>
    <cellStyle name="Comma [0] 48 4" xfId="9893" xr:uid="{00000000-0005-0000-0000-0000A4260000}"/>
    <cellStyle name="Comma [0] 48 5" xfId="9894" xr:uid="{00000000-0005-0000-0000-0000A5260000}"/>
    <cellStyle name="Comma [0] 48 6" xfId="9895" xr:uid="{00000000-0005-0000-0000-0000A6260000}"/>
    <cellStyle name="Comma [0] 48 7" xfId="9896" xr:uid="{00000000-0005-0000-0000-0000A7260000}"/>
    <cellStyle name="Comma [0] 48 8" xfId="9897" xr:uid="{00000000-0005-0000-0000-0000A8260000}"/>
    <cellStyle name="Comma [0] 48 9" xfId="9898" xr:uid="{00000000-0005-0000-0000-0000A9260000}"/>
    <cellStyle name="Comma [0] 49" xfId="9899" xr:uid="{00000000-0005-0000-0000-0000AA260000}"/>
    <cellStyle name="Comma [0] 49 10" xfId="9900" xr:uid="{00000000-0005-0000-0000-0000AB260000}"/>
    <cellStyle name="Comma [0] 49 11" xfId="9901" xr:uid="{00000000-0005-0000-0000-0000AC260000}"/>
    <cellStyle name="Comma [0] 49 12" xfId="9902" xr:uid="{00000000-0005-0000-0000-0000AD260000}"/>
    <cellStyle name="Comma [0] 49 13" xfId="9903" xr:uid="{00000000-0005-0000-0000-0000AE260000}"/>
    <cellStyle name="Comma [0] 49 14" xfId="9904" xr:uid="{00000000-0005-0000-0000-0000AF260000}"/>
    <cellStyle name="Comma [0] 49 15" xfId="9905" xr:uid="{00000000-0005-0000-0000-0000B0260000}"/>
    <cellStyle name="Comma [0] 49 2" xfId="9906" xr:uid="{00000000-0005-0000-0000-0000B1260000}"/>
    <cellStyle name="Comma [0] 49 3" xfId="9907" xr:uid="{00000000-0005-0000-0000-0000B2260000}"/>
    <cellStyle name="Comma [0] 49 4" xfId="9908" xr:uid="{00000000-0005-0000-0000-0000B3260000}"/>
    <cellStyle name="Comma [0] 49 5" xfId="9909" xr:uid="{00000000-0005-0000-0000-0000B4260000}"/>
    <cellStyle name="Comma [0] 49 6" xfId="9910" xr:uid="{00000000-0005-0000-0000-0000B5260000}"/>
    <cellStyle name="Comma [0] 49 7" xfId="9911" xr:uid="{00000000-0005-0000-0000-0000B6260000}"/>
    <cellStyle name="Comma [0] 49 8" xfId="9912" xr:uid="{00000000-0005-0000-0000-0000B7260000}"/>
    <cellStyle name="Comma [0] 49 9" xfId="9913" xr:uid="{00000000-0005-0000-0000-0000B8260000}"/>
    <cellStyle name="Comma [0] 5" xfId="9914" xr:uid="{00000000-0005-0000-0000-0000B9260000}"/>
    <cellStyle name="Comma [0] 5 10" xfId="9915" xr:uid="{00000000-0005-0000-0000-0000BA260000}"/>
    <cellStyle name="Comma [0] 5 11" xfId="9916" xr:uid="{00000000-0005-0000-0000-0000BB260000}"/>
    <cellStyle name="Comma [0] 5 12" xfId="9917" xr:uid="{00000000-0005-0000-0000-0000BC260000}"/>
    <cellStyle name="Comma [0] 5 13" xfId="9918" xr:uid="{00000000-0005-0000-0000-0000BD260000}"/>
    <cellStyle name="Comma [0] 5 14" xfId="9919" xr:uid="{00000000-0005-0000-0000-0000BE260000}"/>
    <cellStyle name="Comma [0] 5 15" xfId="9920" xr:uid="{00000000-0005-0000-0000-0000BF260000}"/>
    <cellStyle name="Comma [0] 5 2" xfId="9921" xr:uid="{00000000-0005-0000-0000-0000C0260000}"/>
    <cellStyle name="Comma [0] 5 2 2" xfId="9922" xr:uid="{00000000-0005-0000-0000-0000C1260000}"/>
    <cellStyle name="Comma [0] 5 2 2 2" xfId="9923" xr:uid="{00000000-0005-0000-0000-0000C2260000}"/>
    <cellStyle name="Comma [0] 5 2 2 2 2" xfId="9924" xr:uid="{00000000-0005-0000-0000-0000C3260000}"/>
    <cellStyle name="Comma [0] 5 2 2 2 2 2" xfId="9925" xr:uid="{00000000-0005-0000-0000-0000C4260000}"/>
    <cellStyle name="Comma [0] 5 2 2 2 2 2 2" xfId="9926" xr:uid="{00000000-0005-0000-0000-0000C5260000}"/>
    <cellStyle name="Comma [0] 5 2 2 2 2 2 2 2" xfId="9927" xr:uid="{00000000-0005-0000-0000-0000C6260000}"/>
    <cellStyle name="Comma [0] 5 2 2 2 2 2 2 2 2" xfId="9928" xr:uid="{00000000-0005-0000-0000-0000C7260000}"/>
    <cellStyle name="Comma [0] 5 2 2 2 2 2 2 2 2 2" xfId="9929" xr:uid="{00000000-0005-0000-0000-0000C8260000}"/>
    <cellStyle name="Comma [0] 5 2 2 2 2 2 2 2 2 2 2" xfId="9930" xr:uid="{00000000-0005-0000-0000-0000C9260000}"/>
    <cellStyle name="Comma [0] 5 2 2 2 2 2 2 2 2 2 2 2" xfId="9931" xr:uid="{00000000-0005-0000-0000-0000CA260000}"/>
    <cellStyle name="Comma [0] 5 2 2 2 2 2 2 2 2 2 2 2 2" xfId="9932" xr:uid="{00000000-0005-0000-0000-0000CB260000}"/>
    <cellStyle name="Comma [0] 5 2 2 2 2 2 2 2 2 3" xfId="9933" xr:uid="{00000000-0005-0000-0000-0000CC260000}"/>
    <cellStyle name="Comma [0] 5 2 2 2 2 2 2 2 3" xfId="9934" xr:uid="{00000000-0005-0000-0000-0000CD260000}"/>
    <cellStyle name="Comma [0] 5 2 2 2 2 2 2 2 3 2" xfId="9935" xr:uid="{00000000-0005-0000-0000-0000CE260000}"/>
    <cellStyle name="Comma [0] 5 2 2 2 2 2 2 3" xfId="9936" xr:uid="{00000000-0005-0000-0000-0000CF260000}"/>
    <cellStyle name="Comma [0] 5 2 2 2 2 2 2 3 2" xfId="9937" xr:uid="{00000000-0005-0000-0000-0000D0260000}"/>
    <cellStyle name="Comma [0] 5 2 2 2 2 2 3" xfId="9938" xr:uid="{00000000-0005-0000-0000-0000D1260000}"/>
    <cellStyle name="Comma [0] 5 2 2 2 2 2 4" xfId="9939" xr:uid="{00000000-0005-0000-0000-0000D2260000}"/>
    <cellStyle name="Comma [0] 5 2 2 2 2 2 5" xfId="9940" xr:uid="{00000000-0005-0000-0000-0000D3260000}"/>
    <cellStyle name="Comma [0] 5 2 2 2 2 2 5 2" xfId="9941" xr:uid="{00000000-0005-0000-0000-0000D4260000}"/>
    <cellStyle name="Comma [0] 5 2 2 2 2 3" xfId="9942" xr:uid="{00000000-0005-0000-0000-0000D5260000}"/>
    <cellStyle name="Comma [0] 5 2 2 2 2 4" xfId="9943" xr:uid="{00000000-0005-0000-0000-0000D6260000}"/>
    <cellStyle name="Comma [0] 5 2 2 2 2 5" xfId="9944" xr:uid="{00000000-0005-0000-0000-0000D7260000}"/>
    <cellStyle name="Comma [0] 5 2 2 2 2 5 2" xfId="9945" xr:uid="{00000000-0005-0000-0000-0000D8260000}"/>
    <cellStyle name="Comma [0] 5 2 2 2 3" xfId="9946" xr:uid="{00000000-0005-0000-0000-0000D9260000}"/>
    <cellStyle name="Comma [0] 5 2 2 2 4" xfId="9947" xr:uid="{00000000-0005-0000-0000-0000DA260000}"/>
    <cellStyle name="Comma [0] 5 2 2 2 5" xfId="9948" xr:uid="{00000000-0005-0000-0000-0000DB260000}"/>
    <cellStyle name="Comma [0] 5 2 2 2 6" xfId="9949" xr:uid="{00000000-0005-0000-0000-0000DC260000}"/>
    <cellStyle name="Comma [0] 5 2 2 2 7" xfId="9950" xr:uid="{00000000-0005-0000-0000-0000DD260000}"/>
    <cellStyle name="Comma [0] 5 2 2 2 7 2" xfId="9951" xr:uid="{00000000-0005-0000-0000-0000DE260000}"/>
    <cellStyle name="Comma [0] 5 2 2 3" xfId="9952" xr:uid="{00000000-0005-0000-0000-0000DF260000}"/>
    <cellStyle name="Comma [0] 5 2 2 4" xfId="9953" xr:uid="{00000000-0005-0000-0000-0000E0260000}"/>
    <cellStyle name="Comma [0] 5 2 2 5" xfId="9954" xr:uid="{00000000-0005-0000-0000-0000E1260000}"/>
    <cellStyle name="Comma [0] 5 2 2 6" xfId="9955" xr:uid="{00000000-0005-0000-0000-0000E2260000}"/>
    <cellStyle name="Comma [0] 5 2 2 7" xfId="9956" xr:uid="{00000000-0005-0000-0000-0000E3260000}"/>
    <cellStyle name="Comma [0] 5 2 2 7 2" xfId="9957" xr:uid="{00000000-0005-0000-0000-0000E4260000}"/>
    <cellStyle name="Comma [0] 5 2 3" xfId="9958" xr:uid="{00000000-0005-0000-0000-0000E5260000}"/>
    <cellStyle name="Comma [0] 5 2 4" xfId="9959" xr:uid="{00000000-0005-0000-0000-0000E6260000}"/>
    <cellStyle name="Comma [0] 5 2 5" xfId="9960" xr:uid="{00000000-0005-0000-0000-0000E7260000}"/>
    <cellStyle name="Comma [0] 5 2 6" xfId="9961" xr:uid="{00000000-0005-0000-0000-0000E8260000}"/>
    <cellStyle name="Comma [0] 5 2 7" xfId="9962" xr:uid="{00000000-0005-0000-0000-0000E9260000}"/>
    <cellStyle name="Comma [0] 5 2 8" xfId="9963" xr:uid="{00000000-0005-0000-0000-0000EA260000}"/>
    <cellStyle name="Comma [0] 5 2 8 2" xfId="9964" xr:uid="{00000000-0005-0000-0000-0000EB260000}"/>
    <cellStyle name="Comma [0] 5 3" xfId="9965" xr:uid="{00000000-0005-0000-0000-0000EC260000}"/>
    <cellStyle name="Comma [0] 5 4" xfId="9966" xr:uid="{00000000-0005-0000-0000-0000ED260000}"/>
    <cellStyle name="Comma [0] 5 5" xfId="9967" xr:uid="{00000000-0005-0000-0000-0000EE260000}"/>
    <cellStyle name="Comma [0] 5 6" xfId="9968" xr:uid="{00000000-0005-0000-0000-0000EF260000}"/>
    <cellStyle name="Comma [0] 5 7" xfId="9969" xr:uid="{00000000-0005-0000-0000-0000F0260000}"/>
    <cellStyle name="Comma [0] 5 8" xfId="9970" xr:uid="{00000000-0005-0000-0000-0000F1260000}"/>
    <cellStyle name="Comma [0] 5 9" xfId="9971" xr:uid="{00000000-0005-0000-0000-0000F2260000}"/>
    <cellStyle name="Comma [0] 5 9 2" xfId="9972" xr:uid="{00000000-0005-0000-0000-0000F3260000}"/>
    <cellStyle name="Comma [0] 5 9 2 2" xfId="9973" xr:uid="{00000000-0005-0000-0000-0000F4260000}"/>
    <cellStyle name="Comma [0] 50" xfId="9974" xr:uid="{00000000-0005-0000-0000-0000F5260000}"/>
    <cellStyle name="Comma [0] 50 10" xfId="9975" xr:uid="{00000000-0005-0000-0000-0000F6260000}"/>
    <cellStyle name="Comma [0] 50 11" xfId="9976" xr:uid="{00000000-0005-0000-0000-0000F7260000}"/>
    <cellStyle name="Comma [0] 50 12" xfId="9977" xr:uid="{00000000-0005-0000-0000-0000F8260000}"/>
    <cellStyle name="Comma [0] 50 13" xfId="9978" xr:uid="{00000000-0005-0000-0000-0000F9260000}"/>
    <cellStyle name="Comma [0] 50 14" xfId="9979" xr:uid="{00000000-0005-0000-0000-0000FA260000}"/>
    <cellStyle name="Comma [0] 50 15" xfId="9980" xr:uid="{00000000-0005-0000-0000-0000FB260000}"/>
    <cellStyle name="Comma [0] 50 2" xfId="9981" xr:uid="{00000000-0005-0000-0000-0000FC260000}"/>
    <cellStyle name="Comma [0] 50 3" xfId="9982" xr:uid="{00000000-0005-0000-0000-0000FD260000}"/>
    <cellStyle name="Comma [0] 50 4" xfId="9983" xr:uid="{00000000-0005-0000-0000-0000FE260000}"/>
    <cellStyle name="Comma [0] 50 5" xfId="9984" xr:uid="{00000000-0005-0000-0000-0000FF260000}"/>
    <cellStyle name="Comma [0] 50 6" xfId="9985" xr:uid="{00000000-0005-0000-0000-000000270000}"/>
    <cellStyle name="Comma [0] 50 7" xfId="9986" xr:uid="{00000000-0005-0000-0000-000001270000}"/>
    <cellStyle name="Comma [0] 50 8" xfId="9987" xr:uid="{00000000-0005-0000-0000-000002270000}"/>
    <cellStyle name="Comma [0] 50 9" xfId="9988" xr:uid="{00000000-0005-0000-0000-000003270000}"/>
    <cellStyle name="Comma [0] 51" xfId="9989" xr:uid="{00000000-0005-0000-0000-000004270000}"/>
    <cellStyle name="Comma [0] 51 10" xfId="9990" xr:uid="{00000000-0005-0000-0000-000005270000}"/>
    <cellStyle name="Comma [0] 51 11" xfId="9991" xr:uid="{00000000-0005-0000-0000-000006270000}"/>
    <cellStyle name="Comma [0] 51 12" xfId="9992" xr:uid="{00000000-0005-0000-0000-000007270000}"/>
    <cellStyle name="Comma [0] 51 13" xfId="9993" xr:uid="{00000000-0005-0000-0000-000008270000}"/>
    <cellStyle name="Comma [0] 51 14" xfId="9994" xr:uid="{00000000-0005-0000-0000-000009270000}"/>
    <cellStyle name="Comma [0] 51 15" xfId="9995" xr:uid="{00000000-0005-0000-0000-00000A270000}"/>
    <cellStyle name="Comma [0] 51 2" xfId="9996" xr:uid="{00000000-0005-0000-0000-00000B270000}"/>
    <cellStyle name="Comma [0] 51 3" xfId="9997" xr:uid="{00000000-0005-0000-0000-00000C270000}"/>
    <cellStyle name="Comma [0] 51 4" xfId="9998" xr:uid="{00000000-0005-0000-0000-00000D270000}"/>
    <cellStyle name="Comma [0] 51 5" xfId="9999" xr:uid="{00000000-0005-0000-0000-00000E270000}"/>
    <cellStyle name="Comma [0] 51 6" xfId="10000" xr:uid="{00000000-0005-0000-0000-00000F270000}"/>
    <cellStyle name="Comma [0] 51 7" xfId="10001" xr:uid="{00000000-0005-0000-0000-000010270000}"/>
    <cellStyle name="Comma [0] 51 8" xfId="10002" xr:uid="{00000000-0005-0000-0000-000011270000}"/>
    <cellStyle name="Comma [0] 51 9" xfId="10003" xr:uid="{00000000-0005-0000-0000-000012270000}"/>
    <cellStyle name="Comma [0] 52" xfId="10004" xr:uid="{00000000-0005-0000-0000-000013270000}"/>
    <cellStyle name="Comma [0] 52 10" xfId="10005" xr:uid="{00000000-0005-0000-0000-000014270000}"/>
    <cellStyle name="Comma [0] 52 11" xfId="10006" xr:uid="{00000000-0005-0000-0000-000015270000}"/>
    <cellStyle name="Comma [0] 52 12" xfId="10007" xr:uid="{00000000-0005-0000-0000-000016270000}"/>
    <cellStyle name="Comma [0] 52 13" xfId="10008" xr:uid="{00000000-0005-0000-0000-000017270000}"/>
    <cellStyle name="Comma [0] 52 14" xfId="10009" xr:uid="{00000000-0005-0000-0000-000018270000}"/>
    <cellStyle name="Comma [0] 52 15" xfId="10010" xr:uid="{00000000-0005-0000-0000-000019270000}"/>
    <cellStyle name="Comma [0] 52 2" xfId="10011" xr:uid="{00000000-0005-0000-0000-00001A270000}"/>
    <cellStyle name="Comma [0] 52 3" xfId="10012" xr:uid="{00000000-0005-0000-0000-00001B270000}"/>
    <cellStyle name="Comma [0] 52 4" xfId="10013" xr:uid="{00000000-0005-0000-0000-00001C270000}"/>
    <cellStyle name="Comma [0] 52 5" xfId="10014" xr:uid="{00000000-0005-0000-0000-00001D270000}"/>
    <cellStyle name="Comma [0] 52 6" xfId="10015" xr:uid="{00000000-0005-0000-0000-00001E270000}"/>
    <cellStyle name="Comma [0] 52 7" xfId="10016" xr:uid="{00000000-0005-0000-0000-00001F270000}"/>
    <cellStyle name="Comma [0] 52 8" xfId="10017" xr:uid="{00000000-0005-0000-0000-000020270000}"/>
    <cellStyle name="Comma [0] 52 9" xfId="10018" xr:uid="{00000000-0005-0000-0000-000021270000}"/>
    <cellStyle name="Comma [0] 53" xfId="10019" xr:uid="{00000000-0005-0000-0000-000022270000}"/>
    <cellStyle name="Comma [0] 53 10" xfId="10020" xr:uid="{00000000-0005-0000-0000-000023270000}"/>
    <cellStyle name="Comma [0] 53 11" xfId="10021" xr:uid="{00000000-0005-0000-0000-000024270000}"/>
    <cellStyle name="Comma [0] 53 12" xfId="10022" xr:uid="{00000000-0005-0000-0000-000025270000}"/>
    <cellStyle name="Comma [0] 53 13" xfId="10023" xr:uid="{00000000-0005-0000-0000-000026270000}"/>
    <cellStyle name="Comma [0] 53 14" xfId="10024" xr:uid="{00000000-0005-0000-0000-000027270000}"/>
    <cellStyle name="Comma [0] 53 15" xfId="10025" xr:uid="{00000000-0005-0000-0000-000028270000}"/>
    <cellStyle name="Comma [0] 53 2" xfId="10026" xr:uid="{00000000-0005-0000-0000-000029270000}"/>
    <cellStyle name="Comma [0] 53 3" xfId="10027" xr:uid="{00000000-0005-0000-0000-00002A270000}"/>
    <cellStyle name="Comma [0] 53 4" xfId="10028" xr:uid="{00000000-0005-0000-0000-00002B270000}"/>
    <cellStyle name="Comma [0] 53 5" xfId="10029" xr:uid="{00000000-0005-0000-0000-00002C270000}"/>
    <cellStyle name="Comma [0] 53 6" xfId="10030" xr:uid="{00000000-0005-0000-0000-00002D270000}"/>
    <cellStyle name="Comma [0] 53 7" xfId="10031" xr:uid="{00000000-0005-0000-0000-00002E270000}"/>
    <cellStyle name="Comma [0] 53 8" xfId="10032" xr:uid="{00000000-0005-0000-0000-00002F270000}"/>
    <cellStyle name="Comma [0] 53 9" xfId="10033" xr:uid="{00000000-0005-0000-0000-000030270000}"/>
    <cellStyle name="Comma [0] 54" xfId="10034" xr:uid="{00000000-0005-0000-0000-000031270000}"/>
    <cellStyle name="Comma [0] 54 10" xfId="10035" xr:uid="{00000000-0005-0000-0000-000032270000}"/>
    <cellStyle name="Comma [0] 54 11" xfId="10036" xr:uid="{00000000-0005-0000-0000-000033270000}"/>
    <cellStyle name="Comma [0] 54 12" xfId="10037" xr:uid="{00000000-0005-0000-0000-000034270000}"/>
    <cellStyle name="Comma [0] 54 13" xfId="10038" xr:uid="{00000000-0005-0000-0000-000035270000}"/>
    <cellStyle name="Comma [0] 54 14" xfId="10039" xr:uid="{00000000-0005-0000-0000-000036270000}"/>
    <cellStyle name="Comma [0] 54 15" xfId="10040" xr:uid="{00000000-0005-0000-0000-000037270000}"/>
    <cellStyle name="Comma [0] 54 2" xfId="10041" xr:uid="{00000000-0005-0000-0000-000038270000}"/>
    <cellStyle name="Comma [0] 54 3" xfId="10042" xr:uid="{00000000-0005-0000-0000-000039270000}"/>
    <cellStyle name="Comma [0] 54 4" xfId="10043" xr:uid="{00000000-0005-0000-0000-00003A270000}"/>
    <cellStyle name="Comma [0] 54 5" xfId="10044" xr:uid="{00000000-0005-0000-0000-00003B270000}"/>
    <cellStyle name="Comma [0] 54 6" xfId="10045" xr:uid="{00000000-0005-0000-0000-00003C270000}"/>
    <cellStyle name="Comma [0] 54 7" xfId="10046" xr:uid="{00000000-0005-0000-0000-00003D270000}"/>
    <cellStyle name="Comma [0] 54 8" xfId="10047" xr:uid="{00000000-0005-0000-0000-00003E270000}"/>
    <cellStyle name="Comma [0] 54 9" xfId="10048" xr:uid="{00000000-0005-0000-0000-00003F270000}"/>
    <cellStyle name="Comma [0] 55" xfId="10049" xr:uid="{00000000-0005-0000-0000-000040270000}"/>
    <cellStyle name="Comma [0] 55 10" xfId="10050" xr:uid="{00000000-0005-0000-0000-000041270000}"/>
    <cellStyle name="Comma [0] 55 11" xfId="10051" xr:uid="{00000000-0005-0000-0000-000042270000}"/>
    <cellStyle name="Comma [0] 55 12" xfId="10052" xr:uid="{00000000-0005-0000-0000-000043270000}"/>
    <cellStyle name="Comma [0] 55 13" xfId="10053" xr:uid="{00000000-0005-0000-0000-000044270000}"/>
    <cellStyle name="Comma [0] 55 14" xfId="10054" xr:uid="{00000000-0005-0000-0000-000045270000}"/>
    <cellStyle name="Comma [0] 55 15" xfId="10055" xr:uid="{00000000-0005-0000-0000-000046270000}"/>
    <cellStyle name="Comma [0] 55 2" xfId="10056" xr:uid="{00000000-0005-0000-0000-000047270000}"/>
    <cellStyle name="Comma [0] 55 3" xfId="10057" xr:uid="{00000000-0005-0000-0000-000048270000}"/>
    <cellStyle name="Comma [0] 55 4" xfId="10058" xr:uid="{00000000-0005-0000-0000-000049270000}"/>
    <cellStyle name="Comma [0] 55 5" xfId="10059" xr:uid="{00000000-0005-0000-0000-00004A270000}"/>
    <cellStyle name="Comma [0] 55 6" xfId="10060" xr:uid="{00000000-0005-0000-0000-00004B270000}"/>
    <cellStyle name="Comma [0] 55 7" xfId="10061" xr:uid="{00000000-0005-0000-0000-00004C270000}"/>
    <cellStyle name="Comma [0] 55 8" xfId="10062" xr:uid="{00000000-0005-0000-0000-00004D270000}"/>
    <cellStyle name="Comma [0] 55 9" xfId="10063" xr:uid="{00000000-0005-0000-0000-00004E270000}"/>
    <cellStyle name="Comma [0] 56" xfId="10064" xr:uid="{00000000-0005-0000-0000-00004F270000}"/>
    <cellStyle name="Comma [0] 56 10" xfId="10065" xr:uid="{00000000-0005-0000-0000-000050270000}"/>
    <cellStyle name="Comma [0] 56 11" xfId="10066" xr:uid="{00000000-0005-0000-0000-000051270000}"/>
    <cellStyle name="Comma [0] 56 12" xfId="10067" xr:uid="{00000000-0005-0000-0000-000052270000}"/>
    <cellStyle name="Comma [0] 56 13" xfId="10068" xr:uid="{00000000-0005-0000-0000-000053270000}"/>
    <cellStyle name="Comma [0] 56 14" xfId="10069" xr:uid="{00000000-0005-0000-0000-000054270000}"/>
    <cellStyle name="Comma [0] 56 15" xfId="10070" xr:uid="{00000000-0005-0000-0000-000055270000}"/>
    <cellStyle name="Comma [0] 56 2" xfId="10071" xr:uid="{00000000-0005-0000-0000-000056270000}"/>
    <cellStyle name="Comma [0] 56 3" xfId="10072" xr:uid="{00000000-0005-0000-0000-000057270000}"/>
    <cellStyle name="Comma [0] 56 4" xfId="10073" xr:uid="{00000000-0005-0000-0000-000058270000}"/>
    <cellStyle name="Comma [0] 56 5" xfId="10074" xr:uid="{00000000-0005-0000-0000-000059270000}"/>
    <cellStyle name="Comma [0] 56 6" xfId="10075" xr:uid="{00000000-0005-0000-0000-00005A270000}"/>
    <cellStyle name="Comma [0] 56 7" xfId="10076" xr:uid="{00000000-0005-0000-0000-00005B270000}"/>
    <cellStyle name="Comma [0] 56 8" xfId="10077" xr:uid="{00000000-0005-0000-0000-00005C270000}"/>
    <cellStyle name="Comma [0] 56 9" xfId="10078" xr:uid="{00000000-0005-0000-0000-00005D270000}"/>
    <cellStyle name="Comma [0] 57" xfId="10079" xr:uid="{00000000-0005-0000-0000-00005E270000}"/>
    <cellStyle name="Comma [0] 57 10" xfId="10080" xr:uid="{00000000-0005-0000-0000-00005F270000}"/>
    <cellStyle name="Comma [0] 57 11" xfId="10081" xr:uid="{00000000-0005-0000-0000-000060270000}"/>
    <cellStyle name="Comma [0] 57 12" xfId="10082" xr:uid="{00000000-0005-0000-0000-000061270000}"/>
    <cellStyle name="Comma [0] 57 13" xfId="10083" xr:uid="{00000000-0005-0000-0000-000062270000}"/>
    <cellStyle name="Comma [0] 57 14" xfId="10084" xr:uid="{00000000-0005-0000-0000-000063270000}"/>
    <cellStyle name="Comma [0] 57 15" xfId="10085" xr:uid="{00000000-0005-0000-0000-000064270000}"/>
    <cellStyle name="Comma [0] 57 2" xfId="10086" xr:uid="{00000000-0005-0000-0000-000065270000}"/>
    <cellStyle name="Comma [0] 57 3" xfId="10087" xr:uid="{00000000-0005-0000-0000-000066270000}"/>
    <cellStyle name="Comma [0] 57 4" xfId="10088" xr:uid="{00000000-0005-0000-0000-000067270000}"/>
    <cellStyle name="Comma [0] 57 5" xfId="10089" xr:uid="{00000000-0005-0000-0000-000068270000}"/>
    <cellStyle name="Comma [0] 57 6" xfId="10090" xr:uid="{00000000-0005-0000-0000-000069270000}"/>
    <cellStyle name="Comma [0] 57 7" xfId="10091" xr:uid="{00000000-0005-0000-0000-00006A270000}"/>
    <cellStyle name="Comma [0] 57 8" xfId="10092" xr:uid="{00000000-0005-0000-0000-00006B270000}"/>
    <cellStyle name="Comma [0] 57 9" xfId="10093" xr:uid="{00000000-0005-0000-0000-00006C270000}"/>
    <cellStyle name="Comma [0] 58" xfId="10094" xr:uid="{00000000-0005-0000-0000-00006D270000}"/>
    <cellStyle name="Comma [0] 58 10" xfId="10095" xr:uid="{00000000-0005-0000-0000-00006E270000}"/>
    <cellStyle name="Comma [0] 58 11" xfId="10096" xr:uid="{00000000-0005-0000-0000-00006F270000}"/>
    <cellStyle name="Comma [0] 58 12" xfId="10097" xr:uid="{00000000-0005-0000-0000-000070270000}"/>
    <cellStyle name="Comma [0] 58 13" xfId="10098" xr:uid="{00000000-0005-0000-0000-000071270000}"/>
    <cellStyle name="Comma [0] 58 14" xfId="10099" xr:uid="{00000000-0005-0000-0000-000072270000}"/>
    <cellStyle name="Comma [0] 58 15" xfId="10100" xr:uid="{00000000-0005-0000-0000-000073270000}"/>
    <cellStyle name="Comma [0] 58 2" xfId="10101" xr:uid="{00000000-0005-0000-0000-000074270000}"/>
    <cellStyle name="Comma [0] 58 3" xfId="10102" xr:uid="{00000000-0005-0000-0000-000075270000}"/>
    <cellStyle name="Comma [0] 58 4" xfId="10103" xr:uid="{00000000-0005-0000-0000-000076270000}"/>
    <cellStyle name="Comma [0] 58 5" xfId="10104" xr:uid="{00000000-0005-0000-0000-000077270000}"/>
    <cellStyle name="Comma [0] 58 6" xfId="10105" xr:uid="{00000000-0005-0000-0000-000078270000}"/>
    <cellStyle name="Comma [0] 58 7" xfId="10106" xr:uid="{00000000-0005-0000-0000-000079270000}"/>
    <cellStyle name="Comma [0] 58 8" xfId="10107" xr:uid="{00000000-0005-0000-0000-00007A270000}"/>
    <cellStyle name="Comma [0] 58 9" xfId="10108" xr:uid="{00000000-0005-0000-0000-00007B270000}"/>
    <cellStyle name="Comma [0] 59" xfId="10109" xr:uid="{00000000-0005-0000-0000-00007C270000}"/>
    <cellStyle name="Comma [0] 59 10" xfId="10110" xr:uid="{00000000-0005-0000-0000-00007D270000}"/>
    <cellStyle name="Comma [0] 59 11" xfId="10111" xr:uid="{00000000-0005-0000-0000-00007E270000}"/>
    <cellStyle name="Comma [0] 59 12" xfId="10112" xr:uid="{00000000-0005-0000-0000-00007F270000}"/>
    <cellStyle name="Comma [0] 59 13" xfId="10113" xr:uid="{00000000-0005-0000-0000-000080270000}"/>
    <cellStyle name="Comma [0] 59 14" xfId="10114" xr:uid="{00000000-0005-0000-0000-000081270000}"/>
    <cellStyle name="Comma [0] 59 15" xfId="10115" xr:uid="{00000000-0005-0000-0000-000082270000}"/>
    <cellStyle name="Comma [0] 59 2" xfId="10116" xr:uid="{00000000-0005-0000-0000-000083270000}"/>
    <cellStyle name="Comma [0] 59 3" xfId="10117" xr:uid="{00000000-0005-0000-0000-000084270000}"/>
    <cellStyle name="Comma [0] 59 4" xfId="10118" xr:uid="{00000000-0005-0000-0000-000085270000}"/>
    <cellStyle name="Comma [0] 59 5" xfId="10119" xr:uid="{00000000-0005-0000-0000-000086270000}"/>
    <cellStyle name="Comma [0] 59 6" xfId="10120" xr:uid="{00000000-0005-0000-0000-000087270000}"/>
    <cellStyle name="Comma [0] 59 7" xfId="10121" xr:uid="{00000000-0005-0000-0000-000088270000}"/>
    <cellStyle name="Comma [0] 59 8" xfId="10122" xr:uid="{00000000-0005-0000-0000-000089270000}"/>
    <cellStyle name="Comma [0] 59 9" xfId="10123" xr:uid="{00000000-0005-0000-0000-00008A270000}"/>
    <cellStyle name="Comma [0] 6" xfId="10124" xr:uid="{00000000-0005-0000-0000-00008B270000}"/>
    <cellStyle name="Comma [0] 6 10" xfId="10125" xr:uid="{00000000-0005-0000-0000-00008C270000}"/>
    <cellStyle name="Comma [0] 6 11" xfId="10126" xr:uid="{00000000-0005-0000-0000-00008D270000}"/>
    <cellStyle name="Comma [0] 6 12" xfId="10127" xr:uid="{00000000-0005-0000-0000-00008E270000}"/>
    <cellStyle name="Comma [0] 6 13" xfId="10128" xr:uid="{00000000-0005-0000-0000-00008F270000}"/>
    <cellStyle name="Comma [0] 6 14" xfId="10129" xr:uid="{00000000-0005-0000-0000-000090270000}"/>
    <cellStyle name="Comma [0] 6 15" xfId="10130" xr:uid="{00000000-0005-0000-0000-000091270000}"/>
    <cellStyle name="Comma [0] 6 2" xfId="10131" xr:uid="{00000000-0005-0000-0000-000092270000}"/>
    <cellStyle name="Comma [0] 6 3" xfId="10132" xr:uid="{00000000-0005-0000-0000-000093270000}"/>
    <cellStyle name="Comma [0] 6 4" xfId="10133" xr:uid="{00000000-0005-0000-0000-000094270000}"/>
    <cellStyle name="Comma [0] 6 5" xfId="10134" xr:uid="{00000000-0005-0000-0000-000095270000}"/>
    <cellStyle name="Comma [0] 6 6" xfId="10135" xr:uid="{00000000-0005-0000-0000-000096270000}"/>
    <cellStyle name="Comma [0] 6 7" xfId="10136" xr:uid="{00000000-0005-0000-0000-000097270000}"/>
    <cellStyle name="Comma [0] 6 8" xfId="10137" xr:uid="{00000000-0005-0000-0000-000098270000}"/>
    <cellStyle name="Comma [0] 6 9" xfId="10138" xr:uid="{00000000-0005-0000-0000-000099270000}"/>
    <cellStyle name="Comma [0] 60" xfId="10139" xr:uid="{00000000-0005-0000-0000-00009A270000}"/>
    <cellStyle name="Comma [0] 60 10" xfId="10140" xr:uid="{00000000-0005-0000-0000-00009B270000}"/>
    <cellStyle name="Comma [0] 60 11" xfId="10141" xr:uid="{00000000-0005-0000-0000-00009C270000}"/>
    <cellStyle name="Comma [0] 60 12" xfId="10142" xr:uid="{00000000-0005-0000-0000-00009D270000}"/>
    <cellStyle name="Comma [0] 60 13" xfId="10143" xr:uid="{00000000-0005-0000-0000-00009E270000}"/>
    <cellStyle name="Comma [0] 60 14" xfId="10144" xr:uid="{00000000-0005-0000-0000-00009F270000}"/>
    <cellStyle name="Comma [0] 60 15" xfId="10145" xr:uid="{00000000-0005-0000-0000-0000A0270000}"/>
    <cellStyle name="Comma [0] 60 2" xfId="10146" xr:uid="{00000000-0005-0000-0000-0000A1270000}"/>
    <cellStyle name="Comma [0] 60 3" xfId="10147" xr:uid="{00000000-0005-0000-0000-0000A2270000}"/>
    <cellStyle name="Comma [0] 60 4" xfId="10148" xr:uid="{00000000-0005-0000-0000-0000A3270000}"/>
    <cellStyle name="Comma [0] 60 5" xfId="10149" xr:uid="{00000000-0005-0000-0000-0000A4270000}"/>
    <cellStyle name="Comma [0] 60 6" xfId="10150" xr:uid="{00000000-0005-0000-0000-0000A5270000}"/>
    <cellStyle name="Comma [0] 60 7" xfId="10151" xr:uid="{00000000-0005-0000-0000-0000A6270000}"/>
    <cellStyle name="Comma [0] 60 8" xfId="10152" xr:uid="{00000000-0005-0000-0000-0000A7270000}"/>
    <cellStyle name="Comma [0] 60 9" xfId="10153" xr:uid="{00000000-0005-0000-0000-0000A8270000}"/>
    <cellStyle name="Comma [0] 61" xfId="10154" xr:uid="{00000000-0005-0000-0000-0000A9270000}"/>
    <cellStyle name="Comma [0] 61 10" xfId="10155" xr:uid="{00000000-0005-0000-0000-0000AA270000}"/>
    <cellStyle name="Comma [0] 61 11" xfId="10156" xr:uid="{00000000-0005-0000-0000-0000AB270000}"/>
    <cellStyle name="Comma [0] 61 12" xfId="10157" xr:uid="{00000000-0005-0000-0000-0000AC270000}"/>
    <cellStyle name="Comma [0] 61 13" xfId="10158" xr:uid="{00000000-0005-0000-0000-0000AD270000}"/>
    <cellStyle name="Comma [0] 61 14" xfId="10159" xr:uid="{00000000-0005-0000-0000-0000AE270000}"/>
    <cellStyle name="Comma [0] 61 15" xfId="10160" xr:uid="{00000000-0005-0000-0000-0000AF270000}"/>
    <cellStyle name="Comma [0] 61 2" xfId="10161" xr:uid="{00000000-0005-0000-0000-0000B0270000}"/>
    <cellStyle name="Comma [0] 61 3" xfId="10162" xr:uid="{00000000-0005-0000-0000-0000B1270000}"/>
    <cellStyle name="Comma [0] 61 4" xfId="10163" xr:uid="{00000000-0005-0000-0000-0000B2270000}"/>
    <cellStyle name="Comma [0] 61 5" xfId="10164" xr:uid="{00000000-0005-0000-0000-0000B3270000}"/>
    <cellStyle name="Comma [0] 61 6" xfId="10165" xr:uid="{00000000-0005-0000-0000-0000B4270000}"/>
    <cellStyle name="Comma [0] 61 7" xfId="10166" xr:uid="{00000000-0005-0000-0000-0000B5270000}"/>
    <cellStyle name="Comma [0] 61 8" xfId="10167" xr:uid="{00000000-0005-0000-0000-0000B6270000}"/>
    <cellStyle name="Comma [0] 61 9" xfId="10168" xr:uid="{00000000-0005-0000-0000-0000B7270000}"/>
    <cellStyle name="Comma [0] 62" xfId="10169" xr:uid="{00000000-0005-0000-0000-0000B8270000}"/>
    <cellStyle name="Comma [0] 62 10" xfId="10170" xr:uid="{00000000-0005-0000-0000-0000B9270000}"/>
    <cellStyle name="Comma [0] 62 11" xfId="10171" xr:uid="{00000000-0005-0000-0000-0000BA270000}"/>
    <cellStyle name="Comma [0] 62 12" xfId="10172" xr:uid="{00000000-0005-0000-0000-0000BB270000}"/>
    <cellStyle name="Comma [0] 62 13" xfId="10173" xr:uid="{00000000-0005-0000-0000-0000BC270000}"/>
    <cellStyle name="Comma [0] 62 14" xfId="10174" xr:uid="{00000000-0005-0000-0000-0000BD270000}"/>
    <cellStyle name="Comma [0] 62 15" xfId="10175" xr:uid="{00000000-0005-0000-0000-0000BE270000}"/>
    <cellStyle name="Comma [0] 62 2" xfId="10176" xr:uid="{00000000-0005-0000-0000-0000BF270000}"/>
    <cellStyle name="Comma [0] 62 3" xfId="10177" xr:uid="{00000000-0005-0000-0000-0000C0270000}"/>
    <cellStyle name="Comma [0] 62 4" xfId="10178" xr:uid="{00000000-0005-0000-0000-0000C1270000}"/>
    <cellStyle name="Comma [0] 62 5" xfId="10179" xr:uid="{00000000-0005-0000-0000-0000C2270000}"/>
    <cellStyle name="Comma [0] 62 6" xfId="10180" xr:uid="{00000000-0005-0000-0000-0000C3270000}"/>
    <cellStyle name="Comma [0] 62 7" xfId="10181" xr:uid="{00000000-0005-0000-0000-0000C4270000}"/>
    <cellStyle name="Comma [0] 62 8" xfId="10182" xr:uid="{00000000-0005-0000-0000-0000C5270000}"/>
    <cellStyle name="Comma [0] 62 9" xfId="10183" xr:uid="{00000000-0005-0000-0000-0000C6270000}"/>
    <cellStyle name="Comma [0] 63" xfId="10184" xr:uid="{00000000-0005-0000-0000-0000C7270000}"/>
    <cellStyle name="Comma [0] 63 10" xfId="10185" xr:uid="{00000000-0005-0000-0000-0000C8270000}"/>
    <cellStyle name="Comma [0] 63 11" xfId="10186" xr:uid="{00000000-0005-0000-0000-0000C9270000}"/>
    <cellStyle name="Comma [0] 63 12" xfId="10187" xr:uid="{00000000-0005-0000-0000-0000CA270000}"/>
    <cellStyle name="Comma [0] 63 13" xfId="10188" xr:uid="{00000000-0005-0000-0000-0000CB270000}"/>
    <cellStyle name="Comma [0] 63 14" xfId="10189" xr:uid="{00000000-0005-0000-0000-0000CC270000}"/>
    <cellStyle name="Comma [0] 63 15" xfId="10190" xr:uid="{00000000-0005-0000-0000-0000CD270000}"/>
    <cellStyle name="Comma [0] 63 2" xfId="10191" xr:uid="{00000000-0005-0000-0000-0000CE270000}"/>
    <cellStyle name="Comma [0] 63 3" xfId="10192" xr:uid="{00000000-0005-0000-0000-0000CF270000}"/>
    <cellStyle name="Comma [0] 63 4" xfId="10193" xr:uid="{00000000-0005-0000-0000-0000D0270000}"/>
    <cellStyle name="Comma [0] 63 5" xfId="10194" xr:uid="{00000000-0005-0000-0000-0000D1270000}"/>
    <cellStyle name="Comma [0] 63 6" xfId="10195" xr:uid="{00000000-0005-0000-0000-0000D2270000}"/>
    <cellStyle name="Comma [0] 63 7" xfId="10196" xr:uid="{00000000-0005-0000-0000-0000D3270000}"/>
    <cellStyle name="Comma [0] 63 8" xfId="10197" xr:uid="{00000000-0005-0000-0000-0000D4270000}"/>
    <cellStyle name="Comma [0] 63 9" xfId="10198" xr:uid="{00000000-0005-0000-0000-0000D5270000}"/>
    <cellStyle name="Comma [0] 64" xfId="10199" xr:uid="{00000000-0005-0000-0000-0000D6270000}"/>
    <cellStyle name="Comma [0] 64 10" xfId="10200" xr:uid="{00000000-0005-0000-0000-0000D7270000}"/>
    <cellStyle name="Comma [0] 64 11" xfId="10201" xr:uid="{00000000-0005-0000-0000-0000D8270000}"/>
    <cellStyle name="Comma [0] 64 12" xfId="10202" xr:uid="{00000000-0005-0000-0000-0000D9270000}"/>
    <cellStyle name="Comma [0] 64 13" xfId="10203" xr:uid="{00000000-0005-0000-0000-0000DA270000}"/>
    <cellStyle name="Comma [0] 64 14" xfId="10204" xr:uid="{00000000-0005-0000-0000-0000DB270000}"/>
    <cellStyle name="Comma [0] 64 15" xfId="10205" xr:uid="{00000000-0005-0000-0000-0000DC270000}"/>
    <cellStyle name="Comma [0] 64 2" xfId="10206" xr:uid="{00000000-0005-0000-0000-0000DD270000}"/>
    <cellStyle name="Comma [0] 64 3" xfId="10207" xr:uid="{00000000-0005-0000-0000-0000DE270000}"/>
    <cellStyle name="Comma [0] 64 4" xfId="10208" xr:uid="{00000000-0005-0000-0000-0000DF270000}"/>
    <cellStyle name="Comma [0] 64 5" xfId="10209" xr:uid="{00000000-0005-0000-0000-0000E0270000}"/>
    <cellStyle name="Comma [0] 64 6" xfId="10210" xr:uid="{00000000-0005-0000-0000-0000E1270000}"/>
    <cellStyle name="Comma [0] 64 7" xfId="10211" xr:uid="{00000000-0005-0000-0000-0000E2270000}"/>
    <cellStyle name="Comma [0] 64 8" xfId="10212" xr:uid="{00000000-0005-0000-0000-0000E3270000}"/>
    <cellStyle name="Comma [0] 64 9" xfId="10213" xr:uid="{00000000-0005-0000-0000-0000E4270000}"/>
    <cellStyle name="Comma [0] 65" xfId="10214" xr:uid="{00000000-0005-0000-0000-0000E5270000}"/>
    <cellStyle name="Comma [0] 65 10" xfId="10215" xr:uid="{00000000-0005-0000-0000-0000E6270000}"/>
    <cellStyle name="Comma [0] 65 11" xfId="10216" xr:uid="{00000000-0005-0000-0000-0000E7270000}"/>
    <cellStyle name="Comma [0] 65 12" xfId="10217" xr:uid="{00000000-0005-0000-0000-0000E8270000}"/>
    <cellStyle name="Comma [0] 65 13" xfId="10218" xr:uid="{00000000-0005-0000-0000-0000E9270000}"/>
    <cellStyle name="Comma [0] 65 14" xfId="10219" xr:uid="{00000000-0005-0000-0000-0000EA270000}"/>
    <cellStyle name="Comma [0] 65 15" xfId="10220" xr:uid="{00000000-0005-0000-0000-0000EB270000}"/>
    <cellStyle name="Comma [0] 65 2" xfId="10221" xr:uid="{00000000-0005-0000-0000-0000EC270000}"/>
    <cellStyle name="Comma [0] 65 3" xfId="10222" xr:uid="{00000000-0005-0000-0000-0000ED270000}"/>
    <cellStyle name="Comma [0] 65 4" xfId="10223" xr:uid="{00000000-0005-0000-0000-0000EE270000}"/>
    <cellStyle name="Comma [0] 65 5" xfId="10224" xr:uid="{00000000-0005-0000-0000-0000EF270000}"/>
    <cellStyle name="Comma [0] 65 6" xfId="10225" xr:uid="{00000000-0005-0000-0000-0000F0270000}"/>
    <cellStyle name="Comma [0] 65 7" xfId="10226" xr:uid="{00000000-0005-0000-0000-0000F1270000}"/>
    <cellStyle name="Comma [0] 65 8" xfId="10227" xr:uid="{00000000-0005-0000-0000-0000F2270000}"/>
    <cellStyle name="Comma [0] 65 9" xfId="10228" xr:uid="{00000000-0005-0000-0000-0000F3270000}"/>
    <cellStyle name="Comma [0] 66" xfId="10229" xr:uid="{00000000-0005-0000-0000-0000F4270000}"/>
    <cellStyle name="Comma [0] 66 10" xfId="10230" xr:uid="{00000000-0005-0000-0000-0000F5270000}"/>
    <cellStyle name="Comma [0] 66 11" xfId="10231" xr:uid="{00000000-0005-0000-0000-0000F6270000}"/>
    <cellStyle name="Comma [0] 66 12" xfId="10232" xr:uid="{00000000-0005-0000-0000-0000F7270000}"/>
    <cellStyle name="Comma [0] 66 13" xfId="10233" xr:uid="{00000000-0005-0000-0000-0000F8270000}"/>
    <cellStyle name="Comma [0] 66 14" xfId="10234" xr:uid="{00000000-0005-0000-0000-0000F9270000}"/>
    <cellStyle name="Comma [0] 66 15" xfId="10235" xr:uid="{00000000-0005-0000-0000-0000FA270000}"/>
    <cellStyle name="Comma [0] 66 2" xfId="10236" xr:uid="{00000000-0005-0000-0000-0000FB270000}"/>
    <cellStyle name="Comma [0] 66 3" xfId="10237" xr:uid="{00000000-0005-0000-0000-0000FC270000}"/>
    <cellStyle name="Comma [0] 66 4" xfId="10238" xr:uid="{00000000-0005-0000-0000-0000FD270000}"/>
    <cellStyle name="Comma [0] 66 5" xfId="10239" xr:uid="{00000000-0005-0000-0000-0000FE270000}"/>
    <cellStyle name="Comma [0] 66 6" xfId="10240" xr:uid="{00000000-0005-0000-0000-0000FF270000}"/>
    <cellStyle name="Comma [0] 66 7" xfId="10241" xr:uid="{00000000-0005-0000-0000-000000280000}"/>
    <cellStyle name="Comma [0] 66 8" xfId="10242" xr:uid="{00000000-0005-0000-0000-000001280000}"/>
    <cellStyle name="Comma [0] 66 9" xfId="10243" xr:uid="{00000000-0005-0000-0000-000002280000}"/>
    <cellStyle name="Comma [0] 67" xfId="10244" xr:uid="{00000000-0005-0000-0000-000003280000}"/>
    <cellStyle name="Comma [0] 67 10" xfId="10245" xr:uid="{00000000-0005-0000-0000-000004280000}"/>
    <cellStyle name="Comma [0] 67 11" xfId="10246" xr:uid="{00000000-0005-0000-0000-000005280000}"/>
    <cellStyle name="Comma [0] 67 12" xfId="10247" xr:uid="{00000000-0005-0000-0000-000006280000}"/>
    <cellStyle name="Comma [0] 67 13" xfId="10248" xr:uid="{00000000-0005-0000-0000-000007280000}"/>
    <cellStyle name="Comma [0] 67 14" xfId="10249" xr:uid="{00000000-0005-0000-0000-000008280000}"/>
    <cellStyle name="Comma [0] 67 15" xfId="10250" xr:uid="{00000000-0005-0000-0000-000009280000}"/>
    <cellStyle name="Comma [0] 67 2" xfId="10251" xr:uid="{00000000-0005-0000-0000-00000A280000}"/>
    <cellStyle name="Comma [0] 67 3" xfId="10252" xr:uid="{00000000-0005-0000-0000-00000B280000}"/>
    <cellStyle name="Comma [0] 67 4" xfId="10253" xr:uid="{00000000-0005-0000-0000-00000C280000}"/>
    <cellStyle name="Comma [0] 67 5" xfId="10254" xr:uid="{00000000-0005-0000-0000-00000D280000}"/>
    <cellStyle name="Comma [0] 67 6" xfId="10255" xr:uid="{00000000-0005-0000-0000-00000E280000}"/>
    <cellStyle name="Comma [0] 67 7" xfId="10256" xr:uid="{00000000-0005-0000-0000-00000F280000}"/>
    <cellStyle name="Comma [0] 67 8" xfId="10257" xr:uid="{00000000-0005-0000-0000-000010280000}"/>
    <cellStyle name="Comma [0] 67 9" xfId="10258" xr:uid="{00000000-0005-0000-0000-000011280000}"/>
    <cellStyle name="Comma [0] 68" xfId="10259" xr:uid="{00000000-0005-0000-0000-000012280000}"/>
    <cellStyle name="Comma [0] 68 10" xfId="10260" xr:uid="{00000000-0005-0000-0000-000013280000}"/>
    <cellStyle name="Comma [0] 68 11" xfId="10261" xr:uid="{00000000-0005-0000-0000-000014280000}"/>
    <cellStyle name="Comma [0] 68 12" xfId="10262" xr:uid="{00000000-0005-0000-0000-000015280000}"/>
    <cellStyle name="Comma [0] 68 13" xfId="10263" xr:uid="{00000000-0005-0000-0000-000016280000}"/>
    <cellStyle name="Comma [0] 68 14" xfId="10264" xr:uid="{00000000-0005-0000-0000-000017280000}"/>
    <cellStyle name="Comma [0] 68 15" xfId="10265" xr:uid="{00000000-0005-0000-0000-000018280000}"/>
    <cellStyle name="Comma [0] 68 2" xfId="10266" xr:uid="{00000000-0005-0000-0000-000019280000}"/>
    <cellStyle name="Comma [0] 68 3" xfId="10267" xr:uid="{00000000-0005-0000-0000-00001A280000}"/>
    <cellStyle name="Comma [0] 68 4" xfId="10268" xr:uid="{00000000-0005-0000-0000-00001B280000}"/>
    <cellStyle name="Comma [0] 68 5" xfId="10269" xr:uid="{00000000-0005-0000-0000-00001C280000}"/>
    <cellStyle name="Comma [0] 68 6" xfId="10270" xr:uid="{00000000-0005-0000-0000-00001D280000}"/>
    <cellStyle name="Comma [0] 68 7" xfId="10271" xr:uid="{00000000-0005-0000-0000-00001E280000}"/>
    <cellStyle name="Comma [0] 68 8" xfId="10272" xr:uid="{00000000-0005-0000-0000-00001F280000}"/>
    <cellStyle name="Comma [0] 68 9" xfId="10273" xr:uid="{00000000-0005-0000-0000-000020280000}"/>
    <cellStyle name="Comma [0] 69" xfId="10274" xr:uid="{00000000-0005-0000-0000-000021280000}"/>
    <cellStyle name="Comma [0] 69 10" xfId="10275" xr:uid="{00000000-0005-0000-0000-000022280000}"/>
    <cellStyle name="Comma [0] 69 11" xfId="10276" xr:uid="{00000000-0005-0000-0000-000023280000}"/>
    <cellStyle name="Comma [0] 69 12" xfId="10277" xr:uid="{00000000-0005-0000-0000-000024280000}"/>
    <cellStyle name="Comma [0] 69 13" xfId="10278" xr:uid="{00000000-0005-0000-0000-000025280000}"/>
    <cellStyle name="Comma [0] 69 14" xfId="10279" xr:uid="{00000000-0005-0000-0000-000026280000}"/>
    <cellStyle name="Comma [0] 69 15" xfId="10280" xr:uid="{00000000-0005-0000-0000-000027280000}"/>
    <cellStyle name="Comma [0] 69 2" xfId="10281" xr:uid="{00000000-0005-0000-0000-000028280000}"/>
    <cellStyle name="Comma [0] 69 3" xfId="10282" xr:uid="{00000000-0005-0000-0000-000029280000}"/>
    <cellStyle name="Comma [0] 69 4" xfId="10283" xr:uid="{00000000-0005-0000-0000-00002A280000}"/>
    <cellStyle name="Comma [0] 69 5" xfId="10284" xr:uid="{00000000-0005-0000-0000-00002B280000}"/>
    <cellStyle name="Comma [0] 69 6" xfId="10285" xr:uid="{00000000-0005-0000-0000-00002C280000}"/>
    <cellStyle name="Comma [0] 69 7" xfId="10286" xr:uid="{00000000-0005-0000-0000-00002D280000}"/>
    <cellStyle name="Comma [0] 69 8" xfId="10287" xr:uid="{00000000-0005-0000-0000-00002E280000}"/>
    <cellStyle name="Comma [0] 69 9" xfId="10288" xr:uid="{00000000-0005-0000-0000-00002F280000}"/>
    <cellStyle name="Comma [0] 7" xfId="10289" xr:uid="{00000000-0005-0000-0000-000030280000}"/>
    <cellStyle name="Comma [0] 7 10" xfId="10290" xr:uid="{00000000-0005-0000-0000-000031280000}"/>
    <cellStyle name="Comma [0] 7 11" xfId="10291" xr:uid="{00000000-0005-0000-0000-000032280000}"/>
    <cellStyle name="Comma [0] 7 12" xfId="10292" xr:uid="{00000000-0005-0000-0000-000033280000}"/>
    <cellStyle name="Comma [0] 7 13" xfId="10293" xr:uid="{00000000-0005-0000-0000-000034280000}"/>
    <cellStyle name="Comma [0] 7 14" xfId="10294" xr:uid="{00000000-0005-0000-0000-000035280000}"/>
    <cellStyle name="Comma [0] 7 15" xfId="10295" xr:uid="{00000000-0005-0000-0000-000036280000}"/>
    <cellStyle name="Comma [0] 7 2" xfId="10296" xr:uid="{00000000-0005-0000-0000-000037280000}"/>
    <cellStyle name="Comma [0] 7 3" xfId="10297" xr:uid="{00000000-0005-0000-0000-000038280000}"/>
    <cellStyle name="Comma [0] 7 4" xfId="10298" xr:uid="{00000000-0005-0000-0000-000039280000}"/>
    <cellStyle name="Comma [0] 7 5" xfId="10299" xr:uid="{00000000-0005-0000-0000-00003A280000}"/>
    <cellStyle name="Comma [0] 7 6" xfId="10300" xr:uid="{00000000-0005-0000-0000-00003B280000}"/>
    <cellStyle name="Comma [0] 7 7" xfId="10301" xr:uid="{00000000-0005-0000-0000-00003C280000}"/>
    <cellStyle name="Comma [0] 7 8" xfId="10302" xr:uid="{00000000-0005-0000-0000-00003D280000}"/>
    <cellStyle name="Comma [0] 7 9" xfId="10303" xr:uid="{00000000-0005-0000-0000-00003E280000}"/>
    <cellStyle name="Comma [0] 70" xfId="10304" xr:uid="{00000000-0005-0000-0000-00003F280000}"/>
    <cellStyle name="Comma [0] 70 10" xfId="10305" xr:uid="{00000000-0005-0000-0000-000040280000}"/>
    <cellStyle name="Comma [0] 70 11" xfId="10306" xr:uid="{00000000-0005-0000-0000-000041280000}"/>
    <cellStyle name="Comma [0] 70 12" xfId="10307" xr:uid="{00000000-0005-0000-0000-000042280000}"/>
    <cellStyle name="Comma [0] 70 13" xfId="10308" xr:uid="{00000000-0005-0000-0000-000043280000}"/>
    <cellStyle name="Comma [0] 70 14" xfId="10309" xr:uid="{00000000-0005-0000-0000-000044280000}"/>
    <cellStyle name="Comma [0] 70 15" xfId="10310" xr:uid="{00000000-0005-0000-0000-000045280000}"/>
    <cellStyle name="Comma [0] 70 2" xfId="10311" xr:uid="{00000000-0005-0000-0000-000046280000}"/>
    <cellStyle name="Comma [0] 70 3" xfId="10312" xr:uid="{00000000-0005-0000-0000-000047280000}"/>
    <cellStyle name="Comma [0] 70 4" xfId="10313" xr:uid="{00000000-0005-0000-0000-000048280000}"/>
    <cellStyle name="Comma [0] 70 5" xfId="10314" xr:uid="{00000000-0005-0000-0000-000049280000}"/>
    <cellStyle name="Comma [0] 70 6" xfId="10315" xr:uid="{00000000-0005-0000-0000-00004A280000}"/>
    <cellStyle name="Comma [0] 70 7" xfId="10316" xr:uid="{00000000-0005-0000-0000-00004B280000}"/>
    <cellStyle name="Comma [0] 70 8" xfId="10317" xr:uid="{00000000-0005-0000-0000-00004C280000}"/>
    <cellStyle name="Comma [0] 70 9" xfId="10318" xr:uid="{00000000-0005-0000-0000-00004D280000}"/>
    <cellStyle name="Comma [0] 71" xfId="10319" xr:uid="{00000000-0005-0000-0000-00004E280000}"/>
    <cellStyle name="Comma [0] 71 10" xfId="10320" xr:uid="{00000000-0005-0000-0000-00004F280000}"/>
    <cellStyle name="Comma [0] 71 11" xfId="10321" xr:uid="{00000000-0005-0000-0000-000050280000}"/>
    <cellStyle name="Comma [0] 71 12" xfId="10322" xr:uid="{00000000-0005-0000-0000-000051280000}"/>
    <cellStyle name="Comma [0] 71 13" xfId="10323" xr:uid="{00000000-0005-0000-0000-000052280000}"/>
    <cellStyle name="Comma [0] 71 14" xfId="10324" xr:uid="{00000000-0005-0000-0000-000053280000}"/>
    <cellStyle name="Comma [0] 71 15" xfId="10325" xr:uid="{00000000-0005-0000-0000-000054280000}"/>
    <cellStyle name="Comma [0] 71 2" xfId="10326" xr:uid="{00000000-0005-0000-0000-000055280000}"/>
    <cellStyle name="Comma [0] 71 3" xfId="10327" xr:uid="{00000000-0005-0000-0000-000056280000}"/>
    <cellStyle name="Comma [0] 71 4" xfId="10328" xr:uid="{00000000-0005-0000-0000-000057280000}"/>
    <cellStyle name="Comma [0] 71 5" xfId="10329" xr:uid="{00000000-0005-0000-0000-000058280000}"/>
    <cellStyle name="Comma [0] 71 6" xfId="10330" xr:uid="{00000000-0005-0000-0000-000059280000}"/>
    <cellStyle name="Comma [0] 71 7" xfId="10331" xr:uid="{00000000-0005-0000-0000-00005A280000}"/>
    <cellStyle name="Comma [0] 71 8" xfId="10332" xr:uid="{00000000-0005-0000-0000-00005B280000}"/>
    <cellStyle name="Comma [0] 71 9" xfId="10333" xr:uid="{00000000-0005-0000-0000-00005C280000}"/>
    <cellStyle name="Comma [0] 72" xfId="10334" xr:uid="{00000000-0005-0000-0000-00005D280000}"/>
    <cellStyle name="Comma [0] 72 10" xfId="10335" xr:uid="{00000000-0005-0000-0000-00005E280000}"/>
    <cellStyle name="Comma [0] 72 11" xfId="10336" xr:uid="{00000000-0005-0000-0000-00005F280000}"/>
    <cellStyle name="Comma [0] 72 12" xfId="10337" xr:uid="{00000000-0005-0000-0000-000060280000}"/>
    <cellStyle name="Comma [0] 72 13" xfId="10338" xr:uid="{00000000-0005-0000-0000-000061280000}"/>
    <cellStyle name="Comma [0] 72 14" xfId="10339" xr:uid="{00000000-0005-0000-0000-000062280000}"/>
    <cellStyle name="Comma [0] 72 15" xfId="10340" xr:uid="{00000000-0005-0000-0000-000063280000}"/>
    <cellStyle name="Comma [0] 72 2" xfId="10341" xr:uid="{00000000-0005-0000-0000-000064280000}"/>
    <cellStyle name="Comma [0] 72 3" xfId="10342" xr:uid="{00000000-0005-0000-0000-000065280000}"/>
    <cellStyle name="Comma [0] 72 4" xfId="10343" xr:uid="{00000000-0005-0000-0000-000066280000}"/>
    <cellStyle name="Comma [0] 72 5" xfId="10344" xr:uid="{00000000-0005-0000-0000-000067280000}"/>
    <cellStyle name="Comma [0] 72 6" xfId="10345" xr:uid="{00000000-0005-0000-0000-000068280000}"/>
    <cellStyle name="Comma [0] 72 7" xfId="10346" xr:uid="{00000000-0005-0000-0000-000069280000}"/>
    <cellStyle name="Comma [0] 72 8" xfId="10347" xr:uid="{00000000-0005-0000-0000-00006A280000}"/>
    <cellStyle name="Comma [0] 72 9" xfId="10348" xr:uid="{00000000-0005-0000-0000-00006B280000}"/>
    <cellStyle name="Comma [0] 73" xfId="10349" xr:uid="{00000000-0005-0000-0000-00006C280000}"/>
    <cellStyle name="Comma [0] 73 10" xfId="10350" xr:uid="{00000000-0005-0000-0000-00006D280000}"/>
    <cellStyle name="Comma [0] 73 11" xfId="10351" xr:uid="{00000000-0005-0000-0000-00006E280000}"/>
    <cellStyle name="Comma [0] 73 12" xfId="10352" xr:uid="{00000000-0005-0000-0000-00006F280000}"/>
    <cellStyle name="Comma [0] 73 13" xfId="10353" xr:uid="{00000000-0005-0000-0000-000070280000}"/>
    <cellStyle name="Comma [0] 73 14" xfId="10354" xr:uid="{00000000-0005-0000-0000-000071280000}"/>
    <cellStyle name="Comma [0] 73 15" xfId="10355" xr:uid="{00000000-0005-0000-0000-000072280000}"/>
    <cellStyle name="Comma [0] 73 2" xfId="10356" xr:uid="{00000000-0005-0000-0000-000073280000}"/>
    <cellStyle name="Comma [0] 73 3" xfId="10357" xr:uid="{00000000-0005-0000-0000-000074280000}"/>
    <cellStyle name="Comma [0] 73 4" xfId="10358" xr:uid="{00000000-0005-0000-0000-000075280000}"/>
    <cellStyle name="Comma [0] 73 5" xfId="10359" xr:uid="{00000000-0005-0000-0000-000076280000}"/>
    <cellStyle name="Comma [0] 73 6" xfId="10360" xr:uid="{00000000-0005-0000-0000-000077280000}"/>
    <cellStyle name="Comma [0] 73 7" xfId="10361" xr:uid="{00000000-0005-0000-0000-000078280000}"/>
    <cellStyle name="Comma [0] 73 8" xfId="10362" xr:uid="{00000000-0005-0000-0000-000079280000}"/>
    <cellStyle name="Comma [0] 73 9" xfId="10363" xr:uid="{00000000-0005-0000-0000-00007A280000}"/>
    <cellStyle name="Comma [0] 74" xfId="10364" xr:uid="{00000000-0005-0000-0000-00007B280000}"/>
    <cellStyle name="Comma [0] 74 10" xfId="10365" xr:uid="{00000000-0005-0000-0000-00007C280000}"/>
    <cellStyle name="Comma [0] 74 11" xfId="10366" xr:uid="{00000000-0005-0000-0000-00007D280000}"/>
    <cellStyle name="Comma [0] 74 12" xfId="10367" xr:uid="{00000000-0005-0000-0000-00007E280000}"/>
    <cellStyle name="Comma [0] 74 13" xfId="10368" xr:uid="{00000000-0005-0000-0000-00007F280000}"/>
    <cellStyle name="Comma [0] 74 14" xfId="10369" xr:uid="{00000000-0005-0000-0000-000080280000}"/>
    <cellStyle name="Comma [0] 74 15" xfId="10370" xr:uid="{00000000-0005-0000-0000-000081280000}"/>
    <cellStyle name="Comma [0] 74 2" xfId="10371" xr:uid="{00000000-0005-0000-0000-000082280000}"/>
    <cellStyle name="Comma [0] 74 3" xfId="10372" xr:uid="{00000000-0005-0000-0000-000083280000}"/>
    <cellStyle name="Comma [0] 74 4" xfId="10373" xr:uid="{00000000-0005-0000-0000-000084280000}"/>
    <cellStyle name="Comma [0] 74 5" xfId="10374" xr:uid="{00000000-0005-0000-0000-000085280000}"/>
    <cellStyle name="Comma [0] 74 6" xfId="10375" xr:uid="{00000000-0005-0000-0000-000086280000}"/>
    <cellStyle name="Comma [0] 74 7" xfId="10376" xr:uid="{00000000-0005-0000-0000-000087280000}"/>
    <cellStyle name="Comma [0] 74 8" xfId="10377" xr:uid="{00000000-0005-0000-0000-000088280000}"/>
    <cellStyle name="Comma [0] 74 9" xfId="10378" xr:uid="{00000000-0005-0000-0000-000089280000}"/>
    <cellStyle name="Comma [0] 75" xfId="10379" xr:uid="{00000000-0005-0000-0000-00008A280000}"/>
    <cellStyle name="Comma [0] 75 10" xfId="10380" xr:uid="{00000000-0005-0000-0000-00008B280000}"/>
    <cellStyle name="Comma [0] 75 11" xfId="10381" xr:uid="{00000000-0005-0000-0000-00008C280000}"/>
    <cellStyle name="Comma [0] 75 12" xfId="10382" xr:uid="{00000000-0005-0000-0000-00008D280000}"/>
    <cellStyle name="Comma [0] 75 13" xfId="10383" xr:uid="{00000000-0005-0000-0000-00008E280000}"/>
    <cellStyle name="Comma [0] 75 14" xfId="10384" xr:uid="{00000000-0005-0000-0000-00008F280000}"/>
    <cellStyle name="Comma [0] 75 15" xfId="10385" xr:uid="{00000000-0005-0000-0000-000090280000}"/>
    <cellStyle name="Comma [0] 75 2" xfId="10386" xr:uid="{00000000-0005-0000-0000-000091280000}"/>
    <cellStyle name="Comma [0] 75 3" xfId="10387" xr:uid="{00000000-0005-0000-0000-000092280000}"/>
    <cellStyle name="Comma [0] 75 4" xfId="10388" xr:uid="{00000000-0005-0000-0000-000093280000}"/>
    <cellStyle name="Comma [0] 75 5" xfId="10389" xr:uid="{00000000-0005-0000-0000-000094280000}"/>
    <cellStyle name="Comma [0] 75 6" xfId="10390" xr:uid="{00000000-0005-0000-0000-000095280000}"/>
    <cellStyle name="Comma [0] 75 7" xfId="10391" xr:uid="{00000000-0005-0000-0000-000096280000}"/>
    <cellStyle name="Comma [0] 75 8" xfId="10392" xr:uid="{00000000-0005-0000-0000-000097280000}"/>
    <cellStyle name="Comma [0] 75 9" xfId="10393" xr:uid="{00000000-0005-0000-0000-000098280000}"/>
    <cellStyle name="Comma [0] 76" xfId="10394" xr:uid="{00000000-0005-0000-0000-000099280000}"/>
    <cellStyle name="Comma [0] 76 10" xfId="10395" xr:uid="{00000000-0005-0000-0000-00009A280000}"/>
    <cellStyle name="Comma [0] 76 11" xfId="10396" xr:uid="{00000000-0005-0000-0000-00009B280000}"/>
    <cellStyle name="Comma [0] 76 12" xfId="10397" xr:uid="{00000000-0005-0000-0000-00009C280000}"/>
    <cellStyle name="Comma [0] 76 13" xfId="10398" xr:uid="{00000000-0005-0000-0000-00009D280000}"/>
    <cellStyle name="Comma [0] 76 14" xfId="10399" xr:uid="{00000000-0005-0000-0000-00009E280000}"/>
    <cellStyle name="Comma [0] 76 15" xfId="10400" xr:uid="{00000000-0005-0000-0000-00009F280000}"/>
    <cellStyle name="Comma [0] 76 2" xfId="10401" xr:uid="{00000000-0005-0000-0000-0000A0280000}"/>
    <cellStyle name="Comma [0] 76 3" xfId="10402" xr:uid="{00000000-0005-0000-0000-0000A1280000}"/>
    <cellStyle name="Comma [0] 76 4" xfId="10403" xr:uid="{00000000-0005-0000-0000-0000A2280000}"/>
    <cellStyle name="Comma [0] 76 5" xfId="10404" xr:uid="{00000000-0005-0000-0000-0000A3280000}"/>
    <cellStyle name="Comma [0] 76 6" xfId="10405" xr:uid="{00000000-0005-0000-0000-0000A4280000}"/>
    <cellStyle name="Comma [0] 76 7" xfId="10406" xr:uid="{00000000-0005-0000-0000-0000A5280000}"/>
    <cellStyle name="Comma [0] 76 8" xfId="10407" xr:uid="{00000000-0005-0000-0000-0000A6280000}"/>
    <cellStyle name="Comma [0] 76 9" xfId="10408" xr:uid="{00000000-0005-0000-0000-0000A7280000}"/>
    <cellStyle name="Comma [0] 77" xfId="10409" xr:uid="{00000000-0005-0000-0000-0000A8280000}"/>
    <cellStyle name="Comma [0] 77 10" xfId="10410" xr:uid="{00000000-0005-0000-0000-0000A9280000}"/>
    <cellStyle name="Comma [0] 77 11" xfId="10411" xr:uid="{00000000-0005-0000-0000-0000AA280000}"/>
    <cellStyle name="Comma [0] 77 12" xfId="10412" xr:uid="{00000000-0005-0000-0000-0000AB280000}"/>
    <cellStyle name="Comma [0] 77 13" xfId="10413" xr:uid="{00000000-0005-0000-0000-0000AC280000}"/>
    <cellStyle name="Comma [0] 77 14" xfId="10414" xr:uid="{00000000-0005-0000-0000-0000AD280000}"/>
    <cellStyle name="Comma [0] 77 15" xfId="10415" xr:uid="{00000000-0005-0000-0000-0000AE280000}"/>
    <cellStyle name="Comma [0] 77 2" xfId="10416" xr:uid="{00000000-0005-0000-0000-0000AF280000}"/>
    <cellStyle name="Comma [0] 77 3" xfId="10417" xr:uid="{00000000-0005-0000-0000-0000B0280000}"/>
    <cellStyle name="Comma [0] 77 4" xfId="10418" xr:uid="{00000000-0005-0000-0000-0000B1280000}"/>
    <cellStyle name="Comma [0] 77 5" xfId="10419" xr:uid="{00000000-0005-0000-0000-0000B2280000}"/>
    <cellStyle name="Comma [0] 77 6" xfId="10420" xr:uid="{00000000-0005-0000-0000-0000B3280000}"/>
    <cellStyle name="Comma [0] 77 7" xfId="10421" xr:uid="{00000000-0005-0000-0000-0000B4280000}"/>
    <cellStyle name="Comma [0] 77 8" xfId="10422" xr:uid="{00000000-0005-0000-0000-0000B5280000}"/>
    <cellStyle name="Comma [0] 77 9" xfId="10423" xr:uid="{00000000-0005-0000-0000-0000B6280000}"/>
    <cellStyle name="Comma [0] 78" xfId="10424" xr:uid="{00000000-0005-0000-0000-0000B7280000}"/>
    <cellStyle name="Comma [0] 78 10" xfId="10425" xr:uid="{00000000-0005-0000-0000-0000B8280000}"/>
    <cellStyle name="Comma [0] 78 11" xfId="10426" xr:uid="{00000000-0005-0000-0000-0000B9280000}"/>
    <cellStyle name="Comma [0] 78 12" xfId="10427" xr:uid="{00000000-0005-0000-0000-0000BA280000}"/>
    <cellStyle name="Comma [0] 78 13" xfId="10428" xr:uid="{00000000-0005-0000-0000-0000BB280000}"/>
    <cellStyle name="Comma [0] 78 14" xfId="10429" xr:uid="{00000000-0005-0000-0000-0000BC280000}"/>
    <cellStyle name="Comma [0] 78 15" xfId="10430" xr:uid="{00000000-0005-0000-0000-0000BD280000}"/>
    <cellStyle name="Comma [0] 78 2" xfId="10431" xr:uid="{00000000-0005-0000-0000-0000BE280000}"/>
    <cellStyle name="Comma [0] 78 3" xfId="10432" xr:uid="{00000000-0005-0000-0000-0000BF280000}"/>
    <cellStyle name="Comma [0] 78 4" xfId="10433" xr:uid="{00000000-0005-0000-0000-0000C0280000}"/>
    <cellStyle name="Comma [0] 78 5" xfId="10434" xr:uid="{00000000-0005-0000-0000-0000C1280000}"/>
    <cellStyle name="Comma [0] 78 6" xfId="10435" xr:uid="{00000000-0005-0000-0000-0000C2280000}"/>
    <cellStyle name="Comma [0] 78 7" xfId="10436" xr:uid="{00000000-0005-0000-0000-0000C3280000}"/>
    <cellStyle name="Comma [0] 78 8" xfId="10437" xr:uid="{00000000-0005-0000-0000-0000C4280000}"/>
    <cellStyle name="Comma [0] 78 9" xfId="10438" xr:uid="{00000000-0005-0000-0000-0000C5280000}"/>
    <cellStyle name="Comma [0] 79" xfId="10439" xr:uid="{00000000-0005-0000-0000-0000C6280000}"/>
    <cellStyle name="Comma [0] 79 10" xfId="10440" xr:uid="{00000000-0005-0000-0000-0000C7280000}"/>
    <cellStyle name="Comma [0] 79 11" xfId="10441" xr:uid="{00000000-0005-0000-0000-0000C8280000}"/>
    <cellStyle name="Comma [0] 79 12" xfId="10442" xr:uid="{00000000-0005-0000-0000-0000C9280000}"/>
    <cellStyle name="Comma [0] 79 13" xfId="10443" xr:uid="{00000000-0005-0000-0000-0000CA280000}"/>
    <cellStyle name="Comma [0] 79 14" xfId="10444" xr:uid="{00000000-0005-0000-0000-0000CB280000}"/>
    <cellStyle name="Comma [0] 79 15" xfId="10445" xr:uid="{00000000-0005-0000-0000-0000CC280000}"/>
    <cellStyle name="Comma [0] 79 2" xfId="10446" xr:uid="{00000000-0005-0000-0000-0000CD280000}"/>
    <cellStyle name="Comma [0] 79 3" xfId="10447" xr:uid="{00000000-0005-0000-0000-0000CE280000}"/>
    <cellStyle name="Comma [0] 79 4" xfId="10448" xr:uid="{00000000-0005-0000-0000-0000CF280000}"/>
    <cellStyle name="Comma [0] 79 5" xfId="10449" xr:uid="{00000000-0005-0000-0000-0000D0280000}"/>
    <cellStyle name="Comma [0] 79 6" xfId="10450" xr:uid="{00000000-0005-0000-0000-0000D1280000}"/>
    <cellStyle name="Comma [0] 79 7" xfId="10451" xr:uid="{00000000-0005-0000-0000-0000D2280000}"/>
    <cellStyle name="Comma [0] 79 8" xfId="10452" xr:uid="{00000000-0005-0000-0000-0000D3280000}"/>
    <cellStyle name="Comma [0] 79 9" xfId="10453" xr:uid="{00000000-0005-0000-0000-0000D4280000}"/>
    <cellStyle name="Comma [0] 8" xfId="10454" xr:uid="{00000000-0005-0000-0000-0000D5280000}"/>
    <cellStyle name="Comma [0] 8 10" xfId="10455" xr:uid="{00000000-0005-0000-0000-0000D6280000}"/>
    <cellStyle name="Comma [0] 8 11" xfId="10456" xr:uid="{00000000-0005-0000-0000-0000D7280000}"/>
    <cellStyle name="Comma [0] 8 12" xfId="10457" xr:uid="{00000000-0005-0000-0000-0000D8280000}"/>
    <cellStyle name="Comma [0] 8 13" xfId="10458" xr:uid="{00000000-0005-0000-0000-0000D9280000}"/>
    <cellStyle name="Comma [0] 8 14" xfId="10459" xr:uid="{00000000-0005-0000-0000-0000DA280000}"/>
    <cellStyle name="Comma [0] 8 15" xfId="10460" xr:uid="{00000000-0005-0000-0000-0000DB280000}"/>
    <cellStyle name="Comma [0] 8 2" xfId="10461" xr:uid="{00000000-0005-0000-0000-0000DC280000}"/>
    <cellStyle name="Comma [0] 8 3" xfId="10462" xr:uid="{00000000-0005-0000-0000-0000DD280000}"/>
    <cellStyle name="Comma [0] 8 4" xfId="10463" xr:uid="{00000000-0005-0000-0000-0000DE280000}"/>
    <cellStyle name="Comma [0] 8 5" xfId="10464" xr:uid="{00000000-0005-0000-0000-0000DF280000}"/>
    <cellStyle name="Comma [0] 8 6" xfId="10465" xr:uid="{00000000-0005-0000-0000-0000E0280000}"/>
    <cellStyle name="Comma [0] 8 7" xfId="10466" xr:uid="{00000000-0005-0000-0000-0000E1280000}"/>
    <cellStyle name="Comma [0] 8 8" xfId="10467" xr:uid="{00000000-0005-0000-0000-0000E2280000}"/>
    <cellStyle name="Comma [0] 8 9" xfId="10468" xr:uid="{00000000-0005-0000-0000-0000E3280000}"/>
    <cellStyle name="Comma [0] 80" xfId="10469" xr:uid="{00000000-0005-0000-0000-0000E4280000}"/>
    <cellStyle name="Comma [0] 80 10" xfId="10470" xr:uid="{00000000-0005-0000-0000-0000E5280000}"/>
    <cellStyle name="Comma [0] 80 11" xfId="10471" xr:uid="{00000000-0005-0000-0000-0000E6280000}"/>
    <cellStyle name="Comma [0] 80 12" xfId="10472" xr:uid="{00000000-0005-0000-0000-0000E7280000}"/>
    <cellStyle name="Comma [0] 80 13" xfId="10473" xr:uid="{00000000-0005-0000-0000-0000E8280000}"/>
    <cellStyle name="Comma [0] 80 14" xfId="10474" xr:uid="{00000000-0005-0000-0000-0000E9280000}"/>
    <cellStyle name="Comma [0] 80 15" xfId="10475" xr:uid="{00000000-0005-0000-0000-0000EA280000}"/>
    <cellStyle name="Comma [0] 80 2" xfId="10476" xr:uid="{00000000-0005-0000-0000-0000EB280000}"/>
    <cellStyle name="Comma [0] 80 3" xfId="10477" xr:uid="{00000000-0005-0000-0000-0000EC280000}"/>
    <cellStyle name="Comma [0] 80 4" xfId="10478" xr:uid="{00000000-0005-0000-0000-0000ED280000}"/>
    <cellStyle name="Comma [0] 80 5" xfId="10479" xr:uid="{00000000-0005-0000-0000-0000EE280000}"/>
    <cellStyle name="Comma [0] 80 6" xfId="10480" xr:uid="{00000000-0005-0000-0000-0000EF280000}"/>
    <cellStyle name="Comma [0] 80 7" xfId="10481" xr:uid="{00000000-0005-0000-0000-0000F0280000}"/>
    <cellStyle name="Comma [0] 80 8" xfId="10482" xr:uid="{00000000-0005-0000-0000-0000F1280000}"/>
    <cellStyle name="Comma [0] 80 9" xfId="10483" xr:uid="{00000000-0005-0000-0000-0000F2280000}"/>
    <cellStyle name="Comma [0] 81" xfId="10484" xr:uid="{00000000-0005-0000-0000-0000F3280000}"/>
    <cellStyle name="Comma [0] 81 10" xfId="10485" xr:uid="{00000000-0005-0000-0000-0000F4280000}"/>
    <cellStyle name="Comma [0] 81 11" xfId="10486" xr:uid="{00000000-0005-0000-0000-0000F5280000}"/>
    <cellStyle name="Comma [0] 81 12" xfId="10487" xr:uid="{00000000-0005-0000-0000-0000F6280000}"/>
    <cellStyle name="Comma [0] 81 13" xfId="10488" xr:uid="{00000000-0005-0000-0000-0000F7280000}"/>
    <cellStyle name="Comma [0] 81 14" xfId="10489" xr:uid="{00000000-0005-0000-0000-0000F8280000}"/>
    <cellStyle name="Comma [0] 81 15" xfId="10490" xr:uid="{00000000-0005-0000-0000-0000F9280000}"/>
    <cellStyle name="Comma [0] 81 2" xfId="10491" xr:uid="{00000000-0005-0000-0000-0000FA280000}"/>
    <cellStyle name="Comma [0] 81 3" xfId="10492" xr:uid="{00000000-0005-0000-0000-0000FB280000}"/>
    <cellStyle name="Comma [0] 81 4" xfId="10493" xr:uid="{00000000-0005-0000-0000-0000FC280000}"/>
    <cellStyle name="Comma [0] 81 5" xfId="10494" xr:uid="{00000000-0005-0000-0000-0000FD280000}"/>
    <cellStyle name="Comma [0] 81 6" xfId="10495" xr:uid="{00000000-0005-0000-0000-0000FE280000}"/>
    <cellStyle name="Comma [0] 81 7" xfId="10496" xr:uid="{00000000-0005-0000-0000-0000FF280000}"/>
    <cellStyle name="Comma [0] 81 8" xfId="10497" xr:uid="{00000000-0005-0000-0000-000000290000}"/>
    <cellStyle name="Comma [0] 81 9" xfId="10498" xr:uid="{00000000-0005-0000-0000-000001290000}"/>
    <cellStyle name="Comma [0] 82" xfId="10499" xr:uid="{00000000-0005-0000-0000-000002290000}"/>
    <cellStyle name="Comma [0] 82 10" xfId="10500" xr:uid="{00000000-0005-0000-0000-000003290000}"/>
    <cellStyle name="Comma [0] 82 11" xfId="10501" xr:uid="{00000000-0005-0000-0000-000004290000}"/>
    <cellStyle name="Comma [0] 82 12" xfId="10502" xr:uid="{00000000-0005-0000-0000-000005290000}"/>
    <cellStyle name="Comma [0] 82 13" xfId="10503" xr:uid="{00000000-0005-0000-0000-000006290000}"/>
    <cellStyle name="Comma [0] 82 14" xfId="10504" xr:uid="{00000000-0005-0000-0000-000007290000}"/>
    <cellStyle name="Comma [0] 82 15" xfId="10505" xr:uid="{00000000-0005-0000-0000-000008290000}"/>
    <cellStyle name="Comma [0] 82 2" xfId="10506" xr:uid="{00000000-0005-0000-0000-000009290000}"/>
    <cellStyle name="Comma [0] 82 3" xfId="10507" xr:uid="{00000000-0005-0000-0000-00000A290000}"/>
    <cellStyle name="Comma [0] 82 4" xfId="10508" xr:uid="{00000000-0005-0000-0000-00000B290000}"/>
    <cellStyle name="Comma [0] 82 5" xfId="10509" xr:uid="{00000000-0005-0000-0000-00000C290000}"/>
    <cellStyle name="Comma [0] 82 6" xfId="10510" xr:uid="{00000000-0005-0000-0000-00000D290000}"/>
    <cellStyle name="Comma [0] 82 7" xfId="10511" xr:uid="{00000000-0005-0000-0000-00000E290000}"/>
    <cellStyle name="Comma [0] 82 8" xfId="10512" xr:uid="{00000000-0005-0000-0000-00000F290000}"/>
    <cellStyle name="Comma [0] 82 9" xfId="10513" xr:uid="{00000000-0005-0000-0000-000010290000}"/>
    <cellStyle name="Comma [0] 83" xfId="10514" xr:uid="{00000000-0005-0000-0000-000011290000}"/>
    <cellStyle name="Comma [0] 83 10" xfId="10515" xr:uid="{00000000-0005-0000-0000-000012290000}"/>
    <cellStyle name="Comma [0] 83 11" xfId="10516" xr:uid="{00000000-0005-0000-0000-000013290000}"/>
    <cellStyle name="Comma [0] 83 12" xfId="10517" xr:uid="{00000000-0005-0000-0000-000014290000}"/>
    <cellStyle name="Comma [0] 83 13" xfId="10518" xr:uid="{00000000-0005-0000-0000-000015290000}"/>
    <cellStyle name="Comma [0] 83 14" xfId="10519" xr:uid="{00000000-0005-0000-0000-000016290000}"/>
    <cellStyle name="Comma [0] 83 15" xfId="10520" xr:uid="{00000000-0005-0000-0000-000017290000}"/>
    <cellStyle name="Comma [0] 83 2" xfId="10521" xr:uid="{00000000-0005-0000-0000-000018290000}"/>
    <cellStyle name="Comma [0] 83 3" xfId="10522" xr:uid="{00000000-0005-0000-0000-000019290000}"/>
    <cellStyle name="Comma [0] 83 4" xfId="10523" xr:uid="{00000000-0005-0000-0000-00001A290000}"/>
    <cellStyle name="Comma [0] 83 5" xfId="10524" xr:uid="{00000000-0005-0000-0000-00001B290000}"/>
    <cellStyle name="Comma [0] 83 6" xfId="10525" xr:uid="{00000000-0005-0000-0000-00001C290000}"/>
    <cellStyle name="Comma [0] 83 7" xfId="10526" xr:uid="{00000000-0005-0000-0000-00001D290000}"/>
    <cellStyle name="Comma [0] 83 8" xfId="10527" xr:uid="{00000000-0005-0000-0000-00001E290000}"/>
    <cellStyle name="Comma [0] 83 9" xfId="10528" xr:uid="{00000000-0005-0000-0000-00001F290000}"/>
    <cellStyle name="Comma [0] 84" xfId="10529" xr:uid="{00000000-0005-0000-0000-000020290000}"/>
    <cellStyle name="Comma [0] 84 10" xfId="10530" xr:uid="{00000000-0005-0000-0000-000021290000}"/>
    <cellStyle name="Comma [0] 84 11" xfId="10531" xr:uid="{00000000-0005-0000-0000-000022290000}"/>
    <cellStyle name="Comma [0] 84 12" xfId="10532" xr:uid="{00000000-0005-0000-0000-000023290000}"/>
    <cellStyle name="Comma [0] 84 13" xfId="10533" xr:uid="{00000000-0005-0000-0000-000024290000}"/>
    <cellStyle name="Comma [0] 84 14" xfId="10534" xr:uid="{00000000-0005-0000-0000-000025290000}"/>
    <cellStyle name="Comma [0] 84 15" xfId="10535" xr:uid="{00000000-0005-0000-0000-000026290000}"/>
    <cellStyle name="Comma [0] 84 2" xfId="10536" xr:uid="{00000000-0005-0000-0000-000027290000}"/>
    <cellStyle name="Comma [0] 84 3" xfId="10537" xr:uid="{00000000-0005-0000-0000-000028290000}"/>
    <cellStyle name="Comma [0] 84 4" xfId="10538" xr:uid="{00000000-0005-0000-0000-000029290000}"/>
    <cellStyle name="Comma [0] 84 5" xfId="10539" xr:uid="{00000000-0005-0000-0000-00002A290000}"/>
    <cellStyle name="Comma [0] 84 6" xfId="10540" xr:uid="{00000000-0005-0000-0000-00002B290000}"/>
    <cellStyle name="Comma [0] 84 7" xfId="10541" xr:uid="{00000000-0005-0000-0000-00002C290000}"/>
    <cellStyle name="Comma [0] 84 8" xfId="10542" xr:uid="{00000000-0005-0000-0000-00002D290000}"/>
    <cellStyle name="Comma [0] 84 9" xfId="10543" xr:uid="{00000000-0005-0000-0000-00002E290000}"/>
    <cellStyle name="Comma [0] 85" xfId="10544" xr:uid="{00000000-0005-0000-0000-00002F290000}"/>
    <cellStyle name="Comma [0] 85 10" xfId="10545" xr:uid="{00000000-0005-0000-0000-000030290000}"/>
    <cellStyle name="Comma [0] 85 11" xfId="10546" xr:uid="{00000000-0005-0000-0000-000031290000}"/>
    <cellStyle name="Comma [0] 85 12" xfId="10547" xr:uid="{00000000-0005-0000-0000-000032290000}"/>
    <cellStyle name="Comma [0] 85 13" xfId="10548" xr:uid="{00000000-0005-0000-0000-000033290000}"/>
    <cellStyle name="Comma [0] 85 14" xfId="10549" xr:uid="{00000000-0005-0000-0000-000034290000}"/>
    <cellStyle name="Comma [0] 85 15" xfId="10550" xr:uid="{00000000-0005-0000-0000-000035290000}"/>
    <cellStyle name="Comma [0] 85 2" xfId="10551" xr:uid="{00000000-0005-0000-0000-000036290000}"/>
    <cellStyle name="Comma [0] 85 3" xfId="10552" xr:uid="{00000000-0005-0000-0000-000037290000}"/>
    <cellStyle name="Comma [0] 85 4" xfId="10553" xr:uid="{00000000-0005-0000-0000-000038290000}"/>
    <cellStyle name="Comma [0] 85 5" xfId="10554" xr:uid="{00000000-0005-0000-0000-000039290000}"/>
    <cellStyle name="Comma [0] 85 6" xfId="10555" xr:uid="{00000000-0005-0000-0000-00003A290000}"/>
    <cellStyle name="Comma [0] 85 7" xfId="10556" xr:uid="{00000000-0005-0000-0000-00003B290000}"/>
    <cellStyle name="Comma [0] 85 8" xfId="10557" xr:uid="{00000000-0005-0000-0000-00003C290000}"/>
    <cellStyle name="Comma [0] 85 9" xfId="10558" xr:uid="{00000000-0005-0000-0000-00003D290000}"/>
    <cellStyle name="Comma [0] 86" xfId="10559" xr:uid="{00000000-0005-0000-0000-00003E290000}"/>
    <cellStyle name="Comma [0] 86 10" xfId="10560" xr:uid="{00000000-0005-0000-0000-00003F290000}"/>
    <cellStyle name="Comma [0] 86 11" xfId="10561" xr:uid="{00000000-0005-0000-0000-000040290000}"/>
    <cellStyle name="Comma [0] 86 12" xfId="10562" xr:uid="{00000000-0005-0000-0000-000041290000}"/>
    <cellStyle name="Comma [0] 86 13" xfId="10563" xr:uid="{00000000-0005-0000-0000-000042290000}"/>
    <cellStyle name="Comma [0] 86 14" xfId="10564" xr:uid="{00000000-0005-0000-0000-000043290000}"/>
    <cellStyle name="Comma [0] 86 15" xfId="10565" xr:uid="{00000000-0005-0000-0000-000044290000}"/>
    <cellStyle name="Comma [0] 86 2" xfId="10566" xr:uid="{00000000-0005-0000-0000-000045290000}"/>
    <cellStyle name="Comma [0] 86 3" xfId="10567" xr:uid="{00000000-0005-0000-0000-000046290000}"/>
    <cellStyle name="Comma [0] 86 4" xfId="10568" xr:uid="{00000000-0005-0000-0000-000047290000}"/>
    <cellStyle name="Comma [0] 86 5" xfId="10569" xr:uid="{00000000-0005-0000-0000-000048290000}"/>
    <cellStyle name="Comma [0] 86 6" xfId="10570" xr:uid="{00000000-0005-0000-0000-000049290000}"/>
    <cellStyle name="Comma [0] 86 7" xfId="10571" xr:uid="{00000000-0005-0000-0000-00004A290000}"/>
    <cellStyle name="Comma [0] 86 8" xfId="10572" xr:uid="{00000000-0005-0000-0000-00004B290000}"/>
    <cellStyle name="Comma [0] 86 9" xfId="10573" xr:uid="{00000000-0005-0000-0000-00004C290000}"/>
    <cellStyle name="Comma [0] 87" xfId="10574" xr:uid="{00000000-0005-0000-0000-00004D290000}"/>
    <cellStyle name="Comma [0] 87 10" xfId="10575" xr:uid="{00000000-0005-0000-0000-00004E290000}"/>
    <cellStyle name="Comma [0] 87 11" xfId="10576" xr:uid="{00000000-0005-0000-0000-00004F290000}"/>
    <cellStyle name="Comma [0] 87 12" xfId="10577" xr:uid="{00000000-0005-0000-0000-000050290000}"/>
    <cellStyle name="Comma [0] 87 13" xfId="10578" xr:uid="{00000000-0005-0000-0000-000051290000}"/>
    <cellStyle name="Comma [0] 87 14" xfId="10579" xr:uid="{00000000-0005-0000-0000-000052290000}"/>
    <cellStyle name="Comma [0] 87 15" xfId="10580" xr:uid="{00000000-0005-0000-0000-000053290000}"/>
    <cellStyle name="Comma [0] 87 2" xfId="10581" xr:uid="{00000000-0005-0000-0000-000054290000}"/>
    <cellStyle name="Comma [0] 87 3" xfId="10582" xr:uid="{00000000-0005-0000-0000-000055290000}"/>
    <cellStyle name="Comma [0] 87 4" xfId="10583" xr:uid="{00000000-0005-0000-0000-000056290000}"/>
    <cellStyle name="Comma [0] 87 5" xfId="10584" xr:uid="{00000000-0005-0000-0000-000057290000}"/>
    <cellStyle name="Comma [0] 87 6" xfId="10585" xr:uid="{00000000-0005-0000-0000-000058290000}"/>
    <cellStyle name="Comma [0] 87 7" xfId="10586" xr:uid="{00000000-0005-0000-0000-000059290000}"/>
    <cellStyle name="Comma [0] 87 8" xfId="10587" xr:uid="{00000000-0005-0000-0000-00005A290000}"/>
    <cellStyle name="Comma [0] 87 9" xfId="10588" xr:uid="{00000000-0005-0000-0000-00005B290000}"/>
    <cellStyle name="Comma [0] 88" xfId="10589" xr:uid="{00000000-0005-0000-0000-00005C290000}"/>
    <cellStyle name="Comma [0] 88 10" xfId="10590" xr:uid="{00000000-0005-0000-0000-00005D290000}"/>
    <cellStyle name="Comma [0] 88 11" xfId="10591" xr:uid="{00000000-0005-0000-0000-00005E290000}"/>
    <cellStyle name="Comma [0] 88 12" xfId="10592" xr:uid="{00000000-0005-0000-0000-00005F290000}"/>
    <cellStyle name="Comma [0] 88 13" xfId="10593" xr:uid="{00000000-0005-0000-0000-000060290000}"/>
    <cellStyle name="Comma [0] 88 14" xfId="10594" xr:uid="{00000000-0005-0000-0000-000061290000}"/>
    <cellStyle name="Comma [0] 88 15" xfId="10595" xr:uid="{00000000-0005-0000-0000-000062290000}"/>
    <cellStyle name="Comma [0] 88 2" xfId="10596" xr:uid="{00000000-0005-0000-0000-000063290000}"/>
    <cellStyle name="Comma [0] 88 3" xfId="10597" xr:uid="{00000000-0005-0000-0000-000064290000}"/>
    <cellStyle name="Comma [0] 88 4" xfId="10598" xr:uid="{00000000-0005-0000-0000-000065290000}"/>
    <cellStyle name="Comma [0] 88 5" xfId="10599" xr:uid="{00000000-0005-0000-0000-000066290000}"/>
    <cellStyle name="Comma [0] 88 6" xfId="10600" xr:uid="{00000000-0005-0000-0000-000067290000}"/>
    <cellStyle name="Comma [0] 88 7" xfId="10601" xr:uid="{00000000-0005-0000-0000-000068290000}"/>
    <cellStyle name="Comma [0] 88 8" xfId="10602" xr:uid="{00000000-0005-0000-0000-000069290000}"/>
    <cellStyle name="Comma [0] 88 9" xfId="10603" xr:uid="{00000000-0005-0000-0000-00006A290000}"/>
    <cellStyle name="Comma [0] 89" xfId="10604" xr:uid="{00000000-0005-0000-0000-00006B290000}"/>
    <cellStyle name="Comma [0] 89 10" xfId="10605" xr:uid="{00000000-0005-0000-0000-00006C290000}"/>
    <cellStyle name="Comma [0] 89 11" xfId="10606" xr:uid="{00000000-0005-0000-0000-00006D290000}"/>
    <cellStyle name="Comma [0] 89 12" xfId="10607" xr:uid="{00000000-0005-0000-0000-00006E290000}"/>
    <cellStyle name="Comma [0] 89 13" xfId="10608" xr:uid="{00000000-0005-0000-0000-00006F290000}"/>
    <cellStyle name="Comma [0] 89 14" xfId="10609" xr:uid="{00000000-0005-0000-0000-000070290000}"/>
    <cellStyle name="Comma [0] 89 15" xfId="10610" xr:uid="{00000000-0005-0000-0000-000071290000}"/>
    <cellStyle name="Comma [0] 89 2" xfId="10611" xr:uid="{00000000-0005-0000-0000-000072290000}"/>
    <cellStyle name="Comma [0] 89 3" xfId="10612" xr:uid="{00000000-0005-0000-0000-000073290000}"/>
    <cellStyle name="Comma [0] 89 4" xfId="10613" xr:uid="{00000000-0005-0000-0000-000074290000}"/>
    <cellStyle name="Comma [0] 89 5" xfId="10614" xr:uid="{00000000-0005-0000-0000-000075290000}"/>
    <cellStyle name="Comma [0] 89 6" xfId="10615" xr:uid="{00000000-0005-0000-0000-000076290000}"/>
    <cellStyle name="Comma [0] 89 7" xfId="10616" xr:uid="{00000000-0005-0000-0000-000077290000}"/>
    <cellStyle name="Comma [0] 89 8" xfId="10617" xr:uid="{00000000-0005-0000-0000-000078290000}"/>
    <cellStyle name="Comma [0] 89 9" xfId="10618" xr:uid="{00000000-0005-0000-0000-000079290000}"/>
    <cellStyle name="Comma [0] 9" xfId="10619" xr:uid="{00000000-0005-0000-0000-00007A290000}"/>
    <cellStyle name="Comma [0] 9 10" xfId="10620" xr:uid="{00000000-0005-0000-0000-00007B290000}"/>
    <cellStyle name="Comma [0] 9 11" xfId="10621" xr:uid="{00000000-0005-0000-0000-00007C290000}"/>
    <cellStyle name="Comma [0] 9 12" xfId="10622" xr:uid="{00000000-0005-0000-0000-00007D290000}"/>
    <cellStyle name="Comma [0] 9 13" xfId="10623" xr:uid="{00000000-0005-0000-0000-00007E290000}"/>
    <cellStyle name="Comma [0] 9 14" xfId="10624" xr:uid="{00000000-0005-0000-0000-00007F290000}"/>
    <cellStyle name="Comma [0] 9 15" xfId="10625" xr:uid="{00000000-0005-0000-0000-000080290000}"/>
    <cellStyle name="Comma [0] 9 2" xfId="10626" xr:uid="{00000000-0005-0000-0000-000081290000}"/>
    <cellStyle name="Comma [0] 9 3" xfId="10627" xr:uid="{00000000-0005-0000-0000-000082290000}"/>
    <cellStyle name="Comma [0] 9 4" xfId="10628" xr:uid="{00000000-0005-0000-0000-000083290000}"/>
    <cellStyle name="Comma [0] 9 5" xfId="10629" xr:uid="{00000000-0005-0000-0000-000084290000}"/>
    <cellStyle name="Comma [0] 9 6" xfId="10630" xr:uid="{00000000-0005-0000-0000-000085290000}"/>
    <cellStyle name="Comma [0] 9 7" xfId="10631" xr:uid="{00000000-0005-0000-0000-000086290000}"/>
    <cellStyle name="Comma [0] 9 8" xfId="10632" xr:uid="{00000000-0005-0000-0000-000087290000}"/>
    <cellStyle name="Comma [0] 9 9" xfId="10633" xr:uid="{00000000-0005-0000-0000-000088290000}"/>
    <cellStyle name="Comma [0] 90" xfId="10634" xr:uid="{00000000-0005-0000-0000-000089290000}"/>
    <cellStyle name="Comma [0] 90 10" xfId="10635" xr:uid="{00000000-0005-0000-0000-00008A290000}"/>
    <cellStyle name="Comma [0] 90 11" xfId="10636" xr:uid="{00000000-0005-0000-0000-00008B290000}"/>
    <cellStyle name="Comma [0] 90 12" xfId="10637" xr:uid="{00000000-0005-0000-0000-00008C290000}"/>
    <cellStyle name="Comma [0] 90 13" xfId="10638" xr:uid="{00000000-0005-0000-0000-00008D290000}"/>
    <cellStyle name="Comma [0] 90 14" xfId="10639" xr:uid="{00000000-0005-0000-0000-00008E290000}"/>
    <cellStyle name="Comma [0] 90 15" xfId="10640" xr:uid="{00000000-0005-0000-0000-00008F290000}"/>
    <cellStyle name="Comma [0] 90 2" xfId="10641" xr:uid="{00000000-0005-0000-0000-000090290000}"/>
    <cellStyle name="Comma [0] 90 3" xfId="10642" xr:uid="{00000000-0005-0000-0000-000091290000}"/>
    <cellStyle name="Comma [0] 90 4" xfId="10643" xr:uid="{00000000-0005-0000-0000-000092290000}"/>
    <cellStyle name="Comma [0] 90 5" xfId="10644" xr:uid="{00000000-0005-0000-0000-000093290000}"/>
    <cellStyle name="Comma [0] 90 6" xfId="10645" xr:uid="{00000000-0005-0000-0000-000094290000}"/>
    <cellStyle name="Comma [0] 90 7" xfId="10646" xr:uid="{00000000-0005-0000-0000-000095290000}"/>
    <cellStyle name="Comma [0] 90 8" xfId="10647" xr:uid="{00000000-0005-0000-0000-000096290000}"/>
    <cellStyle name="Comma [0] 90 9" xfId="10648" xr:uid="{00000000-0005-0000-0000-000097290000}"/>
    <cellStyle name="Comma [0] 91" xfId="10649" xr:uid="{00000000-0005-0000-0000-000098290000}"/>
    <cellStyle name="Comma [0] 91 10" xfId="10650" xr:uid="{00000000-0005-0000-0000-000099290000}"/>
    <cellStyle name="Comma [0] 91 11" xfId="10651" xr:uid="{00000000-0005-0000-0000-00009A290000}"/>
    <cellStyle name="Comma [0] 91 12" xfId="10652" xr:uid="{00000000-0005-0000-0000-00009B290000}"/>
    <cellStyle name="Comma [0] 91 13" xfId="10653" xr:uid="{00000000-0005-0000-0000-00009C290000}"/>
    <cellStyle name="Comma [0] 91 14" xfId="10654" xr:uid="{00000000-0005-0000-0000-00009D290000}"/>
    <cellStyle name="Comma [0] 91 15" xfId="10655" xr:uid="{00000000-0005-0000-0000-00009E290000}"/>
    <cellStyle name="Comma [0] 91 2" xfId="10656" xr:uid="{00000000-0005-0000-0000-00009F290000}"/>
    <cellStyle name="Comma [0] 91 3" xfId="10657" xr:uid="{00000000-0005-0000-0000-0000A0290000}"/>
    <cellStyle name="Comma [0] 91 4" xfId="10658" xr:uid="{00000000-0005-0000-0000-0000A1290000}"/>
    <cellStyle name="Comma [0] 91 5" xfId="10659" xr:uid="{00000000-0005-0000-0000-0000A2290000}"/>
    <cellStyle name="Comma [0] 91 6" xfId="10660" xr:uid="{00000000-0005-0000-0000-0000A3290000}"/>
    <cellStyle name="Comma [0] 91 7" xfId="10661" xr:uid="{00000000-0005-0000-0000-0000A4290000}"/>
    <cellStyle name="Comma [0] 91 8" xfId="10662" xr:uid="{00000000-0005-0000-0000-0000A5290000}"/>
    <cellStyle name="Comma [0] 91 9" xfId="10663" xr:uid="{00000000-0005-0000-0000-0000A6290000}"/>
    <cellStyle name="Comma [0] 92" xfId="10664" xr:uid="{00000000-0005-0000-0000-0000A7290000}"/>
    <cellStyle name="Comma [0] 92 10" xfId="10665" xr:uid="{00000000-0005-0000-0000-0000A8290000}"/>
    <cellStyle name="Comma [0] 92 11" xfId="10666" xr:uid="{00000000-0005-0000-0000-0000A9290000}"/>
    <cellStyle name="Comma [0] 92 12" xfId="10667" xr:uid="{00000000-0005-0000-0000-0000AA290000}"/>
    <cellStyle name="Comma [0] 92 13" xfId="10668" xr:uid="{00000000-0005-0000-0000-0000AB290000}"/>
    <cellStyle name="Comma [0] 92 14" xfId="10669" xr:uid="{00000000-0005-0000-0000-0000AC290000}"/>
    <cellStyle name="Comma [0] 92 15" xfId="10670" xr:uid="{00000000-0005-0000-0000-0000AD290000}"/>
    <cellStyle name="Comma [0] 92 2" xfId="10671" xr:uid="{00000000-0005-0000-0000-0000AE290000}"/>
    <cellStyle name="Comma [0] 92 3" xfId="10672" xr:uid="{00000000-0005-0000-0000-0000AF290000}"/>
    <cellStyle name="Comma [0] 92 4" xfId="10673" xr:uid="{00000000-0005-0000-0000-0000B0290000}"/>
    <cellStyle name="Comma [0] 92 5" xfId="10674" xr:uid="{00000000-0005-0000-0000-0000B1290000}"/>
    <cellStyle name="Comma [0] 92 6" xfId="10675" xr:uid="{00000000-0005-0000-0000-0000B2290000}"/>
    <cellStyle name="Comma [0] 92 7" xfId="10676" xr:uid="{00000000-0005-0000-0000-0000B3290000}"/>
    <cellStyle name="Comma [0] 92 8" xfId="10677" xr:uid="{00000000-0005-0000-0000-0000B4290000}"/>
    <cellStyle name="Comma [0] 92 9" xfId="10678" xr:uid="{00000000-0005-0000-0000-0000B5290000}"/>
    <cellStyle name="Comma [0] 93" xfId="10679" xr:uid="{00000000-0005-0000-0000-0000B6290000}"/>
    <cellStyle name="Comma [0] 93 10" xfId="10680" xr:uid="{00000000-0005-0000-0000-0000B7290000}"/>
    <cellStyle name="Comma [0] 93 11" xfId="10681" xr:uid="{00000000-0005-0000-0000-0000B8290000}"/>
    <cellStyle name="Comma [0] 93 12" xfId="10682" xr:uid="{00000000-0005-0000-0000-0000B9290000}"/>
    <cellStyle name="Comma [0] 93 13" xfId="10683" xr:uid="{00000000-0005-0000-0000-0000BA290000}"/>
    <cellStyle name="Comma [0] 93 14" xfId="10684" xr:uid="{00000000-0005-0000-0000-0000BB290000}"/>
    <cellStyle name="Comma [0] 93 15" xfId="10685" xr:uid="{00000000-0005-0000-0000-0000BC290000}"/>
    <cellStyle name="Comma [0] 93 2" xfId="10686" xr:uid="{00000000-0005-0000-0000-0000BD290000}"/>
    <cellStyle name="Comma [0] 93 3" xfId="10687" xr:uid="{00000000-0005-0000-0000-0000BE290000}"/>
    <cellStyle name="Comma [0] 93 4" xfId="10688" xr:uid="{00000000-0005-0000-0000-0000BF290000}"/>
    <cellStyle name="Comma [0] 93 5" xfId="10689" xr:uid="{00000000-0005-0000-0000-0000C0290000}"/>
    <cellStyle name="Comma [0] 93 6" xfId="10690" xr:uid="{00000000-0005-0000-0000-0000C1290000}"/>
    <cellStyle name="Comma [0] 93 7" xfId="10691" xr:uid="{00000000-0005-0000-0000-0000C2290000}"/>
    <cellStyle name="Comma [0] 93 8" xfId="10692" xr:uid="{00000000-0005-0000-0000-0000C3290000}"/>
    <cellStyle name="Comma [0] 93 9" xfId="10693" xr:uid="{00000000-0005-0000-0000-0000C4290000}"/>
    <cellStyle name="Comma [0] 94" xfId="10694" xr:uid="{00000000-0005-0000-0000-0000C5290000}"/>
    <cellStyle name="Comma [0] 94 10" xfId="10695" xr:uid="{00000000-0005-0000-0000-0000C6290000}"/>
    <cellStyle name="Comma [0] 94 11" xfId="10696" xr:uid="{00000000-0005-0000-0000-0000C7290000}"/>
    <cellStyle name="Comma [0] 94 12" xfId="10697" xr:uid="{00000000-0005-0000-0000-0000C8290000}"/>
    <cellStyle name="Comma [0] 94 13" xfId="10698" xr:uid="{00000000-0005-0000-0000-0000C9290000}"/>
    <cellStyle name="Comma [0] 94 14" xfId="10699" xr:uid="{00000000-0005-0000-0000-0000CA290000}"/>
    <cellStyle name="Comma [0] 94 15" xfId="10700" xr:uid="{00000000-0005-0000-0000-0000CB290000}"/>
    <cellStyle name="Comma [0] 94 2" xfId="10701" xr:uid="{00000000-0005-0000-0000-0000CC290000}"/>
    <cellStyle name="Comma [0] 94 3" xfId="10702" xr:uid="{00000000-0005-0000-0000-0000CD290000}"/>
    <cellStyle name="Comma [0] 94 4" xfId="10703" xr:uid="{00000000-0005-0000-0000-0000CE290000}"/>
    <cellStyle name="Comma [0] 94 5" xfId="10704" xr:uid="{00000000-0005-0000-0000-0000CF290000}"/>
    <cellStyle name="Comma [0] 94 6" xfId="10705" xr:uid="{00000000-0005-0000-0000-0000D0290000}"/>
    <cellStyle name="Comma [0] 94 7" xfId="10706" xr:uid="{00000000-0005-0000-0000-0000D1290000}"/>
    <cellStyle name="Comma [0] 94 8" xfId="10707" xr:uid="{00000000-0005-0000-0000-0000D2290000}"/>
    <cellStyle name="Comma [0] 94 9" xfId="10708" xr:uid="{00000000-0005-0000-0000-0000D3290000}"/>
    <cellStyle name="Comma [0] 95" xfId="10709" xr:uid="{00000000-0005-0000-0000-0000D4290000}"/>
    <cellStyle name="Comma [0] 95 10" xfId="10710" xr:uid="{00000000-0005-0000-0000-0000D5290000}"/>
    <cellStyle name="Comma [0] 95 11" xfId="10711" xr:uid="{00000000-0005-0000-0000-0000D6290000}"/>
    <cellStyle name="Comma [0] 95 12" xfId="10712" xr:uid="{00000000-0005-0000-0000-0000D7290000}"/>
    <cellStyle name="Comma [0] 95 13" xfId="10713" xr:uid="{00000000-0005-0000-0000-0000D8290000}"/>
    <cellStyle name="Comma [0] 95 14" xfId="10714" xr:uid="{00000000-0005-0000-0000-0000D9290000}"/>
    <cellStyle name="Comma [0] 95 15" xfId="10715" xr:uid="{00000000-0005-0000-0000-0000DA290000}"/>
    <cellStyle name="Comma [0] 95 2" xfId="10716" xr:uid="{00000000-0005-0000-0000-0000DB290000}"/>
    <cellStyle name="Comma [0] 95 3" xfId="10717" xr:uid="{00000000-0005-0000-0000-0000DC290000}"/>
    <cellStyle name="Comma [0] 95 4" xfId="10718" xr:uid="{00000000-0005-0000-0000-0000DD290000}"/>
    <cellStyle name="Comma [0] 95 5" xfId="10719" xr:uid="{00000000-0005-0000-0000-0000DE290000}"/>
    <cellStyle name="Comma [0] 95 6" xfId="10720" xr:uid="{00000000-0005-0000-0000-0000DF290000}"/>
    <cellStyle name="Comma [0] 95 7" xfId="10721" xr:uid="{00000000-0005-0000-0000-0000E0290000}"/>
    <cellStyle name="Comma [0] 95 8" xfId="10722" xr:uid="{00000000-0005-0000-0000-0000E1290000}"/>
    <cellStyle name="Comma [0] 95 9" xfId="10723" xr:uid="{00000000-0005-0000-0000-0000E2290000}"/>
    <cellStyle name="Comma [0] 96" xfId="10724" xr:uid="{00000000-0005-0000-0000-0000E3290000}"/>
    <cellStyle name="Comma [0] 96 10" xfId="10725" xr:uid="{00000000-0005-0000-0000-0000E4290000}"/>
    <cellStyle name="Comma [0] 96 11" xfId="10726" xr:uid="{00000000-0005-0000-0000-0000E5290000}"/>
    <cellStyle name="Comma [0] 96 12" xfId="10727" xr:uid="{00000000-0005-0000-0000-0000E6290000}"/>
    <cellStyle name="Comma [0] 96 13" xfId="10728" xr:uid="{00000000-0005-0000-0000-0000E7290000}"/>
    <cellStyle name="Comma [0] 96 14" xfId="10729" xr:uid="{00000000-0005-0000-0000-0000E8290000}"/>
    <cellStyle name="Comma [0] 96 15" xfId="10730" xr:uid="{00000000-0005-0000-0000-0000E9290000}"/>
    <cellStyle name="Comma [0] 96 2" xfId="10731" xr:uid="{00000000-0005-0000-0000-0000EA290000}"/>
    <cellStyle name="Comma [0] 96 3" xfId="10732" xr:uid="{00000000-0005-0000-0000-0000EB290000}"/>
    <cellStyle name="Comma [0] 96 4" xfId="10733" xr:uid="{00000000-0005-0000-0000-0000EC290000}"/>
    <cellStyle name="Comma [0] 96 5" xfId="10734" xr:uid="{00000000-0005-0000-0000-0000ED290000}"/>
    <cellStyle name="Comma [0] 96 6" xfId="10735" xr:uid="{00000000-0005-0000-0000-0000EE290000}"/>
    <cellStyle name="Comma [0] 96 7" xfId="10736" xr:uid="{00000000-0005-0000-0000-0000EF290000}"/>
    <cellStyle name="Comma [0] 96 8" xfId="10737" xr:uid="{00000000-0005-0000-0000-0000F0290000}"/>
    <cellStyle name="Comma [0] 96 9" xfId="10738" xr:uid="{00000000-0005-0000-0000-0000F1290000}"/>
    <cellStyle name="Comma [0] 97" xfId="10739" xr:uid="{00000000-0005-0000-0000-0000F2290000}"/>
    <cellStyle name="Comma [0] 97 10" xfId="10740" xr:uid="{00000000-0005-0000-0000-0000F3290000}"/>
    <cellStyle name="Comma [0] 97 11" xfId="10741" xr:uid="{00000000-0005-0000-0000-0000F4290000}"/>
    <cellStyle name="Comma [0] 97 12" xfId="10742" xr:uid="{00000000-0005-0000-0000-0000F5290000}"/>
    <cellStyle name="Comma [0] 97 13" xfId="10743" xr:uid="{00000000-0005-0000-0000-0000F6290000}"/>
    <cellStyle name="Comma [0] 97 14" xfId="10744" xr:uid="{00000000-0005-0000-0000-0000F7290000}"/>
    <cellStyle name="Comma [0] 97 15" xfId="10745" xr:uid="{00000000-0005-0000-0000-0000F8290000}"/>
    <cellStyle name="Comma [0] 97 2" xfId="10746" xr:uid="{00000000-0005-0000-0000-0000F9290000}"/>
    <cellStyle name="Comma [0] 97 3" xfId="10747" xr:uid="{00000000-0005-0000-0000-0000FA290000}"/>
    <cellStyle name="Comma [0] 97 4" xfId="10748" xr:uid="{00000000-0005-0000-0000-0000FB290000}"/>
    <cellStyle name="Comma [0] 97 5" xfId="10749" xr:uid="{00000000-0005-0000-0000-0000FC290000}"/>
    <cellStyle name="Comma [0] 97 6" xfId="10750" xr:uid="{00000000-0005-0000-0000-0000FD290000}"/>
    <cellStyle name="Comma [0] 97 7" xfId="10751" xr:uid="{00000000-0005-0000-0000-0000FE290000}"/>
    <cellStyle name="Comma [0] 97 8" xfId="10752" xr:uid="{00000000-0005-0000-0000-0000FF290000}"/>
    <cellStyle name="Comma [0] 97 9" xfId="10753" xr:uid="{00000000-0005-0000-0000-0000002A0000}"/>
    <cellStyle name="Comma [0] 98" xfId="10754" xr:uid="{00000000-0005-0000-0000-0000012A0000}"/>
    <cellStyle name="Comma [0] 98 10" xfId="10755" xr:uid="{00000000-0005-0000-0000-0000022A0000}"/>
    <cellStyle name="Comma [0] 98 11" xfId="10756" xr:uid="{00000000-0005-0000-0000-0000032A0000}"/>
    <cellStyle name="Comma [0] 98 12" xfId="10757" xr:uid="{00000000-0005-0000-0000-0000042A0000}"/>
    <cellStyle name="Comma [0] 98 13" xfId="10758" xr:uid="{00000000-0005-0000-0000-0000052A0000}"/>
    <cellStyle name="Comma [0] 98 14" xfId="10759" xr:uid="{00000000-0005-0000-0000-0000062A0000}"/>
    <cellStyle name="Comma [0] 98 15" xfId="10760" xr:uid="{00000000-0005-0000-0000-0000072A0000}"/>
    <cellStyle name="Comma [0] 98 2" xfId="10761" xr:uid="{00000000-0005-0000-0000-0000082A0000}"/>
    <cellStyle name="Comma [0] 98 3" xfId="10762" xr:uid="{00000000-0005-0000-0000-0000092A0000}"/>
    <cellStyle name="Comma [0] 98 4" xfId="10763" xr:uid="{00000000-0005-0000-0000-00000A2A0000}"/>
    <cellStyle name="Comma [0] 98 5" xfId="10764" xr:uid="{00000000-0005-0000-0000-00000B2A0000}"/>
    <cellStyle name="Comma [0] 98 6" xfId="10765" xr:uid="{00000000-0005-0000-0000-00000C2A0000}"/>
    <cellStyle name="Comma [0] 98 7" xfId="10766" xr:uid="{00000000-0005-0000-0000-00000D2A0000}"/>
    <cellStyle name="Comma [0] 98 8" xfId="10767" xr:uid="{00000000-0005-0000-0000-00000E2A0000}"/>
    <cellStyle name="Comma [0] 98 9" xfId="10768" xr:uid="{00000000-0005-0000-0000-00000F2A0000}"/>
    <cellStyle name="Comma [0] 99" xfId="10769" xr:uid="{00000000-0005-0000-0000-0000102A0000}"/>
    <cellStyle name="Comma [0] 99 10" xfId="10770" xr:uid="{00000000-0005-0000-0000-0000112A0000}"/>
    <cellStyle name="Comma [0] 99 11" xfId="10771" xr:uid="{00000000-0005-0000-0000-0000122A0000}"/>
    <cellStyle name="Comma [0] 99 12" xfId="10772" xr:uid="{00000000-0005-0000-0000-0000132A0000}"/>
    <cellStyle name="Comma [0] 99 13" xfId="10773" xr:uid="{00000000-0005-0000-0000-0000142A0000}"/>
    <cellStyle name="Comma [0] 99 14" xfId="10774" xr:uid="{00000000-0005-0000-0000-0000152A0000}"/>
    <cellStyle name="Comma [0] 99 15" xfId="10775" xr:uid="{00000000-0005-0000-0000-0000162A0000}"/>
    <cellStyle name="Comma [0] 99 2" xfId="10776" xr:uid="{00000000-0005-0000-0000-0000172A0000}"/>
    <cellStyle name="Comma [0] 99 3" xfId="10777" xr:uid="{00000000-0005-0000-0000-0000182A0000}"/>
    <cellStyle name="Comma [0] 99 4" xfId="10778" xr:uid="{00000000-0005-0000-0000-0000192A0000}"/>
    <cellStyle name="Comma [0] 99 5" xfId="10779" xr:uid="{00000000-0005-0000-0000-00001A2A0000}"/>
    <cellStyle name="Comma [0] 99 6" xfId="10780" xr:uid="{00000000-0005-0000-0000-00001B2A0000}"/>
    <cellStyle name="Comma [0] 99 7" xfId="10781" xr:uid="{00000000-0005-0000-0000-00001C2A0000}"/>
    <cellStyle name="Comma [0] 99 8" xfId="10782" xr:uid="{00000000-0005-0000-0000-00001D2A0000}"/>
    <cellStyle name="Comma [0] 99 9" xfId="10783" xr:uid="{00000000-0005-0000-0000-00001E2A0000}"/>
    <cellStyle name="Comma [1]" xfId="10784" xr:uid="{00000000-0005-0000-0000-00001F2A0000}"/>
    <cellStyle name="Comma 10" xfId="10785" xr:uid="{00000000-0005-0000-0000-0000202A0000}"/>
    <cellStyle name="Comma 10 10" xfId="10786" xr:uid="{00000000-0005-0000-0000-0000212A0000}"/>
    <cellStyle name="Comma 10 11" xfId="10787" xr:uid="{00000000-0005-0000-0000-0000222A0000}"/>
    <cellStyle name="Comma 10 12" xfId="10788" xr:uid="{00000000-0005-0000-0000-0000232A0000}"/>
    <cellStyle name="Comma 10 2" xfId="10789" xr:uid="{00000000-0005-0000-0000-0000242A0000}"/>
    <cellStyle name="Comma 10 2 2" xfId="10790" xr:uid="{00000000-0005-0000-0000-0000252A0000}"/>
    <cellStyle name="Comma 10 2 2 2" xfId="10791" xr:uid="{00000000-0005-0000-0000-0000262A0000}"/>
    <cellStyle name="Comma 10 2 3" xfId="10792" xr:uid="{00000000-0005-0000-0000-0000272A0000}"/>
    <cellStyle name="Comma 10 2 4" xfId="10793" xr:uid="{00000000-0005-0000-0000-0000282A0000}"/>
    <cellStyle name="Comma 10 2 5" xfId="10794" xr:uid="{00000000-0005-0000-0000-0000292A0000}"/>
    <cellStyle name="Comma 10 2 6" xfId="10795" xr:uid="{00000000-0005-0000-0000-00002A2A0000}"/>
    <cellStyle name="Comma 10 3" xfId="10796" xr:uid="{00000000-0005-0000-0000-00002B2A0000}"/>
    <cellStyle name="Comma 10 3 2" xfId="10797" xr:uid="{00000000-0005-0000-0000-00002C2A0000}"/>
    <cellStyle name="Comma 10 3 3" xfId="10798" xr:uid="{00000000-0005-0000-0000-00002D2A0000}"/>
    <cellStyle name="Comma 10 3 4" xfId="10799" xr:uid="{00000000-0005-0000-0000-00002E2A0000}"/>
    <cellStyle name="Comma 10 3 5" xfId="10800" xr:uid="{00000000-0005-0000-0000-00002F2A0000}"/>
    <cellStyle name="Comma 10 3 6" xfId="10801" xr:uid="{00000000-0005-0000-0000-0000302A0000}"/>
    <cellStyle name="Comma 10 4" xfId="10802" xr:uid="{00000000-0005-0000-0000-0000312A0000}"/>
    <cellStyle name="Comma 10 4 2" xfId="10803" xr:uid="{00000000-0005-0000-0000-0000322A0000}"/>
    <cellStyle name="Comma 10 4 3" xfId="10804" xr:uid="{00000000-0005-0000-0000-0000332A0000}"/>
    <cellStyle name="Comma 10 4 4" xfId="10805" xr:uid="{00000000-0005-0000-0000-0000342A0000}"/>
    <cellStyle name="Comma 10 4 5" xfId="10806" xr:uid="{00000000-0005-0000-0000-0000352A0000}"/>
    <cellStyle name="Comma 10 4 6" xfId="10807" xr:uid="{00000000-0005-0000-0000-0000362A0000}"/>
    <cellStyle name="Comma 10 5" xfId="10808" xr:uid="{00000000-0005-0000-0000-0000372A0000}"/>
    <cellStyle name="Comma 10 5 2" xfId="10809" xr:uid="{00000000-0005-0000-0000-0000382A0000}"/>
    <cellStyle name="Comma 10 5 3" xfId="10810" xr:uid="{00000000-0005-0000-0000-0000392A0000}"/>
    <cellStyle name="Comma 10 5 4" xfId="10811" xr:uid="{00000000-0005-0000-0000-00003A2A0000}"/>
    <cellStyle name="Comma 10 6" xfId="10812" xr:uid="{00000000-0005-0000-0000-00003B2A0000}"/>
    <cellStyle name="Comma 10 6 2" xfId="10813" xr:uid="{00000000-0005-0000-0000-00003C2A0000}"/>
    <cellStyle name="Comma 10 7" xfId="10814" xr:uid="{00000000-0005-0000-0000-00003D2A0000}"/>
    <cellStyle name="Comma 10 8" xfId="10815" xr:uid="{00000000-0005-0000-0000-00003E2A0000}"/>
    <cellStyle name="Comma 10 9" xfId="10816" xr:uid="{00000000-0005-0000-0000-00003F2A0000}"/>
    <cellStyle name="Comma 100" xfId="10817" xr:uid="{00000000-0005-0000-0000-0000402A0000}"/>
    <cellStyle name="Comma 100 2" xfId="10818" xr:uid="{00000000-0005-0000-0000-0000412A0000}"/>
    <cellStyle name="Comma 101" xfId="10819" xr:uid="{00000000-0005-0000-0000-0000422A0000}"/>
    <cellStyle name="Comma 101 2" xfId="10820" xr:uid="{00000000-0005-0000-0000-0000432A0000}"/>
    <cellStyle name="Comma 102" xfId="10821" xr:uid="{00000000-0005-0000-0000-0000442A0000}"/>
    <cellStyle name="Comma 102 2" xfId="10822" xr:uid="{00000000-0005-0000-0000-0000452A0000}"/>
    <cellStyle name="Comma 103" xfId="10823" xr:uid="{00000000-0005-0000-0000-0000462A0000}"/>
    <cellStyle name="Comma 103 2" xfId="10824" xr:uid="{00000000-0005-0000-0000-0000472A0000}"/>
    <cellStyle name="Comma 104" xfId="10825" xr:uid="{00000000-0005-0000-0000-0000482A0000}"/>
    <cellStyle name="Comma 104 2" xfId="10826" xr:uid="{00000000-0005-0000-0000-0000492A0000}"/>
    <cellStyle name="Comma 105" xfId="10827" xr:uid="{00000000-0005-0000-0000-00004A2A0000}"/>
    <cellStyle name="Comma 105 2" xfId="10828" xr:uid="{00000000-0005-0000-0000-00004B2A0000}"/>
    <cellStyle name="Comma 106" xfId="10829" xr:uid="{00000000-0005-0000-0000-00004C2A0000}"/>
    <cellStyle name="Comma 106 2" xfId="10830" xr:uid="{00000000-0005-0000-0000-00004D2A0000}"/>
    <cellStyle name="Comma 107" xfId="10831" xr:uid="{00000000-0005-0000-0000-00004E2A0000}"/>
    <cellStyle name="Comma 107 2" xfId="10832" xr:uid="{00000000-0005-0000-0000-00004F2A0000}"/>
    <cellStyle name="Comma 108" xfId="10833" xr:uid="{00000000-0005-0000-0000-0000502A0000}"/>
    <cellStyle name="Comma 108 2" xfId="10834" xr:uid="{00000000-0005-0000-0000-0000512A0000}"/>
    <cellStyle name="Comma 109" xfId="10835" xr:uid="{00000000-0005-0000-0000-0000522A0000}"/>
    <cellStyle name="Comma 109 2" xfId="10836" xr:uid="{00000000-0005-0000-0000-0000532A0000}"/>
    <cellStyle name="Comma 11" xfId="10837" xr:uid="{00000000-0005-0000-0000-0000542A0000}"/>
    <cellStyle name="Comma 11 2" xfId="10838" xr:uid="{00000000-0005-0000-0000-0000552A0000}"/>
    <cellStyle name="Comma 11 2 2" xfId="10839" xr:uid="{00000000-0005-0000-0000-0000562A0000}"/>
    <cellStyle name="Comma 11 2 3" xfId="10840" xr:uid="{00000000-0005-0000-0000-0000572A0000}"/>
    <cellStyle name="Comma 11 2 4" xfId="10841" xr:uid="{00000000-0005-0000-0000-0000582A0000}"/>
    <cellStyle name="Comma 11 2 5" xfId="10842" xr:uid="{00000000-0005-0000-0000-0000592A0000}"/>
    <cellStyle name="Comma 11 3" xfId="10843" xr:uid="{00000000-0005-0000-0000-00005A2A0000}"/>
    <cellStyle name="Comma 11 3 2" xfId="10844" xr:uid="{00000000-0005-0000-0000-00005B2A0000}"/>
    <cellStyle name="Comma 11 3 3" xfId="10845" xr:uid="{00000000-0005-0000-0000-00005C2A0000}"/>
    <cellStyle name="Comma 11 3 4" xfId="10846" xr:uid="{00000000-0005-0000-0000-00005D2A0000}"/>
    <cellStyle name="Comma 11 4" xfId="10847" xr:uid="{00000000-0005-0000-0000-00005E2A0000}"/>
    <cellStyle name="Comma 11 4 2" xfId="10848" xr:uid="{00000000-0005-0000-0000-00005F2A0000}"/>
    <cellStyle name="Comma 11 4 3" xfId="10849" xr:uid="{00000000-0005-0000-0000-0000602A0000}"/>
    <cellStyle name="Comma 11 4 4" xfId="10850" xr:uid="{00000000-0005-0000-0000-0000612A0000}"/>
    <cellStyle name="Comma 110" xfId="10851" xr:uid="{00000000-0005-0000-0000-0000622A0000}"/>
    <cellStyle name="Comma 110 2" xfId="10852" xr:uid="{00000000-0005-0000-0000-0000632A0000}"/>
    <cellStyle name="Comma 111" xfId="10853" xr:uid="{00000000-0005-0000-0000-0000642A0000}"/>
    <cellStyle name="Comma 111 2" xfId="10854" xr:uid="{00000000-0005-0000-0000-0000652A0000}"/>
    <cellStyle name="Comma 112" xfId="10855" xr:uid="{00000000-0005-0000-0000-0000662A0000}"/>
    <cellStyle name="Comma 112 2" xfId="10856" xr:uid="{00000000-0005-0000-0000-0000672A0000}"/>
    <cellStyle name="Comma 113" xfId="10857" xr:uid="{00000000-0005-0000-0000-0000682A0000}"/>
    <cellStyle name="Comma 113 2" xfId="10858" xr:uid="{00000000-0005-0000-0000-0000692A0000}"/>
    <cellStyle name="Comma 114" xfId="10859" xr:uid="{00000000-0005-0000-0000-00006A2A0000}"/>
    <cellStyle name="Comma 114 2" xfId="10860" xr:uid="{00000000-0005-0000-0000-00006B2A0000}"/>
    <cellStyle name="Comma 115" xfId="10861" xr:uid="{00000000-0005-0000-0000-00006C2A0000}"/>
    <cellStyle name="Comma 116" xfId="10862" xr:uid="{00000000-0005-0000-0000-00006D2A0000}"/>
    <cellStyle name="Comma 117" xfId="10863" xr:uid="{00000000-0005-0000-0000-00006E2A0000}"/>
    <cellStyle name="Comma 117 2" xfId="10864" xr:uid="{00000000-0005-0000-0000-00006F2A0000}"/>
    <cellStyle name="Comma 118" xfId="10865" xr:uid="{00000000-0005-0000-0000-0000702A0000}"/>
    <cellStyle name="Comma 119" xfId="10866" xr:uid="{00000000-0005-0000-0000-0000712A0000}"/>
    <cellStyle name="Comma 12" xfId="10867" xr:uid="{00000000-0005-0000-0000-0000722A0000}"/>
    <cellStyle name="Comma 12 2" xfId="10868" xr:uid="{00000000-0005-0000-0000-0000732A0000}"/>
    <cellStyle name="Comma 120" xfId="10869" xr:uid="{00000000-0005-0000-0000-0000742A0000}"/>
    <cellStyle name="Comma 121" xfId="10870" xr:uid="{00000000-0005-0000-0000-0000752A0000}"/>
    <cellStyle name="Comma 122" xfId="10871" xr:uid="{00000000-0005-0000-0000-0000762A0000}"/>
    <cellStyle name="Comma 123" xfId="10872" xr:uid="{00000000-0005-0000-0000-0000772A0000}"/>
    <cellStyle name="Comma 124" xfId="10873" xr:uid="{00000000-0005-0000-0000-0000782A0000}"/>
    <cellStyle name="Comma 125" xfId="10874" xr:uid="{00000000-0005-0000-0000-0000792A0000}"/>
    <cellStyle name="Comma 126" xfId="10875" xr:uid="{00000000-0005-0000-0000-00007A2A0000}"/>
    <cellStyle name="Comma 127" xfId="10876" xr:uid="{00000000-0005-0000-0000-00007B2A0000}"/>
    <cellStyle name="Comma 128" xfId="10877" xr:uid="{00000000-0005-0000-0000-00007C2A0000}"/>
    <cellStyle name="Comma 129" xfId="10878" xr:uid="{00000000-0005-0000-0000-00007D2A0000}"/>
    <cellStyle name="Comma 13" xfId="10879" xr:uid="{00000000-0005-0000-0000-00007E2A0000}"/>
    <cellStyle name="Comma 13 2" xfId="10880" xr:uid="{00000000-0005-0000-0000-00007F2A0000}"/>
    <cellStyle name="Comma 130" xfId="10881" xr:uid="{00000000-0005-0000-0000-0000802A0000}"/>
    <cellStyle name="Comma 131" xfId="10882" xr:uid="{00000000-0005-0000-0000-0000812A0000}"/>
    <cellStyle name="Comma 132" xfId="10883" xr:uid="{00000000-0005-0000-0000-0000822A0000}"/>
    <cellStyle name="Comma 133" xfId="10884" xr:uid="{00000000-0005-0000-0000-0000832A0000}"/>
    <cellStyle name="Comma 134" xfId="10885" xr:uid="{00000000-0005-0000-0000-0000842A0000}"/>
    <cellStyle name="Comma 135" xfId="10886" xr:uid="{00000000-0005-0000-0000-0000852A0000}"/>
    <cellStyle name="Comma 136" xfId="10887" xr:uid="{00000000-0005-0000-0000-0000862A0000}"/>
    <cellStyle name="Comma 136 2" xfId="10888" xr:uid="{00000000-0005-0000-0000-0000872A0000}"/>
    <cellStyle name="Comma 136 3" xfId="10889" xr:uid="{00000000-0005-0000-0000-0000882A0000}"/>
    <cellStyle name="Comma 136 4" xfId="10890" xr:uid="{00000000-0005-0000-0000-0000892A0000}"/>
    <cellStyle name="Comma 136 5" xfId="10891" xr:uid="{00000000-0005-0000-0000-00008A2A0000}"/>
    <cellStyle name="Comma 137" xfId="10892" xr:uid="{00000000-0005-0000-0000-00008B2A0000}"/>
    <cellStyle name="Comma 138" xfId="10893" xr:uid="{00000000-0005-0000-0000-00008C2A0000}"/>
    <cellStyle name="Comma 139" xfId="10894" xr:uid="{00000000-0005-0000-0000-00008D2A0000}"/>
    <cellStyle name="Comma 14" xfId="10895" xr:uid="{00000000-0005-0000-0000-00008E2A0000}"/>
    <cellStyle name="Comma 14 2" xfId="10896" xr:uid="{00000000-0005-0000-0000-00008F2A0000}"/>
    <cellStyle name="Comma 14 3" xfId="10897" xr:uid="{00000000-0005-0000-0000-0000902A0000}"/>
    <cellStyle name="Comma 14 4" xfId="10898" xr:uid="{00000000-0005-0000-0000-0000912A0000}"/>
    <cellStyle name="Comma 140" xfId="10899" xr:uid="{00000000-0005-0000-0000-0000922A0000}"/>
    <cellStyle name="Comma 141" xfId="10900" xr:uid="{00000000-0005-0000-0000-0000932A0000}"/>
    <cellStyle name="Comma 142" xfId="10901" xr:uid="{00000000-0005-0000-0000-0000942A0000}"/>
    <cellStyle name="Comma 143" xfId="10902" xr:uid="{00000000-0005-0000-0000-0000952A0000}"/>
    <cellStyle name="Comma 144" xfId="10903" xr:uid="{00000000-0005-0000-0000-0000962A0000}"/>
    <cellStyle name="Comma 145" xfId="10904" xr:uid="{00000000-0005-0000-0000-0000972A0000}"/>
    <cellStyle name="Comma 146" xfId="10905" xr:uid="{00000000-0005-0000-0000-0000982A0000}"/>
    <cellStyle name="Comma 147" xfId="10906" xr:uid="{00000000-0005-0000-0000-0000992A0000}"/>
    <cellStyle name="Comma 148" xfId="10907" xr:uid="{00000000-0005-0000-0000-00009A2A0000}"/>
    <cellStyle name="Comma 149" xfId="10908" xr:uid="{00000000-0005-0000-0000-00009B2A0000}"/>
    <cellStyle name="Comma 15" xfId="10909" xr:uid="{00000000-0005-0000-0000-00009C2A0000}"/>
    <cellStyle name="Comma 15 2" xfId="10910" xr:uid="{00000000-0005-0000-0000-00009D2A0000}"/>
    <cellStyle name="Comma 150" xfId="10911" xr:uid="{00000000-0005-0000-0000-00009E2A0000}"/>
    <cellStyle name="Comma 151" xfId="10912" xr:uid="{00000000-0005-0000-0000-00009F2A0000}"/>
    <cellStyle name="Comma 152" xfId="10913" xr:uid="{00000000-0005-0000-0000-0000A02A0000}"/>
    <cellStyle name="Comma 153" xfId="10914" xr:uid="{00000000-0005-0000-0000-0000A12A0000}"/>
    <cellStyle name="Comma 154" xfId="10915" xr:uid="{00000000-0005-0000-0000-0000A22A0000}"/>
    <cellStyle name="Comma 155" xfId="10916" xr:uid="{00000000-0005-0000-0000-0000A32A0000}"/>
    <cellStyle name="Comma 156" xfId="10917" xr:uid="{00000000-0005-0000-0000-0000A42A0000}"/>
    <cellStyle name="Comma 157" xfId="10918" xr:uid="{00000000-0005-0000-0000-0000A52A0000}"/>
    <cellStyle name="Comma 158" xfId="10919" xr:uid="{00000000-0005-0000-0000-0000A62A0000}"/>
    <cellStyle name="Comma 159" xfId="10920" xr:uid="{00000000-0005-0000-0000-0000A72A0000}"/>
    <cellStyle name="Comma 16" xfId="10921" xr:uid="{00000000-0005-0000-0000-0000A82A0000}"/>
    <cellStyle name="Comma 16 10" xfId="10922" xr:uid="{00000000-0005-0000-0000-0000A92A0000}"/>
    <cellStyle name="Comma 16 11" xfId="10923" xr:uid="{00000000-0005-0000-0000-0000AA2A0000}"/>
    <cellStyle name="Comma 16 2" xfId="10924" xr:uid="{00000000-0005-0000-0000-0000AB2A0000}"/>
    <cellStyle name="Comma 16 2 2" xfId="10925" xr:uid="{00000000-0005-0000-0000-0000AC2A0000}"/>
    <cellStyle name="Comma 16 3" xfId="10926" xr:uid="{00000000-0005-0000-0000-0000AD2A0000}"/>
    <cellStyle name="Comma 16 3 2" xfId="10927" xr:uid="{00000000-0005-0000-0000-0000AE2A0000}"/>
    <cellStyle name="Comma 16 4" xfId="10928" xr:uid="{00000000-0005-0000-0000-0000AF2A0000}"/>
    <cellStyle name="Comma 16 5" xfId="10929" xr:uid="{00000000-0005-0000-0000-0000B02A0000}"/>
    <cellStyle name="Comma 16 6" xfId="10930" xr:uid="{00000000-0005-0000-0000-0000B12A0000}"/>
    <cellStyle name="Comma 16 7" xfId="10931" xr:uid="{00000000-0005-0000-0000-0000B22A0000}"/>
    <cellStyle name="Comma 16 8" xfId="10932" xr:uid="{00000000-0005-0000-0000-0000B32A0000}"/>
    <cellStyle name="Comma 16 9" xfId="10933" xr:uid="{00000000-0005-0000-0000-0000B42A0000}"/>
    <cellStyle name="Comma 160" xfId="10934" xr:uid="{00000000-0005-0000-0000-0000B52A0000}"/>
    <cellStyle name="Comma 161" xfId="10935" xr:uid="{00000000-0005-0000-0000-0000B62A0000}"/>
    <cellStyle name="Comma 162" xfId="10936" xr:uid="{00000000-0005-0000-0000-0000B72A0000}"/>
    <cellStyle name="Comma 163" xfId="10937" xr:uid="{00000000-0005-0000-0000-0000B82A0000}"/>
    <cellStyle name="Comma 164" xfId="10938" xr:uid="{00000000-0005-0000-0000-0000B92A0000}"/>
    <cellStyle name="Comma 165" xfId="10939" xr:uid="{00000000-0005-0000-0000-0000BA2A0000}"/>
    <cellStyle name="Comma 166" xfId="10940" xr:uid="{00000000-0005-0000-0000-0000BB2A0000}"/>
    <cellStyle name="Comma 167" xfId="10941" xr:uid="{00000000-0005-0000-0000-0000BC2A0000}"/>
    <cellStyle name="Comma 168" xfId="10942" xr:uid="{00000000-0005-0000-0000-0000BD2A0000}"/>
    <cellStyle name="Comma 169" xfId="10943" xr:uid="{00000000-0005-0000-0000-0000BE2A0000}"/>
    <cellStyle name="Comma 17" xfId="10944" xr:uid="{00000000-0005-0000-0000-0000BF2A0000}"/>
    <cellStyle name="Comma 17 2" xfId="10945" xr:uid="{00000000-0005-0000-0000-0000C02A0000}"/>
    <cellStyle name="Comma 170" xfId="10946" xr:uid="{00000000-0005-0000-0000-0000C12A0000}"/>
    <cellStyle name="Comma 171" xfId="10947" xr:uid="{00000000-0005-0000-0000-0000C22A0000}"/>
    <cellStyle name="Comma 172" xfId="10948" xr:uid="{00000000-0005-0000-0000-0000C32A0000}"/>
    <cellStyle name="Comma 173" xfId="10949" xr:uid="{00000000-0005-0000-0000-0000C42A0000}"/>
    <cellStyle name="Comma 174" xfId="10950" xr:uid="{00000000-0005-0000-0000-0000C52A0000}"/>
    <cellStyle name="Comma 175" xfId="10951" xr:uid="{00000000-0005-0000-0000-0000C62A0000}"/>
    <cellStyle name="Comma 176" xfId="10952" xr:uid="{00000000-0005-0000-0000-0000C72A0000}"/>
    <cellStyle name="Comma 177" xfId="10953" xr:uid="{00000000-0005-0000-0000-0000C82A0000}"/>
    <cellStyle name="Comma 178" xfId="10954" xr:uid="{00000000-0005-0000-0000-0000C92A0000}"/>
    <cellStyle name="Comma 179" xfId="10955" xr:uid="{00000000-0005-0000-0000-0000CA2A0000}"/>
    <cellStyle name="Comma 18" xfId="10956" xr:uid="{00000000-0005-0000-0000-0000CB2A0000}"/>
    <cellStyle name="Comma 18 2" xfId="10957" xr:uid="{00000000-0005-0000-0000-0000CC2A0000}"/>
    <cellStyle name="Comma 180" xfId="10958" xr:uid="{00000000-0005-0000-0000-0000CD2A0000}"/>
    <cellStyle name="Comma 181" xfId="10959" xr:uid="{00000000-0005-0000-0000-0000CE2A0000}"/>
    <cellStyle name="Comma 182" xfId="10960" xr:uid="{00000000-0005-0000-0000-0000CF2A0000}"/>
    <cellStyle name="Comma 183" xfId="10961" xr:uid="{00000000-0005-0000-0000-0000D02A0000}"/>
    <cellStyle name="Comma 19" xfId="10962" xr:uid="{00000000-0005-0000-0000-0000D12A0000}"/>
    <cellStyle name="Comma 2" xfId="10963" xr:uid="{00000000-0005-0000-0000-0000D22A0000}"/>
    <cellStyle name="Comma 2 10" xfId="10964" xr:uid="{00000000-0005-0000-0000-0000D32A0000}"/>
    <cellStyle name="Comma 2 10 2" xfId="10965" xr:uid="{00000000-0005-0000-0000-0000D42A0000}"/>
    <cellStyle name="Comma 2 10 3" xfId="10966" xr:uid="{00000000-0005-0000-0000-0000D52A0000}"/>
    <cellStyle name="Comma 2 11" xfId="10967" xr:uid="{00000000-0005-0000-0000-0000D62A0000}"/>
    <cellStyle name="Comma 2 11 2" xfId="10968" xr:uid="{00000000-0005-0000-0000-0000D72A0000}"/>
    <cellStyle name="Comma 2 11 3" xfId="10969" xr:uid="{00000000-0005-0000-0000-0000D82A0000}"/>
    <cellStyle name="Comma 2 12" xfId="10970" xr:uid="{00000000-0005-0000-0000-0000D92A0000}"/>
    <cellStyle name="Comma 2 12 2" xfId="10971" xr:uid="{00000000-0005-0000-0000-0000DA2A0000}"/>
    <cellStyle name="Comma 2 12 3" xfId="10972" xr:uid="{00000000-0005-0000-0000-0000DB2A0000}"/>
    <cellStyle name="Comma 2 13" xfId="10973" xr:uid="{00000000-0005-0000-0000-0000DC2A0000}"/>
    <cellStyle name="Comma 2 13 2" xfId="10974" xr:uid="{00000000-0005-0000-0000-0000DD2A0000}"/>
    <cellStyle name="Comma 2 14" xfId="10975" xr:uid="{00000000-0005-0000-0000-0000DE2A0000}"/>
    <cellStyle name="Comma 2 14 2" xfId="10976" xr:uid="{00000000-0005-0000-0000-0000DF2A0000}"/>
    <cellStyle name="Comma 2 15" xfId="10977" xr:uid="{00000000-0005-0000-0000-0000E02A0000}"/>
    <cellStyle name="Comma 2 15 2" xfId="10978" xr:uid="{00000000-0005-0000-0000-0000E12A0000}"/>
    <cellStyle name="Comma 2 16" xfId="10979" xr:uid="{00000000-0005-0000-0000-0000E22A0000}"/>
    <cellStyle name="Comma 2 16 2" xfId="10980" xr:uid="{00000000-0005-0000-0000-0000E32A0000}"/>
    <cellStyle name="Comma 2 17" xfId="10981" xr:uid="{00000000-0005-0000-0000-0000E42A0000}"/>
    <cellStyle name="Comma 2 17 2" xfId="10982" xr:uid="{00000000-0005-0000-0000-0000E52A0000}"/>
    <cellStyle name="Comma 2 18" xfId="10983" xr:uid="{00000000-0005-0000-0000-0000E62A0000}"/>
    <cellStyle name="Comma 2 19" xfId="10984" xr:uid="{00000000-0005-0000-0000-0000E72A0000}"/>
    <cellStyle name="Comma 2 2" xfId="10985" xr:uid="{00000000-0005-0000-0000-0000E82A0000}"/>
    <cellStyle name="Comma 2 2 10" xfId="10986" xr:uid="{00000000-0005-0000-0000-0000E92A0000}"/>
    <cellStyle name="Comma 2 2 11" xfId="10987" xr:uid="{00000000-0005-0000-0000-0000EA2A0000}"/>
    <cellStyle name="Comma 2 2 12" xfId="10988" xr:uid="{00000000-0005-0000-0000-0000EB2A0000}"/>
    <cellStyle name="Comma 2 2 13" xfId="10989" xr:uid="{00000000-0005-0000-0000-0000EC2A0000}"/>
    <cellStyle name="Comma 2 2 14" xfId="10990" xr:uid="{00000000-0005-0000-0000-0000ED2A0000}"/>
    <cellStyle name="Comma 2 2 15" xfId="10991" xr:uid="{00000000-0005-0000-0000-0000EE2A0000}"/>
    <cellStyle name="Comma 2 2 16" xfId="10992" xr:uid="{00000000-0005-0000-0000-0000EF2A0000}"/>
    <cellStyle name="Comma 2 2 17" xfId="10993" xr:uid="{00000000-0005-0000-0000-0000F02A0000}"/>
    <cellStyle name="Comma 2 2 18" xfId="10994" xr:uid="{00000000-0005-0000-0000-0000F12A0000}"/>
    <cellStyle name="Comma 2 2 19" xfId="10995" xr:uid="{00000000-0005-0000-0000-0000F22A0000}"/>
    <cellStyle name="Comma 2 2 2" xfId="10996" xr:uid="{00000000-0005-0000-0000-0000F32A0000}"/>
    <cellStyle name="Comma 2 2 2 2" xfId="10997" xr:uid="{00000000-0005-0000-0000-0000F42A0000}"/>
    <cellStyle name="Comma 2 2 2 2 2" xfId="10998" xr:uid="{00000000-0005-0000-0000-0000F52A0000}"/>
    <cellStyle name="Comma 2 2 2 2 3" xfId="10999" xr:uid="{00000000-0005-0000-0000-0000F62A0000}"/>
    <cellStyle name="Comma 2 2 2 2 4" xfId="11000" xr:uid="{00000000-0005-0000-0000-0000F72A0000}"/>
    <cellStyle name="Comma 2 2 2 3" xfId="11001" xr:uid="{00000000-0005-0000-0000-0000F82A0000}"/>
    <cellStyle name="Comma 2 2 2 4" xfId="11002" xr:uid="{00000000-0005-0000-0000-0000F92A0000}"/>
    <cellStyle name="Comma 2 2 2 5" xfId="11003" xr:uid="{00000000-0005-0000-0000-0000FA2A0000}"/>
    <cellStyle name="Comma 2 2 20" xfId="11004" xr:uid="{00000000-0005-0000-0000-0000FB2A0000}"/>
    <cellStyle name="Comma 2 2 21" xfId="11005" xr:uid="{00000000-0005-0000-0000-0000FC2A0000}"/>
    <cellStyle name="Comma 2 2 22" xfId="11006" xr:uid="{00000000-0005-0000-0000-0000FD2A0000}"/>
    <cellStyle name="Comma 2 2 23" xfId="11007" xr:uid="{00000000-0005-0000-0000-0000FE2A0000}"/>
    <cellStyle name="Comma 2 2 24" xfId="11008" xr:uid="{00000000-0005-0000-0000-0000FF2A0000}"/>
    <cellStyle name="Comma 2 2 25" xfId="11009" xr:uid="{00000000-0005-0000-0000-0000002B0000}"/>
    <cellStyle name="Comma 2 2 26" xfId="11010" xr:uid="{00000000-0005-0000-0000-0000012B0000}"/>
    <cellStyle name="Comma 2 2 27" xfId="11011" xr:uid="{00000000-0005-0000-0000-0000022B0000}"/>
    <cellStyle name="Comma 2 2 28" xfId="11012" xr:uid="{00000000-0005-0000-0000-0000032B0000}"/>
    <cellStyle name="Comma 2 2 29" xfId="11013" xr:uid="{00000000-0005-0000-0000-0000042B0000}"/>
    <cellStyle name="Comma 2 2 3" xfId="11014" xr:uid="{00000000-0005-0000-0000-0000052B0000}"/>
    <cellStyle name="Comma 2 2 3 2" xfId="11015" xr:uid="{00000000-0005-0000-0000-0000062B0000}"/>
    <cellStyle name="Comma 2 2 30" xfId="11016" xr:uid="{00000000-0005-0000-0000-0000072B0000}"/>
    <cellStyle name="Comma 2 2 31" xfId="11017" xr:uid="{00000000-0005-0000-0000-0000082B0000}"/>
    <cellStyle name="Comma 2 2 32" xfId="11018" xr:uid="{00000000-0005-0000-0000-0000092B0000}"/>
    <cellStyle name="Comma 2 2 33" xfId="11019" xr:uid="{00000000-0005-0000-0000-00000A2B0000}"/>
    <cellStyle name="Comma 2 2 34" xfId="11020" xr:uid="{00000000-0005-0000-0000-00000B2B0000}"/>
    <cellStyle name="Comma 2 2 35" xfId="11021" xr:uid="{00000000-0005-0000-0000-00000C2B0000}"/>
    <cellStyle name="Comma 2 2 36" xfId="11022" xr:uid="{00000000-0005-0000-0000-00000D2B0000}"/>
    <cellStyle name="Comma 2 2 37" xfId="11023" xr:uid="{00000000-0005-0000-0000-00000E2B0000}"/>
    <cellStyle name="Comma 2 2 38" xfId="11024" xr:uid="{00000000-0005-0000-0000-00000F2B0000}"/>
    <cellStyle name="Comma 2 2 39" xfId="11025" xr:uid="{00000000-0005-0000-0000-0000102B0000}"/>
    <cellStyle name="Comma 2 2 4" xfId="11026" xr:uid="{00000000-0005-0000-0000-0000112B0000}"/>
    <cellStyle name="Comma 2 2 40" xfId="11027" xr:uid="{00000000-0005-0000-0000-0000122B0000}"/>
    <cellStyle name="Comma 2 2 41" xfId="11028" xr:uid="{00000000-0005-0000-0000-0000132B0000}"/>
    <cellStyle name="Comma 2 2 41 2" xfId="11029" xr:uid="{00000000-0005-0000-0000-0000142B0000}"/>
    <cellStyle name="Comma 2 2 42" xfId="11030" xr:uid="{00000000-0005-0000-0000-0000152B0000}"/>
    <cellStyle name="Comma 2 2 43" xfId="11031" xr:uid="{00000000-0005-0000-0000-0000162B0000}"/>
    <cellStyle name="Comma 2 2 44" xfId="11032" xr:uid="{00000000-0005-0000-0000-0000172B0000}"/>
    <cellStyle name="Comma 2 2 45" xfId="11033" xr:uid="{00000000-0005-0000-0000-0000182B0000}"/>
    <cellStyle name="Comma 2 2 46" xfId="11034" xr:uid="{00000000-0005-0000-0000-0000192B0000}"/>
    <cellStyle name="Comma 2 2 47" xfId="11035" xr:uid="{00000000-0005-0000-0000-00001A2B0000}"/>
    <cellStyle name="Comma 2 2 48" xfId="11036" xr:uid="{00000000-0005-0000-0000-00001B2B0000}"/>
    <cellStyle name="Comma 2 2 49" xfId="11037" xr:uid="{00000000-0005-0000-0000-00001C2B0000}"/>
    <cellStyle name="Comma 2 2 5" xfId="11038" xr:uid="{00000000-0005-0000-0000-00001D2B0000}"/>
    <cellStyle name="Comma 2 2 50" xfId="11039" xr:uid="{00000000-0005-0000-0000-00001E2B0000}"/>
    <cellStyle name="Comma 2 2 51" xfId="11040" xr:uid="{00000000-0005-0000-0000-00001F2B0000}"/>
    <cellStyle name="Comma 2 2 52" xfId="11041" xr:uid="{00000000-0005-0000-0000-0000202B0000}"/>
    <cellStyle name="Comma 2 2 53" xfId="11042" xr:uid="{00000000-0005-0000-0000-0000212B0000}"/>
    <cellStyle name="Comma 2 2 54" xfId="11043" xr:uid="{00000000-0005-0000-0000-0000222B0000}"/>
    <cellStyle name="Comma 2 2 55" xfId="11044" xr:uid="{00000000-0005-0000-0000-0000232B0000}"/>
    <cellStyle name="Comma 2 2 56" xfId="11045" xr:uid="{00000000-0005-0000-0000-0000242B0000}"/>
    <cellStyle name="Comma 2 2 57" xfId="11046" xr:uid="{00000000-0005-0000-0000-0000252B0000}"/>
    <cellStyle name="Comma 2 2 58" xfId="11047" xr:uid="{00000000-0005-0000-0000-0000262B0000}"/>
    <cellStyle name="Comma 2 2 58 2" xfId="11048" xr:uid="{00000000-0005-0000-0000-0000272B0000}"/>
    <cellStyle name="Comma 2 2 59" xfId="11049" xr:uid="{00000000-0005-0000-0000-0000282B0000}"/>
    <cellStyle name="Comma 2 2 6" xfId="11050" xr:uid="{00000000-0005-0000-0000-0000292B0000}"/>
    <cellStyle name="Comma 2 2 60" xfId="11051" xr:uid="{00000000-0005-0000-0000-00002A2B0000}"/>
    <cellStyle name="Comma 2 2 61" xfId="11052" xr:uid="{00000000-0005-0000-0000-00002B2B0000}"/>
    <cellStyle name="Comma 2 2 62" xfId="11053" xr:uid="{00000000-0005-0000-0000-00002C2B0000}"/>
    <cellStyle name="Comma 2 2 7" xfId="11054" xr:uid="{00000000-0005-0000-0000-00002D2B0000}"/>
    <cellStyle name="Comma 2 2 8" xfId="11055" xr:uid="{00000000-0005-0000-0000-00002E2B0000}"/>
    <cellStyle name="Comma 2 2 9" xfId="11056" xr:uid="{00000000-0005-0000-0000-00002F2B0000}"/>
    <cellStyle name="Comma 2 20" xfId="11057" xr:uid="{00000000-0005-0000-0000-0000302B0000}"/>
    <cellStyle name="Comma 2 21" xfId="11058" xr:uid="{00000000-0005-0000-0000-0000312B0000}"/>
    <cellStyle name="Comma 2 22" xfId="11059" xr:uid="{00000000-0005-0000-0000-0000322B0000}"/>
    <cellStyle name="Comma 2 23" xfId="11060" xr:uid="{00000000-0005-0000-0000-0000332B0000}"/>
    <cellStyle name="Comma 2 24" xfId="11061" xr:uid="{00000000-0005-0000-0000-0000342B0000}"/>
    <cellStyle name="Comma 2 25" xfId="11062" xr:uid="{00000000-0005-0000-0000-0000352B0000}"/>
    <cellStyle name="Comma 2 26" xfId="11063" xr:uid="{00000000-0005-0000-0000-0000362B0000}"/>
    <cellStyle name="Comma 2 27" xfId="11064" xr:uid="{00000000-0005-0000-0000-0000372B0000}"/>
    <cellStyle name="Comma 2 28" xfId="11065" xr:uid="{00000000-0005-0000-0000-0000382B0000}"/>
    <cellStyle name="Comma 2 29" xfId="11066" xr:uid="{00000000-0005-0000-0000-0000392B0000}"/>
    <cellStyle name="Comma 2 3" xfId="11067" xr:uid="{00000000-0005-0000-0000-00003A2B0000}"/>
    <cellStyle name="Comma 2 3 10" xfId="11068" xr:uid="{00000000-0005-0000-0000-00003B2B0000}"/>
    <cellStyle name="Comma 2 3 11" xfId="11069" xr:uid="{00000000-0005-0000-0000-00003C2B0000}"/>
    <cellStyle name="Comma 2 3 12" xfId="11070" xr:uid="{00000000-0005-0000-0000-00003D2B0000}"/>
    <cellStyle name="Comma 2 3 13" xfId="11071" xr:uid="{00000000-0005-0000-0000-00003E2B0000}"/>
    <cellStyle name="Comma 2 3 14" xfId="11072" xr:uid="{00000000-0005-0000-0000-00003F2B0000}"/>
    <cellStyle name="Comma 2 3 15" xfId="11073" xr:uid="{00000000-0005-0000-0000-0000402B0000}"/>
    <cellStyle name="Comma 2 3 16" xfId="11074" xr:uid="{00000000-0005-0000-0000-0000412B0000}"/>
    <cellStyle name="Comma 2 3 17" xfId="11075" xr:uid="{00000000-0005-0000-0000-0000422B0000}"/>
    <cellStyle name="Comma 2 3 18" xfId="11076" xr:uid="{00000000-0005-0000-0000-0000432B0000}"/>
    <cellStyle name="Comma 2 3 19" xfId="11077" xr:uid="{00000000-0005-0000-0000-0000442B0000}"/>
    <cellStyle name="Comma 2 3 2" xfId="11078" xr:uid="{00000000-0005-0000-0000-0000452B0000}"/>
    <cellStyle name="Comma 2 3 20" xfId="11079" xr:uid="{00000000-0005-0000-0000-0000462B0000}"/>
    <cellStyle name="Comma 2 3 21" xfId="11080" xr:uid="{00000000-0005-0000-0000-0000472B0000}"/>
    <cellStyle name="Comma 2 3 22" xfId="11081" xr:uid="{00000000-0005-0000-0000-0000482B0000}"/>
    <cellStyle name="Comma 2 3 23" xfId="11082" xr:uid="{00000000-0005-0000-0000-0000492B0000}"/>
    <cellStyle name="Comma 2 3 24" xfId="11083" xr:uid="{00000000-0005-0000-0000-00004A2B0000}"/>
    <cellStyle name="Comma 2 3 25" xfId="11084" xr:uid="{00000000-0005-0000-0000-00004B2B0000}"/>
    <cellStyle name="Comma 2 3 26" xfId="11085" xr:uid="{00000000-0005-0000-0000-00004C2B0000}"/>
    <cellStyle name="Comma 2 3 27" xfId="11086" xr:uid="{00000000-0005-0000-0000-00004D2B0000}"/>
    <cellStyle name="Comma 2 3 28" xfId="11087" xr:uid="{00000000-0005-0000-0000-00004E2B0000}"/>
    <cellStyle name="Comma 2 3 29" xfId="11088" xr:uid="{00000000-0005-0000-0000-00004F2B0000}"/>
    <cellStyle name="Comma 2 3 3" xfId="11089" xr:uid="{00000000-0005-0000-0000-0000502B0000}"/>
    <cellStyle name="Comma 2 3 30" xfId="11090" xr:uid="{00000000-0005-0000-0000-0000512B0000}"/>
    <cellStyle name="Comma 2 3 31" xfId="11091" xr:uid="{00000000-0005-0000-0000-0000522B0000}"/>
    <cellStyle name="Comma 2 3 32" xfId="11092" xr:uid="{00000000-0005-0000-0000-0000532B0000}"/>
    <cellStyle name="Comma 2 3 33" xfId="11093" xr:uid="{00000000-0005-0000-0000-0000542B0000}"/>
    <cellStyle name="Comma 2 3 34" xfId="11094" xr:uid="{00000000-0005-0000-0000-0000552B0000}"/>
    <cellStyle name="Comma 2 3 35" xfId="11095" xr:uid="{00000000-0005-0000-0000-0000562B0000}"/>
    <cellStyle name="Comma 2 3 36" xfId="11096" xr:uid="{00000000-0005-0000-0000-0000572B0000}"/>
    <cellStyle name="Comma 2 3 37" xfId="11097" xr:uid="{00000000-0005-0000-0000-0000582B0000}"/>
    <cellStyle name="Comma 2 3 38" xfId="11098" xr:uid="{00000000-0005-0000-0000-0000592B0000}"/>
    <cellStyle name="Comma 2 3 39" xfId="11099" xr:uid="{00000000-0005-0000-0000-00005A2B0000}"/>
    <cellStyle name="Comma 2 3 4" xfId="11100" xr:uid="{00000000-0005-0000-0000-00005B2B0000}"/>
    <cellStyle name="Comma 2 3 40" xfId="11101" xr:uid="{00000000-0005-0000-0000-00005C2B0000}"/>
    <cellStyle name="Comma 2 3 41" xfId="11102" xr:uid="{00000000-0005-0000-0000-00005D2B0000}"/>
    <cellStyle name="Comma 2 3 42" xfId="11103" xr:uid="{00000000-0005-0000-0000-00005E2B0000}"/>
    <cellStyle name="Comma 2 3 43" xfId="11104" xr:uid="{00000000-0005-0000-0000-00005F2B0000}"/>
    <cellStyle name="Comma 2 3 44" xfId="11105" xr:uid="{00000000-0005-0000-0000-0000602B0000}"/>
    <cellStyle name="Comma 2 3 45" xfId="11106" xr:uid="{00000000-0005-0000-0000-0000612B0000}"/>
    <cellStyle name="Comma 2 3 46" xfId="11107" xr:uid="{00000000-0005-0000-0000-0000622B0000}"/>
    <cellStyle name="Comma 2 3 47" xfId="11108" xr:uid="{00000000-0005-0000-0000-0000632B0000}"/>
    <cellStyle name="Comma 2 3 48" xfId="11109" xr:uid="{00000000-0005-0000-0000-0000642B0000}"/>
    <cellStyle name="Comma 2 3 49" xfId="11110" xr:uid="{00000000-0005-0000-0000-0000652B0000}"/>
    <cellStyle name="Comma 2 3 5" xfId="11111" xr:uid="{00000000-0005-0000-0000-0000662B0000}"/>
    <cellStyle name="Comma 2 3 50" xfId="11112" xr:uid="{00000000-0005-0000-0000-0000672B0000}"/>
    <cellStyle name="Comma 2 3 51" xfId="11113" xr:uid="{00000000-0005-0000-0000-0000682B0000}"/>
    <cellStyle name="Comma 2 3 52" xfId="11114" xr:uid="{00000000-0005-0000-0000-0000692B0000}"/>
    <cellStyle name="Comma 2 3 53" xfId="11115" xr:uid="{00000000-0005-0000-0000-00006A2B0000}"/>
    <cellStyle name="Comma 2 3 54" xfId="11116" xr:uid="{00000000-0005-0000-0000-00006B2B0000}"/>
    <cellStyle name="Comma 2 3 55" xfId="11117" xr:uid="{00000000-0005-0000-0000-00006C2B0000}"/>
    <cellStyle name="Comma 2 3 56" xfId="11118" xr:uid="{00000000-0005-0000-0000-00006D2B0000}"/>
    <cellStyle name="Comma 2 3 57" xfId="11119" xr:uid="{00000000-0005-0000-0000-00006E2B0000}"/>
    <cellStyle name="Comma 2 3 58" xfId="11120" xr:uid="{00000000-0005-0000-0000-00006F2B0000}"/>
    <cellStyle name="Comma 2 3 59" xfId="11121" xr:uid="{00000000-0005-0000-0000-0000702B0000}"/>
    <cellStyle name="Comma 2 3 6" xfId="11122" xr:uid="{00000000-0005-0000-0000-0000712B0000}"/>
    <cellStyle name="Comma 2 3 60" xfId="11123" xr:uid="{00000000-0005-0000-0000-0000722B0000}"/>
    <cellStyle name="Comma 2 3 61" xfId="11124" xr:uid="{00000000-0005-0000-0000-0000732B0000}"/>
    <cellStyle name="Comma 2 3 7" xfId="11125" xr:uid="{00000000-0005-0000-0000-0000742B0000}"/>
    <cellStyle name="Comma 2 3 8" xfId="11126" xr:uid="{00000000-0005-0000-0000-0000752B0000}"/>
    <cellStyle name="Comma 2 3 9" xfId="11127" xr:uid="{00000000-0005-0000-0000-0000762B0000}"/>
    <cellStyle name="Comma 2 30" xfId="11128" xr:uid="{00000000-0005-0000-0000-0000772B0000}"/>
    <cellStyle name="Comma 2 31" xfId="11129" xr:uid="{00000000-0005-0000-0000-0000782B0000}"/>
    <cellStyle name="Comma 2 32" xfId="11130" xr:uid="{00000000-0005-0000-0000-0000792B0000}"/>
    <cellStyle name="Comma 2 33" xfId="11131" xr:uid="{00000000-0005-0000-0000-00007A2B0000}"/>
    <cellStyle name="Comma 2 34" xfId="11132" xr:uid="{00000000-0005-0000-0000-00007B2B0000}"/>
    <cellStyle name="Comma 2 35" xfId="11133" xr:uid="{00000000-0005-0000-0000-00007C2B0000}"/>
    <cellStyle name="Comma 2 36" xfId="11134" xr:uid="{00000000-0005-0000-0000-00007D2B0000}"/>
    <cellStyle name="Comma 2 37" xfId="11135" xr:uid="{00000000-0005-0000-0000-00007E2B0000}"/>
    <cellStyle name="Comma 2 38" xfId="11136" xr:uid="{00000000-0005-0000-0000-00007F2B0000}"/>
    <cellStyle name="Comma 2 39" xfId="11137" xr:uid="{00000000-0005-0000-0000-0000802B0000}"/>
    <cellStyle name="Comma 2 4" xfId="11138" xr:uid="{00000000-0005-0000-0000-0000812B0000}"/>
    <cellStyle name="Comma 2 4 10" xfId="11139" xr:uid="{00000000-0005-0000-0000-0000822B0000}"/>
    <cellStyle name="Comma 2 4 11" xfId="11140" xr:uid="{00000000-0005-0000-0000-0000832B0000}"/>
    <cellStyle name="Comma 2 4 12" xfId="11141" xr:uid="{00000000-0005-0000-0000-0000842B0000}"/>
    <cellStyle name="Comma 2 4 13" xfId="11142" xr:uid="{00000000-0005-0000-0000-0000852B0000}"/>
    <cellStyle name="Comma 2 4 14" xfId="11143" xr:uid="{00000000-0005-0000-0000-0000862B0000}"/>
    <cellStyle name="Comma 2 4 15" xfId="11144" xr:uid="{00000000-0005-0000-0000-0000872B0000}"/>
    <cellStyle name="Comma 2 4 16" xfId="11145" xr:uid="{00000000-0005-0000-0000-0000882B0000}"/>
    <cellStyle name="Comma 2 4 17" xfId="11146" xr:uid="{00000000-0005-0000-0000-0000892B0000}"/>
    <cellStyle name="Comma 2 4 18" xfId="11147" xr:uid="{00000000-0005-0000-0000-00008A2B0000}"/>
    <cellStyle name="Comma 2 4 19" xfId="11148" xr:uid="{00000000-0005-0000-0000-00008B2B0000}"/>
    <cellStyle name="Comma 2 4 2" xfId="11149" xr:uid="{00000000-0005-0000-0000-00008C2B0000}"/>
    <cellStyle name="Comma 2 4 20" xfId="11150" xr:uid="{00000000-0005-0000-0000-00008D2B0000}"/>
    <cellStyle name="Comma 2 4 21" xfId="11151" xr:uid="{00000000-0005-0000-0000-00008E2B0000}"/>
    <cellStyle name="Comma 2 4 22" xfId="11152" xr:uid="{00000000-0005-0000-0000-00008F2B0000}"/>
    <cellStyle name="Comma 2 4 23" xfId="11153" xr:uid="{00000000-0005-0000-0000-0000902B0000}"/>
    <cellStyle name="Comma 2 4 24" xfId="11154" xr:uid="{00000000-0005-0000-0000-0000912B0000}"/>
    <cellStyle name="Comma 2 4 25" xfId="11155" xr:uid="{00000000-0005-0000-0000-0000922B0000}"/>
    <cellStyle name="Comma 2 4 26" xfId="11156" xr:uid="{00000000-0005-0000-0000-0000932B0000}"/>
    <cellStyle name="Comma 2 4 27" xfId="11157" xr:uid="{00000000-0005-0000-0000-0000942B0000}"/>
    <cellStyle name="Comma 2 4 28" xfId="11158" xr:uid="{00000000-0005-0000-0000-0000952B0000}"/>
    <cellStyle name="Comma 2 4 29" xfId="11159" xr:uid="{00000000-0005-0000-0000-0000962B0000}"/>
    <cellStyle name="Comma 2 4 3" xfId="11160" xr:uid="{00000000-0005-0000-0000-0000972B0000}"/>
    <cellStyle name="Comma 2 4 30" xfId="11161" xr:uid="{00000000-0005-0000-0000-0000982B0000}"/>
    <cellStyle name="Comma 2 4 31" xfId="11162" xr:uid="{00000000-0005-0000-0000-0000992B0000}"/>
    <cellStyle name="Comma 2 4 32" xfId="11163" xr:uid="{00000000-0005-0000-0000-00009A2B0000}"/>
    <cellStyle name="Comma 2 4 33" xfId="11164" xr:uid="{00000000-0005-0000-0000-00009B2B0000}"/>
    <cellStyle name="Comma 2 4 34" xfId="11165" xr:uid="{00000000-0005-0000-0000-00009C2B0000}"/>
    <cellStyle name="Comma 2 4 35" xfId="11166" xr:uid="{00000000-0005-0000-0000-00009D2B0000}"/>
    <cellStyle name="Comma 2 4 36" xfId="11167" xr:uid="{00000000-0005-0000-0000-00009E2B0000}"/>
    <cellStyle name="Comma 2 4 37" xfId="11168" xr:uid="{00000000-0005-0000-0000-00009F2B0000}"/>
    <cellStyle name="Comma 2 4 38" xfId="11169" xr:uid="{00000000-0005-0000-0000-0000A02B0000}"/>
    <cellStyle name="Comma 2 4 39" xfId="11170" xr:uid="{00000000-0005-0000-0000-0000A12B0000}"/>
    <cellStyle name="Comma 2 4 4" xfId="11171" xr:uid="{00000000-0005-0000-0000-0000A22B0000}"/>
    <cellStyle name="Comma 2 4 40" xfId="11172" xr:uid="{00000000-0005-0000-0000-0000A32B0000}"/>
    <cellStyle name="Comma 2 4 41" xfId="11173" xr:uid="{00000000-0005-0000-0000-0000A42B0000}"/>
    <cellStyle name="Comma 2 4 42" xfId="11174" xr:uid="{00000000-0005-0000-0000-0000A52B0000}"/>
    <cellStyle name="Comma 2 4 43" xfId="11175" xr:uid="{00000000-0005-0000-0000-0000A62B0000}"/>
    <cellStyle name="Comma 2 4 44" xfId="11176" xr:uid="{00000000-0005-0000-0000-0000A72B0000}"/>
    <cellStyle name="Comma 2 4 45" xfId="11177" xr:uid="{00000000-0005-0000-0000-0000A82B0000}"/>
    <cellStyle name="Comma 2 4 46" xfId="11178" xr:uid="{00000000-0005-0000-0000-0000A92B0000}"/>
    <cellStyle name="Comma 2 4 47" xfId="11179" xr:uid="{00000000-0005-0000-0000-0000AA2B0000}"/>
    <cellStyle name="Comma 2 4 48" xfId="11180" xr:uid="{00000000-0005-0000-0000-0000AB2B0000}"/>
    <cellStyle name="Comma 2 4 49" xfId="11181" xr:uid="{00000000-0005-0000-0000-0000AC2B0000}"/>
    <cellStyle name="Comma 2 4 5" xfId="11182" xr:uid="{00000000-0005-0000-0000-0000AD2B0000}"/>
    <cellStyle name="Comma 2 4 50" xfId="11183" xr:uid="{00000000-0005-0000-0000-0000AE2B0000}"/>
    <cellStyle name="Comma 2 4 51" xfId="11184" xr:uid="{00000000-0005-0000-0000-0000AF2B0000}"/>
    <cellStyle name="Comma 2 4 52" xfId="11185" xr:uid="{00000000-0005-0000-0000-0000B02B0000}"/>
    <cellStyle name="Comma 2 4 53" xfId="11186" xr:uid="{00000000-0005-0000-0000-0000B12B0000}"/>
    <cellStyle name="Comma 2 4 54" xfId="11187" xr:uid="{00000000-0005-0000-0000-0000B22B0000}"/>
    <cellStyle name="Comma 2 4 55" xfId="11188" xr:uid="{00000000-0005-0000-0000-0000B32B0000}"/>
    <cellStyle name="Comma 2 4 56" xfId="11189" xr:uid="{00000000-0005-0000-0000-0000B42B0000}"/>
    <cellStyle name="Comma 2 4 57" xfId="11190" xr:uid="{00000000-0005-0000-0000-0000B52B0000}"/>
    <cellStyle name="Comma 2 4 58" xfId="11191" xr:uid="{00000000-0005-0000-0000-0000B62B0000}"/>
    <cellStyle name="Comma 2 4 59" xfId="11192" xr:uid="{00000000-0005-0000-0000-0000B72B0000}"/>
    <cellStyle name="Comma 2 4 6" xfId="11193" xr:uid="{00000000-0005-0000-0000-0000B82B0000}"/>
    <cellStyle name="Comma 2 4 60" xfId="11194" xr:uid="{00000000-0005-0000-0000-0000B92B0000}"/>
    <cellStyle name="Comma 2 4 61" xfId="11195" xr:uid="{00000000-0005-0000-0000-0000BA2B0000}"/>
    <cellStyle name="Comma 2 4 7" xfId="11196" xr:uid="{00000000-0005-0000-0000-0000BB2B0000}"/>
    <cellStyle name="Comma 2 4 8" xfId="11197" xr:uid="{00000000-0005-0000-0000-0000BC2B0000}"/>
    <cellStyle name="Comma 2 4 9" xfId="11198" xr:uid="{00000000-0005-0000-0000-0000BD2B0000}"/>
    <cellStyle name="Comma 2 40" xfId="11199" xr:uid="{00000000-0005-0000-0000-0000BE2B0000}"/>
    <cellStyle name="Comma 2 41" xfId="11200" xr:uid="{00000000-0005-0000-0000-0000BF2B0000}"/>
    <cellStyle name="Comma 2 42" xfId="11201" xr:uid="{00000000-0005-0000-0000-0000C02B0000}"/>
    <cellStyle name="Comma 2 43" xfId="11202" xr:uid="{00000000-0005-0000-0000-0000C12B0000}"/>
    <cellStyle name="Comma 2 44" xfId="11203" xr:uid="{00000000-0005-0000-0000-0000C22B0000}"/>
    <cellStyle name="Comma 2 45" xfId="11204" xr:uid="{00000000-0005-0000-0000-0000C32B0000}"/>
    <cellStyle name="Comma 2 46" xfId="11205" xr:uid="{00000000-0005-0000-0000-0000C42B0000}"/>
    <cellStyle name="Comma 2 47" xfId="11206" xr:uid="{00000000-0005-0000-0000-0000C52B0000}"/>
    <cellStyle name="Comma 2 48" xfId="11207" xr:uid="{00000000-0005-0000-0000-0000C62B0000}"/>
    <cellStyle name="Comma 2 49" xfId="11208" xr:uid="{00000000-0005-0000-0000-0000C72B0000}"/>
    <cellStyle name="Comma 2 5" xfId="11209" xr:uid="{00000000-0005-0000-0000-0000C82B0000}"/>
    <cellStyle name="Comma 2 5 10" xfId="11210" xr:uid="{00000000-0005-0000-0000-0000C92B0000}"/>
    <cellStyle name="Comma 2 5 11" xfId="11211" xr:uid="{00000000-0005-0000-0000-0000CA2B0000}"/>
    <cellStyle name="Comma 2 5 12" xfId="11212" xr:uid="{00000000-0005-0000-0000-0000CB2B0000}"/>
    <cellStyle name="Comma 2 5 13" xfId="11213" xr:uid="{00000000-0005-0000-0000-0000CC2B0000}"/>
    <cellStyle name="Comma 2 5 14" xfId="11214" xr:uid="{00000000-0005-0000-0000-0000CD2B0000}"/>
    <cellStyle name="Comma 2 5 15" xfId="11215" xr:uid="{00000000-0005-0000-0000-0000CE2B0000}"/>
    <cellStyle name="Comma 2 5 16" xfId="11216" xr:uid="{00000000-0005-0000-0000-0000CF2B0000}"/>
    <cellStyle name="Comma 2 5 17" xfId="11217" xr:uid="{00000000-0005-0000-0000-0000D02B0000}"/>
    <cellStyle name="Comma 2 5 18" xfId="11218" xr:uid="{00000000-0005-0000-0000-0000D12B0000}"/>
    <cellStyle name="Comma 2 5 19" xfId="11219" xr:uid="{00000000-0005-0000-0000-0000D22B0000}"/>
    <cellStyle name="Comma 2 5 2" xfId="11220" xr:uid="{00000000-0005-0000-0000-0000D32B0000}"/>
    <cellStyle name="Comma 2 5 20" xfId="11221" xr:uid="{00000000-0005-0000-0000-0000D42B0000}"/>
    <cellStyle name="Comma 2 5 21" xfId="11222" xr:uid="{00000000-0005-0000-0000-0000D52B0000}"/>
    <cellStyle name="Comma 2 5 22" xfId="11223" xr:uid="{00000000-0005-0000-0000-0000D62B0000}"/>
    <cellStyle name="Comma 2 5 23" xfId="11224" xr:uid="{00000000-0005-0000-0000-0000D72B0000}"/>
    <cellStyle name="Comma 2 5 24" xfId="11225" xr:uid="{00000000-0005-0000-0000-0000D82B0000}"/>
    <cellStyle name="Comma 2 5 25" xfId="11226" xr:uid="{00000000-0005-0000-0000-0000D92B0000}"/>
    <cellStyle name="Comma 2 5 26" xfId="11227" xr:uid="{00000000-0005-0000-0000-0000DA2B0000}"/>
    <cellStyle name="Comma 2 5 27" xfId="11228" xr:uid="{00000000-0005-0000-0000-0000DB2B0000}"/>
    <cellStyle name="Comma 2 5 28" xfId="11229" xr:uid="{00000000-0005-0000-0000-0000DC2B0000}"/>
    <cellStyle name="Comma 2 5 29" xfId="11230" xr:uid="{00000000-0005-0000-0000-0000DD2B0000}"/>
    <cellStyle name="Comma 2 5 3" xfId="11231" xr:uid="{00000000-0005-0000-0000-0000DE2B0000}"/>
    <cellStyle name="Comma 2 5 30" xfId="11232" xr:uid="{00000000-0005-0000-0000-0000DF2B0000}"/>
    <cellStyle name="Comma 2 5 31" xfId="11233" xr:uid="{00000000-0005-0000-0000-0000E02B0000}"/>
    <cellStyle name="Comma 2 5 32" xfId="11234" xr:uid="{00000000-0005-0000-0000-0000E12B0000}"/>
    <cellStyle name="Comma 2 5 33" xfId="11235" xr:uid="{00000000-0005-0000-0000-0000E22B0000}"/>
    <cellStyle name="Comma 2 5 34" xfId="11236" xr:uid="{00000000-0005-0000-0000-0000E32B0000}"/>
    <cellStyle name="Comma 2 5 35" xfId="11237" xr:uid="{00000000-0005-0000-0000-0000E42B0000}"/>
    <cellStyle name="Comma 2 5 36" xfId="11238" xr:uid="{00000000-0005-0000-0000-0000E52B0000}"/>
    <cellStyle name="Comma 2 5 37" xfId="11239" xr:uid="{00000000-0005-0000-0000-0000E62B0000}"/>
    <cellStyle name="Comma 2 5 38" xfId="11240" xr:uid="{00000000-0005-0000-0000-0000E72B0000}"/>
    <cellStyle name="Comma 2 5 39" xfId="11241" xr:uid="{00000000-0005-0000-0000-0000E82B0000}"/>
    <cellStyle name="Comma 2 5 4" xfId="11242" xr:uid="{00000000-0005-0000-0000-0000E92B0000}"/>
    <cellStyle name="Comma 2 5 40" xfId="11243" xr:uid="{00000000-0005-0000-0000-0000EA2B0000}"/>
    <cellStyle name="Comma 2 5 41" xfId="11244" xr:uid="{00000000-0005-0000-0000-0000EB2B0000}"/>
    <cellStyle name="Comma 2 5 42" xfId="11245" xr:uid="{00000000-0005-0000-0000-0000EC2B0000}"/>
    <cellStyle name="Comma 2 5 43" xfId="11246" xr:uid="{00000000-0005-0000-0000-0000ED2B0000}"/>
    <cellStyle name="Comma 2 5 44" xfId="11247" xr:uid="{00000000-0005-0000-0000-0000EE2B0000}"/>
    <cellStyle name="Comma 2 5 45" xfId="11248" xr:uid="{00000000-0005-0000-0000-0000EF2B0000}"/>
    <cellStyle name="Comma 2 5 46" xfId="11249" xr:uid="{00000000-0005-0000-0000-0000F02B0000}"/>
    <cellStyle name="Comma 2 5 47" xfId="11250" xr:uid="{00000000-0005-0000-0000-0000F12B0000}"/>
    <cellStyle name="Comma 2 5 48" xfId="11251" xr:uid="{00000000-0005-0000-0000-0000F22B0000}"/>
    <cellStyle name="Comma 2 5 49" xfId="11252" xr:uid="{00000000-0005-0000-0000-0000F32B0000}"/>
    <cellStyle name="Comma 2 5 5" xfId="11253" xr:uid="{00000000-0005-0000-0000-0000F42B0000}"/>
    <cellStyle name="Comma 2 5 50" xfId="11254" xr:uid="{00000000-0005-0000-0000-0000F52B0000}"/>
    <cellStyle name="Comma 2 5 51" xfId="11255" xr:uid="{00000000-0005-0000-0000-0000F62B0000}"/>
    <cellStyle name="Comma 2 5 52" xfId="11256" xr:uid="{00000000-0005-0000-0000-0000F72B0000}"/>
    <cellStyle name="Comma 2 5 53" xfId="11257" xr:uid="{00000000-0005-0000-0000-0000F82B0000}"/>
    <cellStyle name="Comma 2 5 54" xfId="11258" xr:uid="{00000000-0005-0000-0000-0000F92B0000}"/>
    <cellStyle name="Comma 2 5 55" xfId="11259" xr:uid="{00000000-0005-0000-0000-0000FA2B0000}"/>
    <cellStyle name="Comma 2 5 56" xfId="11260" xr:uid="{00000000-0005-0000-0000-0000FB2B0000}"/>
    <cellStyle name="Comma 2 5 57" xfId="11261" xr:uid="{00000000-0005-0000-0000-0000FC2B0000}"/>
    <cellStyle name="Comma 2 5 58" xfId="11262" xr:uid="{00000000-0005-0000-0000-0000FD2B0000}"/>
    <cellStyle name="Comma 2 5 59" xfId="11263" xr:uid="{00000000-0005-0000-0000-0000FE2B0000}"/>
    <cellStyle name="Comma 2 5 6" xfId="11264" xr:uid="{00000000-0005-0000-0000-0000FF2B0000}"/>
    <cellStyle name="Comma 2 5 60" xfId="11265" xr:uid="{00000000-0005-0000-0000-0000002C0000}"/>
    <cellStyle name="Comma 2 5 61" xfId="11266" xr:uid="{00000000-0005-0000-0000-0000012C0000}"/>
    <cellStyle name="Comma 2 5 7" xfId="11267" xr:uid="{00000000-0005-0000-0000-0000022C0000}"/>
    <cellStyle name="Comma 2 5 8" xfId="11268" xr:uid="{00000000-0005-0000-0000-0000032C0000}"/>
    <cellStyle name="Comma 2 5 9" xfId="11269" xr:uid="{00000000-0005-0000-0000-0000042C0000}"/>
    <cellStyle name="Comma 2 50" xfId="11270" xr:uid="{00000000-0005-0000-0000-0000052C0000}"/>
    <cellStyle name="Comma 2 51" xfId="11271" xr:uid="{00000000-0005-0000-0000-0000062C0000}"/>
    <cellStyle name="Comma 2 52" xfId="11272" xr:uid="{00000000-0005-0000-0000-0000072C0000}"/>
    <cellStyle name="Comma 2 52 2" xfId="11273" xr:uid="{00000000-0005-0000-0000-0000082C0000}"/>
    <cellStyle name="Comma 2 53" xfId="11274" xr:uid="{00000000-0005-0000-0000-0000092C0000}"/>
    <cellStyle name="Comma 2 6" xfId="11275" xr:uid="{00000000-0005-0000-0000-00000A2C0000}"/>
    <cellStyle name="Comma 2 6 10" xfId="11276" xr:uid="{00000000-0005-0000-0000-00000B2C0000}"/>
    <cellStyle name="Comma 2 6 11" xfId="11277" xr:uid="{00000000-0005-0000-0000-00000C2C0000}"/>
    <cellStyle name="Comma 2 6 12" xfId="11278" xr:uid="{00000000-0005-0000-0000-00000D2C0000}"/>
    <cellStyle name="Comma 2 6 13" xfId="11279" xr:uid="{00000000-0005-0000-0000-00000E2C0000}"/>
    <cellStyle name="Comma 2 6 14" xfId="11280" xr:uid="{00000000-0005-0000-0000-00000F2C0000}"/>
    <cellStyle name="Comma 2 6 15" xfId="11281" xr:uid="{00000000-0005-0000-0000-0000102C0000}"/>
    <cellStyle name="Comma 2 6 16" xfId="11282" xr:uid="{00000000-0005-0000-0000-0000112C0000}"/>
    <cellStyle name="Comma 2 6 17" xfId="11283" xr:uid="{00000000-0005-0000-0000-0000122C0000}"/>
    <cellStyle name="Comma 2 6 18" xfId="11284" xr:uid="{00000000-0005-0000-0000-0000132C0000}"/>
    <cellStyle name="Comma 2 6 19" xfId="11285" xr:uid="{00000000-0005-0000-0000-0000142C0000}"/>
    <cellStyle name="Comma 2 6 2" xfId="11286" xr:uid="{00000000-0005-0000-0000-0000152C0000}"/>
    <cellStyle name="Comma 2 6 20" xfId="11287" xr:uid="{00000000-0005-0000-0000-0000162C0000}"/>
    <cellStyle name="Comma 2 6 21" xfId="11288" xr:uid="{00000000-0005-0000-0000-0000172C0000}"/>
    <cellStyle name="Comma 2 6 22" xfId="11289" xr:uid="{00000000-0005-0000-0000-0000182C0000}"/>
    <cellStyle name="Comma 2 6 23" xfId="11290" xr:uid="{00000000-0005-0000-0000-0000192C0000}"/>
    <cellStyle name="Comma 2 6 24" xfId="11291" xr:uid="{00000000-0005-0000-0000-00001A2C0000}"/>
    <cellStyle name="Comma 2 6 25" xfId="11292" xr:uid="{00000000-0005-0000-0000-00001B2C0000}"/>
    <cellStyle name="Comma 2 6 26" xfId="11293" xr:uid="{00000000-0005-0000-0000-00001C2C0000}"/>
    <cellStyle name="Comma 2 6 27" xfId="11294" xr:uid="{00000000-0005-0000-0000-00001D2C0000}"/>
    <cellStyle name="Comma 2 6 28" xfId="11295" xr:uid="{00000000-0005-0000-0000-00001E2C0000}"/>
    <cellStyle name="Comma 2 6 29" xfId="11296" xr:uid="{00000000-0005-0000-0000-00001F2C0000}"/>
    <cellStyle name="Comma 2 6 3" xfId="11297" xr:uid="{00000000-0005-0000-0000-0000202C0000}"/>
    <cellStyle name="Comma 2 6 30" xfId="11298" xr:uid="{00000000-0005-0000-0000-0000212C0000}"/>
    <cellStyle name="Comma 2 6 31" xfId="11299" xr:uid="{00000000-0005-0000-0000-0000222C0000}"/>
    <cellStyle name="Comma 2 6 4" xfId="11300" xr:uid="{00000000-0005-0000-0000-0000232C0000}"/>
    <cellStyle name="Comma 2 6 5" xfId="11301" xr:uid="{00000000-0005-0000-0000-0000242C0000}"/>
    <cellStyle name="Comma 2 6 6" xfId="11302" xr:uid="{00000000-0005-0000-0000-0000252C0000}"/>
    <cellStyle name="Comma 2 6 7" xfId="11303" xr:uid="{00000000-0005-0000-0000-0000262C0000}"/>
    <cellStyle name="Comma 2 6 8" xfId="11304" xr:uid="{00000000-0005-0000-0000-0000272C0000}"/>
    <cellStyle name="Comma 2 6 9" xfId="11305" xr:uid="{00000000-0005-0000-0000-0000282C0000}"/>
    <cellStyle name="Comma 2 7" xfId="11306" xr:uid="{00000000-0005-0000-0000-0000292C0000}"/>
    <cellStyle name="Comma 2 7 2" xfId="11307" xr:uid="{00000000-0005-0000-0000-00002A2C0000}"/>
    <cellStyle name="Comma 2 7 2 2" xfId="11308" xr:uid="{00000000-0005-0000-0000-00002B2C0000}"/>
    <cellStyle name="Comma 2 7 3" xfId="11309" xr:uid="{00000000-0005-0000-0000-00002C2C0000}"/>
    <cellStyle name="Comma 2 7 4" xfId="11310" xr:uid="{00000000-0005-0000-0000-00002D2C0000}"/>
    <cellStyle name="Comma 2 8" xfId="11311" xr:uid="{00000000-0005-0000-0000-00002E2C0000}"/>
    <cellStyle name="Comma 2 8 2" xfId="11312" xr:uid="{00000000-0005-0000-0000-00002F2C0000}"/>
    <cellStyle name="Comma 2 8 3" xfId="11313" xr:uid="{00000000-0005-0000-0000-0000302C0000}"/>
    <cellStyle name="Comma 2 9" xfId="11314" xr:uid="{00000000-0005-0000-0000-0000312C0000}"/>
    <cellStyle name="Comma 2 9 2" xfId="11315" xr:uid="{00000000-0005-0000-0000-0000322C0000}"/>
    <cellStyle name="Comma 2 9 3" xfId="11316" xr:uid="{00000000-0005-0000-0000-0000332C0000}"/>
    <cellStyle name="Comma 2_P&amp;L MR" xfId="11317" xr:uid="{00000000-0005-0000-0000-0000342C0000}"/>
    <cellStyle name="Comma 20" xfId="11318" xr:uid="{00000000-0005-0000-0000-0000352C0000}"/>
    <cellStyle name="Comma 21" xfId="11319" xr:uid="{00000000-0005-0000-0000-0000362C0000}"/>
    <cellStyle name="Comma 22" xfId="11320" xr:uid="{00000000-0005-0000-0000-0000372C0000}"/>
    <cellStyle name="Comma 22 2" xfId="11321" xr:uid="{00000000-0005-0000-0000-0000382C0000}"/>
    <cellStyle name="Comma 22 3" xfId="11322" xr:uid="{00000000-0005-0000-0000-0000392C0000}"/>
    <cellStyle name="Comma 22 4" xfId="11323" xr:uid="{00000000-0005-0000-0000-00003A2C0000}"/>
    <cellStyle name="Comma 22 5" xfId="11324" xr:uid="{00000000-0005-0000-0000-00003B2C0000}"/>
    <cellStyle name="Comma 22 6" xfId="11325" xr:uid="{00000000-0005-0000-0000-00003C2C0000}"/>
    <cellStyle name="Comma 22 7" xfId="11326" xr:uid="{00000000-0005-0000-0000-00003D2C0000}"/>
    <cellStyle name="Comma 22 8" xfId="11327" xr:uid="{00000000-0005-0000-0000-00003E2C0000}"/>
    <cellStyle name="Comma 22 9" xfId="11328" xr:uid="{00000000-0005-0000-0000-00003F2C0000}"/>
    <cellStyle name="Comma 23" xfId="11329" xr:uid="{00000000-0005-0000-0000-0000402C0000}"/>
    <cellStyle name="Comma 23 10" xfId="11330" xr:uid="{00000000-0005-0000-0000-0000412C0000}"/>
    <cellStyle name="Comma 23 10 10" xfId="11331" xr:uid="{00000000-0005-0000-0000-0000422C0000}"/>
    <cellStyle name="Comma 23 10 10 2" xfId="11332" xr:uid="{00000000-0005-0000-0000-0000432C0000}"/>
    <cellStyle name="Comma 23 10 11" xfId="11333" xr:uid="{00000000-0005-0000-0000-0000442C0000}"/>
    <cellStyle name="Comma 23 10 11 2" xfId="11334" xr:uid="{00000000-0005-0000-0000-0000452C0000}"/>
    <cellStyle name="Comma 23 10 12" xfId="11335" xr:uid="{00000000-0005-0000-0000-0000462C0000}"/>
    <cellStyle name="Comma 23 10 12 2" xfId="11336" xr:uid="{00000000-0005-0000-0000-0000472C0000}"/>
    <cellStyle name="Comma 23 10 13" xfId="11337" xr:uid="{00000000-0005-0000-0000-0000482C0000}"/>
    <cellStyle name="Comma 23 10 13 2" xfId="11338" xr:uid="{00000000-0005-0000-0000-0000492C0000}"/>
    <cellStyle name="Comma 23 10 14" xfId="11339" xr:uid="{00000000-0005-0000-0000-00004A2C0000}"/>
    <cellStyle name="Comma 23 10 14 2" xfId="11340" xr:uid="{00000000-0005-0000-0000-00004B2C0000}"/>
    <cellStyle name="Comma 23 10 15" xfId="11341" xr:uid="{00000000-0005-0000-0000-00004C2C0000}"/>
    <cellStyle name="Comma 23 10 15 2" xfId="11342" xr:uid="{00000000-0005-0000-0000-00004D2C0000}"/>
    <cellStyle name="Comma 23 10 16" xfId="11343" xr:uid="{00000000-0005-0000-0000-00004E2C0000}"/>
    <cellStyle name="Comma 23 10 2" xfId="11344" xr:uid="{00000000-0005-0000-0000-00004F2C0000}"/>
    <cellStyle name="Comma 23 10 2 2" xfId="11345" xr:uid="{00000000-0005-0000-0000-0000502C0000}"/>
    <cellStyle name="Comma 23 10 3" xfId="11346" xr:uid="{00000000-0005-0000-0000-0000512C0000}"/>
    <cellStyle name="Comma 23 10 3 2" xfId="11347" xr:uid="{00000000-0005-0000-0000-0000522C0000}"/>
    <cellStyle name="Comma 23 10 4" xfId="11348" xr:uid="{00000000-0005-0000-0000-0000532C0000}"/>
    <cellStyle name="Comma 23 10 4 2" xfId="11349" xr:uid="{00000000-0005-0000-0000-0000542C0000}"/>
    <cellStyle name="Comma 23 10 5" xfId="11350" xr:uid="{00000000-0005-0000-0000-0000552C0000}"/>
    <cellStyle name="Comma 23 10 5 2" xfId="11351" xr:uid="{00000000-0005-0000-0000-0000562C0000}"/>
    <cellStyle name="Comma 23 10 6" xfId="11352" xr:uid="{00000000-0005-0000-0000-0000572C0000}"/>
    <cellStyle name="Comma 23 10 6 2" xfId="11353" xr:uid="{00000000-0005-0000-0000-0000582C0000}"/>
    <cellStyle name="Comma 23 10 7" xfId="11354" xr:uid="{00000000-0005-0000-0000-0000592C0000}"/>
    <cellStyle name="Comma 23 10 7 2" xfId="11355" xr:uid="{00000000-0005-0000-0000-00005A2C0000}"/>
    <cellStyle name="Comma 23 10 8" xfId="11356" xr:uid="{00000000-0005-0000-0000-00005B2C0000}"/>
    <cellStyle name="Comma 23 10 8 2" xfId="11357" xr:uid="{00000000-0005-0000-0000-00005C2C0000}"/>
    <cellStyle name="Comma 23 10 9" xfId="11358" xr:uid="{00000000-0005-0000-0000-00005D2C0000}"/>
    <cellStyle name="Comma 23 10 9 2" xfId="11359" xr:uid="{00000000-0005-0000-0000-00005E2C0000}"/>
    <cellStyle name="Comma 23 11" xfId="11360" xr:uid="{00000000-0005-0000-0000-00005F2C0000}"/>
    <cellStyle name="Comma 23 11 10" xfId="11361" xr:uid="{00000000-0005-0000-0000-0000602C0000}"/>
    <cellStyle name="Comma 23 11 10 2" xfId="11362" xr:uid="{00000000-0005-0000-0000-0000612C0000}"/>
    <cellStyle name="Comma 23 11 11" xfId="11363" xr:uid="{00000000-0005-0000-0000-0000622C0000}"/>
    <cellStyle name="Comma 23 11 11 2" xfId="11364" xr:uid="{00000000-0005-0000-0000-0000632C0000}"/>
    <cellStyle name="Comma 23 11 12" xfId="11365" xr:uid="{00000000-0005-0000-0000-0000642C0000}"/>
    <cellStyle name="Comma 23 11 12 2" xfId="11366" xr:uid="{00000000-0005-0000-0000-0000652C0000}"/>
    <cellStyle name="Comma 23 11 13" xfId="11367" xr:uid="{00000000-0005-0000-0000-0000662C0000}"/>
    <cellStyle name="Comma 23 11 13 2" xfId="11368" xr:uid="{00000000-0005-0000-0000-0000672C0000}"/>
    <cellStyle name="Comma 23 11 14" xfId="11369" xr:uid="{00000000-0005-0000-0000-0000682C0000}"/>
    <cellStyle name="Comma 23 11 14 2" xfId="11370" xr:uid="{00000000-0005-0000-0000-0000692C0000}"/>
    <cellStyle name="Comma 23 11 15" xfId="11371" xr:uid="{00000000-0005-0000-0000-00006A2C0000}"/>
    <cellStyle name="Comma 23 11 15 2" xfId="11372" xr:uid="{00000000-0005-0000-0000-00006B2C0000}"/>
    <cellStyle name="Comma 23 11 16" xfId="11373" xr:uid="{00000000-0005-0000-0000-00006C2C0000}"/>
    <cellStyle name="Comma 23 11 2" xfId="11374" xr:uid="{00000000-0005-0000-0000-00006D2C0000}"/>
    <cellStyle name="Comma 23 11 2 2" xfId="11375" xr:uid="{00000000-0005-0000-0000-00006E2C0000}"/>
    <cellStyle name="Comma 23 11 3" xfId="11376" xr:uid="{00000000-0005-0000-0000-00006F2C0000}"/>
    <cellStyle name="Comma 23 11 3 2" xfId="11377" xr:uid="{00000000-0005-0000-0000-0000702C0000}"/>
    <cellStyle name="Comma 23 11 4" xfId="11378" xr:uid="{00000000-0005-0000-0000-0000712C0000}"/>
    <cellStyle name="Comma 23 11 4 2" xfId="11379" xr:uid="{00000000-0005-0000-0000-0000722C0000}"/>
    <cellStyle name="Comma 23 11 5" xfId="11380" xr:uid="{00000000-0005-0000-0000-0000732C0000}"/>
    <cellStyle name="Comma 23 11 5 2" xfId="11381" xr:uid="{00000000-0005-0000-0000-0000742C0000}"/>
    <cellStyle name="Comma 23 11 6" xfId="11382" xr:uid="{00000000-0005-0000-0000-0000752C0000}"/>
    <cellStyle name="Comma 23 11 6 2" xfId="11383" xr:uid="{00000000-0005-0000-0000-0000762C0000}"/>
    <cellStyle name="Comma 23 11 7" xfId="11384" xr:uid="{00000000-0005-0000-0000-0000772C0000}"/>
    <cellStyle name="Comma 23 11 7 2" xfId="11385" xr:uid="{00000000-0005-0000-0000-0000782C0000}"/>
    <cellStyle name="Comma 23 11 8" xfId="11386" xr:uid="{00000000-0005-0000-0000-0000792C0000}"/>
    <cellStyle name="Comma 23 11 8 2" xfId="11387" xr:uid="{00000000-0005-0000-0000-00007A2C0000}"/>
    <cellStyle name="Comma 23 11 9" xfId="11388" xr:uid="{00000000-0005-0000-0000-00007B2C0000}"/>
    <cellStyle name="Comma 23 11 9 2" xfId="11389" xr:uid="{00000000-0005-0000-0000-00007C2C0000}"/>
    <cellStyle name="Comma 23 12" xfId="11390" xr:uid="{00000000-0005-0000-0000-00007D2C0000}"/>
    <cellStyle name="Comma 23 12 10" xfId="11391" xr:uid="{00000000-0005-0000-0000-00007E2C0000}"/>
    <cellStyle name="Comma 23 12 10 2" xfId="11392" xr:uid="{00000000-0005-0000-0000-00007F2C0000}"/>
    <cellStyle name="Comma 23 12 11" xfId="11393" xr:uid="{00000000-0005-0000-0000-0000802C0000}"/>
    <cellStyle name="Comma 23 12 11 2" xfId="11394" xr:uid="{00000000-0005-0000-0000-0000812C0000}"/>
    <cellStyle name="Comma 23 12 12" xfId="11395" xr:uid="{00000000-0005-0000-0000-0000822C0000}"/>
    <cellStyle name="Comma 23 12 12 2" xfId="11396" xr:uid="{00000000-0005-0000-0000-0000832C0000}"/>
    <cellStyle name="Comma 23 12 13" xfId="11397" xr:uid="{00000000-0005-0000-0000-0000842C0000}"/>
    <cellStyle name="Comma 23 12 13 2" xfId="11398" xr:uid="{00000000-0005-0000-0000-0000852C0000}"/>
    <cellStyle name="Comma 23 12 14" xfId="11399" xr:uid="{00000000-0005-0000-0000-0000862C0000}"/>
    <cellStyle name="Comma 23 12 14 2" xfId="11400" xr:uid="{00000000-0005-0000-0000-0000872C0000}"/>
    <cellStyle name="Comma 23 12 15" xfId="11401" xr:uid="{00000000-0005-0000-0000-0000882C0000}"/>
    <cellStyle name="Comma 23 12 15 2" xfId="11402" xr:uid="{00000000-0005-0000-0000-0000892C0000}"/>
    <cellStyle name="Comma 23 12 16" xfId="11403" xr:uid="{00000000-0005-0000-0000-00008A2C0000}"/>
    <cellStyle name="Comma 23 12 2" xfId="11404" xr:uid="{00000000-0005-0000-0000-00008B2C0000}"/>
    <cellStyle name="Comma 23 12 2 2" xfId="11405" xr:uid="{00000000-0005-0000-0000-00008C2C0000}"/>
    <cellStyle name="Comma 23 12 3" xfId="11406" xr:uid="{00000000-0005-0000-0000-00008D2C0000}"/>
    <cellStyle name="Comma 23 12 3 2" xfId="11407" xr:uid="{00000000-0005-0000-0000-00008E2C0000}"/>
    <cellStyle name="Comma 23 12 4" xfId="11408" xr:uid="{00000000-0005-0000-0000-00008F2C0000}"/>
    <cellStyle name="Comma 23 12 4 2" xfId="11409" xr:uid="{00000000-0005-0000-0000-0000902C0000}"/>
    <cellStyle name="Comma 23 12 5" xfId="11410" xr:uid="{00000000-0005-0000-0000-0000912C0000}"/>
    <cellStyle name="Comma 23 12 5 2" xfId="11411" xr:uid="{00000000-0005-0000-0000-0000922C0000}"/>
    <cellStyle name="Comma 23 12 6" xfId="11412" xr:uid="{00000000-0005-0000-0000-0000932C0000}"/>
    <cellStyle name="Comma 23 12 6 2" xfId="11413" xr:uid="{00000000-0005-0000-0000-0000942C0000}"/>
    <cellStyle name="Comma 23 12 7" xfId="11414" xr:uid="{00000000-0005-0000-0000-0000952C0000}"/>
    <cellStyle name="Comma 23 12 7 2" xfId="11415" xr:uid="{00000000-0005-0000-0000-0000962C0000}"/>
    <cellStyle name="Comma 23 12 8" xfId="11416" xr:uid="{00000000-0005-0000-0000-0000972C0000}"/>
    <cellStyle name="Comma 23 12 8 2" xfId="11417" xr:uid="{00000000-0005-0000-0000-0000982C0000}"/>
    <cellStyle name="Comma 23 12 9" xfId="11418" xr:uid="{00000000-0005-0000-0000-0000992C0000}"/>
    <cellStyle name="Comma 23 12 9 2" xfId="11419" xr:uid="{00000000-0005-0000-0000-00009A2C0000}"/>
    <cellStyle name="Comma 23 13" xfId="11420" xr:uid="{00000000-0005-0000-0000-00009B2C0000}"/>
    <cellStyle name="Comma 23 13 10" xfId="11421" xr:uid="{00000000-0005-0000-0000-00009C2C0000}"/>
    <cellStyle name="Comma 23 13 10 2" xfId="11422" xr:uid="{00000000-0005-0000-0000-00009D2C0000}"/>
    <cellStyle name="Comma 23 13 11" xfId="11423" xr:uid="{00000000-0005-0000-0000-00009E2C0000}"/>
    <cellStyle name="Comma 23 13 11 2" xfId="11424" xr:uid="{00000000-0005-0000-0000-00009F2C0000}"/>
    <cellStyle name="Comma 23 13 12" xfId="11425" xr:uid="{00000000-0005-0000-0000-0000A02C0000}"/>
    <cellStyle name="Comma 23 13 12 2" xfId="11426" xr:uid="{00000000-0005-0000-0000-0000A12C0000}"/>
    <cellStyle name="Comma 23 13 13" xfId="11427" xr:uid="{00000000-0005-0000-0000-0000A22C0000}"/>
    <cellStyle name="Comma 23 13 13 2" xfId="11428" xr:uid="{00000000-0005-0000-0000-0000A32C0000}"/>
    <cellStyle name="Comma 23 13 14" xfId="11429" xr:uid="{00000000-0005-0000-0000-0000A42C0000}"/>
    <cellStyle name="Comma 23 13 14 2" xfId="11430" xr:uid="{00000000-0005-0000-0000-0000A52C0000}"/>
    <cellStyle name="Comma 23 13 15" xfId="11431" xr:uid="{00000000-0005-0000-0000-0000A62C0000}"/>
    <cellStyle name="Comma 23 13 15 2" xfId="11432" xr:uid="{00000000-0005-0000-0000-0000A72C0000}"/>
    <cellStyle name="Comma 23 13 16" xfId="11433" xr:uid="{00000000-0005-0000-0000-0000A82C0000}"/>
    <cellStyle name="Comma 23 13 2" xfId="11434" xr:uid="{00000000-0005-0000-0000-0000A92C0000}"/>
    <cellStyle name="Comma 23 13 2 2" xfId="11435" xr:uid="{00000000-0005-0000-0000-0000AA2C0000}"/>
    <cellStyle name="Comma 23 13 3" xfId="11436" xr:uid="{00000000-0005-0000-0000-0000AB2C0000}"/>
    <cellStyle name="Comma 23 13 3 2" xfId="11437" xr:uid="{00000000-0005-0000-0000-0000AC2C0000}"/>
    <cellStyle name="Comma 23 13 4" xfId="11438" xr:uid="{00000000-0005-0000-0000-0000AD2C0000}"/>
    <cellStyle name="Comma 23 13 4 2" xfId="11439" xr:uid="{00000000-0005-0000-0000-0000AE2C0000}"/>
    <cellStyle name="Comma 23 13 5" xfId="11440" xr:uid="{00000000-0005-0000-0000-0000AF2C0000}"/>
    <cellStyle name="Comma 23 13 5 2" xfId="11441" xr:uid="{00000000-0005-0000-0000-0000B02C0000}"/>
    <cellStyle name="Comma 23 13 6" xfId="11442" xr:uid="{00000000-0005-0000-0000-0000B12C0000}"/>
    <cellStyle name="Comma 23 13 6 2" xfId="11443" xr:uid="{00000000-0005-0000-0000-0000B22C0000}"/>
    <cellStyle name="Comma 23 13 7" xfId="11444" xr:uid="{00000000-0005-0000-0000-0000B32C0000}"/>
    <cellStyle name="Comma 23 13 7 2" xfId="11445" xr:uid="{00000000-0005-0000-0000-0000B42C0000}"/>
    <cellStyle name="Comma 23 13 8" xfId="11446" xr:uid="{00000000-0005-0000-0000-0000B52C0000}"/>
    <cellStyle name="Comma 23 13 8 2" xfId="11447" xr:uid="{00000000-0005-0000-0000-0000B62C0000}"/>
    <cellStyle name="Comma 23 13 9" xfId="11448" xr:uid="{00000000-0005-0000-0000-0000B72C0000}"/>
    <cellStyle name="Comma 23 13 9 2" xfId="11449" xr:uid="{00000000-0005-0000-0000-0000B82C0000}"/>
    <cellStyle name="Comma 23 14" xfId="11450" xr:uid="{00000000-0005-0000-0000-0000B92C0000}"/>
    <cellStyle name="Comma 23 14 2" xfId="11451" xr:uid="{00000000-0005-0000-0000-0000BA2C0000}"/>
    <cellStyle name="Comma 23 15" xfId="11452" xr:uid="{00000000-0005-0000-0000-0000BB2C0000}"/>
    <cellStyle name="Comma 23 15 2" xfId="11453" xr:uid="{00000000-0005-0000-0000-0000BC2C0000}"/>
    <cellStyle name="Comma 23 16" xfId="11454" xr:uid="{00000000-0005-0000-0000-0000BD2C0000}"/>
    <cellStyle name="Comma 23 16 2" xfId="11455" xr:uid="{00000000-0005-0000-0000-0000BE2C0000}"/>
    <cellStyle name="Comma 23 17" xfId="11456" xr:uid="{00000000-0005-0000-0000-0000BF2C0000}"/>
    <cellStyle name="Comma 23 17 2" xfId="11457" xr:uid="{00000000-0005-0000-0000-0000C02C0000}"/>
    <cellStyle name="Comma 23 18" xfId="11458" xr:uid="{00000000-0005-0000-0000-0000C12C0000}"/>
    <cellStyle name="Comma 23 18 2" xfId="11459" xr:uid="{00000000-0005-0000-0000-0000C22C0000}"/>
    <cellStyle name="Comma 23 19" xfId="11460" xr:uid="{00000000-0005-0000-0000-0000C32C0000}"/>
    <cellStyle name="Comma 23 19 2" xfId="11461" xr:uid="{00000000-0005-0000-0000-0000C42C0000}"/>
    <cellStyle name="Comma 23 2" xfId="11462" xr:uid="{00000000-0005-0000-0000-0000C52C0000}"/>
    <cellStyle name="Comma 23 20" xfId="11463" xr:uid="{00000000-0005-0000-0000-0000C62C0000}"/>
    <cellStyle name="Comma 23 20 2" xfId="11464" xr:uid="{00000000-0005-0000-0000-0000C72C0000}"/>
    <cellStyle name="Comma 23 21" xfId="11465" xr:uid="{00000000-0005-0000-0000-0000C82C0000}"/>
    <cellStyle name="Comma 23 21 2" xfId="11466" xr:uid="{00000000-0005-0000-0000-0000C92C0000}"/>
    <cellStyle name="Comma 23 22" xfId="11467" xr:uid="{00000000-0005-0000-0000-0000CA2C0000}"/>
    <cellStyle name="Comma 23 22 2" xfId="11468" xr:uid="{00000000-0005-0000-0000-0000CB2C0000}"/>
    <cellStyle name="Comma 23 23" xfId="11469" xr:uid="{00000000-0005-0000-0000-0000CC2C0000}"/>
    <cellStyle name="Comma 23 23 2" xfId="11470" xr:uid="{00000000-0005-0000-0000-0000CD2C0000}"/>
    <cellStyle name="Comma 23 24" xfId="11471" xr:uid="{00000000-0005-0000-0000-0000CE2C0000}"/>
    <cellStyle name="Comma 23 24 2" xfId="11472" xr:uid="{00000000-0005-0000-0000-0000CF2C0000}"/>
    <cellStyle name="Comma 23 25" xfId="11473" xr:uid="{00000000-0005-0000-0000-0000D02C0000}"/>
    <cellStyle name="Comma 23 25 2" xfId="11474" xr:uid="{00000000-0005-0000-0000-0000D12C0000}"/>
    <cellStyle name="Comma 23 26" xfId="11475" xr:uid="{00000000-0005-0000-0000-0000D22C0000}"/>
    <cellStyle name="Comma 23 26 2" xfId="11476" xr:uid="{00000000-0005-0000-0000-0000D32C0000}"/>
    <cellStyle name="Comma 23 27" xfId="11477" xr:uid="{00000000-0005-0000-0000-0000D42C0000}"/>
    <cellStyle name="Comma 23 27 2" xfId="11478" xr:uid="{00000000-0005-0000-0000-0000D52C0000}"/>
    <cellStyle name="Comma 23 28" xfId="11479" xr:uid="{00000000-0005-0000-0000-0000D62C0000}"/>
    <cellStyle name="Comma 23 3" xfId="11480" xr:uid="{00000000-0005-0000-0000-0000D72C0000}"/>
    <cellStyle name="Comma 23 4" xfId="11481" xr:uid="{00000000-0005-0000-0000-0000D82C0000}"/>
    <cellStyle name="Comma 23 5" xfId="11482" xr:uid="{00000000-0005-0000-0000-0000D92C0000}"/>
    <cellStyle name="Comma 23 6" xfId="11483" xr:uid="{00000000-0005-0000-0000-0000DA2C0000}"/>
    <cellStyle name="Comma 23 7" xfId="11484" xr:uid="{00000000-0005-0000-0000-0000DB2C0000}"/>
    <cellStyle name="Comma 23 8" xfId="11485" xr:uid="{00000000-0005-0000-0000-0000DC2C0000}"/>
    <cellStyle name="Comma 23 9" xfId="11486" xr:uid="{00000000-0005-0000-0000-0000DD2C0000}"/>
    <cellStyle name="Comma 23 9 10" xfId="11487" xr:uid="{00000000-0005-0000-0000-0000DE2C0000}"/>
    <cellStyle name="Comma 23 9 10 2" xfId="11488" xr:uid="{00000000-0005-0000-0000-0000DF2C0000}"/>
    <cellStyle name="Comma 23 9 11" xfId="11489" xr:uid="{00000000-0005-0000-0000-0000E02C0000}"/>
    <cellStyle name="Comma 23 9 11 2" xfId="11490" xr:uid="{00000000-0005-0000-0000-0000E12C0000}"/>
    <cellStyle name="Comma 23 9 12" xfId="11491" xr:uid="{00000000-0005-0000-0000-0000E22C0000}"/>
    <cellStyle name="Comma 23 9 12 2" xfId="11492" xr:uid="{00000000-0005-0000-0000-0000E32C0000}"/>
    <cellStyle name="Comma 23 9 13" xfId="11493" xr:uid="{00000000-0005-0000-0000-0000E42C0000}"/>
    <cellStyle name="Comma 23 9 13 2" xfId="11494" xr:uid="{00000000-0005-0000-0000-0000E52C0000}"/>
    <cellStyle name="Comma 23 9 14" xfId="11495" xr:uid="{00000000-0005-0000-0000-0000E62C0000}"/>
    <cellStyle name="Comma 23 9 14 2" xfId="11496" xr:uid="{00000000-0005-0000-0000-0000E72C0000}"/>
    <cellStyle name="Comma 23 9 15" xfId="11497" xr:uid="{00000000-0005-0000-0000-0000E82C0000}"/>
    <cellStyle name="Comma 23 9 15 2" xfId="11498" xr:uid="{00000000-0005-0000-0000-0000E92C0000}"/>
    <cellStyle name="Comma 23 9 16" xfId="11499" xr:uid="{00000000-0005-0000-0000-0000EA2C0000}"/>
    <cellStyle name="Comma 23 9 2" xfId="11500" xr:uid="{00000000-0005-0000-0000-0000EB2C0000}"/>
    <cellStyle name="Comma 23 9 2 2" xfId="11501" xr:uid="{00000000-0005-0000-0000-0000EC2C0000}"/>
    <cellStyle name="Comma 23 9 3" xfId="11502" xr:uid="{00000000-0005-0000-0000-0000ED2C0000}"/>
    <cellStyle name="Comma 23 9 3 2" xfId="11503" xr:uid="{00000000-0005-0000-0000-0000EE2C0000}"/>
    <cellStyle name="Comma 23 9 4" xfId="11504" xr:uid="{00000000-0005-0000-0000-0000EF2C0000}"/>
    <cellStyle name="Comma 23 9 4 2" xfId="11505" xr:uid="{00000000-0005-0000-0000-0000F02C0000}"/>
    <cellStyle name="Comma 23 9 5" xfId="11506" xr:uid="{00000000-0005-0000-0000-0000F12C0000}"/>
    <cellStyle name="Comma 23 9 5 2" xfId="11507" xr:uid="{00000000-0005-0000-0000-0000F22C0000}"/>
    <cellStyle name="Comma 23 9 6" xfId="11508" xr:uid="{00000000-0005-0000-0000-0000F32C0000}"/>
    <cellStyle name="Comma 23 9 6 2" xfId="11509" xr:uid="{00000000-0005-0000-0000-0000F42C0000}"/>
    <cellStyle name="Comma 23 9 7" xfId="11510" xr:uid="{00000000-0005-0000-0000-0000F52C0000}"/>
    <cellStyle name="Comma 23 9 7 2" xfId="11511" xr:uid="{00000000-0005-0000-0000-0000F62C0000}"/>
    <cellStyle name="Comma 23 9 8" xfId="11512" xr:uid="{00000000-0005-0000-0000-0000F72C0000}"/>
    <cellStyle name="Comma 23 9 8 2" xfId="11513" xr:uid="{00000000-0005-0000-0000-0000F82C0000}"/>
    <cellStyle name="Comma 23 9 9" xfId="11514" xr:uid="{00000000-0005-0000-0000-0000F92C0000}"/>
    <cellStyle name="Comma 23 9 9 2" xfId="11515" xr:uid="{00000000-0005-0000-0000-0000FA2C0000}"/>
    <cellStyle name="Comma 24" xfId="11516" xr:uid="{00000000-0005-0000-0000-0000FB2C0000}"/>
    <cellStyle name="Comma 24 10" xfId="11517" xr:uid="{00000000-0005-0000-0000-0000FC2C0000}"/>
    <cellStyle name="Comma 24 10 10" xfId="11518" xr:uid="{00000000-0005-0000-0000-0000FD2C0000}"/>
    <cellStyle name="Comma 24 10 10 2" xfId="11519" xr:uid="{00000000-0005-0000-0000-0000FE2C0000}"/>
    <cellStyle name="Comma 24 10 11" xfId="11520" xr:uid="{00000000-0005-0000-0000-0000FF2C0000}"/>
    <cellStyle name="Comma 24 10 11 2" xfId="11521" xr:uid="{00000000-0005-0000-0000-0000002D0000}"/>
    <cellStyle name="Comma 24 10 12" xfId="11522" xr:uid="{00000000-0005-0000-0000-0000012D0000}"/>
    <cellStyle name="Comma 24 10 12 2" xfId="11523" xr:uid="{00000000-0005-0000-0000-0000022D0000}"/>
    <cellStyle name="Comma 24 10 13" xfId="11524" xr:uid="{00000000-0005-0000-0000-0000032D0000}"/>
    <cellStyle name="Comma 24 10 13 2" xfId="11525" xr:uid="{00000000-0005-0000-0000-0000042D0000}"/>
    <cellStyle name="Comma 24 10 14" xfId="11526" xr:uid="{00000000-0005-0000-0000-0000052D0000}"/>
    <cellStyle name="Comma 24 10 14 2" xfId="11527" xr:uid="{00000000-0005-0000-0000-0000062D0000}"/>
    <cellStyle name="Comma 24 10 15" xfId="11528" xr:uid="{00000000-0005-0000-0000-0000072D0000}"/>
    <cellStyle name="Comma 24 10 15 2" xfId="11529" xr:uid="{00000000-0005-0000-0000-0000082D0000}"/>
    <cellStyle name="Comma 24 10 16" xfId="11530" xr:uid="{00000000-0005-0000-0000-0000092D0000}"/>
    <cellStyle name="Comma 24 10 2" xfId="11531" xr:uid="{00000000-0005-0000-0000-00000A2D0000}"/>
    <cellStyle name="Comma 24 10 2 2" xfId="11532" xr:uid="{00000000-0005-0000-0000-00000B2D0000}"/>
    <cellStyle name="Comma 24 10 3" xfId="11533" xr:uid="{00000000-0005-0000-0000-00000C2D0000}"/>
    <cellStyle name="Comma 24 10 3 2" xfId="11534" xr:uid="{00000000-0005-0000-0000-00000D2D0000}"/>
    <cellStyle name="Comma 24 10 4" xfId="11535" xr:uid="{00000000-0005-0000-0000-00000E2D0000}"/>
    <cellStyle name="Comma 24 10 4 2" xfId="11536" xr:uid="{00000000-0005-0000-0000-00000F2D0000}"/>
    <cellStyle name="Comma 24 10 5" xfId="11537" xr:uid="{00000000-0005-0000-0000-0000102D0000}"/>
    <cellStyle name="Comma 24 10 5 2" xfId="11538" xr:uid="{00000000-0005-0000-0000-0000112D0000}"/>
    <cellStyle name="Comma 24 10 6" xfId="11539" xr:uid="{00000000-0005-0000-0000-0000122D0000}"/>
    <cellStyle name="Comma 24 10 6 2" xfId="11540" xr:uid="{00000000-0005-0000-0000-0000132D0000}"/>
    <cellStyle name="Comma 24 10 7" xfId="11541" xr:uid="{00000000-0005-0000-0000-0000142D0000}"/>
    <cellStyle name="Comma 24 10 7 2" xfId="11542" xr:uid="{00000000-0005-0000-0000-0000152D0000}"/>
    <cellStyle name="Comma 24 10 8" xfId="11543" xr:uid="{00000000-0005-0000-0000-0000162D0000}"/>
    <cellStyle name="Comma 24 10 8 2" xfId="11544" xr:uid="{00000000-0005-0000-0000-0000172D0000}"/>
    <cellStyle name="Comma 24 10 9" xfId="11545" xr:uid="{00000000-0005-0000-0000-0000182D0000}"/>
    <cellStyle name="Comma 24 10 9 2" xfId="11546" xr:uid="{00000000-0005-0000-0000-0000192D0000}"/>
    <cellStyle name="Comma 24 11" xfId="11547" xr:uid="{00000000-0005-0000-0000-00001A2D0000}"/>
    <cellStyle name="Comma 24 11 10" xfId="11548" xr:uid="{00000000-0005-0000-0000-00001B2D0000}"/>
    <cellStyle name="Comma 24 11 10 2" xfId="11549" xr:uid="{00000000-0005-0000-0000-00001C2D0000}"/>
    <cellStyle name="Comma 24 11 11" xfId="11550" xr:uid="{00000000-0005-0000-0000-00001D2D0000}"/>
    <cellStyle name="Comma 24 11 11 2" xfId="11551" xr:uid="{00000000-0005-0000-0000-00001E2D0000}"/>
    <cellStyle name="Comma 24 11 12" xfId="11552" xr:uid="{00000000-0005-0000-0000-00001F2D0000}"/>
    <cellStyle name="Comma 24 11 12 2" xfId="11553" xr:uid="{00000000-0005-0000-0000-0000202D0000}"/>
    <cellStyle name="Comma 24 11 13" xfId="11554" xr:uid="{00000000-0005-0000-0000-0000212D0000}"/>
    <cellStyle name="Comma 24 11 13 2" xfId="11555" xr:uid="{00000000-0005-0000-0000-0000222D0000}"/>
    <cellStyle name="Comma 24 11 14" xfId="11556" xr:uid="{00000000-0005-0000-0000-0000232D0000}"/>
    <cellStyle name="Comma 24 11 14 2" xfId="11557" xr:uid="{00000000-0005-0000-0000-0000242D0000}"/>
    <cellStyle name="Comma 24 11 15" xfId="11558" xr:uid="{00000000-0005-0000-0000-0000252D0000}"/>
    <cellStyle name="Comma 24 11 15 2" xfId="11559" xr:uid="{00000000-0005-0000-0000-0000262D0000}"/>
    <cellStyle name="Comma 24 11 16" xfId="11560" xr:uid="{00000000-0005-0000-0000-0000272D0000}"/>
    <cellStyle name="Comma 24 11 2" xfId="11561" xr:uid="{00000000-0005-0000-0000-0000282D0000}"/>
    <cellStyle name="Comma 24 11 2 2" xfId="11562" xr:uid="{00000000-0005-0000-0000-0000292D0000}"/>
    <cellStyle name="Comma 24 11 3" xfId="11563" xr:uid="{00000000-0005-0000-0000-00002A2D0000}"/>
    <cellStyle name="Comma 24 11 3 2" xfId="11564" xr:uid="{00000000-0005-0000-0000-00002B2D0000}"/>
    <cellStyle name="Comma 24 11 4" xfId="11565" xr:uid="{00000000-0005-0000-0000-00002C2D0000}"/>
    <cellStyle name="Comma 24 11 4 2" xfId="11566" xr:uid="{00000000-0005-0000-0000-00002D2D0000}"/>
    <cellStyle name="Comma 24 11 5" xfId="11567" xr:uid="{00000000-0005-0000-0000-00002E2D0000}"/>
    <cellStyle name="Comma 24 11 5 2" xfId="11568" xr:uid="{00000000-0005-0000-0000-00002F2D0000}"/>
    <cellStyle name="Comma 24 11 6" xfId="11569" xr:uid="{00000000-0005-0000-0000-0000302D0000}"/>
    <cellStyle name="Comma 24 11 6 2" xfId="11570" xr:uid="{00000000-0005-0000-0000-0000312D0000}"/>
    <cellStyle name="Comma 24 11 7" xfId="11571" xr:uid="{00000000-0005-0000-0000-0000322D0000}"/>
    <cellStyle name="Comma 24 11 7 2" xfId="11572" xr:uid="{00000000-0005-0000-0000-0000332D0000}"/>
    <cellStyle name="Comma 24 11 8" xfId="11573" xr:uid="{00000000-0005-0000-0000-0000342D0000}"/>
    <cellStyle name="Comma 24 11 8 2" xfId="11574" xr:uid="{00000000-0005-0000-0000-0000352D0000}"/>
    <cellStyle name="Comma 24 11 9" xfId="11575" xr:uid="{00000000-0005-0000-0000-0000362D0000}"/>
    <cellStyle name="Comma 24 11 9 2" xfId="11576" xr:uid="{00000000-0005-0000-0000-0000372D0000}"/>
    <cellStyle name="Comma 24 12" xfId="11577" xr:uid="{00000000-0005-0000-0000-0000382D0000}"/>
    <cellStyle name="Comma 24 12 10" xfId="11578" xr:uid="{00000000-0005-0000-0000-0000392D0000}"/>
    <cellStyle name="Comma 24 12 10 2" xfId="11579" xr:uid="{00000000-0005-0000-0000-00003A2D0000}"/>
    <cellStyle name="Comma 24 12 11" xfId="11580" xr:uid="{00000000-0005-0000-0000-00003B2D0000}"/>
    <cellStyle name="Comma 24 12 11 2" xfId="11581" xr:uid="{00000000-0005-0000-0000-00003C2D0000}"/>
    <cellStyle name="Comma 24 12 12" xfId="11582" xr:uid="{00000000-0005-0000-0000-00003D2D0000}"/>
    <cellStyle name="Comma 24 12 12 2" xfId="11583" xr:uid="{00000000-0005-0000-0000-00003E2D0000}"/>
    <cellStyle name="Comma 24 12 13" xfId="11584" xr:uid="{00000000-0005-0000-0000-00003F2D0000}"/>
    <cellStyle name="Comma 24 12 13 2" xfId="11585" xr:uid="{00000000-0005-0000-0000-0000402D0000}"/>
    <cellStyle name="Comma 24 12 14" xfId="11586" xr:uid="{00000000-0005-0000-0000-0000412D0000}"/>
    <cellStyle name="Comma 24 12 14 2" xfId="11587" xr:uid="{00000000-0005-0000-0000-0000422D0000}"/>
    <cellStyle name="Comma 24 12 15" xfId="11588" xr:uid="{00000000-0005-0000-0000-0000432D0000}"/>
    <cellStyle name="Comma 24 12 15 2" xfId="11589" xr:uid="{00000000-0005-0000-0000-0000442D0000}"/>
    <cellStyle name="Comma 24 12 16" xfId="11590" xr:uid="{00000000-0005-0000-0000-0000452D0000}"/>
    <cellStyle name="Comma 24 12 2" xfId="11591" xr:uid="{00000000-0005-0000-0000-0000462D0000}"/>
    <cellStyle name="Comma 24 12 2 2" xfId="11592" xr:uid="{00000000-0005-0000-0000-0000472D0000}"/>
    <cellStyle name="Comma 24 12 3" xfId="11593" xr:uid="{00000000-0005-0000-0000-0000482D0000}"/>
    <cellStyle name="Comma 24 12 3 2" xfId="11594" xr:uid="{00000000-0005-0000-0000-0000492D0000}"/>
    <cellStyle name="Comma 24 12 4" xfId="11595" xr:uid="{00000000-0005-0000-0000-00004A2D0000}"/>
    <cellStyle name="Comma 24 12 4 2" xfId="11596" xr:uid="{00000000-0005-0000-0000-00004B2D0000}"/>
    <cellStyle name="Comma 24 12 5" xfId="11597" xr:uid="{00000000-0005-0000-0000-00004C2D0000}"/>
    <cellStyle name="Comma 24 12 5 2" xfId="11598" xr:uid="{00000000-0005-0000-0000-00004D2D0000}"/>
    <cellStyle name="Comma 24 12 6" xfId="11599" xr:uid="{00000000-0005-0000-0000-00004E2D0000}"/>
    <cellStyle name="Comma 24 12 6 2" xfId="11600" xr:uid="{00000000-0005-0000-0000-00004F2D0000}"/>
    <cellStyle name="Comma 24 12 7" xfId="11601" xr:uid="{00000000-0005-0000-0000-0000502D0000}"/>
    <cellStyle name="Comma 24 12 7 2" xfId="11602" xr:uid="{00000000-0005-0000-0000-0000512D0000}"/>
    <cellStyle name="Comma 24 12 8" xfId="11603" xr:uid="{00000000-0005-0000-0000-0000522D0000}"/>
    <cellStyle name="Comma 24 12 8 2" xfId="11604" xr:uid="{00000000-0005-0000-0000-0000532D0000}"/>
    <cellStyle name="Comma 24 12 9" xfId="11605" xr:uid="{00000000-0005-0000-0000-0000542D0000}"/>
    <cellStyle name="Comma 24 12 9 2" xfId="11606" xr:uid="{00000000-0005-0000-0000-0000552D0000}"/>
    <cellStyle name="Comma 24 13" xfId="11607" xr:uid="{00000000-0005-0000-0000-0000562D0000}"/>
    <cellStyle name="Comma 24 13 10" xfId="11608" xr:uid="{00000000-0005-0000-0000-0000572D0000}"/>
    <cellStyle name="Comma 24 13 10 2" xfId="11609" xr:uid="{00000000-0005-0000-0000-0000582D0000}"/>
    <cellStyle name="Comma 24 13 11" xfId="11610" xr:uid="{00000000-0005-0000-0000-0000592D0000}"/>
    <cellStyle name="Comma 24 13 11 2" xfId="11611" xr:uid="{00000000-0005-0000-0000-00005A2D0000}"/>
    <cellStyle name="Comma 24 13 12" xfId="11612" xr:uid="{00000000-0005-0000-0000-00005B2D0000}"/>
    <cellStyle name="Comma 24 13 12 2" xfId="11613" xr:uid="{00000000-0005-0000-0000-00005C2D0000}"/>
    <cellStyle name="Comma 24 13 13" xfId="11614" xr:uid="{00000000-0005-0000-0000-00005D2D0000}"/>
    <cellStyle name="Comma 24 13 13 2" xfId="11615" xr:uid="{00000000-0005-0000-0000-00005E2D0000}"/>
    <cellStyle name="Comma 24 13 14" xfId="11616" xr:uid="{00000000-0005-0000-0000-00005F2D0000}"/>
    <cellStyle name="Comma 24 13 14 2" xfId="11617" xr:uid="{00000000-0005-0000-0000-0000602D0000}"/>
    <cellStyle name="Comma 24 13 15" xfId="11618" xr:uid="{00000000-0005-0000-0000-0000612D0000}"/>
    <cellStyle name="Comma 24 13 15 2" xfId="11619" xr:uid="{00000000-0005-0000-0000-0000622D0000}"/>
    <cellStyle name="Comma 24 13 16" xfId="11620" xr:uid="{00000000-0005-0000-0000-0000632D0000}"/>
    <cellStyle name="Comma 24 13 2" xfId="11621" xr:uid="{00000000-0005-0000-0000-0000642D0000}"/>
    <cellStyle name="Comma 24 13 2 2" xfId="11622" xr:uid="{00000000-0005-0000-0000-0000652D0000}"/>
    <cellStyle name="Comma 24 13 3" xfId="11623" xr:uid="{00000000-0005-0000-0000-0000662D0000}"/>
    <cellStyle name="Comma 24 13 3 2" xfId="11624" xr:uid="{00000000-0005-0000-0000-0000672D0000}"/>
    <cellStyle name="Comma 24 13 4" xfId="11625" xr:uid="{00000000-0005-0000-0000-0000682D0000}"/>
    <cellStyle name="Comma 24 13 4 2" xfId="11626" xr:uid="{00000000-0005-0000-0000-0000692D0000}"/>
    <cellStyle name="Comma 24 13 5" xfId="11627" xr:uid="{00000000-0005-0000-0000-00006A2D0000}"/>
    <cellStyle name="Comma 24 13 5 2" xfId="11628" xr:uid="{00000000-0005-0000-0000-00006B2D0000}"/>
    <cellStyle name="Comma 24 13 6" xfId="11629" xr:uid="{00000000-0005-0000-0000-00006C2D0000}"/>
    <cellStyle name="Comma 24 13 6 2" xfId="11630" xr:uid="{00000000-0005-0000-0000-00006D2D0000}"/>
    <cellStyle name="Comma 24 13 7" xfId="11631" xr:uid="{00000000-0005-0000-0000-00006E2D0000}"/>
    <cellStyle name="Comma 24 13 7 2" xfId="11632" xr:uid="{00000000-0005-0000-0000-00006F2D0000}"/>
    <cellStyle name="Comma 24 13 8" xfId="11633" xr:uid="{00000000-0005-0000-0000-0000702D0000}"/>
    <cellStyle name="Comma 24 13 8 2" xfId="11634" xr:uid="{00000000-0005-0000-0000-0000712D0000}"/>
    <cellStyle name="Comma 24 13 9" xfId="11635" xr:uid="{00000000-0005-0000-0000-0000722D0000}"/>
    <cellStyle name="Comma 24 13 9 2" xfId="11636" xr:uid="{00000000-0005-0000-0000-0000732D0000}"/>
    <cellStyle name="Comma 24 14" xfId="11637" xr:uid="{00000000-0005-0000-0000-0000742D0000}"/>
    <cellStyle name="Comma 24 14 2" xfId="11638" xr:uid="{00000000-0005-0000-0000-0000752D0000}"/>
    <cellStyle name="Comma 24 15" xfId="11639" xr:uid="{00000000-0005-0000-0000-0000762D0000}"/>
    <cellStyle name="Comma 24 15 2" xfId="11640" xr:uid="{00000000-0005-0000-0000-0000772D0000}"/>
    <cellStyle name="Comma 24 16" xfId="11641" xr:uid="{00000000-0005-0000-0000-0000782D0000}"/>
    <cellStyle name="Comma 24 16 2" xfId="11642" xr:uid="{00000000-0005-0000-0000-0000792D0000}"/>
    <cellStyle name="Comma 24 17" xfId="11643" xr:uid="{00000000-0005-0000-0000-00007A2D0000}"/>
    <cellStyle name="Comma 24 17 2" xfId="11644" xr:uid="{00000000-0005-0000-0000-00007B2D0000}"/>
    <cellStyle name="Comma 24 18" xfId="11645" xr:uid="{00000000-0005-0000-0000-00007C2D0000}"/>
    <cellStyle name="Comma 24 18 2" xfId="11646" xr:uid="{00000000-0005-0000-0000-00007D2D0000}"/>
    <cellStyle name="Comma 24 19" xfId="11647" xr:uid="{00000000-0005-0000-0000-00007E2D0000}"/>
    <cellStyle name="Comma 24 19 2" xfId="11648" xr:uid="{00000000-0005-0000-0000-00007F2D0000}"/>
    <cellStyle name="Comma 24 2" xfId="11649" xr:uid="{00000000-0005-0000-0000-0000802D0000}"/>
    <cellStyle name="Comma 24 20" xfId="11650" xr:uid="{00000000-0005-0000-0000-0000812D0000}"/>
    <cellStyle name="Comma 24 20 2" xfId="11651" xr:uid="{00000000-0005-0000-0000-0000822D0000}"/>
    <cellStyle name="Comma 24 21" xfId="11652" xr:uid="{00000000-0005-0000-0000-0000832D0000}"/>
    <cellStyle name="Comma 24 21 2" xfId="11653" xr:uid="{00000000-0005-0000-0000-0000842D0000}"/>
    <cellStyle name="Comma 24 22" xfId="11654" xr:uid="{00000000-0005-0000-0000-0000852D0000}"/>
    <cellStyle name="Comma 24 22 2" xfId="11655" xr:uid="{00000000-0005-0000-0000-0000862D0000}"/>
    <cellStyle name="Comma 24 23" xfId="11656" xr:uid="{00000000-0005-0000-0000-0000872D0000}"/>
    <cellStyle name="Comma 24 23 2" xfId="11657" xr:uid="{00000000-0005-0000-0000-0000882D0000}"/>
    <cellStyle name="Comma 24 24" xfId="11658" xr:uid="{00000000-0005-0000-0000-0000892D0000}"/>
    <cellStyle name="Comma 24 24 2" xfId="11659" xr:uid="{00000000-0005-0000-0000-00008A2D0000}"/>
    <cellStyle name="Comma 24 25" xfId="11660" xr:uid="{00000000-0005-0000-0000-00008B2D0000}"/>
    <cellStyle name="Comma 24 25 2" xfId="11661" xr:uid="{00000000-0005-0000-0000-00008C2D0000}"/>
    <cellStyle name="Comma 24 26" xfId="11662" xr:uid="{00000000-0005-0000-0000-00008D2D0000}"/>
    <cellStyle name="Comma 24 26 2" xfId="11663" xr:uid="{00000000-0005-0000-0000-00008E2D0000}"/>
    <cellStyle name="Comma 24 27" xfId="11664" xr:uid="{00000000-0005-0000-0000-00008F2D0000}"/>
    <cellStyle name="Comma 24 27 2" xfId="11665" xr:uid="{00000000-0005-0000-0000-0000902D0000}"/>
    <cellStyle name="Comma 24 28" xfId="11666" xr:uid="{00000000-0005-0000-0000-0000912D0000}"/>
    <cellStyle name="Comma 24 3" xfId="11667" xr:uid="{00000000-0005-0000-0000-0000922D0000}"/>
    <cellStyle name="Comma 24 4" xfId="11668" xr:uid="{00000000-0005-0000-0000-0000932D0000}"/>
    <cellStyle name="Comma 24 5" xfId="11669" xr:uid="{00000000-0005-0000-0000-0000942D0000}"/>
    <cellStyle name="Comma 24 6" xfId="11670" xr:uid="{00000000-0005-0000-0000-0000952D0000}"/>
    <cellStyle name="Comma 24 7" xfId="11671" xr:uid="{00000000-0005-0000-0000-0000962D0000}"/>
    <cellStyle name="Comma 24 8" xfId="11672" xr:uid="{00000000-0005-0000-0000-0000972D0000}"/>
    <cellStyle name="Comma 24 9" xfId="11673" xr:uid="{00000000-0005-0000-0000-0000982D0000}"/>
    <cellStyle name="Comma 24 9 10" xfId="11674" xr:uid="{00000000-0005-0000-0000-0000992D0000}"/>
    <cellStyle name="Comma 24 9 10 2" xfId="11675" xr:uid="{00000000-0005-0000-0000-00009A2D0000}"/>
    <cellStyle name="Comma 24 9 11" xfId="11676" xr:uid="{00000000-0005-0000-0000-00009B2D0000}"/>
    <cellStyle name="Comma 24 9 11 2" xfId="11677" xr:uid="{00000000-0005-0000-0000-00009C2D0000}"/>
    <cellStyle name="Comma 24 9 12" xfId="11678" xr:uid="{00000000-0005-0000-0000-00009D2D0000}"/>
    <cellStyle name="Comma 24 9 12 2" xfId="11679" xr:uid="{00000000-0005-0000-0000-00009E2D0000}"/>
    <cellStyle name="Comma 24 9 13" xfId="11680" xr:uid="{00000000-0005-0000-0000-00009F2D0000}"/>
    <cellStyle name="Comma 24 9 13 2" xfId="11681" xr:uid="{00000000-0005-0000-0000-0000A02D0000}"/>
    <cellStyle name="Comma 24 9 14" xfId="11682" xr:uid="{00000000-0005-0000-0000-0000A12D0000}"/>
    <cellStyle name="Comma 24 9 14 2" xfId="11683" xr:uid="{00000000-0005-0000-0000-0000A22D0000}"/>
    <cellStyle name="Comma 24 9 15" xfId="11684" xr:uid="{00000000-0005-0000-0000-0000A32D0000}"/>
    <cellStyle name="Comma 24 9 15 2" xfId="11685" xr:uid="{00000000-0005-0000-0000-0000A42D0000}"/>
    <cellStyle name="Comma 24 9 16" xfId="11686" xr:uid="{00000000-0005-0000-0000-0000A52D0000}"/>
    <cellStyle name="Comma 24 9 2" xfId="11687" xr:uid="{00000000-0005-0000-0000-0000A62D0000}"/>
    <cellStyle name="Comma 24 9 2 2" xfId="11688" xr:uid="{00000000-0005-0000-0000-0000A72D0000}"/>
    <cellStyle name="Comma 24 9 3" xfId="11689" xr:uid="{00000000-0005-0000-0000-0000A82D0000}"/>
    <cellStyle name="Comma 24 9 3 2" xfId="11690" xr:uid="{00000000-0005-0000-0000-0000A92D0000}"/>
    <cellStyle name="Comma 24 9 4" xfId="11691" xr:uid="{00000000-0005-0000-0000-0000AA2D0000}"/>
    <cellStyle name="Comma 24 9 4 2" xfId="11692" xr:uid="{00000000-0005-0000-0000-0000AB2D0000}"/>
    <cellStyle name="Comma 24 9 5" xfId="11693" xr:uid="{00000000-0005-0000-0000-0000AC2D0000}"/>
    <cellStyle name="Comma 24 9 5 2" xfId="11694" xr:uid="{00000000-0005-0000-0000-0000AD2D0000}"/>
    <cellStyle name="Comma 24 9 6" xfId="11695" xr:uid="{00000000-0005-0000-0000-0000AE2D0000}"/>
    <cellStyle name="Comma 24 9 6 2" xfId="11696" xr:uid="{00000000-0005-0000-0000-0000AF2D0000}"/>
    <cellStyle name="Comma 24 9 7" xfId="11697" xr:uid="{00000000-0005-0000-0000-0000B02D0000}"/>
    <cellStyle name="Comma 24 9 7 2" xfId="11698" xr:uid="{00000000-0005-0000-0000-0000B12D0000}"/>
    <cellStyle name="Comma 24 9 8" xfId="11699" xr:uid="{00000000-0005-0000-0000-0000B22D0000}"/>
    <cellStyle name="Comma 24 9 8 2" xfId="11700" xr:uid="{00000000-0005-0000-0000-0000B32D0000}"/>
    <cellStyle name="Comma 24 9 9" xfId="11701" xr:uid="{00000000-0005-0000-0000-0000B42D0000}"/>
    <cellStyle name="Comma 24 9 9 2" xfId="11702" xr:uid="{00000000-0005-0000-0000-0000B52D0000}"/>
    <cellStyle name="Comma 25" xfId="11703" xr:uid="{00000000-0005-0000-0000-0000B62D0000}"/>
    <cellStyle name="Comma 25 2" xfId="11704" xr:uid="{00000000-0005-0000-0000-0000B72D0000}"/>
    <cellStyle name="Comma 25 3" xfId="11705" xr:uid="{00000000-0005-0000-0000-0000B82D0000}"/>
    <cellStyle name="Comma 25 4" xfId="11706" xr:uid="{00000000-0005-0000-0000-0000B92D0000}"/>
    <cellStyle name="Comma 25 5" xfId="11707" xr:uid="{00000000-0005-0000-0000-0000BA2D0000}"/>
    <cellStyle name="Comma 25 6" xfId="11708" xr:uid="{00000000-0005-0000-0000-0000BB2D0000}"/>
    <cellStyle name="Comma 25 7" xfId="11709" xr:uid="{00000000-0005-0000-0000-0000BC2D0000}"/>
    <cellStyle name="Comma 25 8" xfId="11710" xr:uid="{00000000-0005-0000-0000-0000BD2D0000}"/>
    <cellStyle name="Comma 25 9" xfId="11711" xr:uid="{00000000-0005-0000-0000-0000BE2D0000}"/>
    <cellStyle name="Comma 26" xfId="11712" xr:uid="{00000000-0005-0000-0000-0000BF2D0000}"/>
    <cellStyle name="Comma 26 2" xfId="11713" xr:uid="{00000000-0005-0000-0000-0000C02D0000}"/>
    <cellStyle name="Comma 26 3" xfId="11714" xr:uid="{00000000-0005-0000-0000-0000C12D0000}"/>
    <cellStyle name="Comma 26 4" xfId="11715" xr:uid="{00000000-0005-0000-0000-0000C22D0000}"/>
    <cellStyle name="Comma 26 5" xfId="11716" xr:uid="{00000000-0005-0000-0000-0000C32D0000}"/>
    <cellStyle name="Comma 26 6" xfId="11717" xr:uid="{00000000-0005-0000-0000-0000C42D0000}"/>
    <cellStyle name="Comma 26 7" xfId="11718" xr:uid="{00000000-0005-0000-0000-0000C52D0000}"/>
    <cellStyle name="Comma 26 8" xfId="11719" xr:uid="{00000000-0005-0000-0000-0000C62D0000}"/>
    <cellStyle name="Comma 26 9" xfId="11720" xr:uid="{00000000-0005-0000-0000-0000C72D0000}"/>
    <cellStyle name="Comma 27" xfId="11721" xr:uid="{00000000-0005-0000-0000-0000C82D0000}"/>
    <cellStyle name="Comma 27 2" xfId="11722" xr:uid="{00000000-0005-0000-0000-0000C92D0000}"/>
    <cellStyle name="Comma 27 3" xfId="11723" xr:uid="{00000000-0005-0000-0000-0000CA2D0000}"/>
    <cellStyle name="Comma 27 4" xfId="11724" xr:uid="{00000000-0005-0000-0000-0000CB2D0000}"/>
    <cellStyle name="Comma 27 5" xfId="11725" xr:uid="{00000000-0005-0000-0000-0000CC2D0000}"/>
    <cellStyle name="Comma 27 6" xfId="11726" xr:uid="{00000000-0005-0000-0000-0000CD2D0000}"/>
    <cellStyle name="Comma 27 7" xfId="11727" xr:uid="{00000000-0005-0000-0000-0000CE2D0000}"/>
    <cellStyle name="Comma 27 8" xfId="11728" xr:uid="{00000000-0005-0000-0000-0000CF2D0000}"/>
    <cellStyle name="Comma 27 9" xfId="11729" xr:uid="{00000000-0005-0000-0000-0000D02D0000}"/>
    <cellStyle name="Comma 28" xfId="11730" xr:uid="{00000000-0005-0000-0000-0000D12D0000}"/>
    <cellStyle name="Comma 28 2" xfId="11731" xr:uid="{00000000-0005-0000-0000-0000D22D0000}"/>
    <cellStyle name="Comma 29" xfId="11732" xr:uid="{00000000-0005-0000-0000-0000D32D0000}"/>
    <cellStyle name="Comma 29 2" xfId="11733" xr:uid="{00000000-0005-0000-0000-0000D42D0000}"/>
    <cellStyle name="Comma 3" xfId="11734" xr:uid="{00000000-0005-0000-0000-0000D52D0000}"/>
    <cellStyle name="Comma 3 10" xfId="11735" xr:uid="{00000000-0005-0000-0000-0000D62D0000}"/>
    <cellStyle name="Comma 3 10 2" xfId="11736" xr:uid="{00000000-0005-0000-0000-0000D72D0000}"/>
    <cellStyle name="Comma 3 10 3" xfId="11737" xr:uid="{00000000-0005-0000-0000-0000D82D0000}"/>
    <cellStyle name="Comma 3 11" xfId="11738" xr:uid="{00000000-0005-0000-0000-0000D92D0000}"/>
    <cellStyle name="Comma 3 11 2" xfId="11739" xr:uid="{00000000-0005-0000-0000-0000DA2D0000}"/>
    <cellStyle name="Comma 3 11 3" xfId="11740" xr:uid="{00000000-0005-0000-0000-0000DB2D0000}"/>
    <cellStyle name="Comma 3 12" xfId="11741" xr:uid="{00000000-0005-0000-0000-0000DC2D0000}"/>
    <cellStyle name="Comma 3 13" xfId="11742" xr:uid="{00000000-0005-0000-0000-0000DD2D0000}"/>
    <cellStyle name="Comma 3 14" xfId="11743" xr:uid="{00000000-0005-0000-0000-0000DE2D0000}"/>
    <cellStyle name="Comma 3 15" xfId="11744" xr:uid="{00000000-0005-0000-0000-0000DF2D0000}"/>
    <cellStyle name="Comma 3 16" xfId="11745" xr:uid="{00000000-0005-0000-0000-0000E02D0000}"/>
    <cellStyle name="Comma 3 17" xfId="11746" xr:uid="{00000000-0005-0000-0000-0000E12D0000}"/>
    <cellStyle name="Comma 3 18" xfId="11747" xr:uid="{00000000-0005-0000-0000-0000E22D0000}"/>
    <cellStyle name="Comma 3 19" xfId="11748" xr:uid="{00000000-0005-0000-0000-0000E32D0000}"/>
    <cellStyle name="Comma 3 2" xfId="11749" xr:uid="{00000000-0005-0000-0000-0000E42D0000}"/>
    <cellStyle name="Comma 3 2 10" xfId="11750" xr:uid="{00000000-0005-0000-0000-0000E52D0000}"/>
    <cellStyle name="Comma 3 2 2" xfId="11751" xr:uid="{00000000-0005-0000-0000-0000E62D0000}"/>
    <cellStyle name="Comma 3 2 2 2" xfId="11752" xr:uid="{00000000-0005-0000-0000-0000E72D0000}"/>
    <cellStyle name="Comma 3 2 3" xfId="11753" xr:uid="{00000000-0005-0000-0000-0000E82D0000}"/>
    <cellStyle name="Comma 3 2 4" xfId="11754" xr:uid="{00000000-0005-0000-0000-0000E92D0000}"/>
    <cellStyle name="Comma 3 2 5" xfId="11755" xr:uid="{00000000-0005-0000-0000-0000EA2D0000}"/>
    <cellStyle name="Comma 3 2 6" xfId="11756" xr:uid="{00000000-0005-0000-0000-0000EB2D0000}"/>
    <cellStyle name="Comma 3 2 7" xfId="11757" xr:uid="{00000000-0005-0000-0000-0000EC2D0000}"/>
    <cellStyle name="Comma 3 2 8" xfId="11758" xr:uid="{00000000-0005-0000-0000-0000ED2D0000}"/>
    <cellStyle name="Comma 3 2 9" xfId="11759" xr:uid="{00000000-0005-0000-0000-0000EE2D0000}"/>
    <cellStyle name="Comma 3 20" xfId="11760" xr:uid="{00000000-0005-0000-0000-0000EF2D0000}"/>
    <cellStyle name="Comma 3 21" xfId="11761" xr:uid="{00000000-0005-0000-0000-0000F02D0000}"/>
    <cellStyle name="Comma 3 22" xfId="11762" xr:uid="{00000000-0005-0000-0000-0000F12D0000}"/>
    <cellStyle name="Comma 3 23" xfId="11763" xr:uid="{00000000-0005-0000-0000-0000F22D0000}"/>
    <cellStyle name="Comma 3 24" xfId="11764" xr:uid="{00000000-0005-0000-0000-0000F32D0000}"/>
    <cellStyle name="Comma 3 25" xfId="11765" xr:uid="{00000000-0005-0000-0000-0000F42D0000}"/>
    <cellStyle name="Comma 3 26" xfId="11766" xr:uid="{00000000-0005-0000-0000-0000F52D0000}"/>
    <cellStyle name="Comma 3 27" xfId="11767" xr:uid="{00000000-0005-0000-0000-0000F62D0000}"/>
    <cellStyle name="Comma 3 28" xfId="11768" xr:uid="{00000000-0005-0000-0000-0000F72D0000}"/>
    <cellStyle name="Comma 3 29" xfId="11769" xr:uid="{00000000-0005-0000-0000-0000F82D0000}"/>
    <cellStyle name="Comma 3 3" xfId="11770" xr:uid="{00000000-0005-0000-0000-0000F92D0000}"/>
    <cellStyle name="Comma 3 3 2" xfId="11771" xr:uid="{00000000-0005-0000-0000-0000FA2D0000}"/>
    <cellStyle name="Comma 3 3 2 2" xfId="11772" xr:uid="{00000000-0005-0000-0000-0000FB2D0000}"/>
    <cellStyle name="Comma 3 3 3" xfId="11773" xr:uid="{00000000-0005-0000-0000-0000FC2D0000}"/>
    <cellStyle name="Comma 3 3 4" xfId="11774" xr:uid="{00000000-0005-0000-0000-0000FD2D0000}"/>
    <cellStyle name="Comma 3 3 5" xfId="11775" xr:uid="{00000000-0005-0000-0000-0000FE2D0000}"/>
    <cellStyle name="Comma 3 3 6" xfId="11776" xr:uid="{00000000-0005-0000-0000-0000FF2D0000}"/>
    <cellStyle name="Comma 3 30" xfId="11777" xr:uid="{00000000-0005-0000-0000-0000002E0000}"/>
    <cellStyle name="Comma 3 31" xfId="11778" xr:uid="{00000000-0005-0000-0000-0000012E0000}"/>
    <cellStyle name="Comma 3 31 2" xfId="11779" xr:uid="{00000000-0005-0000-0000-0000022E0000}"/>
    <cellStyle name="Comma 3 32" xfId="11780" xr:uid="{00000000-0005-0000-0000-0000032E0000}"/>
    <cellStyle name="Comma 3 33" xfId="11781" xr:uid="{00000000-0005-0000-0000-0000042E0000}"/>
    <cellStyle name="Comma 3 4" xfId="11782" xr:uid="{00000000-0005-0000-0000-0000052E0000}"/>
    <cellStyle name="Comma 3 4 2" xfId="11783" xr:uid="{00000000-0005-0000-0000-0000062E0000}"/>
    <cellStyle name="Comma 3 4 3" xfId="11784" xr:uid="{00000000-0005-0000-0000-0000072E0000}"/>
    <cellStyle name="Comma 3 4 4" xfId="11785" xr:uid="{00000000-0005-0000-0000-0000082E0000}"/>
    <cellStyle name="Comma 3 5" xfId="11786" xr:uid="{00000000-0005-0000-0000-0000092E0000}"/>
    <cellStyle name="Comma 3 5 2" xfId="11787" xr:uid="{00000000-0005-0000-0000-00000A2E0000}"/>
    <cellStyle name="Comma 3 5 3" xfId="11788" xr:uid="{00000000-0005-0000-0000-00000B2E0000}"/>
    <cellStyle name="Comma 3 5 4" xfId="11789" xr:uid="{00000000-0005-0000-0000-00000C2E0000}"/>
    <cellStyle name="Comma 3 6" xfId="11790" xr:uid="{00000000-0005-0000-0000-00000D2E0000}"/>
    <cellStyle name="Comma 3 6 2" xfId="11791" xr:uid="{00000000-0005-0000-0000-00000E2E0000}"/>
    <cellStyle name="Comma 3 6 3" xfId="11792" xr:uid="{00000000-0005-0000-0000-00000F2E0000}"/>
    <cellStyle name="Comma 3 7" xfId="11793" xr:uid="{00000000-0005-0000-0000-0000102E0000}"/>
    <cellStyle name="Comma 3 7 2" xfId="11794" xr:uid="{00000000-0005-0000-0000-0000112E0000}"/>
    <cellStyle name="Comma 3 7 3" xfId="11795" xr:uid="{00000000-0005-0000-0000-0000122E0000}"/>
    <cellStyle name="Comma 3 8" xfId="11796" xr:uid="{00000000-0005-0000-0000-0000132E0000}"/>
    <cellStyle name="Comma 3 8 2" xfId="11797" xr:uid="{00000000-0005-0000-0000-0000142E0000}"/>
    <cellStyle name="Comma 3 8 3" xfId="11798" xr:uid="{00000000-0005-0000-0000-0000152E0000}"/>
    <cellStyle name="Comma 3 9" xfId="11799" xr:uid="{00000000-0005-0000-0000-0000162E0000}"/>
    <cellStyle name="Comma 3 9 2" xfId="11800" xr:uid="{00000000-0005-0000-0000-0000172E0000}"/>
    <cellStyle name="Comma 3_P&amp;L MR" xfId="11801" xr:uid="{00000000-0005-0000-0000-0000182E0000}"/>
    <cellStyle name="Comma 30" xfId="11802" xr:uid="{00000000-0005-0000-0000-0000192E0000}"/>
    <cellStyle name="Comma 31" xfId="11803" xr:uid="{00000000-0005-0000-0000-00001A2E0000}"/>
    <cellStyle name="Comma 31 10" xfId="11804" xr:uid="{00000000-0005-0000-0000-00001B2E0000}"/>
    <cellStyle name="Comma 31 11" xfId="11805" xr:uid="{00000000-0005-0000-0000-00001C2E0000}"/>
    <cellStyle name="Comma 31 12" xfId="11806" xr:uid="{00000000-0005-0000-0000-00001D2E0000}"/>
    <cellStyle name="Comma 31 13" xfId="11807" xr:uid="{00000000-0005-0000-0000-00001E2E0000}"/>
    <cellStyle name="Comma 31 14" xfId="11808" xr:uid="{00000000-0005-0000-0000-00001F2E0000}"/>
    <cellStyle name="Comma 31 15" xfId="11809" xr:uid="{00000000-0005-0000-0000-0000202E0000}"/>
    <cellStyle name="Comma 31 16" xfId="11810" xr:uid="{00000000-0005-0000-0000-0000212E0000}"/>
    <cellStyle name="Comma 31 17" xfId="11811" xr:uid="{00000000-0005-0000-0000-0000222E0000}"/>
    <cellStyle name="Comma 31 18" xfId="11812" xr:uid="{00000000-0005-0000-0000-0000232E0000}"/>
    <cellStyle name="Comma 31 19" xfId="11813" xr:uid="{00000000-0005-0000-0000-0000242E0000}"/>
    <cellStyle name="Comma 31 2" xfId="11814" xr:uid="{00000000-0005-0000-0000-0000252E0000}"/>
    <cellStyle name="Comma 31 20" xfId="11815" xr:uid="{00000000-0005-0000-0000-0000262E0000}"/>
    <cellStyle name="Comma 31 21" xfId="11816" xr:uid="{00000000-0005-0000-0000-0000272E0000}"/>
    <cellStyle name="Comma 31 22" xfId="11817" xr:uid="{00000000-0005-0000-0000-0000282E0000}"/>
    <cellStyle name="Comma 31 23" xfId="11818" xr:uid="{00000000-0005-0000-0000-0000292E0000}"/>
    <cellStyle name="Comma 31 24" xfId="11819" xr:uid="{00000000-0005-0000-0000-00002A2E0000}"/>
    <cellStyle name="Comma 31 25" xfId="11820" xr:uid="{00000000-0005-0000-0000-00002B2E0000}"/>
    <cellStyle name="Comma 31 26" xfId="11821" xr:uid="{00000000-0005-0000-0000-00002C2E0000}"/>
    <cellStyle name="Comma 31 3" xfId="11822" xr:uid="{00000000-0005-0000-0000-00002D2E0000}"/>
    <cellStyle name="Comma 31 4" xfId="11823" xr:uid="{00000000-0005-0000-0000-00002E2E0000}"/>
    <cellStyle name="Comma 31 5" xfId="11824" xr:uid="{00000000-0005-0000-0000-00002F2E0000}"/>
    <cellStyle name="Comma 31 6" xfId="11825" xr:uid="{00000000-0005-0000-0000-0000302E0000}"/>
    <cellStyle name="Comma 31 7" xfId="11826" xr:uid="{00000000-0005-0000-0000-0000312E0000}"/>
    <cellStyle name="Comma 31 8" xfId="11827" xr:uid="{00000000-0005-0000-0000-0000322E0000}"/>
    <cellStyle name="Comma 31 9" xfId="11828" xr:uid="{00000000-0005-0000-0000-0000332E0000}"/>
    <cellStyle name="Comma 32" xfId="11829" xr:uid="{00000000-0005-0000-0000-0000342E0000}"/>
    <cellStyle name="Comma 33" xfId="11830" xr:uid="{00000000-0005-0000-0000-0000352E0000}"/>
    <cellStyle name="Comma 34" xfId="11831" xr:uid="{00000000-0005-0000-0000-0000362E0000}"/>
    <cellStyle name="Comma 35" xfId="11832" xr:uid="{00000000-0005-0000-0000-0000372E0000}"/>
    <cellStyle name="Comma 36" xfId="11833" xr:uid="{00000000-0005-0000-0000-0000382E0000}"/>
    <cellStyle name="Comma 37" xfId="11834" xr:uid="{00000000-0005-0000-0000-0000392E0000}"/>
    <cellStyle name="Comma 38" xfId="11835" xr:uid="{00000000-0005-0000-0000-00003A2E0000}"/>
    <cellStyle name="Comma 39" xfId="11836" xr:uid="{00000000-0005-0000-0000-00003B2E0000}"/>
    <cellStyle name="Comma 4" xfId="11837" xr:uid="{00000000-0005-0000-0000-00003C2E0000}"/>
    <cellStyle name="Comma 4 2" xfId="11838" xr:uid="{00000000-0005-0000-0000-00003D2E0000}"/>
    <cellStyle name="Comma 4 2 2" xfId="11839" xr:uid="{00000000-0005-0000-0000-00003E2E0000}"/>
    <cellStyle name="Comma 4 3" xfId="11840" xr:uid="{00000000-0005-0000-0000-00003F2E0000}"/>
    <cellStyle name="Comma 4 3 2" xfId="11841" xr:uid="{00000000-0005-0000-0000-0000402E0000}"/>
    <cellStyle name="Comma 4 4" xfId="11842" xr:uid="{00000000-0005-0000-0000-0000412E0000}"/>
    <cellStyle name="Comma 4 4 2" xfId="11843" xr:uid="{00000000-0005-0000-0000-0000422E0000}"/>
    <cellStyle name="Comma 4 5" xfId="11844" xr:uid="{00000000-0005-0000-0000-0000432E0000}"/>
    <cellStyle name="Comma 4 5 2" xfId="11845" xr:uid="{00000000-0005-0000-0000-0000442E0000}"/>
    <cellStyle name="Comma 4 6" xfId="11846" xr:uid="{00000000-0005-0000-0000-0000452E0000}"/>
    <cellStyle name="Comma 4 6 2" xfId="11847" xr:uid="{00000000-0005-0000-0000-0000462E0000}"/>
    <cellStyle name="Comma 4 7" xfId="11848" xr:uid="{00000000-0005-0000-0000-0000472E0000}"/>
    <cellStyle name="Comma 4 8" xfId="11849" xr:uid="{00000000-0005-0000-0000-0000482E0000}"/>
    <cellStyle name="Comma 4 9" xfId="11850" xr:uid="{00000000-0005-0000-0000-0000492E0000}"/>
    <cellStyle name="Comma 4_P&amp;L MR" xfId="11851" xr:uid="{00000000-0005-0000-0000-00004A2E0000}"/>
    <cellStyle name="Comma 40" xfId="11852" xr:uid="{00000000-0005-0000-0000-00004B2E0000}"/>
    <cellStyle name="Comma 41" xfId="11853" xr:uid="{00000000-0005-0000-0000-00004C2E0000}"/>
    <cellStyle name="Comma 42" xfId="11854" xr:uid="{00000000-0005-0000-0000-00004D2E0000}"/>
    <cellStyle name="Comma 42 10" xfId="11855" xr:uid="{00000000-0005-0000-0000-00004E2E0000}"/>
    <cellStyle name="Comma 42 11" xfId="11856" xr:uid="{00000000-0005-0000-0000-00004F2E0000}"/>
    <cellStyle name="Comma 42 12" xfId="11857" xr:uid="{00000000-0005-0000-0000-0000502E0000}"/>
    <cellStyle name="Comma 42 2" xfId="11858" xr:uid="{00000000-0005-0000-0000-0000512E0000}"/>
    <cellStyle name="Comma 42 3" xfId="11859" xr:uid="{00000000-0005-0000-0000-0000522E0000}"/>
    <cellStyle name="Comma 42 4" xfId="11860" xr:uid="{00000000-0005-0000-0000-0000532E0000}"/>
    <cellStyle name="Comma 42 5" xfId="11861" xr:uid="{00000000-0005-0000-0000-0000542E0000}"/>
    <cellStyle name="Comma 42 6" xfId="11862" xr:uid="{00000000-0005-0000-0000-0000552E0000}"/>
    <cellStyle name="Comma 42 7" xfId="11863" xr:uid="{00000000-0005-0000-0000-0000562E0000}"/>
    <cellStyle name="Comma 42 8" xfId="11864" xr:uid="{00000000-0005-0000-0000-0000572E0000}"/>
    <cellStyle name="Comma 42 9" xfId="11865" xr:uid="{00000000-0005-0000-0000-0000582E0000}"/>
    <cellStyle name="Comma 43" xfId="11866" xr:uid="{00000000-0005-0000-0000-0000592E0000}"/>
    <cellStyle name="Comma 44" xfId="11867" xr:uid="{00000000-0005-0000-0000-00005A2E0000}"/>
    <cellStyle name="Comma 45" xfId="11868" xr:uid="{00000000-0005-0000-0000-00005B2E0000}"/>
    <cellStyle name="Comma 46" xfId="11869" xr:uid="{00000000-0005-0000-0000-00005C2E0000}"/>
    <cellStyle name="Comma 47" xfId="11870" xr:uid="{00000000-0005-0000-0000-00005D2E0000}"/>
    <cellStyle name="Comma 48" xfId="11871" xr:uid="{00000000-0005-0000-0000-00005E2E0000}"/>
    <cellStyle name="Comma 49" xfId="11872" xr:uid="{00000000-0005-0000-0000-00005F2E0000}"/>
    <cellStyle name="Comma 5" xfId="11873" xr:uid="{00000000-0005-0000-0000-0000602E0000}"/>
    <cellStyle name="Comma 5 2" xfId="11874" xr:uid="{00000000-0005-0000-0000-0000612E0000}"/>
    <cellStyle name="Comma 5 2 2" xfId="11875" xr:uid="{00000000-0005-0000-0000-0000622E0000}"/>
    <cellStyle name="Comma 5 3" xfId="11876" xr:uid="{00000000-0005-0000-0000-0000632E0000}"/>
    <cellStyle name="Comma 5 3 2" xfId="11877" xr:uid="{00000000-0005-0000-0000-0000642E0000}"/>
    <cellStyle name="Comma 5 4" xfId="11878" xr:uid="{00000000-0005-0000-0000-0000652E0000}"/>
    <cellStyle name="Comma 5 4 2" xfId="11879" xr:uid="{00000000-0005-0000-0000-0000662E0000}"/>
    <cellStyle name="Comma 5 5" xfId="11880" xr:uid="{00000000-0005-0000-0000-0000672E0000}"/>
    <cellStyle name="Comma 5 5 2" xfId="11881" xr:uid="{00000000-0005-0000-0000-0000682E0000}"/>
    <cellStyle name="Comma 5 6" xfId="11882" xr:uid="{00000000-0005-0000-0000-0000692E0000}"/>
    <cellStyle name="Comma 5 6 2" xfId="11883" xr:uid="{00000000-0005-0000-0000-00006A2E0000}"/>
    <cellStyle name="Comma 5 7" xfId="11884" xr:uid="{00000000-0005-0000-0000-00006B2E0000}"/>
    <cellStyle name="Comma 5 7 2" xfId="11885" xr:uid="{00000000-0005-0000-0000-00006C2E0000}"/>
    <cellStyle name="Comma 5 8" xfId="11886" xr:uid="{00000000-0005-0000-0000-00006D2E0000}"/>
    <cellStyle name="Comma 5 9" xfId="11887" xr:uid="{00000000-0005-0000-0000-00006E2E0000}"/>
    <cellStyle name="Comma 50" xfId="11888" xr:uid="{00000000-0005-0000-0000-00006F2E0000}"/>
    <cellStyle name="Comma 51" xfId="11889" xr:uid="{00000000-0005-0000-0000-0000702E0000}"/>
    <cellStyle name="Comma 51 2" xfId="11890" xr:uid="{00000000-0005-0000-0000-0000712E0000}"/>
    <cellStyle name="Comma 52" xfId="11891" xr:uid="{00000000-0005-0000-0000-0000722E0000}"/>
    <cellStyle name="Comma 53" xfId="11892" xr:uid="{00000000-0005-0000-0000-0000732E0000}"/>
    <cellStyle name="Comma 54" xfId="11893" xr:uid="{00000000-0005-0000-0000-0000742E0000}"/>
    <cellStyle name="Comma 55" xfId="11894" xr:uid="{00000000-0005-0000-0000-0000752E0000}"/>
    <cellStyle name="Comma 56" xfId="11895" xr:uid="{00000000-0005-0000-0000-0000762E0000}"/>
    <cellStyle name="Comma 56 10" xfId="11896" xr:uid="{00000000-0005-0000-0000-0000772E0000}"/>
    <cellStyle name="Comma 56 11" xfId="11897" xr:uid="{00000000-0005-0000-0000-0000782E0000}"/>
    <cellStyle name="Comma 56 12" xfId="11898" xr:uid="{00000000-0005-0000-0000-0000792E0000}"/>
    <cellStyle name="Comma 56 13" xfId="11899" xr:uid="{00000000-0005-0000-0000-00007A2E0000}"/>
    <cellStyle name="Comma 56 14" xfId="11900" xr:uid="{00000000-0005-0000-0000-00007B2E0000}"/>
    <cellStyle name="Comma 56 15" xfId="11901" xr:uid="{00000000-0005-0000-0000-00007C2E0000}"/>
    <cellStyle name="Comma 56 16" xfId="11902" xr:uid="{00000000-0005-0000-0000-00007D2E0000}"/>
    <cellStyle name="Comma 56 17" xfId="11903" xr:uid="{00000000-0005-0000-0000-00007E2E0000}"/>
    <cellStyle name="Comma 56 18" xfId="11904" xr:uid="{00000000-0005-0000-0000-00007F2E0000}"/>
    <cellStyle name="Comma 56 19" xfId="11905" xr:uid="{00000000-0005-0000-0000-0000802E0000}"/>
    <cellStyle name="Comma 56 2" xfId="11906" xr:uid="{00000000-0005-0000-0000-0000812E0000}"/>
    <cellStyle name="Comma 56 20" xfId="11907" xr:uid="{00000000-0005-0000-0000-0000822E0000}"/>
    <cellStyle name="Comma 56 21" xfId="11908" xr:uid="{00000000-0005-0000-0000-0000832E0000}"/>
    <cellStyle name="Comma 56 22" xfId="11909" xr:uid="{00000000-0005-0000-0000-0000842E0000}"/>
    <cellStyle name="Comma 56 23" xfId="11910" xr:uid="{00000000-0005-0000-0000-0000852E0000}"/>
    <cellStyle name="Comma 56 24" xfId="11911" xr:uid="{00000000-0005-0000-0000-0000862E0000}"/>
    <cellStyle name="Comma 56 25" xfId="11912" xr:uid="{00000000-0005-0000-0000-0000872E0000}"/>
    <cellStyle name="Comma 56 26" xfId="11913" xr:uid="{00000000-0005-0000-0000-0000882E0000}"/>
    <cellStyle name="Comma 56 27" xfId="11914" xr:uid="{00000000-0005-0000-0000-0000892E0000}"/>
    <cellStyle name="Comma 56 28" xfId="11915" xr:uid="{00000000-0005-0000-0000-00008A2E0000}"/>
    <cellStyle name="Comma 56 29" xfId="11916" xr:uid="{00000000-0005-0000-0000-00008B2E0000}"/>
    <cellStyle name="Comma 56 3" xfId="11917" xr:uid="{00000000-0005-0000-0000-00008C2E0000}"/>
    <cellStyle name="Comma 56 30" xfId="11918" xr:uid="{00000000-0005-0000-0000-00008D2E0000}"/>
    <cellStyle name="Comma 56 31" xfId="11919" xr:uid="{00000000-0005-0000-0000-00008E2E0000}"/>
    <cellStyle name="Comma 56 32" xfId="11920" xr:uid="{00000000-0005-0000-0000-00008F2E0000}"/>
    <cellStyle name="Comma 56 33" xfId="11921" xr:uid="{00000000-0005-0000-0000-0000902E0000}"/>
    <cellStyle name="Comma 56 34" xfId="11922" xr:uid="{00000000-0005-0000-0000-0000912E0000}"/>
    <cellStyle name="Comma 56 35" xfId="11923" xr:uid="{00000000-0005-0000-0000-0000922E0000}"/>
    <cellStyle name="Comma 56 36" xfId="11924" xr:uid="{00000000-0005-0000-0000-0000932E0000}"/>
    <cellStyle name="Comma 56 37" xfId="11925" xr:uid="{00000000-0005-0000-0000-0000942E0000}"/>
    <cellStyle name="Comma 56 38" xfId="11926" xr:uid="{00000000-0005-0000-0000-0000952E0000}"/>
    <cellStyle name="Comma 56 39" xfId="11927" xr:uid="{00000000-0005-0000-0000-0000962E0000}"/>
    <cellStyle name="Comma 56 4" xfId="11928" xr:uid="{00000000-0005-0000-0000-0000972E0000}"/>
    <cellStyle name="Comma 56 40" xfId="11929" xr:uid="{00000000-0005-0000-0000-0000982E0000}"/>
    <cellStyle name="Comma 56 41" xfId="11930" xr:uid="{00000000-0005-0000-0000-0000992E0000}"/>
    <cellStyle name="Comma 56 5" xfId="11931" xr:uid="{00000000-0005-0000-0000-00009A2E0000}"/>
    <cellStyle name="Comma 56 6" xfId="11932" xr:uid="{00000000-0005-0000-0000-00009B2E0000}"/>
    <cellStyle name="Comma 56 7" xfId="11933" xr:uid="{00000000-0005-0000-0000-00009C2E0000}"/>
    <cellStyle name="Comma 56 8" xfId="11934" xr:uid="{00000000-0005-0000-0000-00009D2E0000}"/>
    <cellStyle name="Comma 56 9" xfId="11935" xr:uid="{00000000-0005-0000-0000-00009E2E0000}"/>
    <cellStyle name="Comma 57" xfId="11936" xr:uid="{00000000-0005-0000-0000-00009F2E0000}"/>
    <cellStyle name="Comma 57 10" xfId="11937" xr:uid="{00000000-0005-0000-0000-0000A02E0000}"/>
    <cellStyle name="Comma 57 11" xfId="11938" xr:uid="{00000000-0005-0000-0000-0000A12E0000}"/>
    <cellStyle name="Comma 57 12" xfId="11939" xr:uid="{00000000-0005-0000-0000-0000A22E0000}"/>
    <cellStyle name="Comma 57 13" xfId="11940" xr:uid="{00000000-0005-0000-0000-0000A32E0000}"/>
    <cellStyle name="Comma 57 14" xfId="11941" xr:uid="{00000000-0005-0000-0000-0000A42E0000}"/>
    <cellStyle name="Comma 57 15" xfId="11942" xr:uid="{00000000-0005-0000-0000-0000A52E0000}"/>
    <cellStyle name="Comma 57 16" xfId="11943" xr:uid="{00000000-0005-0000-0000-0000A62E0000}"/>
    <cellStyle name="Comma 57 17" xfId="11944" xr:uid="{00000000-0005-0000-0000-0000A72E0000}"/>
    <cellStyle name="Comma 57 18" xfId="11945" xr:uid="{00000000-0005-0000-0000-0000A82E0000}"/>
    <cellStyle name="Comma 57 19" xfId="11946" xr:uid="{00000000-0005-0000-0000-0000A92E0000}"/>
    <cellStyle name="Comma 57 2" xfId="11947" xr:uid="{00000000-0005-0000-0000-0000AA2E0000}"/>
    <cellStyle name="Comma 57 20" xfId="11948" xr:uid="{00000000-0005-0000-0000-0000AB2E0000}"/>
    <cellStyle name="Comma 57 21" xfId="11949" xr:uid="{00000000-0005-0000-0000-0000AC2E0000}"/>
    <cellStyle name="Comma 57 22" xfId="11950" xr:uid="{00000000-0005-0000-0000-0000AD2E0000}"/>
    <cellStyle name="Comma 57 23" xfId="11951" xr:uid="{00000000-0005-0000-0000-0000AE2E0000}"/>
    <cellStyle name="Comma 57 24" xfId="11952" xr:uid="{00000000-0005-0000-0000-0000AF2E0000}"/>
    <cellStyle name="Comma 57 25" xfId="11953" xr:uid="{00000000-0005-0000-0000-0000B02E0000}"/>
    <cellStyle name="Comma 57 26" xfId="11954" xr:uid="{00000000-0005-0000-0000-0000B12E0000}"/>
    <cellStyle name="Comma 57 27" xfId="11955" xr:uid="{00000000-0005-0000-0000-0000B22E0000}"/>
    <cellStyle name="Comma 57 28" xfId="11956" xr:uid="{00000000-0005-0000-0000-0000B32E0000}"/>
    <cellStyle name="Comma 57 29" xfId="11957" xr:uid="{00000000-0005-0000-0000-0000B42E0000}"/>
    <cellStyle name="Comma 57 3" xfId="11958" xr:uid="{00000000-0005-0000-0000-0000B52E0000}"/>
    <cellStyle name="Comma 57 30" xfId="11959" xr:uid="{00000000-0005-0000-0000-0000B62E0000}"/>
    <cellStyle name="Comma 57 31" xfId="11960" xr:uid="{00000000-0005-0000-0000-0000B72E0000}"/>
    <cellStyle name="Comma 57 32" xfId="11961" xr:uid="{00000000-0005-0000-0000-0000B82E0000}"/>
    <cellStyle name="Comma 57 33" xfId="11962" xr:uid="{00000000-0005-0000-0000-0000B92E0000}"/>
    <cellStyle name="Comma 57 34" xfId="11963" xr:uid="{00000000-0005-0000-0000-0000BA2E0000}"/>
    <cellStyle name="Comma 57 35" xfId="11964" xr:uid="{00000000-0005-0000-0000-0000BB2E0000}"/>
    <cellStyle name="Comma 57 36" xfId="11965" xr:uid="{00000000-0005-0000-0000-0000BC2E0000}"/>
    <cellStyle name="Comma 57 37" xfId="11966" xr:uid="{00000000-0005-0000-0000-0000BD2E0000}"/>
    <cellStyle name="Comma 57 38" xfId="11967" xr:uid="{00000000-0005-0000-0000-0000BE2E0000}"/>
    <cellStyle name="Comma 57 39" xfId="11968" xr:uid="{00000000-0005-0000-0000-0000BF2E0000}"/>
    <cellStyle name="Comma 57 4" xfId="11969" xr:uid="{00000000-0005-0000-0000-0000C02E0000}"/>
    <cellStyle name="Comma 57 40" xfId="11970" xr:uid="{00000000-0005-0000-0000-0000C12E0000}"/>
    <cellStyle name="Comma 57 41" xfId="11971" xr:uid="{00000000-0005-0000-0000-0000C22E0000}"/>
    <cellStyle name="Comma 57 5" xfId="11972" xr:uid="{00000000-0005-0000-0000-0000C32E0000}"/>
    <cellStyle name="Comma 57 6" xfId="11973" xr:uid="{00000000-0005-0000-0000-0000C42E0000}"/>
    <cellStyle name="Comma 57 7" xfId="11974" xr:uid="{00000000-0005-0000-0000-0000C52E0000}"/>
    <cellStyle name="Comma 57 8" xfId="11975" xr:uid="{00000000-0005-0000-0000-0000C62E0000}"/>
    <cellStyle name="Comma 57 9" xfId="11976" xr:uid="{00000000-0005-0000-0000-0000C72E0000}"/>
    <cellStyle name="Comma 58" xfId="11977" xr:uid="{00000000-0005-0000-0000-0000C82E0000}"/>
    <cellStyle name="Comma 58 10" xfId="11978" xr:uid="{00000000-0005-0000-0000-0000C92E0000}"/>
    <cellStyle name="Comma 58 11" xfId="11979" xr:uid="{00000000-0005-0000-0000-0000CA2E0000}"/>
    <cellStyle name="Comma 58 12" xfId="11980" xr:uid="{00000000-0005-0000-0000-0000CB2E0000}"/>
    <cellStyle name="Comma 58 13" xfId="11981" xr:uid="{00000000-0005-0000-0000-0000CC2E0000}"/>
    <cellStyle name="Comma 58 14" xfId="11982" xr:uid="{00000000-0005-0000-0000-0000CD2E0000}"/>
    <cellStyle name="Comma 58 15" xfId="11983" xr:uid="{00000000-0005-0000-0000-0000CE2E0000}"/>
    <cellStyle name="Comma 58 16" xfId="11984" xr:uid="{00000000-0005-0000-0000-0000CF2E0000}"/>
    <cellStyle name="Comma 58 17" xfId="11985" xr:uid="{00000000-0005-0000-0000-0000D02E0000}"/>
    <cellStyle name="Comma 58 18" xfId="11986" xr:uid="{00000000-0005-0000-0000-0000D12E0000}"/>
    <cellStyle name="Comma 58 19" xfId="11987" xr:uid="{00000000-0005-0000-0000-0000D22E0000}"/>
    <cellStyle name="Comma 58 2" xfId="11988" xr:uid="{00000000-0005-0000-0000-0000D32E0000}"/>
    <cellStyle name="Comma 58 20" xfId="11989" xr:uid="{00000000-0005-0000-0000-0000D42E0000}"/>
    <cellStyle name="Comma 58 21" xfId="11990" xr:uid="{00000000-0005-0000-0000-0000D52E0000}"/>
    <cellStyle name="Comma 58 22" xfId="11991" xr:uid="{00000000-0005-0000-0000-0000D62E0000}"/>
    <cellStyle name="Comma 58 23" xfId="11992" xr:uid="{00000000-0005-0000-0000-0000D72E0000}"/>
    <cellStyle name="Comma 58 24" xfId="11993" xr:uid="{00000000-0005-0000-0000-0000D82E0000}"/>
    <cellStyle name="Comma 58 25" xfId="11994" xr:uid="{00000000-0005-0000-0000-0000D92E0000}"/>
    <cellStyle name="Comma 58 26" xfId="11995" xr:uid="{00000000-0005-0000-0000-0000DA2E0000}"/>
    <cellStyle name="Comma 58 27" xfId="11996" xr:uid="{00000000-0005-0000-0000-0000DB2E0000}"/>
    <cellStyle name="Comma 58 28" xfId="11997" xr:uid="{00000000-0005-0000-0000-0000DC2E0000}"/>
    <cellStyle name="Comma 58 29" xfId="11998" xr:uid="{00000000-0005-0000-0000-0000DD2E0000}"/>
    <cellStyle name="Comma 58 3" xfId="11999" xr:uid="{00000000-0005-0000-0000-0000DE2E0000}"/>
    <cellStyle name="Comma 58 30" xfId="12000" xr:uid="{00000000-0005-0000-0000-0000DF2E0000}"/>
    <cellStyle name="Comma 58 31" xfId="12001" xr:uid="{00000000-0005-0000-0000-0000E02E0000}"/>
    <cellStyle name="Comma 58 32" xfId="12002" xr:uid="{00000000-0005-0000-0000-0000E12E0000}"/>
    <cellStyle name="Comma 58 33" xfId="12003" xr:uid="{00000000-0005-0000-0000-0000E22E0000}"/>
    <cellStyle name="Comma 58 34" xfId="12004" xr:uid="{00000000-0005-0000-0000-0000E32E0000}"/>
    <cellStyle name="Comma 58 35" xfId="12005" xr:uid="{00000000-0005-0000-0000-0000E42E0000}"/>
    <cellStyle name="Comma 58 36" xfId="12006" xr:uid="{00000000-0005-0000-0000-0000E52E0000}"/>
    <cellStyle name="Comma 58 37" xfId="12007" xr:uid="{00000000-0005-0000-0000-0000E62E0000}"/>
    <cellStyle name="Comma 58 38" xfId="12008" xr:uid="{00000000-0005-0000-0000-0000E72E0000}"/>
    <cellStyle name="Comma 58 39" xfId="12009" xr:uid="{00000000-0005-0000-0000-0000E82E0000}"/>
    <cellStyle name="Comma 58 4" xfId="12010" xr:uid="{00000000-0005-0000-0000-0000E92E0000}"/>
    <cellStyle name="Comma 58 40" xfId="12011" xr:uid="{00000000-0005-0000-0000-0000EA2E0000}"/>
    <cellStyle name="Comma 58 41" xfId="12012" xr:uid="{00000000-0005-0000-0000-0000EB2E0000}"/>
    <cellStyle name="Comma 58 5" xfId="12013" xr:uid="{00000000-0005-0000-0000-0000EC2E0000}"/>
    <cellStyle name="Comma 58 6" xfId="12014" xr:uid="{00000000-0005-0000-0000-0000ED2E0000}"/>
    <cellStyle name="Comma 58 7" xfId="12015" xr:uid="{00000000-0005-0000-0000-0000EE2E0000}"/>
    <cellStyle name="Comma 58 8" xfId="12016" xr:uid="{00000000-0005-0000-0000-0000EF2E0000}"/>
    <cellStyle name="Comma 58 9" xfId="12017" xr:uid="{00000000-0005-0000-0000-0000F02E0000}"/>
    <cellStyle name="Comma 59" xfId="12018" xr:uid="{00000000-0005-0000-0000-0000F12E0000}"/>
    <cellStyle name="Comma 6" xfId="12019" xr:uid="{00000000-0005-0000-0000-0000F22E0000}"/>
    <cellStyle name="Comma 6 10" xfId="12020" xr:uid="{00000000-0005-0000-0000-0000F32E0000}"/>
    <cellStyle name="Comma 6 2" xfId="12021" xr:uid="{00000000-0005-0000-0000-0000F42E0000}"/>
    <cellStyle name="Comma 6 2 2" xfId="12022" xr:uid="{00000000-0005-0000-0000-0000F52E0000}"/>
    <cellStyle name="Comma 6 2 3" xfId="12023" xr:uid="{00000000-0005-0000-0000-0000F62E0000}"/>
    <cellStyle name="Comma 6 3" xfId="12024" xr:uid="{00000000-0005-0000-0000-0000F72E0000}"/>
    <cellStyle name="Comma 6 3 2" xfId="12025" xr:uid="{00000000-0005-0000-0000-0000F82E0000}"/>
    <cellStyle name="Comma 6 4" xfId="12026" xr:uid="{00000000-0005-0000-0000-0000F92E0000}"/>
    <cellStyle name="Comma 6 4 2" xfId="12027" xr:uid="{00000000-0005-0000-0000-0000FA2E0000}"/>
    <cellStyle name="Comma 6 5" xfId="12028" xr:uid="{00000000-0005-0000-0000-0000FB2E0000}"/>
    <cellStyle name="Comma 6 5 2" xfId="12029" xr:uid="{00000000-0005-0000-0000-0000FC2E0000}"/>
    <cellStyle name="Comma 6 5 3" xfId="12030" xr:uid="{00000000-0005-0000-0000-0000FD2E0000}"/>
    <cellStyle name="Comma 6 6" xfId="12031" xr:uid="{00000000-0005-0000-0000-0000FE2E0000}"/>
    <cellStyle name="Comma 6 6 2" xfId="12032" xr:uid="{00000000-0005-0000-0000-0000FF2E0000}"/>
    <cellStyle name="Comma 6 7" xfId="12033" xr:uid="{00000000-0005-0000-0000-0000002F0000}"/>
    <cellStyle name="Comma 6 8" xfId="12034" xr:uid="{00000000-0005-0000-0000-0000012F0000}"/>
    <cellStyle name="Comma 6 9" xfId="12035" xr:uid="{00000000-0005-0000-0000-0000022F0000}"/>
    <cellStyle name="Comma 60" xfId="12036" xr:uid="{00000000-0005-0000-0000-0000032F0000}"/>
    <cellStyle name="Comma 61" xfId="12037" xr:uid="{00000000-0005-0000-0000-0000042F0000}"/>
    <cellStyle name="Comma 62" xfId="12038" xr:uid="{00000000-0005-0000-0000-0000052F0000}"/>
    <cellStyle name="Comma 63" xfId="12039" xr:uid="{00000000-0005-0000-0000-0000062F0000}"/>
    <cellStyle name="Comma 64" xfId="12040" xr:uid="{00000000-0005-0000-0000-0000072F0000}"/>
    <cellStyle name="Comma 65" xfId="12041" xr:uid="{00000000-0005-0000-0000-0000082F0000}"/>
    <cellStyle name="Comma 66" xfId="12042" xr:uid="{00000000-0005-0000-0000-0000092F0000}"/>
    <cellStyle name="Comma 67" xfId="12043" xr:uid="{00000000-0005-0000-0000-00000A2F0000}"/>
    <cellStyle name="Comma 68" xfId="12044" xr:uid="{00000000-0005-0000-0000-00000B2F0000}"/>
    <cellStyle name="Comma 69" xfId="12045" xr:uid="{00000000-0005-0000-0000-00000C2F0000}"/>
    <cellStyle name="Comma 7" xfId="12046" xr:uid="{00000000-0005-0000-0000-00000D2F0000}"/>
    <cellStyle name="Comma 7 10" xfId="12047" xr:uid="{00000000-0005-0000-0000-00000E2F0000}"/>
    <cellStyle name="Comma 7 2" xfId="12048" xr:uid="{00000000-0005-0000-0000-00000F2F0000}"/>
    <cellStyle name="Comma 7 2 2" xfId="12049" xr:uid="{00000000-0005-0000-0000-0000102F0000}"/>
    <cellStyle name="Comma 7 2 3" xfId="12050" xr:uid="{00000000-0005-0000-0000-0000112F0000}"/>
    <cellStyle name="Comma 7 2 4" xfId="12051" xr:uid="{00000000-0005-0000-0000-0000122F0000}"/>
    <cellStyle name="Comma 7 2 5" xfId="12052" xr:uid="{00000000-0005-0000-0000-0000132F0000}"/>
    <cellStyle name="Comma 7 2 6" xfId="12053" xr:uid="{00000000-0005-0000-0000-0000142F0000}"/>
    <cellStyle name="Comma 7 2 7" xfId="12054" xr:uid="{00000000-0005-0000-0000-0000152F0000}"/>
    <cellStyle name="Comma 7 3" xfId="12055" xr:uid="{00000000-0005-0000-0000-0000162F0000}"/>
    <cellStyle name="Comma 7 4" xfId="12056" xr:uid="{00000000-0005-0000-0000-0000172F0000}"/>
    <cellStyle name="Comma 7 5" xfId="12057" xr:uid="{00000000-0005-0000-0000-0000182F0000}"/>
    <cellStyle name="Comma 7 6" xfId="12058" xr:uid="{00000000-0005-0000-0000-0000192F0000}"/>
    <cellStyle name="Comma 7 7" xfId="12059" xr:uid="{00000000-0005-0000-0000-00001A2F0000}"/>
    <cellStyle name="Comma 7 8" xfId="12060" xr:uid="{00000000-0005-0000-0000-00001B2F0000}"/>
    <cellStyle name="Comma 7 9" xfId="12061" xr:uid="{00000000-0005-0000-0000-00001C2F0000}"/>
    <cellStyle name="Comma 70" xfId="12062" xr:uid="{00000000-0005-0000-0000-00001D2F0000}"/>
    <cellStyle name="Comma 71" xfId="12063" xr:uid="{00000000-0005-0000-0000-00001E2F0000}"/>
    <cellStyle name="Comma 71 2" xfId="12064" xr:uid="{00000000-0005-0000-0000-00001F2F0000}"/>
    <cellStyle name="Comma 72" xfId="12065" xr:uid="{00000000-0005-0000-0000-0000202F0000}"/>
    <cellStyle name="Comma 72 2" xfId="12066" xr:uid="{00000000-0005-0000-0000-0000212F0000}"/>
    <cellStyle name="Comma 73" xfId="12067" xr:uid="{00000000-0005-0000-0000-0000222F0000}"/>
    <cellStyle name="Comma 73 2" xfId="12068" xr:uid="{00000000-0005-0000-0000-0000232F0000}"/>
    <cellStyle name="Comma 74" xfId="12069" xr:uid="{00000000-0005-0000-0000-0000242F0000}"/>
    <cellStyle name="Comma 74 2" xfId="12070" xr:uid="{00000000-0005-0000-0000-0000252F0000}"/>
    <cellStyle name="Comma 75" xfId="12071" xr:uid="{00000000-0005-0000-0000-0000262F0000}"/>
    <cellStyle name="Comma 75 2" xfId="12072" xr:uid="{00000000-0005-0000-0000-0000272F0000}"/>
    <cellStyle name="Comma 76" xfId="12073" xr:uid="{00000000-0005-0000-0000-0000282F0000}"/>
    <cellStyle name="Comma 76 2" xfId="12074" xr:uid="{00000000-0005-0000-0000-0000292F0000}"/>
    <cellStyle name="Comma 77" xfId="12075" xr:uid="{00000000-0005-0000-0000-00002A2F0000}"/>
    <cellStyle name="Comma 77 2" xfId="12076" xr:uid="{00000000-0005-0000-0000-00002B2F0000}"/>
    <cellStyle name="Comma 78" xfId="12077" xr:uid="{00000000-0005-0000-0000-00002C2F0000}"/>
    <cellStyle name="Comma 78 2" xfId="12078" xr:uid="{00000000-0005-0000-0000-00002D2F0000}"/>
    <cellStyle name="Comma 79" xfId="12079" xr:uid="{00000000-0005-0000-0000-00002E2F0000}"/>
    <cellStyle name="Comma 79 2" xfId="12080" xr:uid="{00000000-0005-0000-0000-00002F2F0000}"/>
    <cellStyle name="Comma 8" xfId="12081" xr:uid="{00000000-0005-0000-0000-0000302F0000}"/>
    <cellStyle name="Comma 8 2" xfId="12082" xr:uid="{00000000-0005-0000-0000-0000312F0000}"/>
    <cellStyle name="Comma 8 2 2" xfId="12083" xr:uid="{00000000-0005-0000-0000-0000322F0000}"/>
    <cellStyle name="Comma 8 2 3" xfId="12084" xr:uid="{00000000-0005-0000-0000-0000332F0000}"/>
    <cellStyle name="Comma 8 2 4" xfId="12085" xr:uid="{00000000-0005-0000-0000-0000342F0000}"/>
    <cellStyle name="Comma 8 2 5" xfId="12086" xr:uid="{00000000-0005-0000-0000-0000352F0000}"/>
    <cellStyle name="Comma 8 3" xfId="12087" xr:uid="{00000000-0005-0000-0000-0000362F0000}"/>
    <cellStyle name="Comma 8 3 2" xfId="12088" xr:uid="{00000000-0005-0000-0000-0000372F0000}"/>
    <cellStyle name="Comma 8 3 3" xfId="12089" xr:uid="{00000000-0005-0000-0000-0000382F0000}"/>
    <cellStyle name="Comma 8 3 4" xfId="12090" xr:uid="{00000000-0005-0000-0000-0000392F0000}"/>
    <cellStyle name="Comma 8 4" xfId="12091" xr:uid="{00000000-0005-0000-0000-00003A2F0000}"/>
    <cellStyle name="Comma 8 4 2" xfId="12092" xr:uid="{00000000-0005-0000-0000-00003B2F0000}"/>
    <cellStyle name="Comma 8 4 3" xfId="12093" xr:uid="{00000000-0005-0000-0000-00003C2F0000}"/>
    <cellStyle name="Comma 8 4 4" xfId="12094" xr:uid="{00000000-0005-0000-0000-00003D2F0000}"/>
    <cellStyle name="Comma 80" xfId="12095" xr:uid="{00000000-0005-0000-0000-00003E2F0000}"/>
    <cellStyle name="Comma 80 2" xfId="12096" xr:uid="{00000000-0005-0000-0000-00003F2F0000}"/>
    <cellStyle name="Comma 81" xfId="12097" xr:uid="{00000000-0005-0000-0000-0000402F0000}"/>
    <cellStyle name="Comma 81 2" xfId="12098" xr:uid="{00000000-0005-0000-0000-0000412F0000}"/>
    <cellStyle name="Comma 82" xfId="12099" xr:uid="{00000000-0005-0000-0000-0000422F0000}"/>
    <cellStyle name="Comma 82 2" xfId="12100" xr:uid="{00000000-0005-0000-0000-0000432F0000}"/>
    <cellStyle name="Comma 83" xfId="12101" xr:uid="{00000000-0005-0000-0000-0000442F0000}"/>
    <cellStyle name="Comma 83 2" xfId="12102" xr:uid="{00000000-0005-0000-0000-0000452F0000}"/>
    <cellStyle name="Comma 84" xfId="12103" xr:uid="{00000000-0005-0000-0000-0000462F0000}"/>
    <cellStyle name="Comma 84 2" xfId="12104" xr:uid="{00000000-0005-0000-0000-0000472F0000}"/>
    <cellStyle name="Comma 85" xfId="12105" xr:uid="{00000000-0005-0000-0000-0000482F0000}"/>
    <cellStyle name="Comma 85 2" xfId="12106" xr:uid="{00000000-0005-0000-0000-0000492F0000}"/>
    <cellStyle name="Comma 86" xfId="12107" xr:uid="{00000000-0005-0000-0000-00004A2F0000}"/>
    <cellStyle name="Comma 86 2" xfId="12108" xr:uid="{00000000-0005-0000-0000-00004B2F0000}"/>
    <cellStyle name="Comma 87" xfId="12109" xr:uid="{00000000-0005-0000-0000-00004C2F0000}"/>
    <cellStyle name="Comma 87 2" xfId="12110" xr:uid="{00000000-0005-0000-0000-00004D2F0000}"/>
    <cellStyle name="Comma 88" xfId="12111" xr:uid="{00000000-0005-0000-0000-00004E2F0000}"/>
    <cellStyle name="Comma 88 2" xfId="12112" xr:uid="{00000000-0005-0000-0000-00004F2F0000}"/>
    <cellStyle name="Comma 89" xfId="12113" xr:uid="{00000000-0005-0000-0000-0000502F0000}"/>
    <cellStyle name="Comma 89 2" xfId="12114" xr:uid="{00000000-0005-0000-0000-0000512F0000}"/>
    <cellStyle name="Comma 9" xfId="12115" xr:uid="{00000000-0005-0000-0000-0000522F0000}"/>
    <cellStyle name="Comma 9 2" xfId="12116" xr:uid="{00000000-0005-0000-0000-0000532F0000}"/>
    <cellStyle name="Comma 9 2 2" xfId="12117" xr:uid="{00000000-0005-0000-0000-0000542F0000}"/>
    <cellStyle name="Comma 9 2 3" xfId="12118" xr:uid="{00000000-0005-0000-0000-0000552F0000}"/>
    <cellStyle name="Comma 9 2 4" xfId="12119" xr:uid="{00000000-0005-0000-0000-0000562F0000}"/>
    <cellStyle name="Comma 9 2 5" xfId="12120" xr:uid="{00000000-0005-0000-0000-0000572F0000}"/>
    <cellStyle name="Comma 9 3" xfId="12121" xr:uid="{00000000-0005-0000-0000-0000582F0000}"/>
    <cellStyle name="Comma 9 3 2" xfId="12122" xr:uid="{00000000-0005-0000-0000-0000592F0000}"/>
    <cellStyle name="Comma 9 3 3" xfId="12123" xr:uid="{00000000-0005-0000-0000-00005A2F0000}"/>
    <cellStyle name="Comma 9 3 4" xfId="12124" xr:uid="{00000000-0005-0000-0000-00005B2F0000}"/>
    <cellStyle name="Comma 9 4" xfId="12125" xr:uid="{00000000-0005-0000-0000-00005C2F0000}"/>
    <cellStyle name="Comma 9 4 2" xfId="12126" xr:uid="{00000000-0005-0000-0000-00005D2F0000}"/>
    <cellStyle name="Comma 9 4 3" xfId="12127" xr:uid="{00000000-0005-0000-0000-00005E2F0000}"/>
    <cellStyle name="Comma 9 4 4" xfId="12128" xr:uid="{00000000-0005-0000-0000-00005F2F0000}"/>
    <cellStyle name="Comma 90" xfId="12129" xr:uid="{00000000-0005-0000-0000-0000602F0000}"/>
    <cellStyle name="Comma 90 2" xfId="12130" xr:uid="{00000000-0005-0000-0000-0000612F0000}"/>
    <cellStyle name="Comma 91" xfId="12131" xr:uid="{00000000-0005-0000-0000-0000622F0000}"/>
    <cellStyle name="Comma 91 2" xfId="12132" xr:uid="{00000000-0005-0000-0000-0000632F0000}"/>
    <cellStyle name="Comma 92" xfId="12133" xr:uid="{00000000-0005-0000-0000-0000642F0000}"/>
    <cellStyle name="Comma 92 2" xfId="12134" xr:uid="{00000000-0005-0000-0000-0000652F0000}"/>
    <cellStyle name="Comma 93" xfId="12135" xr:uid="{00000000-0005-0000-0000-0000662F0000}"/>
    <cellStyle name="Comma 93 2" xfId="12136" xr:uid="{00000000-0005-0000-0000-0000672F0000}"/>
    <cellStyle name="Comma 94" xfId="12137" xr:uid="{00000000-0005-0000-0000-0000682F0000}"/>
    <cellStyle name="Comma 94 2" xfId="12138" xr:uid="{00000000-0005-0000-0000-0000692F0000}"/>
    <cellStyle name="Comma 95" xfId="12139" xr:uid="{00000000-0005-0000-0000-00006A2F0000}"/>
    <cellStyle name="Comma 95 2" xfId="12140" xr:uid="{00000000-0005-0000-0000-00006B2F0000}"/>
    <cellStyle name="Comma 96" xfId="12141" xr:uid="{00000000-0005-0000-0000-00006C2F0000}"/>
    <cellStyle name="Comma 96 2" xfId="12142" xr:uid="{00000000-0005-0000-0000-00006D2F0000}"/>
    <cellStyle name="Comma 97" xfId="12143" xr:uid="{00000000-0005-0000-0000-00006E2F0000}"/>
    <cellStyle name="Comma 97 2" xfId="12144" xr:uid="{00000000-0005-0000-0000-00006F2F0000}"/>
    <cellStyle name="Comma 98" xfId="12145" xr:uid="{00000000-0005-0000-0000-0000702F0000}"/>
    <cellStyle name="Comma 98 2" xfId="12146" xr:uid="{00000000-0005-0000-0000-0000712F0000}"/>
    <cellStyle name="Comma 99" xfId="12147" xr:uid="{00000000-0005-0000-0000-0000722F0000}"/>
    <cellStyle name="Comma 99 2" xfId="12148" xr:uid="{00000000-0005-0000-0000-0000732F0000}"/>
    <cellStyle name="Comma0" xfId="12149" xr:uid="{00000000-0005-0000-0000-0000742F0000}"/>
    <cellStyle name="Currency [0] 10" xfId="12150" xr:uid="{00000000-0005-0000-0000-0000752F0000}"/>
    <cellStyle name="Currency [0] 10 10" xfId="12151" xr:uid="{00000000-0005-0000-0000-0000762F0000}"/>
    <cellStyle name="Currency [0] 10 2" xfId="12152" xr:uid="{00000000-0005-0000-0000-0000772F0000}"/>
    <cellStyle name="Currency [0] 10 3" xfId="12153" xr:uid="{00000000-0005-0000-0000-0000782F0000}"/>
    <cellStyle name="Currency [0] 10 4" xfId="12154" xr:uid="{00000000-0005-0000-0000-0000792F0000}"/>
    <cellStyle name="Currency [0] 10 5" xfId="12155" xr:uid="{00000000-0005-0000-0000-00007A2F0000}"/>
    <cellStyle name="Currency [0] 10 6" xfId="12156" xr:uid="{00000000-0005-0000-0000-00007B2F0000}"/>
    <cellStyle name="Currency [0] 10 7" xfId="12157" xr:uid="{00000000-0005-0000-0000-00007C2F0000}"/>
    <cellStyle name="Currency [0] 10 8" xfId="12158" xr:uid="{00000000-0005-0000-0000-00007D2F0000}"/>
    <cellStyle name="Currency [0] 10 9" xfId="12159" xr:uid="{00000000-0005-0000-0000-00007E2F0000}"/>
    <cellStyle name="Currency [0] 12 2" xfId="12160" xr:uid="{00000000-0005-0000-0000-00007F2F0000}"/>
    <cellStyle name="Currency [0] 14" xfId="12161" xr:uid="{00000000-0005-0000-0000-0000802F0000}"/>
    <cellStyle name="Currency [0] 14 2" xfId="12162" xr:uid="{00000000-0005-0000-0000-0000812F0000}"/>
    <cellStyle name="Currency [0] 15" xfId="12163" xr:uid="{00000000-0005-0000-0000-0000822F0000}"/>
    <cellStyle name="Currency [0] 15 2" xfId="12164" xr:uid="{00000000-0005-0000-0000-0000832F0000}"/>
    <cellStyle name="Currency [0] 16" xfId="12165" xr:uid="{00000000-0005-0000-0000-0000842F0000}"/>
    <cellStyle name="Currency [0] 16 2" xfId="12166" xr:uid="{00000000-0005-0000-0000-0000852F0000}"/>
    <cellStyle name="Currency [0] 2" xfId="12167" xr:uid="{00000000-0005-0000-0000-0000862F0000}"/>
    <cellStyle name="Currency [0] 3" xfId="12168" xr:uid="{00000000-0005-0000-0000-0000872F0000}"/>
    <cellStyle name="Currency [0] 4" xfId="12169" xr:uid="{00000000-0005-0000-0000-0000882F0000}"/>
    <cellStyle name="Currency [0] 5" xfId="12170" xr:uid="{00000000-0005-0000-0000-0000892F0000}"/>
    <cellStyle name="Currency [0] 5 2" xfId="12171" xr:uid="{00000000-0005-0000-0000-00008A2F0000}"/>
    <cellStyle name="Currency [0] 5 3" xfId="12172" xr:uid="{00000000-0005-0000-0000-00008B2F0000}"/>
    <cellStyle name="Currency [0] 6" xfId="12173" xr:uid="{00000000-0005-0000-0000-00008C2F0000}"/>
    <cellStyle name="Currency [0] 6 10" xfId="12174" xr:uid="{00000000-0005-0000-0000-00008D2F0000}"/>
    <cellStyle name="Currency [0] 6 11" xfId="12175" xr:uid="{00000000-0005-0000-0000-00008E2F0000}"/>
    <cellStyle name="Currency [0] 6 12" xfId="12176" xr:uid="{00000000-0005-0000-0000-00008F2F0000}"/>
    <cellStyle name="Currency [0] 6 13" xfId="12177" xr:uid="{00000000-0005-0000-0000-0000902F0000}"/>
    <cellStyle name="Currency [0] 6 14" xfId="12178" xr:uid="{00000000-0005-0000-0000-0000912F0000}"/>
    <cellStyle name="Currency [0] 6 15" xfId="12179" xr:uid="{00000000-0005-0000-0000-0000922F0000}"/>
    <cellStyle name="Currency [0] 6 16" xfId="12180" xr:uid="{00000000-0005-0000-0000-0000932F0000}"/>
    <cellStyle name="Currency [0] 6 17" xfId="12181" xr:uid="{00000000-0005-0000-0000-0000942F0000}"/>
    <cellStyle name="Currency [0] 6 18" xfId="12182" xr:uid="{00000000-0005-0000-0000-0000952F0000}"/>
    <cellStyle name="Currency [0] 6 19" xfId="12183" xr:uid="{00000000-0005-0000-0000-0000962F0000}"/>
    <cellStyle name="Currency [0] 6 2" xfId="12184" xr:uid="{00000000-0005-0000-0000-0000972F0000}"/>
    <cellStyle name="Currency [0] 6 20" xfId="12185" xr:uid="{00000000-0005-0000-0000-0000982F0000}"/>
    <cellStyle name="Currency [0] 6 21" xfId="12186" xr:uid="{00000000-0005-0000-0000-0000992F0000}"/>
    <cellStyle name="Currency [0] 6 22" xfId="12187" xr:uid="{00000000-0005-0000-0000-00009A2F0000}"/>
    <cellStyle name="Currency [0] 6 23" xfId="12188" xr:uid="{00000000-0005-0000-0000-00009B2F0000}"/>
    <cellStyle name="Currency [0] 6 24" xfId="12189" xr:uid="{00000000-0005-0000-0000-00009C2F0000}"/>
    <cellStyle name="Currency [0] 6 3" xfId="12190" xr:uid="{00000000-0005-0000-0000-00009D2F0000}"/>
    <cellStyle name="Currency [0] 6 4" xfId="12191" xr:uid="{00000000-0005-0000-0000-00009E2F0000}"/>
    <cellStyle name="Currency [0] 6 5" xfId="12192" xr:uid="{00000000-0005-0000-0000-00009F2F0000}"/>
    <cellStyle name="Currency [0] 6 6" xfId="12193" xr:uid="{00000000-0005-0000-0000-0000A02F0000}"/>
    <cellStyle name="Currency [0] 6 7" xfId="12194" xr:uid="{00000000-0005-0000-0000-0000A12F0000}"/>
    <cellStyle name="Currency [0] 6 8" xfId="12195" xr:uid="{00000000-0005-0000-0000-0000A22F0000}"/>
    <cellStyle name="Currency [0] 6 9" xfId="12196" xr:uid="{00000000-0005-0000-0000-0000A32F0000}"/>
    <cellStyle name="Currency [0] 7" xfId="12197" xr:uid="{00000000-0005-0000-0000-0000A42F0000}"/>
    <cellStyle name="Currency [0] 7 2" xfId="12198" xr:uid="{00000000-0005-0000-0000-0000A52F0000}"/>
    <cellStyle name="Currency [0] 8 2" xfId="12199" xr:uid="{00000000-0005-0000-0000-0000A62F0000}"/>
    <cellStyle name="Currency [0] 9" xfId="12200" xr:uid="{00000000-0005-0000-0000-0000A72F0000}"/>
    <cellStyle name="Currency [0] 9 10" xfId="12201" xr:uid="{00000000-0005-0000-0000-0000A82F0000}"/>
    <cellStyle name="Currency [0] 9 11" xfId="12202" xr:uid="{00000000-0005-0000-0000-0000A92F0000}"/>
    <cellStyle name="Currency [0] 9 12" xfId="12203" xr:uid="{00000000-0005-0000-0000-0000AA2F0000}"/>
    <cellStyle name="Currency [0] 9 2" xfId="12204" xr:uid="{00000000-0005-0000-0000-0000AB2F0000}"/>
    <cellStyle name="Currency [0] 9 3" xfId="12205" xr:uid="{00000000-0005-0000-0000-0000AC2F0000}"/>
    <cellStyle name="Currency [0] 9 4" xfId="12206" xr:uid="{00000000-0005-0000-0000-0000AD2F0000}"/>
    <cellStyle name="Currency [0] 9 5" xfId="12207" xr:uid="{00000000-0005-0000-0000-0000AE2F0000}"/>
    <cellStyle name="Currency [0] 9 6" xfId="12208" xr:uid="{00000000-0005-0000-0000-0000AF2F0000}"/>
    <cellStyle name="Currency [0] 9 7" xfId="12209" xr:uid="{00000000-0005-0000-0000-0000B02F0000}"/>
    <cellStyle name="Currency [0] 9 8" xfId="12210" xr:uid="{00000000-0005-0000-0000-0000B12F0000}"/>
    <cellStyle name="Currency [0] 9 9" xfId="12211" xr:uid="{00000000-0005-0000-0000-0000B22F0000}"/>
    <cellStyle name="Currency 2" xfId="12212" xr:uid="{00000000-0005-0000-0000-0000B32F0000}"/>
    <cellStyle name="Currency 3" xfId="12213" xr:uid="{00000000-0005-0000-0000-0000B42F0000}"/>
    <cellStyle name="Currency0" xfId="12214" xr:uid="{00000000-0005-0000-0000-0000B52F0000}"/>
    <cellStyle name="Data Cell - PerformancePoint" xfId="12215" xr:uid="{00000000-0005-0000-0000-0000B62F0000}"/>
    <cellStyle name="Data Cell - PerformancePoint 2" xfId="12216" xr:uid="{00000000-0005-0000-0000-0000B72F0000}"/>
    <cellStyle name="Data Cell - PerformancePoint 2 2" xfId="12217" xr:uid="{00000000-0005-0000-0000-0000B82F0000}"/>
    <cellStyle name="Data Cell - PerformancePoint 3" xfId="12218" xr:uid="{00000000-0005-0000-0000-0000B92F0000}"/>
    <cellStyle name="Data Cell - PerformancePoint 3 2" xfId="12219" xr:uid="{00000000-0005-0000-0000-0000BA2F0000}"/>
    <cellStyle name="Data Cell - PerformancePoint 4" xfId="12220" xr:uid="{00000000-0005-0000-0000-0000BB2F0000}"/>
    <cellStyle name="Data Cell - PerformancePoint 4 2" xfId="12221" xr:uid="{00000000-0005-0000-0000-0000BC2F0000}"/>
    <cellStyle name="Data Cell - PerformancePoint 5" xfId="12222" xr:uid="{00000000-0005-0000-0000-0000BD2F0000}"/>
    <cellStyle name="Data Cell - PerformancePoint 6" xfId="12223" xr:uid="{00000000-0005-0000-0000-0000BE2F0000}"/>
    <cellStyle name="Data Cell - PerformancePoint 7" xfId="12224" xr:uid="{00000000-0005-0000-0000-0000BF2F0000}"/>
    <cellStyle name="Data Entry Cell - PerformancePoint" xfId="12225" xr:uid="{00000000-0005-0000-0000-0000C02F0000}"/>
    <cellStyle name="Data Entry Cell - PerformancePoint 2" xfId="12226" xr:uid="{00000000-0005-0000-0000-0000C12F0000}"/>
    <cellStyle name="Data Entry Cell - PerformancePoint 2 2" xfId="12227" xr:uid="{00000000-0005-0000-0000-0000C22F0000}"/>
    <cellStyle name="Data Entry Cell - PerformancePoint 2 2 2" xfId="12228" xr:uid="{00000000-0005-0000-0000-0000C32F0000}"/>
    <cellStyle name="Data Entry Cell - PerformancePoint 2 3" xfId="12229" xr:uid="{00000000-0005-0000-0000-0000C42F0000}"/>
    <cellStyle name="Data Entry Cell - PerformancePoint 3" xfId="12230" xr:uid="{00000000-0005-0000-0000-0000C52F0000}"/>
    <cellStyle name="Data Entry Cell - PerformancePoint 3 2" xfId="12231" xr:uid="{00000000-0005-0000-0000-0000C62F0000}"/>
    <cellStyle name="Data Entry Cell - PerformancePoint 4" xfId="12232" xr:uid="{00000000-0005-0000-0000-0000C72F0000}"/>
    <cellStyle name="Data Entry Cell - PerformancePoint 4 2" xfId="12233" xr:uid="{00000000-0005-0000-0000-0000C82F0000}"/>
    <cellStyle name="Data Entry Cell - PerformancePoint 5" xfId="12234" xr:uid="{00000000-0005-0000-0000-0000C92F0000}"/>
    <cellStyle name="Data Entry Cell - PerformancePoint 6" xfId="12235" xr:uid="{00000000-0005-0000-0000-0000CA2F0000}"/>
    <cellStyle name="Date" xfId="12236" xr:uid="{00000000-0005-0000-0000-0000CB2F0000}"/>
    <cellStyle name="Datum" xfId="12237" xr:uid="{00000000-0005-0000-0000-0000CC2F0000}"/>
    <cellStyle name="Datumgroß" xfId="12238" xr:uid="{00000000-0005-0000-0000-0000CD2F0000}"/>
    <cellStyle name="Datumklein" xfId="12239" xr:uid="{00000000-0005-0000-0000-0000CE2F0000}"/>
    <cellStyle name="Dezimal [0]_12" xfId="12240" xr:uid="{00000000-0005-0000-0000-0000CF2F0000}"/>
    <cellStyle name="Dezimal_04 Sup_CRF_Quarterly_subsid" xfId="12241" xr:uid="{00000000-0005-0000-0000-0000D02F0000}"/>
    <cellStyle name="Dezimalgroß" xfId="12242" xr:uid="{00000000-0005-0000-0000-0000D12F0000}"/>
    <cellStyle name="Dezimalklein" xfId="12243" xr:uid="{00000000-0005-0000-0000-0000D22F0000}"/>
    <cellStyle name="Euro" xfId="12244" xr:uid="{00000000-0005-0000-0000-0000D32F0000}"/>
    <cellStyle name="Euro 2" xfId="12245" xr:uid="{00000000-0005-0000-0000-0000D42F0000}"/>
    <cellStyle name="Explanatory Text 10" xfId="12246" xr:uid="{00000000-0005-0000-0000-0000D52F0000}"/>
    <cellStyle name="Explanatory Text 11" xfId="12247" xr:uid="{00000000-0005-0000-0000-0000D62F0000}"/>
    <cellStyle name="Explanatory Text 12" xfId="12248" xr:uid="{00000000-0005-0000-0000-0000D72F0000}"/>
    <cellStyle name="Explanatory Text 12 2" xfId="12249" xr:uid="{00000000-0005-0000-0000-0000D82F0000}"/>
    <cellStyle name="Explanatory Text 13" xfId="12250" xr:uid="{00000000-0005-0000-0000-0000D92F0000}"/>
    <cellStyle name="Explanatory Text 13 2" xfId="12251" xr:uid="{00000000-0005-0000-0000-0000DA2F0000}"/>
    <cellStyle name="Explanatory Text 14" xfId="12252" xr:uid="{00000000-0005-0000-0000-0000DB2F0000}"/>
    <cellStyle name="Explanatory Text 15" xfId="12253" xr:uid="{00000000-0005-0000-0000-0000DC2F0000}"/>
    <cellStyle name="Explanatory Text 2" xfId="12254" xr:uid="{00000000-0005-0000-0000-0000DD2F0000}"/>
    <cellStyle name="Explanatory Text 2 10" xfId="12255" xr:uid="{00000000-0005-0000-0000-0000DE2F0000}"/>
    <cellStyle name="Explanatory Text 2 11" xfId="12256" xr:uid="{00000000-0005-0000-0000-0000DF2F0000}"/>
    <cellStyle name="Explanatory Text 2 12" xfId="12257" xr:uid="{00000000-0005-0000-0000-0000E02F0000}"/>
    <cellStyle name="Explanatory Text 2 13" xfId="12258" xr:uid="{00000000-0005-0000-0000-0000E12F0000}"/>
    <cellStyle name="Explanatory Text 2 14" xfId="12259" xr:uid="{00000000-0005-0000-0000-0000E22F0000}"/>
    <cellStyle name="Explanatory Text 2 2" xfId="12260" xr:uid="{00000000-0005-0000-0000-0000E32F0000}"/>
    <cellStyle name="Explanatory Text 2 2 2" xfId="12261" xr:uid="{00000000-0005-0000-0000-0000E42F0000}"/>
    <cellStyle name="Explanatory Text 2 2 3" xfId="12262" xr:uid="{00000000-0005-0000-0000-0000E52F0000}"/>
    <cellStyle name="Explanatory Text 2 2 4" xfId="12263" xr:uid="{00000000-0005-0000-0000-0000E62F0000}"/>
    <cellStyle name="Explanatory Text 2 3" xfId="12264" xr:uid="{00000000-0005-0000-0000-0000E72F0000}"/>
    <cellStyle name="Explanatory Text 2 4" xfId="12265" xr:uid="{00000000-0005-0000-0000-0000E82F0000}"/>
    <cellStyle name="Explanatory Text 2 5" xfId="12266" xr:uid="{00000000-0005-0000-0000-0000E92F0000}"/>
    <cellStyle name="Explanatory Text 2 6" xfId="12267" xr:uid="{00000000-0005-0000-0000-0000EA2F0000}"/>
    <cellStyle name="Explanatory Text 2 7" xfId="12268" xr:uid="{00000000-0005-0000-0000-0000EB2F0000}"/>
    <cellStyle name="Explanatory Text 2 8" xfId="12269" xr:uid="{00000000-0005-0000-0000-0000EC2F0000}"/>
    <cellStyle name="Explanatory Text 2 9" xfId="12270" xr:uid="{00000000-0005-0000-0000-0000ED2F0000}"/>
    <cellStyle name="Explanatory Text 3" xfId="12271" xr:uid="{00000000-0005-0000-0000-0000EE2F0000}"/>
    <cellStyle name="Explanatory Text 3 10" xfId="12272" xr:uid="{00000000-0005-0000-0000-0000EF2F0000}"/>
    <cellStyle name="Explanatory Text 3 2" xfId="12273" xr:uid="{00000000-0005-0000-0000-0000F02F0000}"/>
    <cellStyle name="Explanatory Text 3 3" xfId="12274" xr:uid="{00000000-0005-0000-0000-0000F12F0000}"/>
    <cellStyle name="Explanatory Text 3 4" xfId="12275" xr:uid="{00000000-0005-0000-0000-0000F22F0000}"/>
    <cellStyle name="Explanatory Text 3 5" xfId="12276" xr:uid="{00000000-0005-0000-0000-0000F32F0000}"/>
    <cellStyle name="Explanatory Text 3 6" xfId="12277" xr:uid="{00000000-0005-0000-0000-0000F42F0000}"/>
    <cellStyle name="Explanatory Text 3 7" xfId="12278" xr:uid="{00000000-0005-0000-0000-0000F52F0000}"/>
    <cellStyle name="Explanatory Text 3 8" xfId="12279" xr:uid="{00000000-0005-0000-0000-0000F62F0000}"/>
    <cellStyle name="Explanatory Text 3 9" xfId="12280" xr:uid="{00000000-0005-0000-0000-0000F72F0000}"/>
    <cellStyle name="Explanatory Text 4" xfId="12281" xr:uid="{00000000-0005-0000-0000-0000F82F0000}"/>
    <cellStyle name="Explanatory Text 4 10" xfId="12282" xr:uid="{00000000-0005-0000-0000-0000F92F0000}"/>
    <cellStyle name="Explanatory Text 4 2" xfId="12283" xr:uid="{00000000-0005-0000-0000-0000FA2F0000}"/>
    <cellStyle name="Explanatory Text 4 3" xfId="12284" xr:uid="{00000000-0005-0000-0000-0000FB2F0000}"/>
    <cellStyle name="Explanatory Text 4 4" xfId="12285" xr:uid="{00000000-0005-0000-0000-0000FC2F0000}"/>
    <cellStyle name="Explanatory Text 4 5" xfId="12286" xr:uid="{00000000-0005-0000-0000-0000FD2F0000}"/>
    <cellStyle name="Explanatory Text 4 6" xfId="12287" xr:uid="{00000000-0005-0000-0000-0000FE2F0000}"/>
    <cellStyle name="Explanatory Text 4 7" xfId="12288" xr:uid="{00000000-0005-0000-0000-0000FF2F0000}"/>
    <cellStyle name="Explanatory Text 4 8" xfId="12289" xr:uid="{00000000-0005-0000-0000-000000300000}"/>
    <cellStyle name="Explanatory Text 4 9" xfId="12290" xr:uid="{00000000-0005-0000-0000-000001300000}"/>
    <cellStyle name="Explanatory Text 5" xfId="12291" xr:uid="{00000000-0005-0000-0000-000002300000}"/>
    <cellStyle name="Explanatory Text 5 10" xfId="12292" xr:uid="{00000000-0005-0000-0000-000003300000}"/>
    <cellStyle name="Explanatory Text 5 2" xfId="12293" xr:uid="{00000000-0005-0000-0000-000004300000}"/>
    <cellStyle name="Explanatory Text 5 3" xfId="12294" xr:uid="{00000000-0005-0000-0000-000005300000}"/>
    <cellStyle name="Explanatory Text 5 4" xfId="12295" xr:uid="{00000000-0005-0000-0000-000006300000}"/>
    <cellStyle name="Explanatory Text 5 5" xfId="12296" xr:uid="{00000000-0005-0000-0000-000007300000}"/>
    <cellStyle name="Explanatory Text 5 6" xfId="12297" xr:uid="{00000000-0005-0000-0000-000008300000}"/>
    <cellStyle name="Explanatory Text 5 7" xfId="12298" xr:uid="{00000000-0005-0000-0000-000009300000}"/>
    <cellStyle name="Explanatory Text 5 8" xfId="12299" xr:uid="{00000000-0005-0000-0000-00000A300000}"/>
    <cellStyle name="Explanatory Text 5 9" xfId="12300" xr:uid="{00000000-0005-0000-0000-00000B300000}"/>
    <cellStyle name="Explanatory Text 6" xfId="12301" xr:uid="{00000000-0005-0000-0000-00000C300000}"/>
    <cellStyle name="Explanatory Text 6 10" xfId="12302" xr:uid="{00000000-0005-0000-0000-00000D300000}"/>
    <cellStyle name="Explanatory Text 6 2" xfId="12303" xr:uid="{00000000-0005-0000-0000-00000E300000}"/>
    <cellStyle name="Explanatory Text 6 3" xfId="12304" xr:uid="{00000000-0005-0000-0000-00000F300000}"/>
    <cellStyle name="Explanatory Text 6 4" xfId="12305" xr:uid="{00000000-0005-0000-0000-000010300000}"/>
    <cellStyle name="Explanatory Text 6 5" xfId="12306" xr:uid="{00000000-0005-0000-0000-000011300000}"/>
    <cellStyle name="Explanatory Text 6 6" xfId="12307" xr:uid="{00000000-0005-0000-0000-000012300000}"/>
    <cellStyle name="Explanatory Text 6 7" xfId="12308" xr:uid="{00000000-0005-0000-0000-000013300000}"/>
    <cellStyle name="Explanatory Text 6 8" xfId="12309" xr:uid="{00000000-0005-0000-0000-000014300000}"/>
    <cellStyle name="Explanatory Text 6 9" xfId="12310" xr:uid="{00000000-0005-0000-0000-000015300000}"/>
    <cellStyle name="Explanatory Text 7" xfId="12311" xr:uid="{00000000-0005-0000-0000-000016300000}"/>
    <cellStyle name="Explanatory Text 7 10" xfId="12312" xr:uid="{00000000-0005-0000-0000-000017300000}"/>
    <cellStyle name="Explanatory Text 7 2" xfId="12313" xr:uid="{00000000-0005-0000-0000-000018300000}"/>
    <cellStyle name="Explanatory Text 7 3" xfId="12314" xr:uid="{00000000-0005-0000-0000-000019300000}"/>
    <cellStyle name="Explanatory Text 7 4" xfId="12315" xr:uid="{00000000-0005-0000-0000-00001A300000}"/>
    <cellStyle name="Explanatory Text 7 5" xfId="12316" xr:uid="{00000000-0005-0000-0000-00001B300000}"/>
    <cellStyle name="Explanatory Text 7 6" xfId="12317" xr:uid="{00000000-0005-0000-0000-00001C300000}"/>
    <cellStyle name="Explanatory Text 7 7" xfId="12318" xr:uid="{00000000-0005-0000-0000-00001D300000}"/>
    <cellStyle name="Explanatory Text 7 8" xfId="12319" xr:uid="{00000000-0005-0000-0000-00001E300000}"/>
    <cellStyle name="Explanatory Text 7 9" xfId="12320" xr:uid="{00000000-0005-0000-0000-00001F300000}"/>
    <cellStyle name="Explanatory Text 8" xfId="12321" xr:uid="{00000000-0005-0000-0000-000020300000}"/>
    <cellStyle name="Explanatory Text 8 10" xfId="12322" xr:uid="{00000000-0005-0000-0000-000021300000}"/>
    <cellStyle name="Explanatory Text 8 2" xfId="12323" xr:uid="{00000000-0005-0000-0000-000022300000}"/>
    <cellStyle name="Explanatory Text 8 3" xfId="12324" xr:uid="{00000000-0005-0000-0000-000023300000}"/>
    <cellStyle name="Explanatory Text 8 4" xfId="12325" xr:uid="{00000000-0005-0000-0000-000024300000}"/>
    <cellStyle name="Explanatory Text 8 5" xfId="12326" xr:uid="{00000000-0005-0000-0000-000025300000}"/>
    <cellStyle name="Explanatory Text 8 6" xfId="12327" xr:uid="{00000000-0005-0000-0000-000026300000}"/>
    <cellStyle name="Explanatory Text 8 7" xfId="12328" xr:uid="{00000000-0005-0000-0000-000027300000}"/>
    <cellStyle name="Explanatory Text 8 8" xfId="12329" xr:uid="{00000000-0005-0000-0000-000028300000}"/>
    <cellStyle name="Explanatory Text 8 9" xfId="12330" xr:uid="{00000000-0005-0000-0000-000029300000}"/>
    <cellStyle name="Explanatory Text 9" xfId="12331" xr:uid="{00000000-0005-0000-0000-00002A300000}"/>
    <cellStyle name="Explanatory Text 9 10" xfId="12332" xr:uid="{00000000-0005-0000-0000-00002B300000}"/>
    <cellStyle name="Explanatory Text 9 2" xfId="12333" xr:uid="{00000000-0005-0000-0000-00002C300000}"/>
    <cellStyle name="Explanatory Text 9 3" xfId="12334" xr:uid="{00000000-0005-0000-0000-00002D300000}"/>
    <cellStyle name="Explanatory Text 9 4" xfId="12335" xr:uid="{00000000-0005-0000-0000-00002E300000}"/>
    <cellStyle name="Explanatory Text 9 5" xfId="12336" xr:uid="{00000000-0005-0000-0000-00002F300000}"/>
    <cellStyle name="Explanatory Text 9 6" xfId="12337" xr:uid="{00000000-0005-0000-0000-000030300000}"/>
    <cellStyle name="Explanatory Text 9 7" xfId="12338" xr:uid="{00000000-0005-0000-0000-000031300000}"/>
    <cellStyle name="Explanatory Text 9 8" xfId="12339" xr:uid="{00000000-0005-0000-0000-000032300000}"/>
    <cellStyle name="Explanatory Text 9 9" xfId="12340" xr:uid="{00000000-0005-0000-0000-000033300000}"/>
    <cellStyle name="EYBlocked" xfId="12341" xr:uid="{00000000-0005-0000-0000-000034300000}"/>
    <cellStyle name="EYCallUp" xfId="12342" xr:uid="{00000000-0005-0000-0000-000035300000}"/>
    <cellStyle name="EYCheck" xfId="12343" xr:uid="{00000000-0005-0000-0000-000036300000}"/>
    <cellStyle name="EYDate" xfId="12344" xr:uid="{00000000-0005-0000-0000-000037300000}"/>
    <cellStyle name="EYDeviant" xfId="12345" xr:uid="{00000000-0005-0000-0000-000038300000}"/>
    <cellStyle name="EYHeader1" xfId="12346" xr:uid="{00000000-0005-0000-0000-000039300000}"/>
    <cellStyle name="EYHeader2" xfId="12347" xr:uid="{00000000-0005-0000-0000-00003A300000}"/>
    <cellStyle name="EYHeader3" xfId="12348" xr:uid="{00000000-0005-0000-0000-00003B300000}"/>
    <cellStyle name="EYInputDate" xfId="12349" xr:uid="{00000000-0005-0000-0000-00003C300000}"/>
    <cellStyle name="EYInputPercent" xfId="12350" xr:uid="{00000000-0005-0000-0000-00003D300000}"/>
    <cellStyle name="EYInputValue" xfId="12351" xr:uid="{00000000-0005-0000-0000-00003E300000}"/>
    <cellStyle name="EYNormal" xfId="12352" xr:uid="{00000000-0005-0000-0000-00003F300000}"/>
    <cellStyle name="EYPercent" xfId="12353" xr:uid="{00000000-0005-0000-0000-000040300000}"/>
    <cellStyle name="EYPercentCapped" xfId="12354" xr:uid="{00000000-0005-0000-0000-000041300000}"/>
    <cellStyle name="EYSubTotal" xfId="12355" xr:uid="{00000000-0005-0000-0000-000042300000}"/>
    <cellStyle name="EYTotal" xfId="12356" xr:uid="{00000000-0005-0000-0000-000043300000}"/>
    <cellStyle name="EYWIP" xfId="12357" xr:uid="{00000000-0005-0000-0000-000044300000}"/>
    <cellStyle name="FeltDataDecimal" xfId="12358" xr:uid="{00000000-0005-0000-0000-000045300000}"/>
    <cellStyle name="FeltDataNormal" xfId="12359" xr:uid="{00000000-0005-0000-0000-000046300000}"/>
    <cellStyle name="FeltID" xfId="12360" xr:uid="{00000000-0005-0000-0000-000047300000}"/>
    <cellStyle name="Fest" xfId="12361" xr:uid="{00000000-0005-0000-0000-000048300000}"/>
    <cellStyle name="Fixed" xfId="12362" xr:uid="{00000000-0005-0000-0000-000049300000}"/>
    <cellStyle name="General" xfId="12363" xr:uid="{00000000-0005-0000-0000-00004A300000}"/>
    <cellStyle name="Gesamt" xfId="12364" xr:uid="{00000000-0005-0000-0000-00004B300000}"/>
    <cellStyle name="Good 10" xfId="12365" xr:uid="{00000000-0005-0000-0000-00004C300000}"/>
    <cellStyle name="Good 11" xfId="12366" xr:uid="{00000000-0005-0000-0000-00004D300000}"/>
    <cellStyle name="Good 12" xfId="12367" xr:uid="{00000000-0005-0000-0000-00004E300000}"/>
    <cellStyle name="Good 12 2" xfId="12368" xr:uid="{00000000-0005-0000-0000-00004F300000}"/>
    <cellStyle name="Good 13" xfId="12369" xr:uid="{00000000-0005-0000-0000-000050300000}"/>
    <cellStyle name="Good 13 2" xfId="12370" xr:uid="{00000000-0005-0000-0000-000051300000}"/>
    <cellStyle name="Good 14" xfId="12371" xr:uid="{00000000-0005-0000-0000-000052300000}"/>
    <cellStyle name="Good 15" xfId="12372" xr:uid="{00000000-0005-0000-0000-000053300000}"/>
    <cellStyle name="Good 2" xfId="12373" xr:uid="{00000000-0005-0000-0000-000054300000}"/>
    <cellStyle name="Good 2 10" xfId="12374" xr:uid="{00000000-0005-0000-0000-000055300000}"/>
    <cellStyle name="Good 2 11" xfId="12375" xr:uid="{00000000-0005-0000-0000-000056300000}"/>
    <cellStyle name="Good 2 12" xfId="12376" xr:uid="{00000000-0005-0000-0000-000057300000}"/>
    <cellStyle name="Good 2 13" xfId="12377" xr:uid="{00000000-0005-0000-0000-000058300000}"/>
    <cellStyle name="Good 2 14" xfId="12378" xr:uid="{00000000-0005-0000-0000-000059300000}"/>
    <cellStyle name="Good 2 2" xfId="12379" xr:uid="{00000000-0005-0000-0000-00005A300000}"/>
    <cellStyle name="Good 2 2 2" xfId="12380" xr:uid="{00000000-0005-0000-0000-00005B300000}"/>
    <cellStyle name="Good 2 2 3" xfId="12381" xr:uid="{00000000-0005-0000-0000-00005C300000}"/>
    <cellStyle name="Good 2 2 4" xfId="12382" xr:uid="{00000000-0005-0000-0000-00005D300000}"/>
    <cellStyle name="Good 2 3" xfId="12383" xr:uid="{00000000-0005-0000-0000-00005E300000}"/>
    <cellStyle name="Good 2 4" xfId="12384" xr:uid="{00000000-0005-0000-0000-00005F300000}"/>
    <cellStyle name="Good 2 5" xfId="12385" xr:uid="{00000000-0005-0000-0000-000060300000}"/>
    <cellStyle name="Good 2 6" xfId="12386" xr:uid="{00000000-0005-0000-0000-000061300000}"/>
    <cellStyle name="Good 2 7" xfId="12387" xr:uid="{00000000-0005-0000-0000-000062300000}"/>
    <cellStyle name="Good 2 8" xfId="12388" xr:uid="{00000000-0005-0000-0000-000063300000}"/>
    <cellStyle name="Good 2 9" xfId="12389" xr:uid="{00000000-0005-0000-0000-000064300000}"/>
    <cellStyle name="Good 3" xfId="12390" xr:uid="{00000000-0005-0000-0000-000065300000}"/>
    <cellStyle name="Good 3 10" xfId="12391" xr:uid="{00000000-0005-0000-0000-000066300000}"/>
    <cellStyle name="Good 3 2" xfId="12392" xr:uid="{00000000-0005-0000-0000-000067300000}"/>
    <cellStyle name="Good 3 3" xfId="12393" xr:uid="{00000000-0005-0000-0000-000068300000}"/>
    <cellStyle name="Good 3 4" xfId="12394" xr:uid="{00000000-0005-0000-0000-000069300000}"/>
    <cellStyle name="Good 3 5" xfId="12395" xr:uid="{00000000-0005-0000-0000-00006A300000}"/>
    <cellStyle name="Good 3 6" xfId="12396" xr:uid="{00000000-0005-0000-0000-00006B300000}"/>
    <cellStyle name="Good 3 7" xfId="12397" xr:uid="{00000000-0005-0000-0000-00006C300000}"/>
    <cellStyle name="Good 3 8" xfId="12398" xr:uid="{00000000-0005-0000-0000-00006D300000}"/>
    <cellStyle name="Good 3 9" xfId="12399" xr:uid="{00000000-0005-0000-0000-00006E300000}"/>
    <cellStyle name="Good 4" xfId="12400" xr:uid="{00000000-0005-0000-0000-00006F300000}"/>
    <cellStyle name="Good 4 10" xfId="12401" xr:uid="{00000000-0005-0000-0000-000070300000}"/>
    <cellStyle name="Good 4 2" xfId="12402" xr:uid="{00000000-0005-0000-0000-000071300000}"/>
    <cellStyle name="Good 4 3" xfId="12403" xr:uid="{00000000-0005-0000-0000-000072300000}"/>
    <cellStyle name="Good 4 4" xfId="12404" xr:uid="{00000000-0005-0000-0000-000073300000}"/>
    <cellStyle name="Good 4 5" xfId="12405" xr:uid="{00000000-0005-0000-0000-000074300000}"/>
    <cellStyle name="Good 4 6" xfId="12406" xr:uid="{00000000-0005-0000-0000-000075300000}"/>
    <cellStyle name="Good 4 7" xfId="12407" xr:uid="{00000000-0005-0000-0000-000076300000}"/>
    <cellStyle name="Good 4 8" xfId="12408" xr:uid="{00000000-0005-0000-0000-000077300000}"/>
    <cellStyle name="Good 4 9" xfId="12409" xr:uid="{00000000-0005-0000-0000-000078300000}"/>
    <cellStyle name="Good 5" xfId="12410" xr:uid="{00000000-0005-0000-0000-000079300000}"/>
    <cellStyle name="Good 5 10" xfId="12411" xr:uid="{00000000-0005-0000-0000-00007A300000}"/>
    <cellStyle name="Good 5 2" xfId="12412" xr:uid="{00000000-0005-0000-0000-00007B300000}"/>
    <cellStyle name="Good 5 3" xfId="12413" xr:uid="{00000000-0005-0000-0000-00007C300000}"/>
    <cellStyle name="Good 5 4" xfId="12414" xr:uid="{00000000-0005-0000-0000-00007D300000}"/>
    <cellStyle name="Good 5 5" xfId="12415" xr:uid="{00000000-0005-0000-0000-00007E300000}"/>
    <cellStyle name="Good 5 6" xfId="12416" xr:uid="{00000000-0005-0000-0000-00007F300000}"/>
    <cellStyle name="Good 5 7" xfId="12417" xr:uid="{00000000-0005-0000-0000-000080300000}"/>
    <cellStyle name="Good 5 8" xfId="12418" xr:uid="{00000000-0005-0000-0000-000081300000}"/>
    <cellStyle name="Good 5 9" xfId="12419" xr:uid="{00000000-0005-0000-0000-000082300000}"/>
    <cellStyle name="Good 6" xfId="12420" xr:uid="{00000000-0005-0000-0000-000083300000}"/>
    <cellStyle name="Good 6 10" xfId="12421" xr:uid="{00000000-0005-0000-0000-000084300000}"/>
    <cellStyle name="Good 6 2" xfId="12422" xr:uid="{00000000-0005-0000-0000-000085300000}"/>
    <cellStyle name="Good 6 3" xfId="12423" xr:uid="{00000000-0005-0000-0000-000086300000}"/>
    <cellStyle name="Good 6 4" xfId="12424" xr:uid="{00000000-0005-0000-0000-000087300000}"/>
    <cellStyle name="Good 6 5" xfId="12425" xr:uid="{00000000-0005-0000-0000-000088300000}"/>
    <cellStyle name="Good 6 6" xfId="12426" xr:uid="{00000000-0005-0000-0000-000089300000}"/>
    <cellStyle name="Good 6 7" xfId="12427" xr:uid="{00000000-0005-0000-0000-00008A300000}"/>
    <cellStyle name="Good 6 8" xfId="12428" xr:uid="{00000000-0005-0000-0000-00008B300000}"/>
    <cellStyle name="Good 6 9" xfId="12429" xr:uid="{00000000-0005-0000-0000-00008C300000}"/>
    <cellStyle name="Good 7" xfId="12430" xr:uid="{00000000-0005-0000-0000-00008D300000}"/>
    <cellStyle name="Good 7 10" xfId="12431" xr:uid="{00000000-0005-0000-0000-00008E300000}"/>
    <cellStyle name="Good 7 2" xfId="12432" xr:uid="{00000000-0005-0000-0000-00008F300000}"/>
    <cellStyle name="Good 7 3" xfId="12433" xr:uid="{00000000-0005-0000-0000-000090300000}"/>
    <cellStyle name="Good 7 4" xfId="12434" xr:uid="{00000000-0005-0000-0000-000091300000}"/>
    <cellStyle name="Good 7 5" xfId="12435" xr:uid="{00000000-0005-0000-0000-000092300000}"/>
    <cellStyle name="Good 7 6" xfId="12436" xr:uid="{00000000-0005-0000-0000-000093300000}"/>
    <cellStyle name="Good 7 7" xfId="12437" xr:uid="{00000000-0005-0000-0000-000094300000}"/>
    <cellStyle name="Good 7 8" xfId="12438" xr:uid="{00000000-0005-0000-0000-000095300000}"/>
    <cellStyle name="Good 7 9" xfId="12439" xr:uid="{00000000-0005-0000-0000-000096300000}"/>
    <cellStyle name="Good 8" xfId="12440" xr:uid="{00000000-0005-0000-0000-000097300000}"/>
    <cellStyle name="Good 8 10" xfId="12441" xr:uid="{00000000-0005-0000-0000-000098300000}"/>
    <cellStyle name="Good 8 2" xfId="12442" xr:uid="{00000000-0005-0000-0000-000099300000}"/>
    <cellStyle name="Good 8 3" xfId="12443" xr:uid="{00000000-0005-0000-0000-00009A300000}"/>
    <cellStyle name="Good 8 4" xfId="12444" xr:uid="{00000000-0005-0000-0000-00009B300000}"/>
    <cellStyle name="Good 8 5" xfId="12445" xr:uid="{00000000-0005-0000-0000-00009C300000}"/>
    <cellStyle name="Good 8 6" xfId="12446" xr:uid="{00000000-0005-0000-0000-00009D300000}"/>
    <cellStyle name="Good 8 7" xfId="12447" xr:uid="{00000000-0005-0000-0000-00009E300000}"/>
    <cellStyle name="Good 8 8" xfId="12448" xr:uid="{00000000-0005-0000-0000-00009F300000}"/>
    <cellStyle name="Good 8 9" xfId="12449" xr:uid="{00000000-0005-0000-0000-0000A0300000}"/>
    <cellStyle name="Good 9" xfId="12450" xr:uid="{00000000-0005-0000-0000-0000A1300000}"/>
    <cellStyle name="Good 9 10" xfId="12451" xr:uid="{00000000-0005-0000-0000-0000A2300000}"/>
    <cellStyle name="Good 9 2" xfId="12452" xr:uid="{00000000-0005-0000-0000-0000A3300000}"/>
    <cellStyle name="Good 9 3" xfId="12453" xr:uid="{00000000-0005-0000-0000-0000A4300000}"/>
    <cellStyle name="Good 9 4" xfId="12454" xr:uid="{00000000-0005-0000-0000-0000A5300000}"/>
    <cellStyle name="Good 9 5" xfId="12455" xr:uid="{00000000-0005-0000-0000-0000A6300000}"/>
    <cellStyle name="Good 9 6" xfId="12456" xr:uid="{00000000-0005-0000-0000-0000A7300000}"/>
    <cellStyle name="Good 9 7" xfId="12457" xr:uid="{00000000-0005-0000-0000-0000A8300000}"/>
    <cellStyle name="Good 9 8" xfId="12458" xr:uid="{00000000-0005-0000-0000-0000A9300000}"/>
    <cellStyle name="Good 9 9" xfId="12459" xr:uid="{00000000-0005-0000-0000-0000AA300000}"/>
    <cellStyle name="Grey" xfId="12460" xr:uid="{00000000-0005-0000-0000-0000AB300000}"/>
    <cellStyle name="GruppeOverskrift" xfId="12461" xr:uid="{00000000-0005-0000-0000-0000AC300000}"/>
    <cellStyle name="header" xfId="12462" xr:uid="{00000000-0005-0000-0000-0000AD300000}"/>
    <cellStyle name="Header1" xfId="12463" xr:uid="{00000000-0005-0000-0000-0000AE300000}"/>
    <cellStyle name="Header2" xfId="12464" xr:uid="{00000000-0005-0000-0000-0000AF300000}"/>
    <cellStyle name="Heading" xfId="12465" xr:uid="{00000000-0005-0000-0000-0000B0300000}"/>
    <cellStyle name="Heading 1 10" xfId="12466" xr:uid="{00000000-0005-0000-0000-0000B1300000}"/>
    <cellStyle name="Heading 1 11" xfId="12467" xr:uid="{00000000-0005-0000-0000-0000B2300000}"/>
    <cellStyle name="Heading 1 12" xfId="12468" xr:uid="{00000000-0005-0000-0000-0000B3300000}"/>
    <cellStyle name="Heading 1 12 2" xfId="12469" xr:uid="{00000000-0005-0000-0000-0000B4300000}"/>
    <cellStyle name="Heading 1 13" xfId="12470" xr:uid="{00000000-0005-0000-0000-0000B5300000}"/>
    <cellStyle name="Heading 1 13 2" xfId="12471" xr:uid="{00000000-0005-0000-0000-0000B6300000}"/>
    <cellStyle name="Heading 1 14" xfId="12472" xr:uid="{00000000-0005-0000-0000-0000B7300000}"/>
    <cellStyle name="Heading 1 15" xfId="12473" xr:uid="{00000000-0005-0000-0000-0000B8300000}"/>
    <cellStyle name="Heading 1 2" xfId="12474" xr:uid="{00000000-0005-0000-0000-0000B9300000}"/>
    <cellStyle name="Heading 1 2 10" xfId="12475" xr:uid="{00000000-0005-0000-0000-0000BA300000}"/>
    <cellStyle name="Heading 1 2 11" xfId="12476" xr:uid="{00000000-0005-0000-0000-0000BB300000}"/>
    <cellStyle name="Heading 1 2 12" xfId="12477" xr:uid="{00000000-0005-0000-0000-0000BC300000}"/>
    <cellStyle name="Heading 1 2 13" xfId="12478" xr:uid="{00000000-0005-0000-0000-0000BD300000}"/>
    <cellStyle name="Heading 1 2 14" xfId="12479" xr:uid="{00000000-0005-0000-0000-0000BE300000}"/>
    <cellStyle name="Heading 1 2 2" xfId="12480" xr:uid="{00000000-0005-0000-0000-0000BF300000}"/>
    <cellStyle name="Heading 1 2 2 2" xfId="12481" xr:uid="{00000000-0005-0000-0000-0000C0300000}"/>
    <cellStyle name="Heading 1 2 2 3" xfId="12482" xr:uid="{00000000-0005-0000-0000-0000C1300000}"/>
    <cellStyle name="Heading 1 2 2 4" xfId="12483" xr:uid="{00000000-0005-0000-0000-0000C2300000}"/>
    <cellStyle name="Heading 1 2 3" xfId="12484" xr:uid="{00000000-0005-0000-0000-0000C3300000}"/>
    <cellStyle name="Heading 1 2 4" xfId="12485" xr:uid="{00000000-0005-0000-0000-0000C4300000}"/>
    <cellStyle name="Heading 1 2 5" xfId="12486" xr:uid="{00000000-0005-0000-0000-0000C5300000}"/>
    <cellStyle name="Heading 1 2 6" xfId="12487" xr:uid="{00000000-0005-0000-0000-0000C6300000}"/>
    <cellStyle name="Heading 1 2 7" xfId="12488" xr:uid="{00000000-0005-0000-0000-0000C7300000}"/>
    <cellStyle name="Heading 1 2 8" xfId="12489" xr:uid="{00000000-0005-0000-0000-0000C8300000}"/>
    <cellStyle name="Heading 1 2 9" xfId="12490" xr:uid="{00000000-0005-0000-0000-0000C9300000}"/>
    <cellStyle name="Heading 1 3" xfId="12491" xr:uid="{00000000-0005-0000-0000-0000CA300000}"/>
    <cellStyle name="Heading 1 3 10" xfId="12492" xr:uid="{00000000-0005-0000-0000-0000CB300000}"/>
    <cellStyle name="Heading 1 3 2" xfId="12493" xr:uid="{00000000-0005-0000-0000-0000CC300000}"/>
    <cellStyle name="Heading 1 3 3" xfId="12494" xr:uid="{00000000-0005-0000-0000-0000CD300000}"/>
    <cellStyle name="Heading 1 3 4" xfId="12495" xr:uid="{00000000-0005-0000-0000-0000CE300000}"/>
    <cellStyle name="Heading 1 3 5" xfId="12496" xr:uid="{00000000-0005-0000-0000-0000CF300000}"/>
    <cellStyle name="Heading 1 3 6" xfId="12497" xr:uid="{00000000-0005-0000-0000-0000D0300000}"/>
    <cellStyle name="Heading 1 3 7" xfId="12498" xr:uid="{00000000-0005-0000-0000-0000D1300000}"/>
    <cellStyle name="Heading 1 3 8" xfId="12499" xr:uid="{00000000-0005-0000-0000-0000D2300000}"/>
    <cellStyle name="Heading 1 3 9" xfId="12500" xr:uid="{00000000-0005-0000-0000-0000D3300000}"/>
    <cellStyle name="Heading 1 4" xfId="12501" xr:uid="{00000000-0005-0000-0000-0000D4300000}"/>
    <cellStyle name="Heading 1 4 10" xfId="12502" xr:uid="{00000000-0005-0000-0000-0000D5300000}"/>
    <cellStyle name="Heading 1 4 2" xfId="12503" xr:uid="{00000000-0005-0000-0000-0000D6300000}"/>
    <cellStyle name="Heading 1 4 3" xfId="12504" xr:uid="{00000000-0005-0000-0000-0000D7300000}"/>
    <cellStyle name="Heading 1 4 4" xfId="12505" xr:uid="{00000000-0005-0000-0000-0000D8300000}"/>
    <cellStyle name="Heading 1 4 5" xfId="12506" xr:uid="{00000000-0005-0000-0000-0000D9300000}"/>
    <cellStyle name="Heading 1 4 6" xfId="12507" xr:uid="{00000000-0005-0000-0000-0000DA300000}"/>
    <cellStyle name="Heading 1 4 7" xfId="12508" xr:uid="{00000000-0005-0000-0000-0000DB300000}"/>
    <cellStyle name="Heading 1 4 8" xfId="12509" xr:uid="{00000000-0005-0000-0000-0000DC300000}"/>
    <cellStyle name="Heading 1 4 9" xfId="12510" xr:uid="{00000000-0005-0000-0000-0000DD300000}"/>
    <cellStyle name="Heading 1 5" xfId="12511" xr:uid="{00000000-0005-0000-0000-0000DE300000}"/>
    <cellStyle name="Heading 1 5 10" xfId="12512" xr:uid="{00000000-0005-0000-0000-0000DF300000}"/>
    <cellStyle name="Heading 1 5 2" xfId="12513" xr:uid="{00000000-0005-0000-0000-0000E0300000}"/>
    <cellStyle name="Heading 1 5 3" xfId="12514" xr:uid="{00000000-0005-0000-0000-0000E1300000}"/>
    <cellStyle name="Heading 1 5 4" xfId="12515" xr:uid="{00000000-0005-0000-0000-0000E2300000}"/>
    <cellStyle name="Heading 1 5 5" xfId="12516" xr:uid="{00000000-0005-0000-0000-0000E3300000}"/>
    <cellStyle name="Heading 1 5 6" xfId="12517" xr:uid="{00000000-0005-0000-0000-0000E4300000}"/>
    <cellStyle name="Heading 1 5 7" xfId="12518" xr:uid="{00000000-0005-0000-0000-0000E5300000}"/>
    <cellStyle name="Heading 1 5 8" xfId="12519" xr:uid="{00000000-0005-0000-0000-0000E6300000}"/>
    <cellStyle name="Heading 1 5 9" xfId="12520" xr:uid="{00000000-0005-0000-0000-0000E7300000}"/>
    <cellStyle name="Heading 1 6" xfId="12521" xr:uid="{00000000-0005-0000-0000-0000E8300000}"/>
    <cellStyle name="Heading 1 6 10" xfId="12522" xr:uid="{00000000-0005-0000-0000-0000E9300000}"/>
    <cellStyle name="Heading 1 6 2" xfId="12523" xr:uid="{00000000-0005-0000-0000-0000EA300000}"/>
    <cellStyle name="Heading 1 6 3" xfId="12524" xr:uid="{00000000-0005-0000-0000-0000EB300000}"/>
    <cellStyle name="Heading 1 6 4" xfId="12525" xr:uid="{00000000-0005-0000-0000-0000EC300000}"/>
    <cellStyle name="Heading 1 6 5" xfId="12526" xr:uid="{00000000-0005-0000-0000-0000ED300000}"/>
    <cellStyle name="Heading 1 6 6" xfId="12527" xr:uid="{00000000-0005-0000-0000-0000EE300000}"/>
    <cellStyle name="Heading 1 6 7" xfId="12528" xr:uid="{00000000-0005-0000-0000-0000EF300000}"/>
    <cellStyle name="Heading 1 6 8" xfId="12529" xr:uid="{00000000-0005-0000-0000-0000F0300000}"/>
    <cellStyle name="Heading 1 6 9" xfId="12530" xr:uid="{00000000-0005-0000-0000-0000F1300000}"/>
    <cellStyle name="Heading 1 7" xfId="12531" xr:uid="{00000000-0005-0000-0000-0000F2300000}"/>
    <cellStyle name="Heading 1 7 10" xfId="12532" xr:uid="{00000000-0005-0000-0000-0000F3300000}"/>
    <cellStyle name="Heading 1 7 2" xfId="12533" xr:uid="{00000000-0005-0000-0000-0000F4300000}"/>
    <cellStyle name="Heading 1 7 3" xfId="12534" xr:uid="{00000000-0005-0000-0000-0000F5300000}"/>
    <cellStyle name="Heading 1 7 4" xfId="12535" xr:uid="{00000000-0005-0000-0000-0000F6300000}"/>
    <cellStyle name="Heading 1 7 5" xfId="12536" xr:uid="{00000000-0005-0000-0000-0000F7300000}"/>
    <cellStyle name="Heading 1 7 6" xfId="12537" xr:uid="{00000000-0005-0000-0000-0000F8300000}"/>
    <cellStyle name="Heading 1 7 7" xfId="12538" xr:uid="{00000000-0005-0000-0000-0000F9300000}"/>
    <cellStyle name="Heading 1 7 8" xfId="12539" xr:uid="{00000000-0005-0000-0000-0000FA300000}"/>
    <cellStyle name="Heading 1 7 9" xfId="12540" xr:uid="{00000000-0005-0000-0000-0000FB300000}"/>
    <cellStyle name="Heading 1 8" xfId="12541" xr:uid="{00000000-0005-0000-0000-0000FC300000}"/>
    <cellStyle name="Heading 1 8 10" xfId="12542" xr:uid="{00000000-0005-0000-0000-0000FD300000}"/>
    <cellStyle name="Heading 1 8 2" xfId="12543" xr:uid="{00000000-0005-0000-0000-0000FE300000}"/>
    <cellStyle name="Heading 1 8 3" xfId="12544" xr:uid="{00000000-0005-0000-0000-0000FF300000}"/>
    <cellStyle name="Heading 1 8 4" xfId="12545" xr:uid="{00000000-0005-0000-0000-000000310000}"/>
    <cellStyle name="Heading 1 8 5" xfId="12546" xr:uid="{00000000-0005-0000-0000-000001310000}"/>
    <cellStyle name="Heading 1 8 6" xfId="12547" xr:uid="{00000000-0005-0000-0000-000002310000}"/>
    <cellStyle name="Heading 1 8 7" xfId="12548" xr:uid="{00000000-0005-0000-0000-000003310000}"/>
    <cellStyle name="Heading 1 8 8" xfId="12549" xr:uid="{00000000-0005-0000-0000-000004310000}"/>
    <cellStyle name="Heading 1 8 9" xfId="12550" xr:uid="{00000000-0005-0000-0000-000005310000}"/>
    <cellStyle name="Heading 1 9" xfId="12551" xr:uid="{00000000-0005-0000-0000-000006310000}"/>
    <cellStyle name="Heading 1 9 10" xfId="12552" xr:uid="{00000000-0005-0000-0000-000007310000}"/>
    <cellStyle name="Heading 1 9 2" xfId="12553" xr:uid="{00000000-0005-0000-0000-000008310000}"/>
    <cellStyle name="Heading 1 9 3" xfId="12554" xr:uid="{00000000-0005-0000-0000-000009310000}"/>
    <cellStyle name="Heading 1 9 4" xfId="12555" xr:uid="{00000000-0005-0000-0000-00000A310000}"/>
    <cellStyle name="Heading 1 9 5" xfId="12556" xr:uid="{00000000-0005-0000-0000-00000B310000}"/>
    <cellStyle name="Heading 1 9 6" xfId="12557" xr:uid="{00000000-0005-0000-0000-00000C310000}"/>
    <cellStyle name="Heading 1 9 7" xfId="12558" xr:uid="{00000000-0005-0000-0000-00000D310000}"/>
    <cellStyle name="Heading 1 9 8" xfId="12559" xr:uid="{00000000-0005-0000-0000-00000E310000}"/>
    <cellStyle name="Heading 1 9 9" xfId="12560" xr:uid="{00000000-0005-0000-0000-00000F310000}"/>
    <cellStyle name="Heading 2 10" xfId="12561" xr:uid="{00000000-0005-0000-0000-000010310000}"/>
    <cellStyle name="Heading 2 11" xfId="12562" xr:uid="{00000000-0005-0000-0000-000011310000}"/>
    <cellStyle name="Heading 2 12" xfId="12563" xr:uid="{00000000-0005-0000-0000-000012310000}"/>
    <cellStyle name="Heading 2 12 2" xfId="12564" xr:uid="{00000000-0005-0000-0000-000013310000}"/>
    <cellStyle name="Heading 2 13" xfId="12565" xr:uid="{00000000-0005-0000-0000-000014310000}"/>
    <cellStyle name="Heading 2 13 2" xfId="12566" xr:uid="{00000000-0005-0000-0000-000015310000}"/>
    <cellStyle name="Heading 2 14" xfId="12567" xr:uid="{00000000-0005-0000-0000-000016310000}"/>
    <cellStyle name="Heading 2 15" xfId="12568" xr:uid="{00000000-0005-0000-0000-000017310000}"/>
    <cellStyle name="Heading 2 2" xfId="12569" xr:uid="{00000000-0005-0000-0000-000018310000}"/>
    <cellStyle name="Heading 2 2 10" xfId="12570" xr:uid="{00000000-0005-0000-0000-000019310000}"/>
    <cellStyle name="Heading 2 2 11" xfId="12571" xr:uid="{00000000-0005-0000-0000-00001A310000}"/>
    <cellStyle name="Heading 2 2 12" xfId="12572" xr:uid="{00000000-0005-0000-0000-00001B310000}"/>
    <cellStyle name="Heading 2 2 13" xfId="12573" xr:uid="{00000000-0005-0000-0000-00001C310000}"/>
    <cellStyle name="Heading 2 2 14" xfId="12574" xr:uid="{00000000-0005-0000-0000-00001D310000}"/>
    <cellStyle name="Heading 2 2 2" xfId="12575" xr:uid="{00000000-0005-0000-0000-00001E310000}"/>
    <cellStyle name="Heading 2 2 2 2" xfId="12576" xr:uid="{00000000-0005-0000-0000-00001F310000}"/>
    <cellStyle name="Heading 2 2 2 3" xfId="12577" xr:uid="{00000000-0005-0000-0000-000020310000}"/>
    <cellStyle name="Heading 2 2 2 4" xfId="12578" xr:uid="{00000000-0005-0000-0000-000021310000}"/>
    <cellStyle name="Heading 2 2 3" xfId="12579" xr:uid="{00000000-0005-0000-0000-000022310000}"/>
    <cellStyle name="Heading 2 2 4" xfId="12580" xr:uid="{00000000-0005-0000-0000-000023310000}"/>
    <cellStyle name="Heading 2 2 5" xfId="12581" xr:uid="{00000000-0005-0000-0000-000024310000}"/>
    <cellStyle name="Heading 2 2 6" xfId="12582" xr:uid="{00000000-0005-0000-0000-000025310000}"/>
    <cellStyle name="Heading 2 2 7" xfId="12583" xr:uid="{00000000-0005-0000-0000-000026310000}"/>
    <cellStyle name="Heading 2 2 8" xfId="12584" xr:uid="{00000000-0005-0000-0000-000027310000}"/>
    <cellStyle name="Heading 2 2 9" xfId="12585" xr:uid="{00000000-0005-0000-0000-000028310000}"/>
    <cellStyle name="Heading 2 3" xfId="12586" xr:uid="{00000000-0005-0000-0000-000029310000}"/>
    <cellStyle name="Heading 2 3 10" xfId="12587" xr:uid="{00000000-0005-0000-0000-00002A310000}"/>
    <cellStyle name="Heading 2 3 2" xfId="12588" xr:uid="{00000000-0005-0000-0000-00002B310000}"/>
    <cellStyle name="Heading 2 3 3" xfId="12589" xr:uid="{00000000-0005-0000-0000-00002C310000}"/>
    <cellStyle name="Heading 2 3 4" xfId="12590" xr:uid="{00000000-0005-0000-0000-00002D310000}"/>
    <cellStyle name="Heading 2 3 5" xfId="12591" xr:uid="{00000000-0005-0000-0000-00002E310000}"/>
    <cellStyle name="Heading 2 3 6" xfId="12592" xr:uid="{00000000-0005-0000-0000-00002F310000}"/>
    <cellStyle name="Heading 2 3 7" xfId="12593" xr:uid="{00000000-0005-0000-0000-000030310000}"/>
    <cellStyle name="Heading 2 3 8" xfId="12594" xr:uid="{00000000-0005-0000-0000-000031310000}"/>
    <cellStyle name="Heading 2 3 9" xfId="12595" xr:uid="{00000000-0005-0000-0000-000032310000}"/>
    <cellStyle name="Heading 2 4" xfId="12596" xr:uid="{00000000-0005-0000-0000-000033310000}"/>
    <cellStyle name="Heading 2 4 10" xfId="12597" xr:uid="{00000000-0005-0000-0000-000034310000}"/>
    <cellStyle name="Heading 2 4 2" xfId="12598" xr:uid="{00000000-0005-0000-0000-000035310000}"/>
    <cellStyle name="Heading 2 4 3" xfId="12599" xr:uid="{00000000-0005-0000-0000-000036310000}"/>
    <cellStyle name="Heading 2 4 4" xfId="12600" xr:uid="{00000000-0005-0000-0000-000037310000}"/>
    <cellStyle name="Heading 2 4 5" xfId="12601" xr:uid="{00000000-0005-0000-0000-000038310000}"/>
    <cellStyle name="Heading 2 4 6" xfId="12602" xr:uid="{00000000-0005-0000-0000-000039310000}"/>
    <cellStyle name="Heading 2 4 7" xfId="12603" xr:uid="{00000000-0005-0000-0000-00003A310000}"/>
    <cellStyle name="Heading 2 4 8" xfId="12604" xr:uid="{00000000-0005-0000-0000-00003B310000}"/>
    <cellStyle name="Heading 2 4 9" xfId="12605" xr:uid="{00000000-0005-0000-0000-00003C310000}"/>
    <cellStyle name="Heading 2 5" xfId="12606" xr:uid="{00000000-0005-0000-0000-00003D310000}"/>
    <cellStyle name="Heading 2 5 10" xfId="12607" xr:uid="{00000000-0005-0000-0000-00003E310000}"/>
    <cellStyle name="Heading 2 5 2" xfId="12608" xr:uid="{00000000-0005-0000-0000-00003F310000}"/>
    <cellStyle name="Heading 2 5 3" xfId="12609" xr:uid="{00000000-0005-0000-0000-000040310000}"/>
    <cellStyle name="Heading 2 5 4" xfId="12610" xr:uid="{00000000-0005-0000-0000-000041310000}"/>
    <cellStyle name="Heading 2 5 5" xfId="12611" xr:uid="{00000000-0005-0000-0000-000042310000}"/>
    <cellStyle name="Heading 2 5 6" xfId="12612" xr:uid="{00000000-0005-0000-0000-000043310000}"/>
    <cellStyle name="Heading 2 5 7" xfId="12613" xr:uid="{00000000-0005-0000-0000-000044310000}"/>
    <cellStyle name="Heading 2 5 8" xfId="12614" xr:uid="{00000000-0005-0000-0000-000045310000}"/>
    <cellStyle name="Heading 2 5 9" xfId="12615" xr:uid="{00000000-0005-0000-0000-000046310000}"/>
    <cellStyle name="Heading 2 6" xfId="12616" xr:uid="{00000000-0005-0000-0000-000047310000}"/>
    <cellStyle name="Heading 2 6 10" xfId="12617" xr:uid="{00000000-0005-0000-0000-000048310000}"/>
    <cellStyle name="Heading 2 6 2" xfId="12618" xr:uid="{00000000-0005-0000-0000-000049310000}"/>
    <cellStyle name="Heading 2 6 3" xfId="12619" xr:uid="{00000000-0005-0000-0000-00004A310000}"/>
    <cellStyle name="Heading 2 6 4" xfId="12620" xr:uid="{00000000-0005-0000-0000-00004B310000}"/>
    <cellStyle name="Heading 2 6 5" xfId="12621" xr:uid="{00000000-0005-0000-0000-00004C310000}"/>
    <cellStyle name="Heading 2 6 6" xfId="12622" xr:uid="{00000000-0005-0000-0000-00004D310000}"/>
    <cellStyle name="Heading 2 6 7" xfId="12623" xr:uid="{00000000-0005-0000-0000-00004E310000}"/>
    <cellStyle name="Heading 2 6 8" xfId="12624" xr:uid="{00000000-0005-0000-0000-00004F310000}"/>
    <cellStyle name="Heading 2 6 9" xfId="12625" xr:uid="{00000000-0005-0000-0000-000050310000}"/>
    <cellStyle name="Heading 2 7" xfId="12626" xr:uid="{00000000-0005-0000-0000-000051310000}"/>
    <cellStyle name="Heading 2 7 10" xfId="12627" xr:uid="{00000000-0005-0000-0000-000052310000}"/>
    <cellStyle name="Heading 2 7 2" xfId="12628" xr:uid="{00000000-0005-0000-0000-000053310000}"/>
    <cellStyle name="Heading 2 7 3" xfId="12629" xr:uid="{00000000-0005-0000-0000-000054310000}"/>
    <cellStyle name="Heading 2 7 4" xfId="12630" xr:uid="{00000000-0005-0000-0000-000055310000}"/>
    <cellStyle name="Heading 2 7 5" xfId="12631" xr:uid="{00000000-0005-0000-0000-000056310000}"/>
    <cellStyle name="Heading 2 7 6" xfId="12632" xr:uid="{00000000-0005-0000-0000-000057310000}"/>
    <cellStyle name="Heading 2 7 7" xfId="12633" xr:uid="{00000000-0005-0000-0000-000058310000}"/>
    <cellStyle name="Heading 2 7 8" xfId="12634" xr:uid="{00000000-0005-0000-0000-000059310000}"/>
    <cellStyle name="Heading 2 7 9" xfId="12635" xr:uid="{00000000-0005-0000-0000-00005A310000}"/>
    <cellStyle name="Heading 2 8" xfId="12636" xr:uid="{00000000-0005-0000-0000-00005B310000}"/>
    <cellStyle name="Heading 2 8 10" xfId="12637" xr:uid="{00000000-0005-0000-0000-00005C310000}"/>
    <cellStyle name="Heading 2 8 2" xfId="12638" xr:uid="{00000000-0005-0000-0000-00005D310000}"/>
    <cellStyle name="Heading 2 8 3" xfId="12639" xr:uid="{00000000-0005-0000-0000-00005E310000}"/>
    <cellStyle name="Heading 2 8 4" xfId="12640" xr:uid="{00000000-0005-0000-0000-00005F310000}"/>
    <cellStyle name="Heading 2 8 5" xfId="12641" xr:uid="{00000000-0005-0000-0000-000060310000}"/>
    <cellStyle name="Heading 2 8 6" xfId="12642" xr:uid="{00000000-0005-0000-0000-000061310000}"/>
    <cellStyle name="Heading 2 8 7" xfId="12643" xr:uid="{00000000-0005-0000-0000-000062310000}"/>
    <cellStyle name="Heading 2 8 8" xfId="12644" xr:uid="{00000000-0005-0000-0000-000063310000}"/>
    <cellStyle name="Heading 2 8 9" xfId="12645" xr:uid="{00000000-0005-0000-0000-000064310000}"/>
    <cellStyle name="Heading 2 9" xfId="12646" xr:uid="{00000000-0005-0000-0000-000065310000}"/>
    <cellStyle name="Heading 2 9 10" xfId="12647" xr:uid="{00000000-0005-0000-0000-000066310000}"/>
    <cellStyle name="Heading 2 9 2" xfId="12648" xr:uid="{00000000-0005-0000-0000-000067310000}"/>
    <cellStyle name="Heading 2 9 3" xfId="12649" xr:uid="{00000000-0005-0000-0000-000068310000}"/>
    <cellStyle name="Heading 2 9 4" xfId="12650" xr:uid="{00000000-0005-0000-0000-000069310000}"/>
    <cellStyle name="Heading 2 9 5" xfId="12651" xr:uid="{00000000-0005-0000-0000-00006A310000}"/>
    <cellStyle name="Heading 2 9 6" xfId="12652" xr:uid="{00000000-0005-0000-0000-00006B310000}"/>
    <cellStyle name="Heading 2 9 7" xfId="12653" xr:uid="{00000000-0005-0000-0000-00006C310000}"/>
    <cellStyle name="Heading 2 9 8" xfId="12654" xr:uid="{00000000-0005-0000-0000-00006D310000}"/>
    <cellStyle name="Heading 2 9 9" xfId="12655" xr:uid="{00000000-0005-0000-0000-00006E310000}"/>
    <cellStyle name="Heading 3 10" xfId="12656" xr:uid="{00000000-0005-0000-0000-00006F310000}"/>
    <cellStyle name="Heading 3 11" xfId="12657" xr:uid="{00000000-0005-0000-0000-000070310000}"/>
    <cellStyle name="Heading 3 12" xfId="12658" xr:uid="{00000000-0005-0000-0000-000071310000}"/>
    <cellStyle name="Heading 3 12 2" xfId="12659" xr:uid="{00000000-0005-0000-0000-000072310000}"/>
    <cellStyle name="Heading 3 13" xfId="12660" xr:uid="{00000000-0005-0000-0000-000073310000}"/>
    <cellStyle name="Heading 3 13 2" xfId="12661" xr:uid="{00000000-0005-0000-0000-000074310000}"/>
    <cellStyle name="Heading 3 14" xfId="12662" xr:uid="{00000000-0005-0000-0000-000075310000}"/>
    <cellStyle name="Heading 3 15" xfId="12663" xr:uid="{00000000-0005-0000-0000-000076310000}"/>
    <cellStyle name="Heading 3 2" xfId="12664" xr:uid="{00000000-0005-0000-0000-000077310000}"/>
    <cellStyle name="Heading 3 2 10" xfId="12665" xr:uid="{00000000-0005-0000-0000-000078310000}"/>
    <cellStyle name="Heading 3 2 11" xfId="12666" xr:uid="{00000000-0005-0000-0000-000079310000}"/>
    <cellStyle name="Heading 3 2 12" xfId="12667" xr:uid="{00000000-0005-0000-0000-00007A310000}"/>
    <cellStyle name="Heading 3 2 13" xfId="12668" xr:uid="{00000000-0005-0000-0000-00007B310000}"/>
    <cellStyle name="Heading 3 2 14" xfId="12669" xr:uid="{00000000-0005-0000-0000-00007C310000}"/>
    <cellStyle name="Heading 3 2 2" xfId="12670" xr:uid="{00000000-0005-0000-0000-00007D310000}"/>
    <cellStyle name="Heading 3 2 2 2" xfId="12671" xr:uid="{00000000-0005-0000-0000-00007E310000}"/>
    <cellStyle name="Heading 3 2 2 3" xfId="12672" xr:uid="{00000000-0005-0000-0000-00007F310000}"/>
    <cellStyle name="Heading 3 2 2 4" xfId="12673" xr:uid="{00000000-0005-0000-0000-000080310000}"/>
    <cellStyle name="Heading 3 2 3" xfId="12674" xr:uid="{00000000-0005-0000-0000-000081310000}"/>
    <cellStyle name="Heading 3 2 4" xfId="12675" xr:uid="{00000000-0005-0000-0000-000082310000}"/>
    <cellStyle name="Heading 3 2 5" xfId="12676" xr:uid="{00000000-0005-0000-0000-000083310000}"/>
    <cellStyle name="Heading 3 2 6" xfId="12677" xr:uid="{00000000-0005-0000-0000-000084310000}"/>
    <cellStyle name="Heading 3 2 7" xfId="12678" xr:uid="{00000000-0005-0000-0000-000085310000}"/>
    <cellStyle name="Heading 3 2 8" xfId="12679" xr:uid="{00000000-0005-0000-0000-000086310000}"/>
    <cellStyle name="Heading 3 2 9" xfId="12680" xr:uid="{00000000-0005-0000-0000-000087310000}"/>
    <cellStyle name="Heading 3 3" xfId="12681" xr:uid="{00000000-0005-0000-0000-000088310000}"/>
    <cellStyle name="Heading 3 3 10" xfId="12682" xr:uid="{00000000-0005-0000-0000-000089310000}"/>
    <cellStyle name="Heading 3 3 2" xfId="12683" xr:uid="{00000000-0005-0000-0000-00008A310000}"/>
    <cellStyle name="Heading 3 3 3" xfId="12684" xr:uid="{00000000-0005-0000-0000-00008B310000}"/>
    <cellStyle name="Heading 3 3 4" xfId="12685" xr:uid="{00000000-0005-0000-0000-00008C310000}"/>
    <cellStyle name="Heading 3 3 5" xfId="12686" xr:uid="{00000000-0005-0000-0000-00008D310000}"/>
    <cellStyle name="Heading 3 3 6" xfId="12687" xr:uid="{00000000-0005-0000-0000-00008E310000}"/>
    <cellStyle name="Heading 3 3 7" xfId="12688" xr:uid="{00000000-0005-0000-0000-00008F310000}"/>
    <cellStyle name="Heading 3 3 8" xfId="12689" xr:uid="{00000000-0005-0000-0000-000090310000}"/>
    <cellStyle name="Heading 3 3 9" xfId="12690" xr:uid="{00000000-0005-0000-0000-000091310000}"/>
    <cellStyle name="Heading 3 4" xfId="12691" xr:uid="{00000000-0005-0000-0000-000092310000}"/>
    <cellStyle name="Heading 3 4 10" xfId="12692" xr:uid="{00000000-0005-0000-0000-000093310000}"/>
    <cellStyle name="Heading 3 4 2" xfId="12693" xr:uid="{00000000-0005-0000-0000-000094310000}"/>
    <cellStyle name="Heading 3 4 3" xfId="12694" xr:uid="{00000000-0005-0000-0000-000095310000}"/>
    <cellStyle name="Heading 3 4 4" xfId="12695" xr:uid="{00000000-0005-0000-0000-000096310000}"/>
    <cellStyle name="Heading 3 4 5" xfId="12696" xr:uid="{00000000-0005-0000-0000-000097310000}"/>
    <cellStyle name="Heading 3 4 6" xfId="12697" xr:uid="{00000000-0005-0000-0000-000098310000}"/>
    <cellStyle name="Heading 3 4 7" xfId="12698" xr:uid="{00000000-0005-0000-0000-000099310000}"/>
    <cellStyle name="Heading 3 4 8" xfId="12699" xr:uid="{00000000-0005-0000-0000-00009A310000}"/>
    <cellStyle name="Heading 3 4 9" xfId="12700" xr:uid="{00000000-0005-0000-0000-00009B310000}"/>
    <cellStyle name="Heading 3 5" xfId="12701" xr:uid="{00000000-0005-0000-0000-00009C310000}"/>
    <cellStyle name="Heading 3 5 10" xfId="12702" xr:uid="{00000000-0005-0000-0000-00009D310000}"/>
    <cellStyle name="Heading 3 5 2" xfId="12703" xr:uid="{00000000-0005-0000-0000-00009E310000}"/>
    <cellStyle name="Heading 3 5 3" xfId="12704" xr:uid="{00000000-0005-0000-0000-00009F310000}"/>
    <cellStyle name="Heading 3 5 4" xfId="12705" xr:uid="{00000000-0005-0000-0000-0000A0310000}"/>
    <cellStyle name="Heading 3 5 5" xfId="12706" xr:uid="{00000000-0005-0000-0000-0000A1310000}"/>
    <cellStyle name="Heading 3 5 6" xfId="12707" xr:uid="{00000000-0005-0000-0000-0000A2310000}"/>
    <cellStyle name="Heading 3 5 7" xfId="12708" xr:uid="{00000000-0005-0000-0000-0000A3310000}"/>
    <cellStyle name="Heading 3 5 8" xfId="12709" xr:uid="{00000000-0005-0000-0000-0000A4310000}"/>
    <cellStyle name="Heading 3 5 9" xfId="12710" xr:uid="{00000000-0005-0000-0000-0000A5310000}"/>
    <cellStyle name="Heading 3 6" xfId="12711" xr:uid="{00000000-0005-0000-0000-0000A6310000}"/>
    <cellStyle name="Heading 3 6 10" xfId="12712" xr:uid="{00000000-0005-0000-0000-0000A7310000}"/>
    <cellStyle name="Heading 3 6 2" xfId="12713" xr:uid="{00000000-0005-0000-0000-0000A8310000}"/>
    <cellStyle name="Heading 3 6 3" xfId="12714" xr:uid="{00000000-0005-0000-0000-0000A9310000}"/>
    <cellStyle name="Heading 3 6 4" xfId="12715" xr:uid="{00000000-0005-0000-0000-0000AA310000}"/>
    <cellStyle name="Heading 3 6 5" xfId="12716" xr:uid="{00000000-0005-0000-0000-0000AB310000}"/>
    <cellStyle name="Heading 3 6 6" xfId="12717" xr:uid="{00000000-0005-0000-0000-0000AC310000}"/>
    <cellStyle name="Heading 3 6 7" xfId="12718" xr:uid="{00000000-0005-0000-0000-0000AD310000}"/>
    <cellStyle name="Heading 3 6 8" xfId="12719" xr:uid="{00000000-0005-0000-0000-0000AE310000}"/>
    <cellStyle name="Heading 3 6 9" xfId="12720" xr:uid="{00000000-0005-0000-0000-0000AF310000}"/>
    <cellStyle name="Heading 3 7" xfId="12721" xr:uid="{00000000-0005-0000-0000-0000B0310000}"/>
    <cellStyle name="Heading 3 7 10" xfId="12722" xr:uid="{00000000-0005-0000-0000-0000B1310000}"/>
    <cellStyle name="Heading 3 7 2" xfId="12723" xr:uid="{00000000-0005-0000-0000-0000B2310000}"/>
    <cellStyle name="Heading 3 7 3" xfId="12724" xr:uid="{00000000-0005-0000-0000-0000B3310000}"/>
    <cellStyle name="Heading 3 7 4" xfId="12725" xr:uid="{00000000-0005-0000-0000-0000B4310000}"/>
    <cellStyle name="Heading 3 7 5" xfId="12726" xr:uid="{00000000-0005-0000-0000-0000B5310000}"/>
    <cellStyle name="Heading 3 7 6" xfId="12727" xr:uid="{00000000-0005-0000-0000-0000B6310000}"/>
    <cellStyle name="Heading 3 7 7" xfId="12728" xr:uid="{00000000-0005-0000-0000-0000B7310000}"/>
    <cellStyle name="Heading 3 7 8" xfId="12729" xr:uid="{00000000-0005-0000-0000-0000B8310000}"/>
    <cellStyle name="Heading 3 7 9" xfId="12730" xr:uid="{00000000-0005-0000-0000-0000B9310000}"/>
    <cellStyle name="Heading 3 8" xfId="12731" xr:uid="{00000000-0005-0000-0000-0000BA310000}"/>
    <cellStyle name="Heading 3 8 10" xfId="12732" xr:uid="{00000000-0005-0000-0000-0000BB310000}"/>
    <cellStyle name="Heading 3 8 2" xfId="12733" xr:uid="{00000000-0005-0000-0000-0000BC310000}"/>
    <cellStyle name="Heading 3 8 3" xfId="12734" xr:uid="{00000000-0005-0000-0000-0000BD310000}"/>
    <cellStyle name="Heading 3 8 4" xfId="12735" xr:uid="{00000000-0005-0000-0000-0000BE310000}"/>
    <cellStyle name="Heading 3 8 5" xfId="12736" xr:uid="{00000000-0005-0000-0000-0000BF310000}"/>
    <cellStyle name="Heading 3 8 6" xfId="12737" xr:uid="{00000000-0005-0000-0000-0000C0310000}"/>
    <cellStyle name="Heading 3 8 7" xfId="12738" xr:uid="{00000000-0005-0000-0000-0000C1310000}"/>
    <cellStyle name="Heading 3 8 8" xfId="12739" xr:uid="{00000000-0005-0000-0000-0000C2310000}"/>
    <cellStyle name="Heading 3 8 9" xfId="12740" xr:uid="{00000000-0005-0000-0000-0000C3310000}"/>
    <cellStyle name="Heading 3 9" xfId="12741" xr:uid="{00000000-0005-0000-0000-0000C4310000}"/>
    <cellStyle name="Heading 3 9 10" xfId="12742" xr:uid="{00000000-0005-0000-0000-0000C5310000}"/>
    <cellStyle name="Heading 3 9 2" xfId="12743" xr:uid="{00000000-0005-0000-0000-0000C6310000}"/>
    <cellStyle name="Heading 3 9 3" xfId="12744" xr:uid="{00000000-0005-0000-0000-0000C7310000}"/>
    <cellStyle name="Heading 3 9 4" xfId="12745" xr:uid="{00000000-0005-0000-0000-0000C8310000}"/>
    <cellStyle name="Heading 3 9 5" xfId="12746" xr:uid="{00000000-0005-0000-0000-0000C9310000}"/>
    <cellStyle name="Heading 3 9 6" xfId="12747" xr:uid="{00000000-0005-0000-0000-0000CA310000}"/>
    <cellStyle name="Heading 3 9 7" xfId="12748" xr:uid="{00000000-0005-0000-0000-0000CB310000}"/>
    <cellStyle name="Heading 3 9 8" xfId="12749" xr:uid="{00000000-0005-0000-0000-0000CC310000}"/>
    <cellStyle name="Heading 3 9 9" xfId="12750" xr:uid="{00000000-0005-0000-0000-0000CD310000}"/>
    <cellStyle name="Heading 4 10" xfId="12751" xr:uid="{00000000-0005-0000-0000-0000CE310000}"/>
    <cellStyle name="Heading 4 11" xfId="12752" xr:uid="{00000000-0005-0000-0000-0000CF310000}"/>
    <cellStyle name="Heading 4 12" xfId="12753" xr:uid="{00000000-0005-0000-0000-0000D0310000}"/>
    <cellStyle name="Heading 4 12 2" xfId="12754" xr:uid="{00000000-0005-0000-0000-0000D1310000}"/>
    <cellStyle name="Heading 4 13" xfId="12755" xr:uid="{00000000-0005-0000-0000-0000D2310000}"/>
    <cellStyle name="Heading 4 13 2" xfId="12756" xr:uid="{00000000-0005-0000-0000-0000D3310000}"/>
    <cellStyle name="Heading 4 14" xfId="12757" xr:uid="{00000000-0005-0000-0000-0000D4310000}"/>
    <cellStyle name="Heading 4 15" xfId="12758" xr:uid="{00000000-0005-0000-0000-0000D5310000}"/>
    <cellStyle name="Heading 4 2" xfId="12759" xr:uid="{00000000-0005-0000-0000-0000D6310000}"/>
    <cellStyle name="Heading 4 2 10" xfId="12760" xr:uid="{00000000-0005-0000-0000-0000D7310000}"/>
    <cellStyle name="Heading 4 2 11" xfId="12761" xr:uid="{00000000-0005-0000-0000-0000D8310000}"/>
    <cellStyle name="Heading 4 2 12" xfId="12762" xr:uid="{00000000-0005-0000-0000-0000D9310000}"/>
    <cellStyle name="Heading 4 2 13" xfId="12763" xr:uid="{00000000-0005-0000-0000-0000DA310000}"/>
    <cellStyle name="Heading 4 2 14" xfId="12764" xr:uid="{00000000-0005-0000-0000-0000DB310000}"/>
    <cellStyle name="Heading 4 2 2" xfId="12765" xr:uid="{00000000-0005-0000-0000-0000DC310000}"/>
    <cellStyle name="Heading 4 2 2 2" xfId="12766" xr:uid="{00000000-0005-0000-0000-0000DD310000}"/>
    <cellStyle name="Heading 4 2 2 3" xfId="12767" xr:uid="{00000000-0005-0000-0000-0000DE310000}"/>
    <cellStyle name="Heading 4 2 2 4" xfId="12768" xr:uid="{00000000-0005-0000-0000-0000DF310000}"/>
    <cellStyle name="Heading 4 2 3" xfId="12769" xr:uid="{00000000-0005-0000-0000-0000E0310000}"/>
    <cellStyle name="Heading 4 2 4" xfId="12770" xr:uid="{00000000-0005-0000-0000-0000E1310000}"/>
    <cellStyle name="Heading 4 2 5" xfId="12771" xr:uid="{00000000-0005-0000-0000-0000E2310000}"/>
    <cellStyle name="Heading 4 2 6" xfId="12772" xr:uid="{00000000-0005-0000-0000-0000E3310000}"/>
    <cellStyle name="Heading 4 2 7" xfId="12773" xr:uid="{00000000-0005-0000-0000-0000E4310000}"/>
    <cellStyle name="Heading 4 2 8" xfId="12774" xr:uid="{00000000-0005-0000-0000-0000E5310000}"/>
    <cellStyle name="Heading 4 2 9" xfId="12775" xr:uid="{00000000-0005-0000-0000-0000E6310000}"/>
    <cellStyle name="Heading 4 3" xfId="12776" xr:uid="{00000000-0005-0000-0000-0000E7310000}"/>
    <cellStyle name="Heading 4 3 10" xfId="12777" xr:uid="{00000000-0005-0000-0000-0000E8310000}"/>
    <cellStyle name="Heading 4 3 2" xfId="12778" xr:uid="{00000000-0005-0000-0000-0000E9310000}"/>
    <cellStyle name="Heading 4 3 3" xfId="12779" xr:uid="{00000000-0005-0000-0000-0000EA310000}"/>
    <cellStyle name="Heading 4 3 4" xfId="12780" xr:uid="{00000000-0005-0000-0000-0000EB310000}"/>
    <cellStyle name="Heading 4 3 5" xfId="12781" xr:uid="{00000000-0005-0000-0000-0000EC310000}"/>
    <cellStyle name="Heading 4 3 6" xfId="12782" xr:uid="{00000000-0005-0000-0000-0000ED310000}"/>
    <cellStyle name="Heading 4 3 7" xfId="12783" xr:uid="{00000000-0005-0000-0000-0000EE310000}"/>
    <cellStyle name="Heading 4 3 8" xfId="12784" xr:uid="{00000000-0005-0000-0000-0000EF310000}"/>
    <cellStyle name="Heading 4 3 9" xfId="12785" xr:uid="{00000000-0005-0000-0000-0000F0310000}"/>
    <cellStyle name="Heading 4 4" xfId="12786" xr:uid="{00000000-0005-0000-0000-0000F1310000}"/>
    <cellStyle name="Heading 4 4 10" xfId="12787" xr:uid="{00000000-0005-0000-0000-0000F2310000}"/>
    <cellStyle name="Heading 4 4 2" xfId="12788" xr:uid="{00000000-0005-0000-0000-0000F3310000}"/>
    <cellStyle name="Heading 4 4 3" xfId="12789" xr:uid="{00000000-0005-0000-0000-0000F4310000}"/>
    <cellStyle name="Heading 4 4 4" xfId="12790" xr:uid="{00000000-0005-0000-0000-0000F5310000}"/>
    <cellStyle name="Heading 4 4 5" xfId="12791" xr:uid="{00000000-0005-0000-0000-0000F6310000}"/>
    <cellStyle name="Heading 4 4 6" xfId="12792" xr:uid="{00000000-0005-0000-0000-0000F7310000}"/>
    <cellStyle name="Heading 4 4 7" xfId="12793" xr:uid="{00000000-0005-0000-0000-0000F8310000}"/>
    <cellStyle name="Heading 4 4 8" xfId="12794" xr:uid="{00000000-0005-0000-0000-0000F9310000}"/>
    <cellStyle name="Heading 4 4 9" xfId="12795" xr:uid="{00000000-0005-0000-0000-0000FA310000}"/>
    <cellStyle name="Heading 4 5" xfId="12796" xr:uid="{00000000-0005-0000-0000-0000FB310000}"/>
    <cellStyle name="Heading 4 5 10" xfId="12797" xr:uid="{00000000-0005-0000-0000-0000FC310000}"/>
    <cellStyle name="Heading 4 5 2" xfId="12798" xr:uid="{00000000-0005-0000-0000-0000FD310000}"/>
    <cellStyle name="Heading 4 5 3" xfId="12799" xr:uid="{00000000-0005-0000-0000-0000FE310000}"/>
    <cellStyle name="Heading 4 5 4" xfId="12800" xr:uid="{00000000-0005-0000-0000-0000FF310000}"/>
    <cellStyle name="Heading 4 5 5" xfId="12801" xr:uid="{00000000-0005-0000-0000-000000320000}"/>
    <cellStyle name="Heading 4 5 6" xfId="12802" xr:uid="{00000000-0005-0000-0000-000001320000}"/>
    <cellStyle name="Heading 4 5 7" xfId="12803" xr:uid="{00000000-0005-0000-0000-000002320000}"/>
    <cellStyle name="Heading 4 5 8" xfId="12804" xr:uid="{00000000-0005-0000-0000-000003320000}"/>
    <cellStyle name="Heading 4 5 9" xfId="12805" xr:uid="{00000000-0005-0000-0000-000004320000}"/>
    <cellStyle name="Heading 4 6" xfId="12806" xr:uid="{00000000-0005-0000-0000-000005320000}"/>
    <cellStyle name="Heading 4 6 10" xfId="12807" xr:uid="{00000000-0005-0000-0000-000006320000}"/>
    <cellStyle name="Heading 4 6 2" xfId="12808" xr:uid="{00000000-0005-0000-0000-000007320000}"/>
    <cellStyle name="Heading 4 6 3" xfId="12809" xr:uid="{00000000-0005-0000-0000-000008320000}"/>
    <cellStyle name="Heading 4 6 4" xfId="12810" xr:uid="{00000000-0005-0000-0000-000009320000}"/>
    <cellStyle name="Heading 4 6 5" xfId="12811" xr:uid="{00000000-0005-0000-0000-00000A320000}"/>
    <cellStyle name="Heading 4 6 6" xfId="12812" xr:uid="{00000000-0005-0000-0000-00000B320000}"/>
    <cellStyle name="Heading 4 6 7" xfId="12813" xr:uid="{00000000-0005-0000-0000-00000C320000}"/>
    <cellStyle name="Heading 4 6 8" xfId="12814" xr:uid="{00000000-0005-0000-0000-00000D320000}"/>
    <cellStyle name="Heading 4 6 9" xfId="12815" xr:uid="{00000000-0005-0000-0000-00000E320000}"/>
    <cellStyle name="Heading 4 7" xfId="12816" xr:uid="{00000000-0005-0000-0000-00000F320000}"/>
    <cellStyle name="Heading 4 7 10" xfId="12817" xr:uid="{00000000-0005-0000-0000-000010320000}"/>
    <cellStyle name="Heading 4 7 2" xfId="12818" xr:uid="{00000000-0005-0000-0000-000011320000}"/>
    <cellStyle name="Heading 4 7 3" xfId="12819" xr:uid="{00000000-0005-0000-0000-000012320000}"/>
    <cellStyle name="Heading 4 7 4" xfId="12820" xr:uid="{00000000-0005-0000-0000-000013320000}"/>
    <cellStyle name="Heading 4 7 5" xfId="12821" xr:uid="{00000000-0005-0000-0000-000014320000}"/>
    <cellStyle name="Heading 4 7 6" xfId="12822" xr:uid="{00000000-0005-0000-0000-000015320000}"/>
    <cellStyle name="Heading 4 7 7" xfId="12823" xr:uid="{00000000-0005-0000-0000-000016320000}"/>
    <cellStyle name="Heading 4 7 8" xfId="12824" xr:uid="{00000000-0005-0000-0000-000017320000}"/>
    <cellStyle name="Heading 4 7 9" xfId="12825" xr:uid="{00000000-0005-0000-0000-000018320000}"/>
    <cellStyle name="Heading 4 8" xfId="12826" xr:uid="{00000000-0005-0000-0000-000019320000}"/>
    <cellStyle name="Heading 4 8 10" xfId="12827" xr:uid="{00000000-0005-0000-0000-00001A320000}"/>
    <cellStyle name="Heading 4 8 2" xfId="12828" xr:uid="{00000000-0005-0000-0000-00001B320000}"/>
    <cellStyle name="Heading 4 8 3" xfId="12829" xr:uid="{00000000-0005-0000-0000-00001C320000}"/>
    <cellStyle name="Heading 4 8 4" xfId="12830" xr:uid="{00000000-0005-0000-0000-00001D320000}"/>
    <cellStyle name="Heading 4 8 5" xfId="12831" xr:uid="{00000000-0005-0000-0000-00001E320000}"/>
    <cellStyle name="Heading 4 8 6" xfId="12832" xr:uid="{00000000-0005-0000-0000-00001F320000}"/>
    <cellStyle name="Heading 4 8 7" xfId="12833" xr:uid="{00000000-0005-0000-0000-000020320000}"/>
    <cellStyle name="Heading 4 8 8" xfId="12834" xr:uid="{00000000-0005-0000-0000-000021320000}"/>
    <cellStyle name="Heading 4 8 9" xfId="12835" xr:uid="{00000000-0005-0000-0000-000022320000}"/>
    <cellStyle name="Heading 4 9" xfId="12836" xr:uid="{00000000-0005-0000-0000-000023320000}"/>
    <cellStyle name="Heading 4 9 10" xfId="12837" xr:uid="{00000000-0005-0000-0000-000024320000}"/>
    <cellStyle name="Heading 4 9 2" xfId="12838" xr:uid="{00000000-0005-0000-0000-000025320000}"/>
    <cellStyle name="Heading 4 9 3" xfId="12839" xr:uid="{00000000-0005-0000-0000-000026320000}"/>
    <cellStyle name="Heading 4 9 4" xfId="12840" xr:uid="{00000000-0005-0000-0000-000027320000}"/>
    <cellStyle name="Heading 4 9 5" xfId="12841" xr:uid="{00000000-0005-0000-0000-000028320000}"/>
    <cellStyle name="Heading 4 9 6" xfId="12842" xr:uid="{00000000-0005-0000-0000-000029320000}"/>
    <cellStyle name="Heading 4 9 7" xfId="12843" xr:uid="{00000000-0005-0000-0000-00002A320000}"/>
    <cellStyle name="Heading 4 9 8" xfId="12844" xr:uid="{00000000-0005-0000-0000-00002B320000}"/>
    <cellStyle name="Heading 4 9 9" xfId="12845" xr:uid="{00000000-0005-0000-0000-00002C320000}"/>
    <cellStyle name="highlightExposure" xfId="12846" xr:uid="{00000000-0005-0000-0000-00002D320000}"/>
    <cellStyle name="Hyperlink 2" xfId="12847" xr:uid="{00000000-0005-0000-0000-00002E320000}"/>
    <cellStyle name="Hyperlink 2 2" xfId="12848" xr:uid="{00000000-0005-0000-0000-00002F320000}"/>
    <cellStyle name="Hyperlink 3" xfId="12849" xr:uid="{00000000-0005-0000-0000-000030320000}"/>
    <cellStyle name="Hyperlink 4" xfId="12850" xr:uid="{00000000-0005-0000-0000-000031320000}"/>
    <cellStyle name="Input [yellow]" xfId="12851" xr:uid="{00000000-0005-0000-0000-000032320000}"/>
    <cellStyle name="Input 10" xfId="12852" xr:uid="{00000000-0005-0000-0000-000033320000}"/>
    <cellStyle name="Input 11" xfId="12853" xr:uid="{00000000-0005-0000-0000-000034320000}"/>
    <cellStyle name="Input 12" xfId="12854" xr:uid="{00000000-0005-0000-0000-000035320000}"/>
    <cellStyle name="Input 12 2" xfId="12855" xr:uid="{00000000-0005-0000-0000-000036320000}"/>
    <cellStyle name="Input 13" xfId="12856" xr:uid="{00000000-0005-0000-0000-000037320000}"/>
    <cellStyle name="Input 13 2" xfId="12857" xr:uid="{00000000-0005-0000-0000-000038320000}"/>
    <cellStyle name="Input 14" xfId="12858" xr:uid="{00000000-0005-0000-0000-000039320000}"/>
    <cellStyle name="Input 15" xfId="12859" xr:uid="{00000000-0005-0000-0000-00003A320000}"/>
    <cellStyle name="Input 2" xfId="12860" xr:uid="{00000000-0005-0000-0000-00003B320000}"/>
    <cellStyle name="Input 2 10" xfId="12861" xr:uid="{00000000-0005-0000-0000-00003C320000}"/>
    <cellStyle name="Input 2 11" xfId="12862" xr:uid="{00000000-0005-0000-0000-00003D320000}"/>
    <cellStyle name="Input 2 12" xfId="12863" xr:uid="{00000000-0005-0000-0000-00003E320000}"/>
    <cellStyle name="Input 2 13" xfId="12864" xr:uid="{00000000-0005-0000-0000-00003F320000}"/>
    <cellStyle name="Input 2 14" xfId="12865" xr:uid="{00000000-0005-0000-0000-000040320000}"/>
    <cellStyle name="Input 2 2" xfId="12866" xr:uid="{00000000-0005-0000-0000-000041320000}"/>
    <cellStyle name="Input 2 2 2" xfId="12867" xr:uid="{00000000-0005-0000-0000-000042320000}"/>
    <cellStyle name="Input 2 2 3" xfId="12868" xr:uid="{00000000-0005-0000-0000-000043320000}"/>
    <cellStyle name="Input 2 2 4" xfId="12869" xr:uid="{00000000-0005-0000-0000-000044320000}"/>
    <cellStyle name="Input 2 3" xfId="12870" xr:uid="{00000000-0005-0000-0000-000045320000}"/>
    <cellStyle name="Input 2 4" xfId="12871" xr:uid="{00000000-0005-0000-0000-000046320000}"/>
    <cellStyle name="Input 2 5" xfId="12872" xr:uid="{00000000-0005-0000-0000-000047320000}"/>
    <cellStyle name="Input 2 6" xfId="12873" xr:uid="{00000000-0005-0000-0000-000048320000}"/>
    <cellStyle name="Input 2 7" xfId="12874" xr:uid="{00000000-0005-0000-0000-000049320000}"/>
    <cellStyle name="Input 2 8" xfId="12875" xr:uid="{00000000-0005-0000-0000-00004A320000}"/>
    <cellStyle name="Input 2 9" xfId="12876" xr:uid="{00000000-0005-0000-0000-00004B320000}"/>
    <cellStyle name="Input 3" xfId="12877" xr:uid="{00000000-0005-0000-0000-00004C320000}"/>
    <cellStyle name="Input 3 10" xfId="12878" xr:uid="{00000000-0005-0000-0000-00004D320000}"/>
    <cellStyle name="Input 3 2" xfId="12879" xr:uid="{00000000-0005-0000-0000-00004E320000}"/>
    <cellStyle name="Input 3 3" xfId="12880" xr:uid="{00000000-0005-0000-0000-00004F320000}"/>
    <cellStyle name="Input 3 4" xfId="12881" xr:uid="{00000000-0005-0000-0000-000050320000}"/>
    <cellStyle name="Input 3 5" xfId="12882" xr:uid="{00000000-0005-0000-0000-000051320000}"/>
    <cellStyle name="Input 3 6" xfId="12883" xr:uid="{00000000-0005-0000-0000-000052320000}"/>
    <cellStyle name="Input 3 7" xfId="12884" xr:uid="{00000000-0005-0000-0000-000053320000}"/>
    <cellStyle name="Input 3 8" xfId="12885" xr:uid="{00000000-0005-0000-0000-000054320000}"/>
    <cellStyle name="Input 3 9" xfId="12886" xr:uid="{00000000-0005-0000-0000-000055320000}"/>
    <cellStyle name="Input 4" xfId="12887" xr:uid="{00000000-0005-0000-0000-000056320000}"/>
    <cellStyle name="Input 4 10" xfId="12888" xr:uid="{00000000-0005-0000-0000-000057320000}"/>
    <cellStyle name="Input 4 2" xfId="12889" xr:uid="{00000000-0005-0000-0000-000058320000}"/>
    <cellStyle name="Input 4 3" xfId="12890" xr:uid="{00000000-0005-0000-0000-000059320000}"/>
    <cellStyle name="Input 4 4" xfId="12891" xr:uid="{00000000-0005-0000-0000-00005A320000}"/>
    <cellStyle name="Input 4 5" xfId="12892" xr:uid="{00000000-0005-0000-0000-00005B320000}"/>
    <cellStyle name="Input 4 6" xfId="12893" xr:uid="{00000000-0005-0000-0000-00005C320000}"/>
    <cellStyle name="Input 4 7" xfId="12894" xr:uid="{00000000-0005-0000-0000-00005D320000}"/>
    <cellStyle name="Input 4 8" xfId="12895" xr:uid="{00000000-0005-0000-0000-00005E320000}"/>
    <cellStyle name="Input 4 9" xfId="12896" xr:uid="{00000000-0005-0000-0000-00005F320000}"/>
    <cellStyle name="Input 5" xfId="12897" xr:uid="{00000000-0005-0000-0000-000060320000}"/>
    <cellStyle name="Input 5 10" xfId="12898" xr:uid="{00000000-0005-0000-0000-000061320000}"/>
    <cellStyle name="Input 5 2" xfId="12899" xr:uid="{00000000-0005-0000-0000-000062320000}"/>
    <cellStyle name="Input 5 3" xfId="12900" xr:uid="{00000000-0005-0000-0000-000063320000}"/>
    <cellStyle name="Input 5 4" xfId="12901" xr:uid="{00000000-0005-0000-0000-000064320000}"/>
    <cellStyle name="Input 5 5" xfId="12902" xr:uid="{00000000-0005-0000-0000-000065320000}"/>
    <cellStyle name="Input 5 6" xfId="12903" xr:uid="{00000000-0005-0000-0000-000066320000}"/>
    <cellStyle name="Input 5 7" xfId="12904" xr:uid="{00000000-0005-0000-0000-000067320000}"/>
    <cellStyle name="Input 5 8" xfId="12905" xr:uid="{00000000-0005-0000-0000-000068320000}"/>
    <cellStyle name="Input 5 9" xfId="12906" xr:uid="{00000000-0005-0000-0000-000069320000}"/>
    <cellStyle name="Input 6" xfId="12907" xr:uid="{00000000-0005-0000-0000-00006A320000}"/>
    <cellStyle name="Input 6 10" xfId="12908" xr:uid="{00000000-0005-0000-0000-00006B320000}"/>
    <cellStyle name="Input 6 2" xfId="12909" xr:uid="{00000000-0005-0000-0000-00006C320000}"/>
    <cellStyle name="Input 6 3" xfId="12910" xr:uid="{00000000-0005-0000-0000-00006D320000}"/>
    <cellStyle name="Input 6 4" xfId="12911" xr:uid="{00000000-0005-0000-0000-00006E320000}"/>
    <cellStyle name="Input 6 5" xfId="12912" xr:uid="{00000000-0005-0000-0000-00006F320000}"/>
    <cellStyle name="Input 6 6" xfId="12913" xr:uid="{00000000-0005-0000-0000-000070320000}"/>
    <cellStyle name="Input 6 7" xfId="12914" xr:uid="{00000000-0005-0000-0000-000071320000}"/>
    <cellStyle name="Input 6 8" xfId="12915" xr:uid="{00000000-0005-0000-0000-000072320000}"/>
    <cellStyle name="Input 6 9" xfId="12916" xr:uid="{00000000-0005-0000-0000-000073320000}"/>
    <cellStyle name="Input 7" xfId="12917" xr:uid="{00000000-0005-0000-0000-000074320000}"/>
    <cellStyle name="Input 7 10" xfId="12918" xr:uid="{00000000-0005-0000-0000-000075320000}"/>
    <cellStyle name="Input 7 2" xfId="12919" xr:uid="{00000000-0005-0000-0000-000076320000}"/>
    <cellStyle name="Input 7 3" xfId="12920" xr:uid="{00000000-0005-0000-0000-000077320000}"/>
    <cellStyle name="Input 7 4" xfId="12921" xr:uid="{00000000-0005-0000-0000-000078320000}"/>
    <cellStyle name="Input 7 5" xfId="12922" xr:uid="{00000000-0005-0000-0000-000079320000}"/>
    <cellStyle name="Input 7 6" xfId="12923" xr:uid="{00000000-0005-0000-0000-00007A320000}"/>
    <cellStyle name="Input 7 7" xfId="12924" xr:uid="{00000000-0005-0000-0000-00007B320000}"/>
    <cellStyle name="Input 7 8" xfId="12925" xr:uid="{00000000-0005-0000-0000-00007C320000}"/>
    <cellStyle name="Input 7 9" xfId="12926" xr:uid="{00000000-0005-0000-0000-00007D320000}"/>
    <cellStyle name="Input 8" xfId="12927" xr:uid="{00000000-0005-0000-0000-00007E320000}"/>
    <cellStyle name="Input 8 10" xfId="12928" xr:uid="{00000000-0005-0000-0000-00007F320000}"/>
    <cellStyle name="Input 8 2" xfId="12929" xr:uid="{00000000-0005-0000-0000-000080320000}"/>
    <cellStyle name="Input 8 3" xfId="12930" xr:uid="{00000000-0005-0000-0000-000081320000}"/>
    <cellStyle name="Input 8 4" xfId="12931" xr:uid="{00000000-0005-0000-0000-000082320000}"/>
    <cellStyle name="Input 8 5" xfId="12932" xr:uid="{00000000-0005-0000-0000-000083320000}"/>
    <cellStyle name="Input 8 6" xfId="12933" xr:uid="{00000000-0005-0000-0000-000084320000}"/>
    <cellStyle name="Input 8 7" xfId="12934" xr:uid="{00000000-0005-0000-0000-000085320000}"/>
    <cellStyle name="Input 8 8" xfId="12935" xr:uid="{00000000-0005-0000-0000-000086320000}"/>
    <cellStyle name="Input 8 9" xfId="12936" xr:uid="{00000000-0005-0000-0000-000087320000}"/>
    <cellStyle name="Input 9" xfId="12937" xr:uid="{00000000-0005-0000-0000-000088320000}"/>
    <cellStyle name="Input 9 10" xfId="12938" xr:uid="{00000000-0005-0000-0000-000089320000}"/>
    <cellStyle name="Input 9 2" xfId="12939" xr:uid="{00000000-0005-0000-0000-00008A320000}"/>
    <cellStyle name="Input 9 3" xfId="12940" xr:uid="{00000000-0005-0000-0000-00008B320000}"/>
    <cellStyle name="Input 9 4" xfId="12941" xr:uid="{00000000-0005-0000-0000-00008C320000}"/>
    <cellStyle name="Input 9 5" xfId="12942" xr:uid="{00000000-0005-0000-0000-00008D320000}"/>
    <cellStyle name="Input 9 6" xfId="12943" xr:uid="{00000000-0005-0000-0000-00008E320000}"/>
    <cellStyle name="Input 9 7" xfId="12944" xr:uid="{00000000-0005-0000-0000-00008F320000}"/>
    <cellStyle name="Input 9 8" xfId="12945" xr:uid="{00000000-0005-0000-0000-000090320000}"/>
    <cellStyle name="Input 9 9" xfId="12946" xr:uid="{00000000-0005-0000-0000-000091320000}"/>
    <cellStyle name="KolonneOverskrift" xfId="12947" xr:uid="{00000000-0005-0000-0000-000092320000}"/>
    <cellStyle name="Komma" xfId="37294" builtinId="3"/>
    <cellStyle name="Komma0" xfId="12948" xr:uid="{00000000-0005-0000-0000-000094320000}"/>
    <cellStyle name="Line Item Details Cell - PerformancePoint" xfId="12949" xr:uid="{00000000-0005-0000-0000-000095320000}"/>
    <cellStyle name="Line Item Details Cell - PerformancePoint 2" xfId="12950" xr:uid="{00000000-0005-0000-0000-000096320000}"/>
    <cellStyle name="Line Item Details Cell - PerformancePoint 3" xfId="12951" xr:uid="{00000000-0005-0000-0000-000097320000}"/>
    <cellStyle name="Linked Cell 10" xfId="12952" xr:uid="{00000000-0005-0000-0000-000098320000}"/>
    <cellStyle name="Linked Cell 11" xfId="12953" xr:uid="{00000000-0005-0000-0000-000099320000}"/>
    <cellStyle name="Linked Cell 12" xfId="12954" xr:uid="{00000000-0005-0000-0000-00009A320000}"/>
    <cellStyle name="Linked Cell 12 2" xfId="12955" xr:uid="{00000000-0005-0000-0000-00009B320000}"/>
    <cellStyle name="Linked Cell 13" xfId="12956" xr:uid="{00000000-0005-0000-0000-00009C320000}"/>
    <cellStyle name="Linked Cell 13 2" xfId="12957" xr:uid="{00000000-0005-0000-0000-00009D320000}"/>
    <cellStyle name="Linked Cell 14" xfId="12958" xr:uid="{00000000-0005-0000-0000-00009E320000}"/>
    <cellStyle name="Linked Cell 15" xfId="12959" xr:uid="{00000000-0005-0000-0000-00009F320000}"/>
    <cellStyle name="Linked Cell 2" xfId="12960" xr:uid="{00000000-0005-0000-0000-0000A0320000}"/>
    <cellStyle name="Linked Cell 2 10" xfId="12961" xr:uid="{00000000-0005-0000-0000-0000A1320000}"/>
    <cellStyle name="Linked Cell 2 11" xfId="12962" xr:uid="{00000000-0005-0000-0000-0000A2320000}"/>
    <cellStyle name="Linked Cell 2 12" xfId="12963" xr:uid="{00000000-0005-0000-0000-0000A3320000}"/>
    <cellStyle name="Linked Cell 2 13" xfId="12964" xr:uid="{00000000-0005-0000-0000-0000A4320000}"/>
    <cellStyle name="Linked Cell 2 14" xfId="12965" xr:uid="{00000000-0005-0000-0000-0000A5320000}"/>
    <cellStyle name="Linked Cell 2 2" xfId="12966" xr:uid="{00000000-0005-0000-0000-0000A6320000}"/>
    <cellStyle name="Linked Cell 2 2 2" xfId="12967" xr:uid="{00000000-0005-0000-0000-0000A7320000}"/>
    <cellStyle name="Linked Cell 2 2 3" xfId="12968" xr:uid="{00000000-0005-0000-0000-0000A8320000}"/>
    <cellStyle name="Linked Cell 2 2 4" xfId="12969" xr:uid="{00000000-0005-0000-0000-0000A9320000}"/>
    <cellStyle name="Linked Cell 2 3" xfId="12970" xr:uid="{00000000-0005-0000-0000-0000AA320000}"/>
    <cellStyle name="Linked Cell 2 4" xfId="12971" xr:uid="{00000000-0005-0000-0000-0000AB320000}"/>
    <cellStyle name="Linked Cell 2 5" xfId="12972" xr:uid="{00000000-0005-0000-0000-0000AC320000}"/>
    <cellStyle name="Linked Cell 2 6" xfId="12973" xr:uid="{00000000-0005-0000-0000-0000AD320000}"/>
    <cellStyle name="Linked Cell 2 7" xfId="12974" xr:uid="{00000000-0005-0000-0000-0000AE320000}"/>
    <cellStyle name="Linked Cell 2 8" xfId="12975" xr:uid="{00000000-0005-0000-0000-0000AF320000}"/>
    <cellStyle name="Linked Cell 2 9" xfId="12976" xr:uid="{00000000-0005-0000-0000-0000B0320000}"/>
    <cellStyle name="Linked Cell 3" xfId="12977" xr:uid="{00000000-0005-0000-0000-0000B1320000}"/>
    <cellStyle name="Linked Cell 3 10" xfId="12978" xr:uid="{00000000-0005-0000-0000-0000B2320000}"/>
    <cellStyle name="Linked Cell 3 2" xfId="12979" xr:uid="{00000000-0005-0000-0000-0000B3320000}"/>
    <cellStyle name="Linked Cell 3 3" xfId="12980" xr:uid="{00000000-0005-0000-0000-0000B4320000}"/>
    <cellStyle name="Linked Cell 3 4" xfId="12981" xr:uid="{00000000-0005-0000-0000-0000B5320000}"/>
    <cellStyle name="Linked Cell 3 5" xfId="12982" xr:uid="{00000000-0005-0000-0000-0000B6320000}"/>
    <cellStyle name="Linked Cell 3 6" xfId="12983" xr:uid="{00000000-0005-0000-0000-0000B7320000}"/>
    <cellStyle name="Linked Cell 3 7" xfId="12984" xr:uid="{00000000-0005-0000-0000-0000B8320000}"/>
    <cellStyle name="Linked Cell 3 8" xfId="12985" xr:uid="{00000000-0005-0000-0000-0000B9320000}"/>
    <cellStyle name="Linked Cell 3 9" xfId="12986" xr:uid="{00000000-0005-0000-0000-0000BA320000}"/>
    <cellStyle name="Linked Cell 4" xfId="12987" xr:uid="{00000000-0005-0000-0000-0000BB320000}"/>
    <cellStyle name="Linked Cell 4 10" xfId="12988" xr:uid="{00000000-0005-0000-0000-0000BC320000}"/>
    <cellStyle name="Linked Cell 4 2" xfId="12989" xr:uid="{00000000-0005-0000-0000-0000BD320000}"/>
    <cellStyle name="Linked Cell 4 3" xfId="12990" xr:uid="{00000000-0005-0000-0000-0000BE320000}"/>
    <cellStyle name="Linked Cell 4 4" xfId="12991" xr:uid="{00000000-0005-0000-0000-0000BF320000}"/>
    <cellStyle name="Linked Cell 4 5" xfId="12992" xr:uid="{00000000-0005-0000-0000-0000C0320000}"/>
    <cellStyle name="Linked Cell 4 6" xfId="12993" xr:uid="{00000000-0005-0000-0000-0000C1320000}"/>
    <cellStyle name="Linked Cell 4 7" xfId="12994" xr:uid="{00000000-0005-0000-0000-0000C2320000}"/>
    <cellStyle name="Linked Cell 4 8" xfId="12995" xr:uid="{00000000-0005-0000-0000-0000C3320000}"/>
    <cellStyle name="Linked Cell 4 9" xfId="12996" xr:uid="{00000000-0005-0000-0000-0000C4320000}"/>
    <cellStyle name="Linked Cell 5" xfId="12997" xr:uid="{00000000-0005-0000-0000-0000C5320000}"/>
    <cellStyle name="Linked Cell 5 10" xfId="12998" xr:uid="{00000000-0005-0000-0000-0000C6320000}"/>
    <cellStyle name="Linked Cell 5 2" xfId="12999" xr:uid="{00000000-0005-0000-0000-0000C7320000}"/>
    <cellStyle name="Linked Cell 5 3" xfId="13000" xr:uid="{00000000-0005-0000-0000-0000C8320000}"/>
    <cellStyle name="Linked Cell 5 4" xfId="13001" xr:uid="{00000000-0005-0000-0000-0000C9320000}"/>
    <cellStyle name="Linked Cell 5 5" xfId="13002" xr:uid="{00000000-0005-0000-0000-0000CA320000}"/>
    <cellStyle name="Linked Cell 5 6" xfId="13003" xr:uid="{00000000-0005-0000-0000-0000CB320000}"/>
    <cellStyle name="Linked Cell 5 7" xfId="13004" xr:uid="{00000000-0005-0000-0000-0000CC320000}"/>
    <cellStyle name="Linked Cell 5 8" xfId="13005" xr:uid="{00000000-0005-0000-0000-0000CD320000}"/>
    <cellStyle name="Linked Cell 5 9" xfId="13006" xr:uid="{00000000-0005-0000-0000-0000CE320000}"/>
    <cellStyle name="Linked Cell 6" xfId="13007" xr:uid="{00000000-0005-0000-0000-0000CF320000}"/>
    <cellStyle name="Linked Cell 6 10" xfId="13008" xr:uid="{00000000-0005-0000-0000-0000D0320000}"/>
    <cellStyle name="Linked Cell 6 2" xfId="13009" xr:uid="{00000000-0005-0000-0000-0000D1320000}"/>
    <cellStyle name="Linked Cell 6 3" xfId="13010" xr:uid="{00000000-0005-0000-0000-0000D2320000}"/>
    <cellStyle name="Linked Cell 6 4" xfId="13011" xr:uid="{00000000-0005-0000-0000-0000D3320000}"/>
    <cellStyle name="Linked Cell 6 5" xfId="13012" xr:uid="{00000000-0005-0000-0000-0000D4320000}"/>
    <cellStyle name="Linked Cell 6 6" xfId="13013" xr:uid="{00000000-0005-0000-0000-0000D5320000}"/>
    <cellStyle name="Linked Cell 6 7" xfId="13014" xr:uid="{00000000-0005-0000-0000-0000D6320000}"/>
    <cellStyle name="Linked Cell 6 8" xfId="13015" xr:uid="{00000000-0005-0000-0000-0000D7320000}"/>
    <cellStyle name="Linked Cell 6 9" xfId="13016" xr:uid="{00000000-0005-0000-0000-0000D8320000}"/>
    <cellStyle name="Linked Cell 7" xfId="13017" xr:uid="{00000000-0005-0000-0000-0000D9320000}"/>
    <cellStyle name="Linked Cell 7 10" xfId="13018" xr:uid="{00000000-0005-0000-0000-0000DA320000}"/>
    <cellStyle name="Linked Cell 7 2" xfId="13019" xr:uid="{00000000-0005-0000-0000-0000DB320000}"/>
    <cellStyle name="Linked Cell 7 3" xfId="13020" xr:uid="{00000000-0005-0000-0000-0000DC320000}"/>
    <cellStyle name="Linked Cell 7 4" xfId="13021" xr:uid="{00000000-0005-0000-0000-0000DD320000}"/>
    <cellStyle name="Linked Cell 7 5" xfId="13022" xr:uid="{00000000-0005-0000-0000-0000DE320000}"/>
    <cellStyle name="Linked Cell 7 6" xfId="13023" xr:uid="{00000000-0005-0000-0000-0000DF320000}"/>
    <cellStyle name="Linked Cell 7 7" xfId="13024" xr:uid="{00000000-0005-0000-0000-0000E0320000}"/>
    <cellStyle name="Linked Cell 7 8" xfId="13025" xr:uid="{00000000-0005-0000-0000-0000E1320000}"/>
    <cellStyle name="Linked Cell 7 9" xfId="13026" xr:uid="{00000000-0005-0000-0000-0000E2320000}"/>
    <cellStyle name="Linked Cell 8" xfId="13027" xr:uid="{00000000-0005-0000-0000-0000E3320000}"/>
    <cellStyle name="Linked Cell 8 10" xfId="13028" xr:uid="{00000000-0005-0000-0000-0000E4320000}"/>
    <cellStyle name="Linked Cell 8 2" xfId="13029" xr:uid="{00000000-0005-0000-0000-0000E5320000}"/>
    <cellStyle name="Linked Cell 8 3" xfId="13030" xr:uid="{00000000-0005-0000-0000-0000E6320000}"/>
    <cellStyle name="Linked Cell 8 4" xfId="13031" xr:uid="{00000000-0005-0000-0000-0000E7320000}"/>
    <cellStyle name="Linked Cell 8 5" xfId="13032" xr:uid="{00000000-0005-0000-0000-0000E8320000}"/>
    <cellStyle name="Linked Cell 8 6" xfId="13033" xr:uid="{00000000-0005-0000-0000-0000E9320000}"/>
    <cellStyle name="Linked Cell 8 7" xfId="13034" xr:uid="{00000000-0005-0000-0000-0000EA320000}"/>
    <cellStyle name="Linked Cell 8 8" xfId="13035" xr:uid="{00000000-0005-0000-0000-0000EB320000}"/>
    <cellStyle name="Linked Cell 8 9" xfId="13036" xr:uid="{00000000-0005-0000-0000-0000EC320000}"/>
    <cellStyle name="Linked Cell 9" xfId="13037" xr:uid="{00000000-0005-0000-0000-0000ED320000}"/>
    <cellStyle name="Linked Cell 9 10" xfId="13038" xr:uid="{00000000-0005-0000-0000-0000EE320000}"/>
    <cellStyle name="Linked Cell 9 2" xfId="13039" xr:uid="{00000000-0005-0000-0000-0000EF320000}"/>
    <cellStyle name="Linked Cell 9 3" xfId="13040" xr:uid="{00000000-0005-0000-0000-0000F0320000}"/>
    <cellStyle name="Linked Cell 9 4" xfId="13041" xr:uid="{00000000-0005-0000-0000-0000F1320000}"/>
    <cellStyle name="Linked Cell 9 5" xfId="13042" xr:uid="{00000000-0005-0000-0000-0000F2320000}"/>
    <cellStyle name="Linked Cell 9 6" xfId="13043" xr:uid="{00000000-0005-0000-0000-0000F3320000}"/>
    <cellStyle name="Linked Cell 9 7" xfId="13044" xr:uid="{00000000-0005-0000-0000-0000F4320000}"/>
    <cellStyle name="Linked Cell 9 8" xfId="13045" xr:uid="{00000000-0005-0000-0000-0000F5320000}"/>
    <cellStyle name="Linked Cell 9 9" xfId="13046" xr:uid="{00000000-0005-0000-0000-0000F6320000}"/>
    <cellStyle name="Locked Cell - PerformancePoint" xfId="13047" xr:uid="{00000000-0005-0000-0000-0000F7320000}"/>
    <cellStyle name="Locked Cell - PerformancePoint 2" xfId="13048" xr:uid="{00000000-0005-0000-0000-0000F8320000}"/>
    <cellStyle name="Locked Cell - PerformancePoint 2 2" xfId="13049" xr:uid="{00000000-0005-0000-0000-0000F9320000}"/>
    <cellStyle name="Locked Cell - PerformancePoint 3" xfId="13050" xr:uid="{00000000-0005-0000-0000-0000FA320000}"/>
    <cellStyle name="Locked Cell - PerformancePoint 3 2" xfId="13051" xr:uid="{00000000-0005-0000-0000-0000FB320000}"/>
    <cellStyle name="Locked Cell - PerformancePoint 4" xfId="13052" xr:uid="{00000000-0005-0000-0000-0000FC320000}"/>
    <cellStyle name="Locked Cell - PerformancePoint 5" xfId="13053" xr:uid="{00000000-0005-0000-0000-0000FD320000}"/>
    <cellStyle name="Locked Cell - PerformancePoint 6" xfId="13054" xr:uid="{00000000-0005-0000-0000-0000FE320000}"/>
    <cellStyle name="Migliaia (0)_Cartel1 Grafico 1" xfId="13055" xr:uid="{00000000-0005-0000-0000-0000FF320000}"/>
    <cellStyle name="Migliaia_Cartel1 Grafico 1" xfId="13056" xr:uid="{00000000-0005-0000-0000-000000330000}"/>
    <cellStyle name="Millares [0]_Sales Actual-Forecast 07-02" xfId="13057" xr:uid="{00000000-0005-0000-0000-000001330000}"/>
    <cellStyle name="Millares_CountermeasuresEMEA" xfId="13058" xr:uid="{00000000-0005-0000-0000-000002330000}"/>
    <cellStyle name="Milliers [0]_2003_Projects_Action_Plan" xfId="13059" xr:uid="{00000000-0005-0000-0000-000003330000}"/>
    <cellStyle name="Milliers_2003_Projects_Action_Plan" xfId="13060" xr:uid="{00000000-0005-0000-0000-000004330000}"/>
    <cellStyle name="Moeda [0]_02RM2BWG01.xls Gráfico 1" xfId="13061" xr:uid="{00000000-0005-0000-0000-000005330000}"/>
    <cellStyle name="Moeda_02RM2BWG01.xls Gráfico 1" xfId="13062" xr:uid="{00000000-0005-0000-0000-000006330000}"/>
    <cellStyle name="Monétaire [0]_2003_Projects_Action_Plan" xfId="13063" xr:uid="{00000000-0005-0000-0000-000007330000}"/>
    <cellStyle name="Monétaire_2003_Projects_Action_Plan" xfId="13064" xr:uid="{00000000-0005-0000-0000-000008330000}"/>
    <cellStyle name="Neutral 10" xfId="13065" xr:uid="{00000000-0005-0000-0000-000009330000}"/>
    <cellStyle name="Neutral 11" xfId="13066" xr:uid="{00000000-0005-0000-0000-00000A330000}"/>
    <cellStyle name="Neutral 12" xfId="13067" xr:uid="{00000000-0005-0000-0000-00000B330000}"/>
    <cellStyle name="Neutral 12 2" xfId="13068" xr:uid="{00000000-0005-0000-0000-00000C330000}"/>
    <cellStyle name="Neutral 13" xfId="13069" xr:uid="{00000000-0005-0000-0000-00000D330000}"/>
    <cellStyle name="Neutral 13 2" xfId="13070" xr:uid="{00000000-0005-0000-0000-00000E330000}"/>
    <cellStyle name="Neutral 14" xfId="13071" xr:uid="{00000000-0005-0000-0000-00000F330000}"/>
    <cellStyle name="Neutral 15" xfId="13072" xr:uid="{00000000-0005-0000-0000-000010330000}"/>
    <cellStyle name="Neutral 2" xfId="13073" xr:uid="{00000000-0005-0000-0000-000011330000}"/>
    <cellStyle name="Neutral 2 10" xfId="13074" xr:uid="{00000000-0005-0000-0000-000012330000}"/>
    <cellStyle name="Neutral 2 11" xfId="13075" xr:uid="{00000000-0005-0000-0000-000013330000}"/>
    <cellStyle name="Neutral 2 12" xfId="13076" xr:uid="{00000000-0005-0000-0000-000014330000}"/>
    <cellStyle name="Neutral 2 13" xfId="13077" xr:uid="{00000000-0005-0000-0000-000015330000}"/>
    <cellStyle name="Neutral 2 14" xfId="13078" xr:uid="{00000000-0005-0000-0000-000016330000}"/>
    <cellStyle name="Neutral 2 2" xfId="13079" xr:uid="{00000000-0005-0000-0000-000017330000}"/>
    <cellStyle name="Neutral 2 2 2" xfId="13080" xr:uid="{00000000-0005-0000-0000-000018330000}"/>
    <cellStyle name="Neutral 2 2 3" xfId="13081" xr:uid="{00000000-0005-0000-0000-000019330000}"/>
    <cellStyle name="Neutral 2 2 4" xfId="13082" xr:uid="{00000000-0005-0000-0000-00001A330000}"/>
    <cellStyle name="Neutral 2 3" xfId="13083" xr:uid="{00000000-0005-0000-0000-00001B330000}"/>
    <cellStyle name="Neutral 2 4" xfId="13084" xr:uid="{00000000-0005-0000-0000-00001C330000}"/>
    <cellStyle name="Neutral 2 5" xfId="13085" xr:uid="{00000000-0005-0000-0000-00001D330000}"/>
    <cellStyle name="Neutral 2 6" xfId="13086" xr:uid="{00000000-0005-0000-0000-00001E330000}"/>
    <cellStyle name="Neutral 2 7" xfId="13087" xr:uid="{00000000-0005-0000-0000-00001F330000}"/>
    <cellStyle name="Neutral 2 8" xfId="13088" xr:uid="{00000000-0005-0000-0000-000020330000}"/>
    <cellStyle name="Neutral 2 9" xfId="13089" xr:uid="{00000000-0005-0000-0000-000021330000}"/>
    <cellStyle name="Neutral 3" xfId="13090" xr:uid="{00000000-0005-0000-0000-000022330000}"/>
    <cellStyle name="Neutral 3 10" xfId="13091" xr:uid="{00000000-0005-0000-0000-000023330000}"/>
    <cellStyle name="Neutral 3 2" xfId="13092" xr:uid="{00000000-0005-0000-0000-000024330000}"/>
    <cellStyle name="Neutral 3 3" xfId="13093" xr:uid="{00000000-0005-0000-0000-000025330000}"/>
    <cellStyle name="Neutral 3 4" xfId="13094" xr:uid="{00000000-0005-0000-0000-000026330000}"/>
    <cellStyle name="Neutral 3 5" xfId="13095" xr:uid="{00000000-0005-0000-0000-000027330000}"/>
    <cellStyle name="Neutral 3 6" xfId="13096" xr:uid="{00000000-0005-0000-0000-000028330000}"/>
    <cellStyle name="Neutral 3 7" xfId="13097" xr:uid="{00000000-0005-0000-0000-000029330000}"/>
    <cellStyle name="Neutral 3 8" xfId="13098" xr:uid="{00000000-0005-0000-0000-00002A330000}"/>
    <cellStyle name="Neutral 3 9" xfId="13099" xr:uid="{00000000-0005-0000-0000-00002B330000}"/>
    <cellStyle name="Neutral 4" xfId="13100" xr:uid="{00000000-0005-0000-0000-00002C330000}"/>
    <cellStyle name="Neutral 4 10" xfId="13101" xr:uid="{00000000-0005-0000-0000-00002D330000}"/>
    <cellStyle name="Neutral 4 2" xfId="13102" xr:uid="{00000000-0005-0000-0000-00002E330000}"/>
    <cellStyle name="Neutral 4 3" xfId="13103" xr:uid="{00000000-0005-0000-0000-00002F330000}"/>
    <cellStyle name="Neutral 4 4" xfId="13104" xr:uid="{00000000-0005-0000-0000-000030330000}"/>
    <cellStyle name="Neutral 4 5" xfId="13105" xr:uid="{00000000-0005-0000-0000-000031330000}"/>
    <cellStyle name="Neutral 4 6" xfId="13106" xr:uid="{00000000-0005-0000-0000-000032330000}"/>
    <cellStyle name="Neutral 4 7" xfId="13107" xr:uid="{00000000-0005-0000-0000-000033330000}"/>
    <cellStyle name="Neutral 4 8" xfId="13108" xr:uid="{00000000-0005-0000-0000-000034330000}"/>
    <cellStyle name="Neutral 4 9" xfId="13109" xr:uid="{00000000-0005-0000-0000-000035330000}"/>
    <cellStyle name="Neutral 5" xfId="13110" xr:uid="{00000000-0005-0000-0000-000036330000}"/>
    <cellStyle name="Neutral 5 10" xfId="13111" xr:uid="{00000000-0005-0000-0000-000037330000}"/>
    <cellStyle name="Neutral 5 2" xfId="13112" xr:uid="{00000000-0005-0000-0000-000038330000}"/>
    <cellStyle name="Neutral 5 3" xfId="13113" xr:uid="{00000000-0005-0000-0000-000039330000}"/>
    <cellStyle name="Neutral 5 4" xfId="13114" xr:uid="{00000000-0005-0000-0000-00003A330000}"/>
    <cellStyle name="Neutral 5 5" xfId="13115" xr:uid="{00000000-0005-0000-0000-00003B330000}"/>
    <cellStyle name="Neutral 5 6" xfId="13116" xr:uid="{00000000-0005-0000-0000-00003C330000}"/>
    <cellStyle name="Neutral 5 7" xfId="13117" xr:uid="{00000000-0005-0000-0000-00003D330000}"/>
    <cellStyle name="Neutral 5 8" xfId="13118" xr:uid="{00000000-0005-0000-0000-00003E330000}"/>
    <cellStyle name="Neutral 5 9" xfId="13119" xr:uid="{00000000-0005-0000-0000-00003F330000}"/>
    <cellStyle name="Neutral 6" xfId="13120" xr:uid="{00000000-0005-0000-0000-000040330000}"/>
    <cellStyle name="Neutral 6 10" xfId="13121" xr:uid="{00000000-0005-0000-0000-000041330000}"/>
    <cellStyle name="Neutral 6 2" xfId="13122" xr:uid="{00000000-0005-0000-0000-000042330000}"/>
    <cellStyle name="Neutral 6 3" xfId="13123" xr:uid="{00000000-0005-0000-0000-000043330000}"/>
    <cellStyle name="Neutral 6 4" xfId="13124" xr:uid="{00000000-0005-0000-0000-000044330000}"/>
    <cellStyle name="Neutral 6 5" xfId="13125" xr:uid="{00000000-0005-0000-0000-000045330000}"/>
    <cellStyle name="Neutral 6 6" xfId="13126" xr:uid="{00000000-0005-0000-0000-000046330000}"/>
    <cellStyle name="Neutral 6 7" xfId="13127" xr:uid="{00000000-0005-0000-0000-000047330000}"/>
    <cellStyle name="Neutral 6 8" xfId="13128" xr:uid="{00000000-0005-0000-0000-000048330000}"/>
    <cellStyle name="Neutral 6 9" xfId="13129" xr:uid="{00000000-0005-0000-0000-000049330000}"/>
    <cellStyle name="Neutral 7" xfId="13130" xr:uid="{00000000-0005-0000-0000-00004A330000}"/>
    <cellStyle name="Neutral 7 10" xfId="13131" xr:uid="{00000000-0005-0000-0000-00004B330000}"/>
    <cellStyle name="Neutral 7 2" xfId="13132" xr:uid="{00000000-0005-0000-0000-00004C330000}"/>
    <cellStyle name="Neutral 7 3" xfId="13133" xr:uid="{00000000-0005-0000-0000-00004D330000}"/>
    <cellStyle name="Neutral 7 4" xfId="13134" xr:uid="{00000000-0005-0000-0000-00004E330000}"/>
    <cellStyle name="Neutral 7 5" xfId="13135" xr:uid="{00000000-0005-0000-0000-00004F330000}"/>
    <cellStyle name="Neutral 7 6" xfId="13136" xr:uid="{00000000-0005-0000-0000-000050330000}"/>
    <cellStyle name="Neutral 7 7" xfId="13137" xr:uid="{00000000-0005-0000-0000-000051330000}"/>
    <cellStyle name="Neutral 7 8" xfId="13138" xr:uid="{00000000-0005-0000-0000-000052330000}"/>
    <cellStyle name="Neutral 7 9" xfId="13139" xr:uid="{00000000-0005-0000-0000-000053330000}"/>
    <cellStyle name="Neutral 8" xfId="13140" xr:uid="{00000000-0005-0000-0000-000054330000}"/>
    <cellStyle name="Neutral 8 10" xfId="13141" xr:uid="{00000000-0005-0000-0000-000055330000}"/>
    <cellStyle name="Neutral 8 2" xfId="13142" xr:uid="{00000000-0005-0000-0000-000056330000}"/>
    <cellStyle name="Neutral 8 3" xfId="13143" xr:uid="{00000000-0005-0000-0000-000057330000}"/>
    <cellStyle name="Neutral 8 4" xfId="13144" xr:uid="{00000000-0005-0000-0000-000058330000}"/>
    <cellStyle name="Neutral 8 5" xfId="13145" xr:uid="{00000000-0005-0000-0000-000059330000}"/>
    <cellStyle name="Neutral 8 6" xfId="13146" xr:uid="{00000000-0005-0000-0000-00005A330000}"/>
    <cellStyle name="Neutral 8 7" xfId="13147" xr:uid="{00000000-0005-0000-0000-00005B330000}"/>
    <cellStyle name="Neutral 8 8" xfId="13148" xr:uid="{00000000-0005-0000-0000-00005C330000}"/>
    <cellStyle name="Neutral 8 9" xfId="13149" xr:uid="{00000000-0005-0000-0000-00005D330000}"/>
    <cellStyle name="Neutral 9" xfId="13150" xr:uid="{00000000-0005-0000-0000-00005E330000}"/>
    <cellStyle name="Neutral 9 10" xfId="13151" xr:uid="{00000000-0005-0000-0000-00005F330000}"/>
    <cellStyle name="Neutral 9 2" xfId="13152" xr:uid="{00000000-0005-0000-0000-000060330000}"/>
    <cellStyle name="Neutral 9 3" xfId="13153" xr:uid="{00000000-0005-0000-0000-000061330000}"/>
    <cellStyle name="Neutral 9 4" xfId="13154" xr:uid="{00000000-0005-0000-0000-000062330000}"/>
    <cellStyle name="Neutral 9 5" xfId="13155" xr:uid="{00000000-0005-0000-0000-000063330000}"/>
    <cellStyle name="Neutral 9 6" xfId="13156" xr:uid="{00000000-0005-0000-0000-000064330000}"/>
    <cellStyle name="Neutral 9 7" xfId="13157" xr:uid="{00000000-0005-0000-0000-000065330000}"/>
    <cellStyle name="Neutral 9 8" xfId="13158" xr:uid="{00000000-0005-0000-0000-000066330000}"/>
    <cellStyle name="Neutral 9 9" xfId="13159" xr:uid="{00000000-0005-0000-0000-000067330000}"/>
    <cellStyle name="Normal" xfId="0" builtinId="0"/>
    <cellStyle name="Normal - Style1" xfId="13160" xr:uid="{00000000-0005-0000-0000-000069330000}"/>
    <cellStyle name="Normal 10" xfId="13161" xr:uid="{00000000-0005-0000-0000-00006A330000}"/>
    <cellStyle name="Normal 10 10" xfId="13162" xr:uid="{00000000-0005-0000-0000-00006B330000}"/>
    <cellStyle name="Normal 10 11" xfId="13163" xr:uid="{00000000-0005-0000-0000-00006C330000}"/>
    <cellStyle name="Normal 10 11 10" xfId="13164" xr:uid="{00000000-0005-0000-0000-00006D330000}"/>
    <cellStyle name="Normal 10 11 10 2" xfId="13165" xr:uid="{00000000-0005-0000-0000-00006E330000}"/>
    <cellStyle name="Normal 10 11 11" xfId="13166" xr:uid="{00000000-0005-0000-0000-00006F330000}"/>
    <cellStyle name="Normal 10 11 11 2" xfId="13167" xr:uid="{00000000-0005-0000-0000-000070330000}"/>
    <cellStyle name="Normal 10 11 12" xfId="13168" xr:uid="{00000000-0005-0000-0000-000071330000}"/>
    <cellStyle name="Normal 10 11 12 2" xfId="13169" xr:uid="{00000000-0005-0000-0000-000072330000}"/>
    <cellStyle name="Normal 10 11 13" xfId="13170" xr:uid="{00000000-0005-0000-0000-000073330000}"/>
    <cellStyle name="Normal 10 11 13 2" xfId="13171" xr:uid="{00000000-0005-0000-0000-000074330000}"/>
    <cellStyle name="Normal 10 11 14" xfId="13172" xr:uid="{00000000-0005-0000-0000-000075330000}"/>
    <cellStyle name="Normal 10 11 14 2" xfId="13173" xr:uid="{00000000-0005-0000-0000-000076330000}"/>
    <cellStyle name="Normal 10 11 15" xfId="13174" xr:uid="{00000000-0005-0000-0000-000077330000}"/>
    <cellStyle name="Normal 10 11 15 2" xfId="13175" xr:uid="{00000000-0005-0000-0000-000078330000}"/>
    <cellStyle name="Normal 10 11 16" xfId="13176" xr:uid="{00000000-0005-0000-0000-000079330000}"/>
    <cellStyle name="Normal 10 11 2" xfId="13177" xr:uid="{00000000-0005-0000-0000-00007A330000}"/>
    <cellStyle name="Normal 10 11 2 2" xfId="13178" xr:uid="{00000000-0005-0000-0000-00007B330000}"/>
    <cellStyle name="Normal 10 11 3" xfId="13179" xr:uid="{00000000-0005-0000-0000-00007C330000}"/>
    <cellStyle name="Normal 10 11 3 2" xfId="13180" xr:uid="{00000000-0005-0000-0000-00007D330000}"/>
    <cellStyle name="Normal 10 11 4" xfId="13181" xr:uid="{00000000-0005-0000-0000-00007E330000}"/>
    <cellStyle name="Normal 10 11 4 2" xfId="13182" xr:uid="{00000000-0005-0000-0000-00007F330000}"/>
    <cellStyle name="Normal 10 11 5" xfId="13183" xr:uid="{00000000-0005-0000-0000-000080330000}"/>
    <cellStyle name="Normal 10 11 5 2" xfId="13184" xr:uid="{00000000-0005-0000-0000-000081330000}"/>
    <cellStyle name="Normal 10 11 6" xfId="13185" xr:uid="{00000000-0005-0000-0000-000082330000}"/>
    <cellStyle name="Normal 10 11 6 2" xfId="13186" xr:uid="{00000000-0005-0000-0000-000083330000}"/>
    <cellStyle name="Normal 10 11 7" xfId="13187" xr:uid="{00000000-0005-0000-0000-000084330000}"/>
    <cellStyle name="Normal 10 11 7 2" xfId="13188" xr:uid="{00000000-0005-0000-0000-000085330000}"/>
    <cellStyle name="Normal 10 11 8" xfId="13189" xr:uid="{00000000-0005-0000-0000-000086330000}"/>
    <cellStyle name="Normal 10 11 8 2" xfId="13190" xr:uid="{00000000-0005-0000-0000-000087330000}"/>
    <cellStyle name="Normal 10 11 9" xfId="13191" xr:uid="{00000000-0005-0000-0000-000088330000}"/>
    <cellStyle name="Normal 10 11 9 2" xfId="13192" xr:uid="{00000000-0005-0000-0000-000089330000}"/>
    <cellStyle name="Normal 10 12" xfId="13193" xr:uid="{00000000-0005-0000-0000-00008A330000}"/>
    <cellStyle name="Normal 10 12 10" xfId="13194" xr:uid="{00000000-0005-0000-0000-00008B330000}"/>
    <cellStyle name="Normal 10 12 10 2" xfId="13195" xr:uid="{00000000-0005-0000-0000-00008C330000}"/>
    <cellStyle name="Normal 10 12 11" xfId="13196" xr:uid="{00000000-0005-0000-0000-00008D330000}"/>
    <cellStyle name="Normal 10 12 11 2" xfId="13197" xr:uid="{00000000-0005-0000-0000-00008E330000}"/>
    <cellStyle name="Normal 10 12 12" xfId="13198" xr:uid="{00000000-0005-0000-0000-00008F330000}"/>
    <cellStyle name="Normal 10 12 12 2" xfId="13199" xr:uid="{00000000-0005-0000-0000-000090330000}"/>
    <cellStyle name="Normal 10 12 13" xfId="13200" xr:uid="{00000000-0005-0000-0000-000091330000}"/>
    <cellStyle name="Normal 10 12 13 2" xfId="13201" xr:uid="{00000000-0005-0000-0000-000092330000}"/>
    <cellStyle name="Normal 10 12 14" xfId="13202" xr:uid="{00000000-0005-0000-0000-000093330000}"/>
    <cellStyle name="Normal 10 12 14 2" xfId="13203" xr:uid="{00000000-0005-0000-0000-000094330000}"/>
    <cellStyle name="Normal 10 12 15" xfId="13204" xr:uid="{00000000-0005-0000-0000-000095330000}"/>
    <cellStyle name="Normal 10 12 15 2" xfId="13205" xr:uid="{00000000-0005-0000-0000-000096330000}"/>
    <cellStyle name="Normal 10 12 16" xfId="13206" xr:uid="{00000000-0005-0000-0000-000097330000}"/>
    <cellStyle name="Normal 10 12 2" xfId="13207" xr:uid="{00000000-0005-0000-0000-000098330000}"/>
    <cellStyle name="Normal 10 12 2 2" xfId="13208" xr:uid="{00000000-0005-0000-0000-000099330000}"/>
    <cellStyle name="Normal 10 12 3" xfId="13209" xr:uid="{00000000-0005-0000-0000-00009A330000}"/>
    <cellStyle name="Normal 10 12 3 2" xfId="13210" xr:uid="{00000000-0005-0000-0000-00009B330000}"/>
    <cellStyle name="Normal 10 12 4" xfId="13211" xr:uid="{00000000-0005-0000-0000-00009C330000}"/>
    <cellStyle name="Normal 10 12 4 2" xfId="13212" xr:uid="{00000000-0005-0000-0000-00009D330000}"/>
    <cellStyle name="Normal 10 12 5" xfId="13213" xr:uid="{00000000-0005-0000-0000-00009E330000}"/>
    <cellStyle name="Normal 10 12 5 2" xfId="13214" xr:uid="{00000000-0005-0000-0000-00009F330000}"/>
    <cellStyle name="Normal 10 12 6" xfId="13215" xr:uid="{00000000-0005-0000-0000-0000A0330000}"/>
    <cellStyle name="Normal 10 12 6 2" xfId="13216" xr:uid="{00000000-0005-0000-0000-0000A1330000}"/>
    <cellStyle name="Normal 10 12 7" xfId="13217" xr:uid="{00000000-0005-0000-0000-0000A2330000}"/>
    <cellStyle name="Normal 10 12 7 2" xfId="13218" xr:uid="{00000000-0005-0000-0000-0000A3330000}"/>
    <cellStyle name="Normal 10 12 8" xfId="13219" xr:uid="{00000000-0005-0000-0000-0000A4330000}"/>
    <cellStyle name="Normal 10 12 8 2" xfId="13220" xr:uid="{00000000-0005-0000-0000-0000A5330000}"/>
    <cellStyle name="Normal 10 12 9" xfId="13221" xr:uid="{00000000-0005-0000-0000-0000A6330000}"/>
    <cellStyle name="Normal 10 12 9 2" xfId="13222" xr:uid="{00000000-0005-0000-0000-0000A7330000}"/>
    <cellStyle name="Normal 10 13" xfId="13223" xr:uid="{00000000-0005-0000-0000-0000A8330000}"/>
    <cellStyle name="Normal 10 13 10" xfId="13224" xr:uid="{00000000-0005-0000-0000-0000A9330000}"/>
    <cellStyle name="Normal 10 13 10 2" xfId="13225" xr:uid="{00000000-0005-0000-0000-0000AA330000}"/>
    <cellStyle name="Normal 10 13 11" xfId="13226" xr:uid="{00000000-0005-0000-0000-0000AB330000}"/>
    <cellStyle name="Normal 10 13 11 2" xfId="13227" xr:uid="{00000000-0005-0000-0000-0000AC330000}"/>
    <cellStyle name="Normal 10 13 12" xfId="13228" xr:uid="{00000000-0005-0000-0000-0000AD330000}"/>
    <cellStyle name="Normal 10 13 12 2" xfId="13229" xr:uid="{00000000-0005-0000-0000-0000AE330000}"/>
    <cellStyle name="Normal 10 13 13" xfId="13230" xr:uid="{00000000-0005-0000-0000-0000AF330000}"/>
    <cellStyle name="Normal 10 13 13 2" xfId="13231" xr:uid="{00000000-0005-0000-0000-0000B0330000}"/>
    <cellStyle name="Normal 10 13 14" xfId="13232" xr:uid="{00000000-0005-0000-0000-0000B1330000}"/>
    <cellStyle name="Normal 10 13 14 2" xfId="13233" xr:uid="{00000000-0005-0000-0000-0000B2330000}"/>
    <cellStyle name="Normal 10 13 15" xfId="13234" xr:uid="{00000000-0005-0000-0000-0000B3330000}"/>
    <cellStyle name="Normal 10 13 15 2" xfId="13235" xr:uid="{00000000-0005-0000-0000-0000B4330000}"/>
    <cellStyle name="Normal 10 13 16" xfId="13236" xr:uid="{00000000-0005-0000-0000-0000B5330000}"/>
    <cellStyle name="Normal 10 13 16 2" xfId="13237" xr:uid="{00000000-0005-0000-0000-0000B6330000}"/>
    <cellStyle name="Normal 10 13 17" xfId="13238" xr:uid="{00000000-0005-0000-0000-0000B7330000}"/>
    <cellStyle name="Normal 10 13 2" xfId="13239" xr:uid="{00000000-0005-0000-0000-0000B8330000}"/>
    <cellStyle name="Normal 10 13 2 2" xfId="13240" xr:uid="{00000000-0005-0000-0000-0000B9330000}"/>
    <cellStyle name="Normal 10 13 3" xfId="13241" xr:uid="{00000000-0005-0000-0000-0000BA330000}"/>
    <cellStyle name="Normal 10 13 3 2" xfId="13242" xr:uid="{00000000-0005-0000-0000-0000BB330000}"/>
    <cellStyle name="Normal 10 13 4" xfId="13243" xr:uid="{00000000-0005-0000-0000-0000BC330000}"/>
    <cellStyle name="Normal 10 13 4 2" xfId="13244" xr:uid="{00000000-0005-0000-0000-0000BD330000}"/>
    <cellStyle name="Normal 10 13 5" xfId="13245" xr:uid="{00000000-0005-0000-0000-0000BE330000}"/>
    <cellStyle name="Normal 10 13 5 2" xfId="13246" xr:uid="{00000000-0005-0000-0000-0000BF330000}"/>
    <cellStyle name="Normal 10 13 6" xfId="13247" xr:uid="{00000000-0005-0000-0000-0000C0330000}"/>
    <cellStyle name="Normal 10 13 6 2" xfId="13248" xr:uid="{00000000-0005-0000-0000-0000C1330000}"/>
    <cellStyle name="Normal 10 13 7" xfId="13249" xr:uid="{00000000-0005-0000-0000-0000C2330000}"/>
    <cellStyle name="Normal 10 13 7 2" xfId="13250" xr:uid="{00000000-0005-0000-0000-0000C3330000}"/>
    <cellStyle name="Normal 10 13 8" xfId="13251" xr:uid="{00000000-0005-0000-0000-0000C4330000}"/>
    <cellStyle name="Normal 10 13 8 2" xfId="13252" xr:uid="{00000000-0005-0000-0000-0000C5330000}"/>
    <cellStyle name="Normal 10 13 9" xfId="13253" xr:uid="{00000000-0005-0000-0000-0000C6330000}"/>
    <cellStyle name="Normal 10 13 9 2" xfId="13254" xr:uid="{00000000-0005-0000-0000-0000C7330000}"/>
    <cellStyle name="Normal 10 14" xfId="13255" xr:uid="{00000000-0005-0000-0000-0000C8330000}"/>
    <cellStyle name="Normal 10 15" xfId="13256" xr:uid="{00000000-0005-0000-0000-0000C9330000}"/>
    <cellStyle name="Normal 10 2" xfId="13257" xr:uid="{00000000-0005-0000-0000-0000CA330000}"/>
    <cellStyle name="Normal 10 2 10" xfId="13258" xr:uid="{00000000-0005-0000-0000-0000CB330000}"/>
    <cellStyle name="Normal 10 2 10 2" xfId="13259" xr:uid="{00000000-0005-0000-0000-0000CC330000}"/>
    <cellStyle name="Normal 10 2 11" xfId="13260" xr:uid="{00000000-0005-0000-0000-0000CD330000}"/>
    <cellStyle name="Normal 10 2 11 2" xfId="13261" xr:uid="{00000000-0005-0000-0000-0000CE330000}"/>
    <cellStyle name="Normal 10 2 12" xfId="13262" xr:uid="{00000000-0005-0000-0000-0000CF330000}"/>
    <cellStyle name="Normal 10 2 12 2" xfId="13263" xr:uid="{00000000-0005-0000-0000-0000D0330000}"/>
    <cellStyle name="Normal 10 2 13" xfId="13264" xr:uid="{00000000-0005-0000-0000-0000D1330000}"/>
    <cellStyle name="Normal 10 2 13 2" xfId="13265" xr:uid="{00000000-0005-0000-0000-0000D2330000}"/>
    <cellStyle name="Normal 10 2 14" xfId="13266" xr:uid="{00000000-0005-0000-0000-0000D3330000}"/>
    <cellStyle name="Normal 10 2 14 2" xfId="13267" xr:uid="{00000000-0005-0000-0000-0000D4330000}"/>
    <cellStyle name="Normal 10 2 15" xfId="13268" xr:uid="{00000000-0005-0000-0000-0000D5330000}"/>
    <cellStyle name="Normal 10 2 15 2" xfId="13269" xr:uid="{00000000-0005-0000-0000-0000D6330000}"/>
    <cellStyle name="Normal 10 2 16" xfId="13270" xr:uid="{00000000-0005-0000-0000-0000D7330000}"/>
    <cellStyle name="Normal 10 2 16 2" xfId="13271" xr:uid="{00000000-0005-0000-0000-0000D8330000}"/>
    <cellStyle name="Normal 10 2 17" xfId="13272" xr:uid="{00000000-0005-0000-0000-0000D9330000}"/>
    <cellStyle name="Normal 10 2 17 2" xfId="13273" xr:uid="{00000000-0005-0000-0000-0000DA330000}"/>
    <cellStyle name="Normal 10 2 18" xfId="13274" xr:uid="{00000000-0005-0000-0000-0000DB330000}"/>
    <cellStyle name="Normal 10 2 18 2" xfId="13275" xr:uid="{00000000-0005-0000-0000-0000DC330000}"/>
    <cellStyle name="Normal 10 2 19" xfId="13276" xr:uid="{00000000-0005-0000-0000-0000DD330000}"/>
    <cellStyle name="Normal 10 2 19 2" xfId="13277" xr:uid="{00000000-0005-0000-0000-0000DE330000}"/>
    <cellStyle name="Normal 10 2 2" xfId="13278" xr:uid="{00000000-0005-0000-0000-0000DF330000}"/>
    <cellStyle name="Normal 10 2 2 10" xfId="13279" xr:uid="{00000000-0005-0000-0000-0000E0330000}"/>
    <cellStyle name="Normal 10 2 2 10 10" xfId="13280" xr:uid="{00000000-0005-0000-0000-0000E1330000}"/>
    <cellStyle name="Normal 10 2 2 10 10 2" xfId="13281" xr:uid="{00000000-0005-0000-0000-0000E2330000}"/>
    <cellStyle name="Normal 10 2 2 10 11" xfId="13282" xr:uid="{00000000-0005-0000-0000-0000E3330000}"/>
    <cellStyle name="Normal 10 2 2 10 11 2" xfId="13283" xr:uid="{00000000-0005-0000-0000-0000E4330000}"/>
    <cellStyle name="Normal 10 2 2 10 12" xfId="13284" xr:uid="{00000000-0005-0000-0000-0000E5330000}"/>
    <cellStyle name="Normal 10 2 2 10 12 2" xfId="13285" xr:uid="{00000000-0005-0000-0000-0000E6330000}"/>
    <cellStyle name="Normal 10 2 2 10 13" xfId="13286" xr:uid="{00000000-0005-0000-0000-0000E7330000}"/>
    <cellStyle name="Normal 10 2 2 10 13 2" xfId="13287" xr:uid="{00000000-0005-0000-0000-0000E8330000}"/>
    <cellStyle name="Normal 10 2 2 10 14" xfId="13288" xr:uid="{00000000-0005-0000-0000-0000E9330000}"/>
    <cellStyle name="Normal 10 2 2 10 14 2" xfId="13289" xr:uid="{00000000-0005-0000-0000-0000EA330000}"/>
    <cellStyle name="Normal 10 2 2 10 15" xfId="13290" xr:uid="{00000000-0005-0000-0000-0000EB330000}"/>
    <cellStyle name="Normal 10 2 2 10 15 2" xfId="13291" xr:uid="{00000000-0005-0000-0000-0000EC330000}"/>
    <cellStyle name="Normal 10 2 2 10 16" xfId="13292" xr:uid="{00000000-0005-0000-0000-0000ED330000}"/>
    <cellStyle name="Normal 10 2 2 10 2" xfId="13293" xr:uid="{00000000-0005-0000-0000-0000EE330000}"/>
    <cellStyle name="Normal 10 2 2 10 2 2" xfId="13294" xr:uid="{00000000-0005-0000-0000-0000EF330000}"/>
    <cellStyle name="Normal 10 2 2 10 3" xfId="13295" xr:uid="{00000000-0005-0000-0000-0000F0330000}"/>
    <cellStyle name="Normal 10 2 2 10 3 2" xfId="13296" xr:uid="{00000000-0005-0000-0000-0000F1330000}"/>
    <cellStyle name="Normal 10 2 2 10 4" xfId="13297" xr:uid="{00000000-0005-0000-0000-0000F2330000}"/>
    <cellStyle name="Normal 10 2 2 10 4 2" xfId="13298" xr:uid="{00000000-0005-0000-0000-0000F3330000}"/>
    <cellStyle name="Normal 10 2 2 10 5" xfId="13299" xr:uid="{00000000-0005-0000-0000-0000F4330000}"/>
    <cellStyle name="Normal 10 2 2 10 5 2" xfId="13300" xr:uid="{00000000-0005-0000-0000-0000F5330000}"/>
    <cellStyle name="Normal 10 2 2 10 6" xfId="13301" xr:uid="{00000000-0005-0000-0000-0000F6330000}"/>
    <cellStyle name="Normal 10 2 2 10 6 2" xfId="13302" xr:uid="{00000000-0005-0000-0000-0000F7330000}"/>
    <cellStyle name="Normal 10 2 2 10 7" xfId="13303" xr:uid="{00000000-0005-0000-0000-0000F8330000}"/>
    <cellStyle name="Normal 10 2 2 10 7 2" xfId="13304" xr:uid="{00000000-0005-0000-0000-0000F9330000}"/>
    <cellStyle name="Normal 10 2 2 10 8" xfId="13305" xr:uid="{00000000-0005-0000-0000-0000FA330000}"/>
    <cellStyle name="Normal 10 2 2 10 8 2" xfId="13306" xr:uid="{00000000-0005-0000-0000-0000FB330000}"/>
    <cellStyle name="Normal 10 2 2 10 9" xfId="13307" xr:uid="{00000000-0005-0000-0000-0000FC330000}"/>
    <cellStyle name="Normal 10 2 2 10 9 2" xfId="13308" xr:uid="{00000000-0005-0000-0000-0000FD330000}"/>
    <cellStyle name="Normal 10 2 2 11" xfId="13309" xr:uid="{00000000-0005-0000-0000-0000FE330000}"/>
    <cellStyle name="Normal 10 2 2 11 10" xfId="13310" xr:uid="{00000000-0005-0000-0000-0000FF330000}"/>
    <cellStyle name="Normal 10 2 2 11 10 2" xfId="13311" xr:uid="{00000000-0005-0000-0000-000000340000}"/>
    <cellStyle name="Normal 10 2 2 11 11" xfId="13312" xr:uid="{00000000-0005-0000-0000-000001340000}"/>
    <cellStyle name="Normal 10 2 2 11 11 2" xfId="13313" xr:uid="{00000000-0005-0000-0000-000002340000}"/>
    <cellStyle name="Normal 10 2 2 11 12" xfId="13314" xr:uid="{00000000-0005-0000-0000-000003340000}"/>
    <cellStyle name="Normal 10 2 2 11 12 2" xfId="13315" xr:uid="{00000000-0005-0000-0000-000004340000}"/>
    <cellStyle name="Normal 10 2 2 11 13" xfId="13316" xr:uid="{00000000-0005-0000-0000-000005340000}"/>
    <cellStyle name="Normal 10 2 2 11 13 2" xfId="13317" xr:uid="{00000000-0005-0000-0000-000006340000}"/>
    <cellStyle name="Normal 10 2 2 11 14" xfId="13318" xr:uid="{00000000-0005-0000-0000-000007340000}"/>
    <cellStyle name="Normal 10 2 2 11 14 2" xfId="13319" xr:uid="{00000000-0005-0000-0000-000008340000}"/>
    <cellStyle name="Normal 10 2 2 11 15" xfId="13320" xr:uid="{00000000-0005-0000-0000-000009340000}"/>
    <cellStyle name="Normal 10 2 2 11 15 2" xfId="13321" xr:uid="{00000000-0005-0000-0000-00000A340000}"/>
    <cellStyle name="Normal 10 2 2 11 16" xfId="13322" xr:uid="{00000000-0005-0000-0000-00000B340000}"/>
    <cellStyle name="Normal 10 2 2 11 16 2" xfId="13323" xr:uid="{00000000-0005-0000-0000-00000C340000}"/>
    <cellStyle name="Normal 10 2 2 11 17" xfId="13324" xr:uid="{00000000-0005-0000-0000-00000D340000}"/>
    <cellStyle name="Normal 10 2 2 11 2" xfId="13325" xr:uid="{00000000-0005-0000-0000-00000E340000}"/>
    <cellStyle name="Normal 10 2 2 11 3" xfId="13326" xr:uid="{00000000-0005-0000-0000-00000F340000}"/>
    <cellStyle name="Normal 10 2 2 11 3 2" xfId="13327" xr:uid="{00000000-0005-0000-0000-000010340000}"/>
    <cellStyle name="Normal 10 2 2 11 4" xfId="13328" xr:uid="{00000000-0005-0000-0000-000011340000}"/>
    <cellStyle name="Normal 10 2 2 11 4 2" xfId="13329" xr:uid="{00000000-0005-0000-0000-000012340000}"/>
    <cellStyle name="Normal 10 2 2 11 5" xfId="13330" xr:uid="{00000000-0005-0000-0000-000013340000}"/>
    <cellStyle name="Normal 10 2 2 11 5 2" xfId="13331" xr:uid="{00000000-0005-0000-0000-000014340000}"/>
    <cellStyle name="Normal 10 2 2 11 6" xfId="13332" xr:uid="{00000000-0005-0000-0000-000015340000}"/>
    <cellStyle name="Normal 10 2 2 11 6 2" xfId="13333" xr:uid="{00000000-0005-0000-0000-000016340000}"/>
    <cellStyle name="Normal 10 2 2 11 7" xfId="13334" xr:uid="{00000000-0005-0000-0000-000017340000}"/>
    <cellStyle name="Normal 10 2 2 11 7 2" xfId="13335" xr:uid="{00000000-0005-0000-0000-000018340000}"/>
    <cellStyle name="Normal 10 2 2 11 8" xfId="13336" xr:uid="{00000000-0005-0000-0000-000019340000}"/>
    <cellStyle name="Normal 10 2 2 11 8 2" xfId="13337" xr:uid="{00000000-0005-0000-0000-00001A340000}"/>
    <cellStyle name="Normal 10 2 2 11 9" xfId="13338" xr:uid="{00000000-0005-0000-0000-00001B340000}"/>
    <cellStyle name="Normal 10 2 2 11 9 2" xfId="13339" xr:uid="{00000000-0005-0000-0000-00001C340000}"/>
    <cellStyle name="Normal 10 2 2 2" xfId="13340" xr:uid="{00000000-0005-0000-0000-00001D340000}"/>
    <cellStyle name="Normal 10 2 2 2 10" xfId="13341" xr:uid="{00000000-0005-0000-0000-00001E340000}"/>
    <cellStyle name="Normal 10 2 2 2 10 2" xfId="13342" xr:uid="{00000000-0005-0000-0000-00001F340000}"/>
    <cellStyle name="Normal 10 2 2 2 11" xfId="13343" xr:uid="{00000000-0005-0000-0000-000020340000}"/>
    <cellStyle name="Normal 10 2 2 2 11 2" xfId="13344" xr:uid="{00000000-0005-0000-0000-000021340000}"/>
    <cellStyle name="Normal 10 2 2 2 12" xfId="13345" xr:uid="{00000000-0005-0000-0000-000022340000}"/>
    <cellStyle name="Normal 10 2 2 2 12 2" xfId="13346" xr:uid="{00000000-0005-0000-0000-000023340000}"/>
    <cellStyle name="Normal 10 2 2 2 13" xfId="13347" xr:uid="{00000000-0005-0000-0000-000024340000}"/>
    <cellStyle name="Normal 10 2 2 2 13 2" xfId="13348" xr:uid="{00000000-0005-0000-0000-000025340000}"/>
    <cellStyle name="Normal 10 2 2 2 14" xfId="13349" xr:uid="{00000000-0005-0000-0000-000026340000}"/>
    <cellStyle name="Normal 10 2 2 2 14 2" xfId="13350" xr:uid="{00000000-0005-0000-0000-000027340000}"/>
    <cellStyle name="Normal 10 2 2 2 15" xfId="13351" xr:uid="{00000000-0005-0000-0000-000028340000}"/>
    <cellStyle name="Normal 10 2 2 2 15 2" xfId="13352" xr:uid="{00000000-0005-0000-0000-000029340000}"/>
    <cellStyle name="Normal 10 2 2 2 16" xfId="13353" xr:uid="{00000000-0005-0000-0000-00002A340000}"/>
    <cellStyle name="Normal 10 2 2 2 2" xfId="13354" xr:uid="{00000000-0005-0000-0000-00002B340000}"/>
    <cellStyle name="Normal 10 2 2 2 2 2" xfId="13355" xr:uid="{00000000-0005-0000-0000-00002C340000}"/>
    <cellStyle name="Normal 10 2 2 2 3" xfId="13356" xr:uid="{00000000-0005-0000-0000-00002D340000}"/>
    <cellStyle name="Normal 10 2 2 2 3 2" xfId="13357" xr:uid="{00000000-0005-0000-0000-00002E340000}"/>
    <cellStyle name="Normal 10 2 2 2 4" xfId="13358" xr:uid="{00000000-0005-0000-0000-00002F340000}"/>
    <cellStyle name="Normal 10 2 2 2 4 2" xfId="13359" xr:uid="{00000000-0005-0000-0000-000030340000}"/>
    <cellStyle name="Normal 10 2 2 2 5" xfId="13360" xr:uid="{00000000-0005-0000-0000-000031340000}"/>
    <cellStyle name="Normal 10 2 2 2 5 2" xfId="13361" xr:uid="{00000000-0005-0000-0000-000032340000}"/>
    <cellStyle name="Normal 10 2 2 2 6" xfId="13362" xr:uid="{00000000-0005-0000-0000-000033340000}"/>
    <cellStyle name="Normal 10 2 2 2 6 2" xfId="13363" xr:uid="{00000000-0005-0000-0000-000034340000}"/>
    <cellStyle name="Normal 10 2 2 2 7" xfId="13364" xr:uid="{00000000-0005-0000-0000-000035340000}"/>
    <cellStyle name="Normal 10 2 2 2 7 2" xfId="13365" xr:uid="{00000000-0005-0000-0000-000036340000}"/>
    <cellStyle name="Normal 10 2 2 2 8" xfId="13366" xr:uid="{00000000-0005-0000-0000-000037340000}"/>
    <cellStyle name="Normal 10 2 2 2 8 2" xfId="13367" xr:uid="{00000000-0005-0000-0000-000038340000}"/>
    <cellStyle name="Normal 10 2 2 2 9" xfId="13368" xr:uid="{00000000-0005-0000-0000-000039340000}"/>
    <cellStyle name="Normal 10 2 2 2 9 2" xfId="13369" xr:uid="{00000000-0005-0000-0000-00003A340000}"/>
    <cellStyle name="Normal 10 2 2 3" xfId="13370" xr:uid="{00000000-0005-0000-0000-00003B340000}"/>
    <cellStyle name="Normal 10 2 2 3 10" xfId="13371" xr:uid="{00000000-0005-0000-0000-00003C340000}"/>
    <cellStyle name="Normal 10 2 2 3 10 2" xfId="13372" xr:uid="{00000000-0005-0000-0000-00003D340000}"/>
    <cellStyle name="Normal 10 2 2 3 11" xfId="13373" xr:uid="{00000000-0005-0000-0000-00003E340000}"/>
    <cellStyle name="Normal 10 2 2 3 11 2" xfId="13374" xr:uid="{00000000-0005-0000-0000-00003F340000}"/>
    <cellStyle name="Normal 10 2 2 3 12" xfId="13375" xr:uid="{00000000-0005-0000-0000-000040340000}"/>
    <cellStyle name="Normal 10 2 2 3 12 2" xfId="13376" xr:uid="{00000000-0005-0000-0000-000041340000}"/>
    <cellStyle name="Normal 10 2 2 3 13" xfId="13377" xr:uid="{00000000-0005-0000-0000-000042340000}"/>
    <cellStyle name="Normal 10 2 2 3 13 2" xfId="13378" xr:uid="{00000000-0005-0000-0000-000043340000}"/>
    <cellStyle name="Normal 10 2 2 3 14" xfId="13379" xr:uid="{00000000-0005-0000-0000-000044340000}"/>
    <cellStyle name="Normal 10 2 2 3 14 2" xfId="13380" xr:uid="{00000000-0005-0000-0000-000045340000}"/>
    <cellStyle name="Normal 10 2 2 3 15" xfId="13381" xr:uid="{00000000-0005-0000-0000-000046340000}"/>
    <cellStyle name="Normal 10 2 2 3 15 2" xfId="13382" xr:uid="{00000000-0005-0000-0000-000047340000}"/>
    <cellStyle name="Normal 10 2 2 3 16" xfId="13383" xr:uid="{00000000-0005-0000-0000-000048340000}"/>
    <cellStyle name="Normal 10 2 2 3 2" xfId="13384" xr:uid="{00000000-0005-0000-0000-000049340000}"/>
    <cellStyle name="Normal 10 2 2 3 2 2" xfId="13385" xr:uid="{00000000-0005-0000-0000-00004A340000}"/>
    <cellStyle name="Normal 10 2 2 3 3" xfId="13386" xr:uid="{00000000-0005-0000-0000-00004B340000}"/>
    <cellStyle name="Normal 10 2 2 3 3 2" xfId="13387" xr:uid="{00000000-0005-0000-0000-00004C340000}"/>
    <cellStyle name="Normal 10 2 2 3 4" xfId="13388" xr:uid="{00000000-0005-0000-0000-00004D340000}"/>
    <cellStyle name="Normal 10 2 2 3 4 2" xfId="13389" xr:uid="{00000000-0005-0000-0000-00004E340000}"/>
    <cellStyle name="Normal 10 2 2 3 5" xfId="13390" xr:uid="{00000000-0005-0000-0000-00004F340000}"/>
    <cellStyle name="Normal 10 2 2 3 5 2" xfId="13391" xr:uid="{00000000-0005-0000-0000-000050340000}"/>
    <cellStyle name="Normal 10 2 2 3 6" xfId="13392" xr:uid="{00000000-0005-0000-0000-000051340000}"/>
    <cellStyle name="Normal 10 2 2 3 6 2" xfId="13393" xr:uid="{00000000-0005-0000-0000-000052340000}"/>
    <cellStyle name="Normal 10 2 2 3 7" xfId="13394" xr:uid="{00000000-0005-0000-0000-000053340000}"/>
    <cellStyle name="Normal 10 2 2 3 7 2" xfId="13395" xr:uid="{00000000-0005-0000-0000-000054340000}"/>
    <cellStyle name="Normal 10 2 2 3 8" xfId="13396" xr:uid="{00000000-0005-0000-0000-000055340000}"/>
    <cellStyle name="Normal 10 2 2 3 8 2" xfId="13397" xr:uid="{00000000-0005-0000-0000-000056340000}"/>
    <cellStyle name="Normal 10 2 2 3 9" xfId="13398" xr:uid="{00000000-0005-0000-0000-000057340000}"/>
    <cellStyle name="Normal 10 2 2 3 9 2" xfId="13399" xr:uid="{00000000-0005-0000-0000-000058340000}"/>
    <cellStyle name="Normal 10 2 2 4" xfId="13400" xr:uid="{00000000-0005-0000-0000-000059340000}"/>
    <cellStyle name="Normal 10 2 2 5" xfId="13401" xr:uid="{00000000-0005-0000-0000-00005A340000}"/>
    <cellStyle name="Normal 10 2 2 6" xfId="13402" xr:uid="{00000000-0005-0000-0000-00005B340000}"/>
    <cellStyle name="Normal 10 2 2 7" xfId="13403" xr:uid="{00000000-0005-0000-0000-00005C340000}"/>
    <cellStyle name="Normal 10 2 2 8" xfId="13404" xr:uid="{00000000-0005-0000-0000-00005D340000}"/>
    <cellStyle name="Normal 10 2 2 9" xfId="13405" xr:uid="{00000000-0005-0000-0000-00005E340000}"/>
    <cellStyle name="Normal 10 2 2 9 10" xfId="13406" xr:uid="{00000000-0005-0000-0000-00005F340000}"/>
    <cellStyle name="Normal 10 2 2 9 10 2" xfId="13407" xr:uid="{00000000-0005-0000-0000-000060340000}"/>
    <cellStyle name="Normal 10 2 2 9 11" xfId="13408" xr:uid="{00000000-0005-0000-0000-000061340000}"/>
    <cellStyle name="Normal 10 2 2 9 11 2" xfId="13409" xr:uid="{00000000-0005-0000-0000-000062340000}"/>
    <cellStyle name="Normal 10 2 2 9 12" xfId="13410" xr:uid="{00000000-0005-0000-0000-000063340000}"/>
    <cellStyle name="Normal 10 2 2 9 12 2" xfId="13411" xr:uid="{00000000-0005-0000-0000-000064340000}"/>
    <cellStyle name="Normal 10 2 2 9 13" xfId="13412" xr:uid="{00000000-0005-0000-0000-000065340000}"/>
    <cellStyle name="Normal 10 2 2 9 13 2" xfId="13413" xr:uid="{00000000-0005-0000-0000-000066340000}"/>
    <cellStyle name="Normal 10 2 2 9 14" xfId="13414" xr:uid="{00000000-0005-0000-0000-000067340000}"/>
    <cellStyle name="Normal 10 2 2 9 14 2" xfId="13415" xr:uid="{00000000-0005-0000-0000-000068340000}"/>
    <cellStyle name="Normal 10 2 2 9 15" xfId="13416" xr:uid="{00000000-0005-0000-0000-000069340000}"/>
    <cellStyle name="Normal 10 2 2 9 15 2" xfId="13417" xr:uid="{00000000-0005-0000-0000-00006A340000}"/>
    <cellStyle name="Normal 10 2 2 9 16" xfId="13418" xr:uid="{00000000-0005-0000-0000-00006B340000}"/>
    <cellStyle name="Normal 10 2 2 9 2" xfId="13419" xr:uid="{00000000-0005-0000-0000-00006C340000}"/>
    <cellStyle name="Normal 10 2 2 9 2 2" xfId="13420" xr:uid="{00000000-0005-0000-0000-00006D340000}"/>
    <cellStyle name="Normal 10 2 2 9 3" xfId="13421" xr:uid="{00000000-0005-0000-0000-00006E340000}"/>
    <cellStyle name="Normal 10 2 2 9 3 2" xfId="13422" xr:uid="{00000000-0005-0000-0000-00006F340000}"/>
    <cellStyle name="Normal 10 2 2 9 4" xfId="13423" xr:uid="{00000000-0005-0000-0000-000070340000}"/>
    <cellStyle name="Normal 10 2 2 9 4 2" xfId="13424" xr:uid="{00000000-0005-0000-0000-000071340000}"/>
    <cellStyle name="Normal 10 2 2 9 5" xfId="13425" xr:uid="{00000000-0005-0000-0000-000072340000}"/>
    <cellStyle name="Normal 10 2 2 9 5 2" xfId="13426" xr:uid="{00000000-0005-0000-0000-000073340000}"/>
    <cellStyle name="Normal 10 2 2 9 6" xfId="13427" xr:uid="{00000000-0005-0000-0000-000074340000}"/>
    <cellStyle name="Normal 10 2 2 9 6 2" xfId="13428" xr:uid="{00000000-0005-0000-0000-000075340000}"/>
    <cellStyle name="Normal 10 2 2 9 7" xfId="13429" xr:uid="{00000000-0005-0000-0000-000076340000}"/>
    <cellStyle name="Normal 10 2 2 9 7 2" xfId="13430" xr:uid="{00000000-0005-0000-0000-000077340000}"/>
    <cellStyle name="Normal 10 2 2 9 8" xfId="13431" xr:uid="{00000000-0005-0000-0000-000078340000}"/>
    <cellStyle name="Normal 10 2 2 9 8 2" xfId="13432" xr:uid="{00000000-0005-0000-0000-000079340000}"/>
    <cellStyle name="Normal 10 2 2 9 9" xfId="13433" xr:uid="{00000000-0005-0000-0000-00007A340000}"/>
    <cellStyle name="Normal 10 2 2 9 9 2" xfId="13434" xr:uid="{00000000-0005-0000-0000-00007B340000}"/>
    <cellStyle name="Normal 10 2 20" xfId="13435" xr:uid="{00000000-0005-0000-0000-00007C340000}"/>
    <cellStyle name="Normal 10 2 20 2" xfId="13436" xr:uid="{00000000-0005-0000-0000-00007D340000}"/>
    <cellStyle name="Normal 10 2 21" xfId="13437" xr:uid="{00000000-0005-0000-0000-00007E340000}"/>
    <cellStyle name="Normal 10 2 21 2" xfId="13438" xr:uid="{00000000-0005-0000-0000-00007F340000}"/>
    <cellStyle name="Normal 10 2 22" xfId="13439" xr:uid="{00000000-0005-0000-0000-000080340000}"/>
    <cellStyle name="Normal 10 2 22 2" xfId="13440" xr:uid="{00000000-0005-0000-0000-000081340000}"/>
    <cellStyle name="Normal 10 2 23" xfId="13441" xr:uid="{00000000-0005-0000-0000-000082340000}"/>
    <cellStyle name="Normal 10 2 3" xfId="13442" xr:uid="{00000000-0005-0000-0000-000083340000}"/>
    <cellStyle name="Normal 10 2 3 10" xfId="13443" xr:uid="{00000000-0005-0000-0000-000084340000}"/>
    <cellStyle name="Normal 10 2 3 10 2" xfId="13444" xr:uid="{00000000-0005-0000-0000-000085340000}"/>
    <cellStyle name="Normal 10 2 3 11" xfId="13445" xr:uid="{00000000-0005-0000-0000-000086340000}"/>
    <cellStyle name="Normal 10 2 3 11 2" xfId="13446" xr:uid="{00000000-0005-0000-0000-000087340000}"/>
    <cellStyle name="Normal 10 2 3 12" xfId="13447" xr:uid="{00000000-0005-0000-0000-000088340000}"/>
    <cellStyle name="Normal 10 2 3 12 2" xfId="13448" xr:uid="{00000000-0005-0000-0000-000089340000}"/>
    <cellStyle name="Normal 10 2 3 13" xfId="13449" xr:uid="{00000000-0005-0000-0000-00008A340000}"/>
    <cellStyle name="Normal 10 2 3 13 2" xfId="13450" xr:uid="{00000000-0005-0000-0000-00008B340000}"/>
    <cellStyle name="Normal 10 2 3 14" xfId="13451" xr:uid="{00000000-0005-0000-0000-00008C340000}"/>
    <cellStyle name="Normal 10 2 3 14 2" xfId="13452" xr:uid="{00000000-0005-0000-0000-00008D340000}"/>
    <cellStyle name="Normal 10 2 3 15" xfId="13453" xr:uid="{00000000-0005-0000-0000-00008E340000}"/>
    <cellStyle name="Normal 10 2 3 15 2" xfId="13454" xr:uid="{00000000-0005-0000-0000-00008F340000}"/>
    <cellStyle name="Normal 10 2 3 16" xfId="13455" xr:uid="{00000000-0005-0000-0000-000090340000}"/>
    <cellStyle name="Normal 10 2 3 2" xfId="13456" xr:uid="{00000000-0005-0000-0000-000091340000}"/>
    <cellStyle name="Normal 10 2 3 2 2" xfId="13457" xr:uid="{00000000-0005-0000-0000-000092340000}"/>
    <cellStyle name="Normal 10 2 3 3" xfId="13458" xr:uid="{00000000-0005-0000-0000-000093340000}"/>
    <cellStyle name="Normal 10 2 3 3 2" xfId="13459" xr:uid="{00000000-0005-0000-0000-000094340000}"/>
    <cellStyle name="Normal 10 2 3 4" xfId="13460" xr:uid="{00000000-0005-0000-0000-000095340000}"/>
    <cellStyle name="Normal 10 2 3 4 2" xfId="13461" xr:uid="{00000000-0005-0000-0000-000096340000}"/>
    <cellStyle name="Normal 10 2 3 5" xfId="13462" xr:uid="{00000000-0005-0000-0000-000097340000}"/>
    <cellStyle name="Normal 10 2 3 5 2" xfId="13463" xr:uid="{00000000-0005-0000-0000-000098340000}"/>
    <cellStyle name="Normal 10 2 3 6" xfId="13464" xr:uid="{00000000-0005-0000-0000-000099340000}"/>
    <cellStyle name="Normal 10 2 3 6 2" xfId="13465" xr:uid="{00000000-0005-0000-0000-00009A340000}"/>
    <cellStyle name="Normal 10 2 3 7" xfId="13466" xr:uid="{00000000-0005-0000-0000-00009B340000}"/>
    <cellStyle name="Normal 10 2 3 7 2" xfId="13467" xr:uid="{00000000-0005-0000-0000-00009C340000}"/>
    <cellStyle name="Normal 10 2 3 8" xfId="13468" xr:uid="{00000000-0005-0000-0000-00009D340000}"/>
    <cellStyle name="Normal 10 2 3 8 2" xfId="13469" xr:uid="{00000000-0005-0000-0000-00009E340000}"/>
    <cellStyle name="Normal 10 2 3 9" xfId="13470" xr:uid="{00000000-0005-0000-0000-00009F340000}"/>
    <cellStyle name="Normal 10 2 3 9 2" xfId="13471" xr:uid="{00000000-0005-0000-0000-0000A0340000}"/>
    <cellStyle name="Normal 10 2 4" xfId="13472" xr:uid="{00000000-0005-0000-0000-0000A1340000}"/>
    <cellStyle name="Normal 10 2 4 10" xfId="13473" xr:uid="{00000000-0005-0000-0000-0000A2340000}"/>
    <cellStyle name="Normal 10 2 4 10 2" xfId="13474" xr:uid="{00000000-0005-0000-0000-0000A3340000}"/>
    <cellStyle name="Normal 10 2 4 11" xfId="13475" xr:uid="{00000000-0005-0000-0000-0000A4340000}"/>
    <cellStyle name="Normal 10 2 4 11 2" xfId="13476" xr:uid="{00000000-0005-0000-0000-0000A5340000}"/>
    <cellStyle name="Normal 10 2 4 12" xfId="13477" xr:uid="{00000000-0005-0000-0000-0000A6340000}"/>
    <cellStyle name="Normal 10 2 4 12 2" xfId="13478" xr:uid="{00000000-0005-0000-0000-0000A7340000}"/>
    <cellStyle name="Normal 10 2 4 13" xfId="13479" xr:uid="{00000000-0005-0000-0000-0000A8340000}"/>
    <cellStyle name="Normal 10 2 4 13 2" xfId="13480" xr:uid="{00000000-0005-0000-0000-0000A9340000}"/>
    <cellStyle name="Normal 10 2 4 14" xfId="13481" xr:uid="{00000000-0005-0000-0000-0000AA340000}"/>
    <cellStyle name="Normal 10 2 4 14 2" xfId="13482" xr:uid="{00000000-0005-0000-0000-0000AB340000}"/>
    <cellStyle name="Normal 10 2 4 15" xfId="13483" xr:uid="{00000000-0005-0000-0000-0000AC340000}"/>
    <cellStyle name="Normal 10 2 4 15 2" xfId="13484" xr:uid="{00000000-0005-0000-0000-0000AD340000}"/>
    <cellStyle name="Normal 10 2 4 16" xfId="13485" xr:uid="{00000000-0005-0000-0000-0000AE340000}"/>
    <cellStyle name="Normal 10 2 4 2" xfId="13486" xr:uid="{00000000-0005-0000-0000-0000AF340000}"/>
    <cellStyle name="Normal 10 2 4 2 2" xfId="13487" xr:uid="{00000000-0005-0000-0000-0000B0340000}"/>
    <cellStyle name="Normal 10 2 4 3" xfId="13488" xr:uid="{00000000-0005-0000-0000-0000B1340000}"/>
    <cellStyle name="Normal 10 2 4 3 2" xfId="13489" xr:uid="{00000000-0005-0000-0000-0000B2340000}"/>
    <cellStyle name="Normal 10 2 4 4" xfId="13490" xr:uid="{00000000-0005-0000-0000-0000B3340000}"/>
    <cellStyle name="Normal 10 2 4 4 2" xfId="13491" xr:uid="{00000000-0005-0000-0000-0000B4340000}"/>
    <cellStyle name="Normal 10 2 4 5" xfId="13492" xr:uid="{00000000-0005-0000-0000-0000B5340000}"/>
    <cellStyle name="Normal 10 2 4 5 2" xfId="13493" xr:uid="{00000000-0005-0000-0000-0000B6340000}"/>
    <cellStyle name="Normal 10 2 4 6" xfId="13494" xr:uid="{00000000-0005-0000-0000-0000B7340000}"/>
    <cellStyle name="Normal 10 2 4 6 2" xfId="13495" xr:uid="{00000000-0005-0000-0000-0000B8340000}"/>
    <cellStyle name="Normal 10 2 4 7" xfId="13496" xr:uid="{00000000-0005-0000-0000-0000B9340000}"/>
    <cellStyle name="Normal 10 2 4 7 2" xfId="13497" xr:uid="{00000000-0005-0000-0000-0000BA340000}"/>
    <cellStyle name="Normal 10 2 4 8" xfId="13498" xr:uid="{00000000-0005-0000-0000-0000BB340000}"/>
    <cellStyle name="Normal 10 2 4 8 2" xfId="13499" xr:uid="{00000000-0005-0000-0000-0000BC340000}"/>
    <cellStyle name="Normal 10 2 4 9" xfId="13500" xr:uid="{00000000-0005-0000-0000-0000BD340000}"/>
    <cellStyle name="Normal 10 2 4 9 2" xfId="13501" xr:uid="{00000000-0005-0000-0000-0000BE340000}"/>
    <cellStyle name="Normal 10 2 5" xfId="13502" xr:uid="{00000000-0005-0000-0000-0000BF340000}"/>
    <cellStyle name="Normal 10 2 5 10" xfId="13503" xr:uid="{00000000-0005-0000-0000-0000C0340000}"/>
    <cellStyle name="Normal 10 2 5 10 2" xfId="13504" xr:uid="{00000000-0005-0000-0000-0000C1340000}"/>
    <cellStyle name="Normal 10 2 5 11" xfId="13505" xr:uid="{00000000-0005-0000-0000-0000C2340000}"/>
    <cellStyle name="Normal 10 2 5 11 2" xfId="13506" xr:uid="{00000000-0005-0000-0000-0000C3340000}"/>
    <cellStyle name="Normal 10 2 5 12" xfId="13507" xr:uid="{00000000-0005-0000-0000-0000C4340000}"/>
    <cellStyle name="Normal 10 2 5 12 2" xfId="13508" xr:uid="{00000000-0005-0000-0000-0000C5340000}"/>
    <cellStyle name="Normal 10 2 5 13" xfId="13509" xr:uid="{00000000-0005-0000-0000-0000C6340000}"/>
    <cellStyle name="Normal 10 2 5 13 2" xfId="13510" xr:uid="{00000000-0005-0000-0000-0000C7340000}"/>
    <cellStyle name="Normal 10 2 5 14" xfId="13511" xr:uid="{00000000-0005-0000-0000-0000C8340000}"/>
    <cellStyle name="Normal 10 2 5 14 2" xfId="13512" xr:uid="{00000000-0005-0000-0000-0000C9340000}"/>
    <cellStyle name="Normal 10 2 5 15" xfId="13513" xr:uid="{00000000-0005-0000-0000-0000CA340000}"/>
    <cellStyle name="Normal 10 2 5 15 2" xfId="13514" xr:uid="{00000000-0005-0000-0000-0000CB340000}"/>
    <cellStyle name="Normal 10 2 5 16" xfId="13515" xr:uid="{00000000-0005-0000-0000-0000CC340000}"/>
    <cellStyle name="Normal 10 2 5 2" xfId="13516" xr:uid="{00000000-0005-0000-0000-0000CD340000}"/>
    <cellStyle name="Normal 10 2 5 2 2" xfId="13517" xr:uid="{00000000-0005-0000-0000-0000CE340000}"/>
    <cellStyle name="Normal 10 2 5 3" xfId="13518" xr:uid="{00000000-0005-0000-0000-0000CF340000}"/>
    <cellStyle name="Normal 10 2 5 3 2" xfId="13519" xr:uid="{00000000-0005-0000-0000-0000D0340000}"/>
    <cellStyle name="Normal 10 2 5 4" xfId="13520" xr:uid="{00000000-0005-0000-0000-0000D1340000}"/>
    <cellStyle name="Normal 10 2 5 4 2" xfId="13521" xr:uid="{00000000-0005-0000-0000-0000D2340000}"/>
    <cellStyle name="Normal 10 2 5 5" xfId="13522" xr:uid="{00000000-0005-0000-0000-0000D3340000}"/>
    <cellStyle name="Normal 10 2 5 5 2" xfId="13523" xr:uid="{00000000-0005-0000-0000-0000D4340000}"/>
    <cellStyle name="Normal 10 2 5 6" xfId="13524" xr:uid="{00000000-0005-0000-0000-0000D5340000}"/>
    <cellStyle name="Normal 10 2 5 6 2" xfId="13525" xr:uid="{00000000-0005-0000-0000-0000D6340000}"/>
    <cellStyle name="Normal 10 2 5 7" xfId="13526" xr:uid="{00000000-0005-0000-0000-0000D7340000}"/>
    <cellStyle name="Normal 10 2 5 7 2" xfId="13527" xr:uid="{00000000-0005-0000-0000-0000D8340000}"/>
    <cellStyle name="Normal 10 2 5 8" xfId="13528" xr:uid="{00000000-0005-0000-0000-0000D9340000}"/>
    <cellStyle name="Normal 10 2 5 8 2" xfId="13529" xr:uid="{00000000-0005-0000-0000-0000DA340000}"/>
    <cellStyle name="Normal 10 2 5 9" xfId="13530" xr:uid="{00000000-0005-0000-0000-0000DB340000}"/>
    <cellStyle name="Normal 10 2 5 9 2" xfId="13531" xr:uid="{00000000-0005-0000-0000-0000DC340000}"/>
    <cellStyle name="Normal 10 2 6" xfId="13532" xr:uid="{00000000-0005-0000-0000-0000DD340000}"/>
    <cellStyle name="Normal 10 2 6 10" xfId="13533" xr:uid="{00000000-0005-0000-0000-0000DE340000}"/>
    <cellStyle name="Normal 10 2 6 10 2" xfId="13534" xr:uid="{00000000-0005-0000-0000-0000DF340000}"/>
    <cellStyle name="Normal 10 2 6 11" xfId="13535" xr:uid="{00000000-0005-0000-0000-0000E0340000}"/>
    <cellStyle name="Normal 10 2 6 11 2" xfId="13536" xr:uid="{00000000-0005-0000-0000-0000E1340000}"/>
    <cellStyle name="Normal 10 2 6 12" xfId="13537" xr:uid="{00000000-0005-0000-0000-0000E2340000}"/>
    <cellStyle name="Normal 10 2 6 12 2" xfId="13538" xr:uid="{00000000-0005-0000-0000-0000E3340000}"/>
    <cellStyle name="Normal 10 2 6 13" xfId="13539" xr:uid="{00000000-0005-0000-0000-0000E4340000}"/>
    <cellStyle name="Normal 10 2 6 13 2" xfId="13540" xr:uid="{00000000-0005-0000-0000-0000E5340000}"/>
    <cellStyle name="Normal 10 2 6 14" xfId="13541" xr:uid="{00000000-0005-0000-0000-0000E6340000}"/>
    <cellStyle name="Normal 10 2 6 14 2" xfId="13542" xr:uid="{00000000-0005-0000-0000-0000E7340000}"/>
    <cellStyle name="Normal 10 2 6 15" xfId="13543" xr:uid="{00000000-0005-0000-0000-0000E8340000}"/>
    <cellStyle name="Normal 10 2 6 15 2" xfId="13544" xr:uid="{00000000-0005-0000-0000-0000E9340000}"/>
    <cellStyle name="Normal 10 2 6 16" xfId="13545" xr:uid="{00000000-0005-0000-0000-0000EA340000}"/>
    <cellStyle name="Normal 10 2 6 2" xfId="13546" xr:uid="{00000000-0005-0000-0000-0000EB340000}"/>
    <cellStyle name="Normal 10 2 6 2 2" xfId="13547" xr:uid="{00000000-0005-0000-0000-0000EC340000}"/>
    <cellStyle name="Normal 10 2 6 3" xfId="13548" xr:uid="{00000000-0005-0000-0000-0000ED340000}"/>
    <cellStyle name="Normal 10 2 6 3 2" xfId="13549" xr:uid="{00000000-0005-0000-0000-0000EE340000}"/>
    <cellStyle name="Normal 10 2 6 4" xfId="13550" xr:uid="{00000000-0005-0000-0000-0000EF340000}"/>
    <cellStyle name="Normal 10 2 6 4 2" xfId="13551" xr:uid="{00000000-0005-0000-0000-0000F0340000}"/>
    <cellStyle name="Normal 10 2 6 5" xfId="13552" xr:uid="{00000000-0005-0000-0000-0000F1340000}"/>
    <cellStyle name="Normal 10 2 6 5 2" xfId="13553" xr:uid="{00000000-0005-0000-0000-0000F2340000}"/>
    <cellStyle name="Normal 10 2 6 6" xfId="13554" xr:uid="{00000000-0005-0000-0000-0000F3340000}"/>
    <cellStyle name="Normal 10 2 6 6 2" xfId="13555" xr:uid="{00000000-0005-0000-0000-0000F4340000}"/>
    <cellStyle name="Normal 10 2 6 7" xfId="13556" xr:uid="{00000000-0005-0000-0000-0000F5340000}"/>
    <cellStyle name="Normal 10 2 6 7 2" xfId="13557" xr:uid="{00000000-0005-0000-0000-0000F6340000}"/>
    <cellStyle name="Normal 10 2 6 8" xfId="13558" xr:uid="{00000000-0005-0000-0000-0000F7340000}"/>
    <cellStyle name="Normal 10 2 6 8 2" xfId="13559" xr:uid="{00000000-0005-0000-0000-0000F8340000}"/>
    <cellStyle name="Normal 10 2 6 9" xfId="13560" xr:uid="{00000000-0005-0000-0000-0000F9340000}"/>
    <cellStyle name="Normal 10 2 6 9 2" xfId="13561" xr:uid="{00000000-0005-0000-0000-0000FA340000}"/>
    <cellStyle name="Normal 10 2 7" xfId="13562" xr:uid="{00000000-0005-0000-0000-0000FB340000}"/>
    <cellStyle name="Normal 10 2 7 10" xfId="13563" xr:uid="{00000000-0005-0000-0000-0000FC340000}"/>
    <cellStyle name="Normal 10 2 7 10 2" xfId="13564" xr:uid="{00000000-0005-0000-0000-0000FD340000}"/>
    <cellStyle name="Normal 10 2 7 11" xfId="13565" xr:uid="{00000000-0005-0000-0000-0000FE340000}"/>
    <cellStyle name="Normal 10 2 7 11 2" xfId="13566" xr:uid="{00000000-0005-0000-0000-0000FF340000}"/>
    <cellStyle name="Normal 10 2 7 12" xfId="13567" xr:uid="{00000000-0005-0000-0000-000000350000}"/>
    <cellStyle name="Normal 10 2 7 12 2" xfId="13568" xr:uid="{00000000-0005-0000-0000-000001350000}"/>
    <cellStyle name="Normal 10 2 7 13" xfId="13569" xr:uid="{00000000-0005-0000-0000-000002350000}"/>
    <cellStyle name="Normal 10 2 7 13 2" xfId="13570" xr:uid="{00000000-0005-0000-0000-000003350000}"/>
    <cellStyle name="Normal 10 2 7 14" xfId="13571" xr:uid="{00000000-0005-0000-0000-000004350000}"/>
    <cellStyle name="Normal 10 2 7 14 2" xfId="13572" xr:uid="{00000000-0005-0000-0000-000005350000}"/>
    <cellStyle name="Normal 10 2 7 15" xfId="13573" xr:uid="{00000000-0005-0000-0000-000006350000}"/>
    <cellStyle name="Normal 10 2 7 15 2" xfId="13574" xr:uid="{00000000-0005-0000-0000-000007350000}"/>
    <cellStyle name="Normal 10 2 7 16" xfId="13575" xr:uid="{00000000-0005-0000-0000-000008350000}"/>
    <cellStyle name="Normal 10 2 7 2" xfId="13576" xr:uid="{00000000-0005-0000-0000-000009350000}"/>
    <cellStyle name="Normal 10 2 7 2 2" xfId="13577" xr:uid="{00000000-0005-0000-0000-00000A350000}"/>
    <cellStyle name="Normal 10 2 7 3" xfId="13578" xr:uid="{00000000-0005-0000-0000-00000B350000}"/>
    <cellStyle name="Normal 10 2 7 3 2" xfId="13579" xr:uid="{00000000-0005-0000-0000-00000C350000}"/>
    <cellStyle name="Normal 10 2 7 4" xfId="13580" xr:uid="{00000000-0005-0000-0000-00000D350000}"/>
    <cellStyle name="Normal 10 2 7 4 2" xfId="13581" xr:uid="{00000000-0005-0000-0000-00000E350000}"/>
    <cellStyle name="Normal 10 2 7 5" xfId="13582" xr:uid="{00000000-0005-0000-0000-00000F350000}"/>
    <cellStyle name="Normal 10 2 7 5 2" xfId="13583" xr:uid="{00000000-0005-0000-0000-000010350000}"/>
    <cellStyle name="Normal 10 2 7 6" xfId="13584" xr:uid="{00000000-0005-0000-0000-000011350000}"/>
    <cellStyle name="Normal 10 2 7 6 2" xfId="13585" xr:uid="{00000000-0005-0000-0000-000012350000}"/>
    <cellStyle name="Normal 10 2 7 7" xfId="13586" xr:uid="{00000000-0005-0000-0000-000013350000}"/>
    <cellStyle name="Normal 10 2 7 7 2" xfId="13587" xr:uid="{00000000-0005-0000-0000-000014350000}"/>
    <cellStyle name="Normal 10 2 7 8" xfId="13588" xr:uid="{00000000-0005-0000-0000-000015350000}"/>
    <cellStyle name="Normal 10 2 7 8 2" xfId="13589" xr:uid="{00000000-0005-0000-0000-000016350000}"/>
    <cellStyle name="Normal 10 2 7 9" xfId="13590" xr:uid="{00000000-0005-0000-0000-000017350000}"/>
    <cellStyle name="Normal 10 2 7 9 2" xfId="13591" xr:uid="{00000000-0005-0000-0000-000018350000}"/>
    <cellStyle name="Normal 10 2 8" xfId="13592" xr:uid="{00000000-0005-0000-0000-000019350000}"/>
    <cellStyle name="Normal 10 2 8 2" xfId="13593" xr:uid="{00000000-0005-0000-0000-00001A350000}"/>
    <cellStyle name="Normal 10 2 8 2 10" xfId="13594" xr:uid="{00000000-0005-0000-0000-00001B350000}"/>
    <cellStyle name="Normal 10 2 8 2 10 2" xfId="13595" xr:uid="{00000000-0005-0000-0000-00001C350000}"/>
    <cellStyle name="Normal 10 2 8 2 11" xfId="13596" xr:uid="{00000000-0005-0000-0000-00001D350000}"/>
    <cellStyle name="Normal 10 2 8 2 11 2" xfId="13597" xr:uid="{00000000-0005-0000-0000-00001E350000}"/>
    <cellStyle name="Normal 10 2 8 2 12" xfId="13598" xr:uid="{00000000-0005-0000-0000-00001F350000}"/>
    <cellStyle name="Normal 10 2 8 2 12 2" xfId="13599" xr:uid="{00000000-0005-0000-0000-000020350000}"/>
    <cellStyle name="Normal 10 2 8 2 13" xfId="13600" xr:uid="{00000000-0005-0000-0000-000021350000}"/>
    <cellStyle name="Normal 10 2 8 2 13 2" xfId="13601" xr:uid="{00000000-0005-0000-0000-000022350000}"/>
    <cellStyle name="Normal 10 2 8 2 14" xfId="13602" xr:uid="{00000000-0005-0000-0000-000023350000}"/>
    <cellStyle name="Normal 10 2 8 2 14 2" xfId="13603" xr:uid="{00000000-0005-0000-0000-000024350000}"/>
    <cellStyle name="Normal 10 2 8 2 15" xfId="13604" xr:uid="{00000000-0005-0000-0000-000025350000}"/>
    <cellStyle name="Normal 10 2 8 2 15 2" xfId="13605" xr:uid="{00000000-0005-0000-0000-000026350000}"/>
    <cellStyle name="Normal 10 2 8 2 16" xfId="13606" xr:uid="{00000000-0005-0000-0000-000027350000}"/>
    <cellStyle name="Normal 10 2 8 2 2" xfId="13607" xr:uid="{00000000-0005-0000-0000-000028350000}"/>
    <cellStyle name="Normal 10 2 8 2 2 2" xfId="13608" xr:uid="{00000000-0005-0000-0000-000029350000}"/>
    <cellStyle name="Normal 10 2 8 2 3" xfId="13609" xr:uid="{00000000-0005-0000-0000-00002A350000}"/>
    <cellStyle name="Normal 10 2 8 2 3 2" xfId="13610" xr:uid="{00000000-0005-0000-0000-00002B350000}"/>
    <cellStyle name="Normal 10 2 8 2 4" xfId="13611" xr:uid="{00000000-0005-0000-0000-00002C350000}"/>
    <cellStyle name="Normal 10 2 8 2 4 2" xfId="13612" xr:uid="{00000000-0005-0000-0000-00002D350000}"/>
    <cellStyle name="Normal 10 2 8 2 5" xfId="13613" xr:uid="{00000000-0005-0000-0000-00002E350000}"/>
    <cellStyle name="Normal 10 2 8 2 5 2" xfId="13614" xr:uid="{00000000-0005-0000-0000-00002F350000}"/>
    <cellStyle name="Normal 10 2 8 2 6" xfId="13615" xr:uid="{00000000-0005-0000-0000-000030350000}"/>
    <cellStyle name="Normal 10 2 8 2 6 2" xfId="13616" xr:uid="{00000000-0005-0000-0000-000031350000}"/>
    <cellStyle name="Normal 10 2 8 2 7" xfId="13617" xr:uid="{00000000-0005-0000-0000-000032350000}"/>
    <cellStyle name="Normal 10 2 8 2 7 2" xfId="13618" xr:uid="{00000000-0005-0000-0000-000033350000}"/>
    <cellStyle name="Normal 10 2 8 2 8" xfId="13619" xr:uid="{00000000-0005-0000-0000-000034350000}"/>
    <cellStyle name="Normal 10 2 8 2 8 2" xfId="13620" xr:uid="{00000000-0005-0000-0000-000035350000}"/>
    <cellStyle name="Normal 10 2 8 2 9" xfId="13621" xr:uid="{00000000-0005-0000-0000-000036350000}"/>
    <cellStyle name="Normal 10 2 8 2 9 2" xfId="13622" xr:uid="{00000000-0005-0000-0000-000037350000}"/>
    <cellStyle name="Normal 10 2 9" xfId="13623" xr:uid="{00000000-0005-0000-0000-000038350000}"/>
    <cellStyle name="Normal 10 2 9 2" xfId="13624" xr:uid="{00000000-0005-0000-0000-000039350000}"/>
    <cellStyle name="Normal 10 3" xfId="13625" xr:uid="{00000000-0005-0000-0000-00003A350000}"/>
    <cellStyle name="Normal 10 3 10" xfId="13626" xr:uid="{00000000-0005-0000-0000-00003B350000}"/>
    <cellStyle name="Normal 10 3 10 2" xfId="13627" xr:uid="{00000000-0005-0000-0000-00003C350000}"/>
    <cellStyle name="Normal 10 3 11" xfId="13628" xr:uid="{00000000-0005-0000-0000-00003D350000}"/>
    <cellStyle name="Normal 10 3 11 2" xfId="13629" xr:uid="{00000000-0005-0000-0000-00003E350000}"/>
    <cellStyle name="Normal 10 3 12" xfId="13630" xr:uid="{00000000-0005-0000-0000-00003F350000}"/>
    <cellStyle name="Normal 10 3 12 2" xfId="13631" xr:uid="{00000000-0005-0000-0000-000040350000}"/>
    <cellStyle name="Normal 10 3 13" xfId="13632" xr:uid="{00000000-0005-0000-0000-000041350000}"/>
    <cellStyle name="Normal 10 3 13 2" xfId="13633" xr:uid="{00000000-0005-0000-0000-000042350000}"/>
    <cellStyle name="Normal 10 3 14" xfId="13634" xr:uid="{00000000-0005-0000-0000-000043350000}"/>
    <cellStyle name="Normal 10 3 14 2" xfId="13635" xr:uid="{00000000-0005-0000-0000-000044350000}"/>
    <cellStyle name="Normal 10 3 15" xfId="13636" xr:uid="{00000000-0005-0000-0000-000045350000}"/>
    <cellStyle name="Normal 10 3 15 2" xfId="13637" xr:uid="{00000000-0005-0000-0000-000046350000}"/>
    <cellStyle name="Normal 10 3 16" xfId="13638" xr:uid="{00000000-0005-0000-0000-000047350000}"/>
    <cellStyle name="Normal 10 3 2" xfId="13639" xr:uid="{00000000-0005-0000-0000-000048350000}"/>
    <cellStyle name="Normal 10 3 2 2" xfId="13640" xr:uid="{00000000-0005-0000-0000-000049350000}"/>
    <cellStyle name="Normal 10 3 3" xfId="13641" xr:uid="{00000000-0005-0000-0000-00004A350000}"/>
    <cellStyle name="Normal 10 3 3 2" xfId="13642" xr:uid="{00000000-0005-0000-0000-00004B350000}"/>
    <cellStyle name="Normal 10 3 4" xfId="13643" xr:uid="{00000000-0005-0000-0000-00004C350000}"/>
    <cellStyle name="Normal 10 3 4 2" xfId="13644" xr:uid="{00000000-0005-0000-0000-00004D350000}"/>
    <cellStyle name="Normal 10 3 5" xfId="13645" xr:uid="{00000000-0005-0000-0000-00004E350000}"/>
    <cellStyle name="Normal 10 3 5 2" xfId="13646" xr:uid="{00000000-0005-0000-0000-00004F350000}"/>
    <cellStyle name="Normal 10 3 6" xfId="13647" xr:uid="{00000000-0005-0000-0000-000050350000}"/>
    <cellStyle name="Normal 10 3 6 2" xfId="13648" xr:uid="{00000000-0005-0000-0000-000051350000}"/>
    <cellStyle name="Normal 10 3 7" xfId="13649" xr:uid="{00000000-0005-0000-0000-000052350000}"/>
    <cellStyle name="Normal 10 3 7 2" xfId="13650" xr:uid="{00000000-0005-0000-0000-000053350000}"/>
    <cellStyle name="Normal 10 3 8" xfId="13651" xr:uid="{00000000-0005-0000-0000-000054350000}"/>
    <cellStyle name="Normal 10 3 8 2" xfId="13652" xr:uid="{00000000-0005-0000-0000-000055350000}"/>
    <cellStyle name="Normal 10 3 9" xfId="13653" xr:uid="{00000000-0005-0000-0000-000056350000}"/>
    <cellStyle name="Normal 10 3 9 2" xfId="13654" xr:uid="{00000000-0005-0000-0000-000057350000}"/>
    <cellStyle name="Normal 10 4" xfId="13655" xr:uid="{00000000-0005-0000-0000-000058350000}"/>
    <cellStyle name="Normal 10 4 10" xfId="13656" xr:uid="{00000000-0005-0000-0000-000059350000}"/>
    <cellStyle name="Normal 10 4 10 2" xfId="13657" xr:uid="{00000000-0005-0000-0000-00005A350000}"/>
    <cellStyle name="Normal 10 4 11" xfId="13658" xr:uid="{00000000-0005-0000-0000-00005B350000}"/>
    <cellStyle name="Normal 10 4 11 2" xfId="13659" xr:uid="{00000000-0005-0000-0000-00005C350000}"/>
    <cellStyle name="Normal 10 4 12" xfId="13660" xr:uid="{00000000-0005-0000-0000-00005D350000}"/>
    <cellStyle name="Normal 10 4 12 2" xfId="13661" xr:uid="{00000000-0005-0000-0000-00005E350000}"/>
    <cellStyle name="Normal 10 4 13" xfId="13662" xr:uid="{00000000-0005-0000-0000-00005F350000}"/>
    <cellStyle name="Normal 10 4 13 2" xfId="13663" xr:uid="{00000000-0005-0000-0000-000060350000}"/>
    <cellStyle name="Normal 10 4 14" xfId="13664" xr:uid="{00000000-0005-0000-0000-000061350000}"/>
    <cellStyle name="Normal 10 4 14 2" xfId="13665" xr:uid="{00000000-0005-0000-0000-000062350000}"/>
    <cellStyle name="Normal 10 4 15" xfId="13666" xr:uid="{00000000-0005-0000-0000-000063350000}"/>
    <cellStyle name="Normal 10 4 15 2" xfId="13667" xr:uid="{00000000-0005-0000-0000-000064350000}"/>
    <cellStyle name="Normal 10 4 16" xfId="13668" xr:uid="{00000000-0005-0000-0000-000065350000}"/>
    <cellStyle name="Normal 10 4 2" xfId="13669" xr:uid="{00000000-0005-0000-0000-000066350000}"/>
    <cellStyle name="Normal 10 4 2 2" xfId="13670" xr:uid="{00000000-0005-0000-0000-000067350000}"/>
    <cellStyle name="Normal 10 4 3" xfId="13671" xr:uid="{00000000-0005-0000-0000-000068350000}"/>
    <cellStyle name="Normal 10 4 3 2" xfId="13672" xr:uid="{00000000-0005-0000-0000-000069350000}"/>
    <cellStyle name="Normal 10 4 4" xfId="13673" xr:uid="{00000000-0005-0000-0000-00006A350000}"/>
    <cellStyle name="Normal 10 4 4 2" xfId="13674" xr:uid="{00000000-0005-0000-0000-00006B350000}"/>
    <cellStyle name="Normal 10 4 5" xfId="13675" xr:uid="{00000000-0005-0000-0000-00006C350000}"/>
    <cellStyle name="Normal 10 4 5 2" xfId="13676" xr:uid="{00000000-0005-0000-0000-00006D350000}"/>
    <cellStyle name="Normal 10 4 6" xfId="13677" xr:uid="{00000000-0005-0000-0000-00006E350000}"/>
    <cellStyle name="Normal 10 4 6 2" xfId="13678" xr:uid="{00000000-0005-0000-0000-00006F350000}"/>
    <cellStyle name="Normal 10 4 7" xfId="13679" xr:uid="{00000000-0005-0000-0000-000070350000}"/>
    <cellStyle name="Normal 10 4 7 2" xfId="13680" xr:uid="{00000000-0005-0000-0000-000071350000}"/>
    <cellStyle name="Normal 10 4 8" xfId="13681" xr:uid="{00000000-0005-0000-0000-000072350000}"/>
    <cellStyle name="Normal 10 4 8 2" xfId="13682" xr:uid="{00000000-0005-0000-0000-000073350000}"/>
    <cellStyle name="Normal 10 4 9" xfId="13683" xr:uid="{00000000-0005-0000-0000-000074350000}"/>
    <cellStyle name="Normal 10 4 9 2" xfId="13684" xr:uid="{00000000-0005-0000-0000-000075350000}"/>
    <cellStyle name="Normal 10 5" xfId="13685" xr:uid="{00000000-0005-0000-0000-000076350000}"/>
    <cellStyle name="Normal 10 6" xfId="13686" xr:uid="{00000000-0005-0000-0000-000077350000}"/>
    <cellStyle name="Normal 10 7" xfId="13687" xr:uid="{00000000-0005-0000-0000-000078350000}"/>
    <cellStyle name="Normal 10 8" xfId="13688" xr:uid="{00000000-0005-0000-0000-000079350000}"/>
    <cellStyle name="Normal 10 9" xfId="13689" xr:uid="{00000000-0005-0000-0000-00007A350000}"/>
    <cellStyle name="Normal 100" xfId="13690" xr:uid="{00000000-0005-0000-0000-00007B350000}"/>
    <cellStyle name="Normal 100 10" xfId="13691" xr:uid="{00000000-0005-0000-0000-00007C350000}"/>
    <cellStyle name="Normal 100 11" xfId="13692" xr:uid="{00000000-0005-0000-0000-00007D350000}"/>
    <cellStyle name="Normal 100 12" xfId="13693" xr:uid="{00000000-0005-0000-0000-00007E350000}"/>
    <cellStyle name="Normal 100 13" xfId="13694" xr:uid="{00000000-0005-0000-0000-00007F350000}"/>
    <cellStyle name="Normal 100 14" xfId="13695" xr:uid="{00000000-0005-0000-0000-000080350000}"/>
    <cellStyle name="Normal 100 15" xfId="13696" xr:uid="{00000000-0005-0000-0000-000081350000}"/>
    <cellStyle name="Normal 100 2" xfId="13697" xr:uid="{00000000-0005-0000-0000-000082350000}"/>
    <cellStyle name="Normal 100 3" xfId="13698" xr:uid="{00000000-0005-0000-0000-000083350000}"/>
    <cellStyle name="Normal 100 4" xfId="13699" xr:uid="{00000000-0005-0000-0000-000084350000}"/>
    <cellStyle name="Normal 100 5" xfId="13700" xr:uid="{00000000-0005-0000-0000-000085350000}"/>
    <cellStyle name="Normal 100 6" xfId="13701" xr:uid="{00000000-0005-0000-0000-000086350000}"/>
    <cellStyle name="Normal 100 7" xfId="13702" xr:uid="{00000000-0005-0000-0000-000087350000}"/>
    <cellStyle name="Normal 100 8" xfId="13703" xr:uid="{00000000-0005-0000-0000-000088350000}"/>
    <cellStyle name="Normal 100 9" xfId="13704" xr:uid="{00000000-0005-0000-0000-000089350000}"/>
    <cellStyle name="Normal 101" xfId="13705" xr:uid="{00000000-0005-0000-0000-00008A350000}"/>
    <cellStyle name="Normal 101 10" xfId="13706" xr:uid="{00000000-0005-0000-0000-00008B350000}"/>
    <cellStyle name="Normal 101 11" xfId="13707" xr:uid="{00000000-0005-0000-0000-00008C350000}"/>
    <cellStyle name="Normal 101 12" xfId="13708" xr:uid="{00000000-0005-0000-0000-00008D350000}"/>
    <cellStyle name="Normal 101 13" xfId="13709" xr:uid="{00000000-0005-0000-0000-00008E350000}"/>
    <cellStyle name="Normal 101 14" xfId="13710" xr:uid="{00000000-0005-0000-0000-00008F350000}"/>
    <cellStyle name="Normal 101 15" xfId="13711" xr:uid="{00000000-0005-0000-0000-000090350000}"/>
    <cellStyle name="Normal 101 16" xfId="13712" xr:uid="{00000000-0005-0000-0000-000091350000}"/>
    <cellStyle name="Normal 101 2" xfId="13713" xr:uid="{00000000-0005-0000-0000-000092350000}"/>
    <cellStyle name="Normal 101 3" xfId="13714" xr:uid="{00000000-0005-0000-0000-000093350000}"/>
    <cellStyle name="Normal 101 4" xfId="13715" xr:uid="{00000000-0005-0000-0000-000094350000}"/>
    <cellStyle name="Normal 101 5" xfId="13716" xr:uid="{00000000-0005-0000-0000-000095350000}"/>
    <cellStyle name="Normal 101 6" xfId="13717" xr:uid="{00000000-0005-0000-0000-000096350000}"/>
    <cellStyle name="Normal 101 7" xfId="13718" xr:uid="{00000000-0005-0000-0000-000097350000}"/>
    <cellStyle name="Normal 101 8" xfId="13719" xr:uid="{00000000-0005-0000-0000-000098350000}"/>
    <cellStyle name="Normal 101 9" xfId="13720" xr:uid="{00000000-0005-0000-0000-000099350000}"/>
    <cellStyle name="Normal 102" xfId="13721" xr:uid="{00000000-0005-0000-0000-00009A350000}"/>
    <cellStyle name="Normal 102 10" xfId="13722" xr:uid="{00000000-0005-0000-0000-00009B350000}"/>
    <cellStyle name="Normal 102 11" xfId="13723" xr:uid="{00000000-0005-0000-0000-00009C350000}"/>
    <cellStyle name="Normal 102 12" xfId="13724" xr:uid="{00000000-0005-0000-0000-00009D350000}"/>
    <cellStyle name="Normal 102 13" xfId="13725" xr:uid="{00000000-0005-0000-0000-00009E350000}"/>
    <cellStyle name="Normal 102 14" xfId="13726" xr:uid="{00000000-0005-0000-0000-00009F350000}"/>
    <cellStyle name="Normal 102 15" xfId="13727" xr:uid="{00000000-0005-0000-0000-0000A0350000}"/>
    <cellStyle name="Normal 102 16" xfId="13728" xr:uid="{00000000-0005-0000-0000-0000A1350000}"/>
    <cellStyle name="Normal 102 2" xfId="13729" xr:uid="{00000000-0005-0000-0000-0000A2350000}"/>
    <cellStyle name="Normal 102 3" xfId="13730" xr:uid="{00000000-0005-0000-0000-0000A3350000}"/>
    <cellStyle name="Normal 102 4" xfId="13731" xr:uid="{00000000-0005-0000-0000-0000A4350000}"/>
    <cellStyle name="Normal 102 5" xfId="13732" xr:uid="{00000000-0005-0000-0000-0000A5350000}"/>
    <cellStyle name="Normal 102 6" xfId="13733" xr:uid="{00000000-0005-0000-0000-0000A6350000}"/>
    <cellStyle name="Normal 102 7" xfId="13734" xr:uid="{00000000-0005-0000-0000-0000A7350000}"/>
    <cellStyle name="Normal 102 8" xfId="13735" xr:uid="{00000000-0005-0000-0000-0000A8350000}"/>
    <cellStyle name="Normal 102 9" xfId="13736" xr:uid="{00000000-0005-0000-0000-0000A9350000}"/>
    <cellStyle name="Normal 103" xfId="13737" xr:uid="{00000000-0005-0000-0000-0000AA350000}"/>
    <cellStyle name="Normal 103 10" xfId="13738" xr:uid="{00000000-0005-0000-0000-0000AB350000}"/>
    <cellStyle name="Normal 103 11" xfId="13739" xr:uid="{00000000-0005-0000-0000-0000AC350000}"/>
    <cellStyle name="Normal 103 12" xfId="13740" xr:uid="{00000000-0005-0000-0000-0000AD350000}"/>
    <cellStyle name="Normal 103 13" xfId="13741" xr:uid="{00000000-0005-0000-0000-0000AE350000}"/>
    <cellStyle name="Normal 103 14" xfId="13742" xr:uid="{00000000-0005-0000-0000-0000AF350000}"/>
    <cellStyle name="Normal 103 15" xfId="13743" xr:uid="{00000000-0005-0000-0000-0000B0350000}"/>
    <cellStyle name="Normal 103 2" xfId="13744" xr:uid="{00000000-0005-0000-0000-0000B1350000}"/>
    <cellStyle name="Normal 103 3" xfId="13745" xr:uid="{00000000-0005-0000-0000-0000B2350000}"/>
    <cellStyle name="Normal 103 4" xfId="13746" xr:uid="{00000000-0005-0000-0000-0000B3350000}"/>
    <cellStyle name="Normal 103 5" xfId="13747" xr:uid="{00000000-0005-0000-0000-0000B4350000}"/>
    <cellStyle name="Normal 103 6" xfId="13748" xr:uid="{00000000-0005-0000-0000-0000B5350000}"/>
    <cellStyle name="Normal 103 7" xfId="13749" xr:uid="{00000000-0005-0000-0000-0000B6350000}"/>
    <cellStyle name="Normal 103 8" xfId="13750" xr:uid="{00000000-0005-0000-0000-0000B7350000}"/>
    <cellStyle name="Normal 103 9" xfId="13751" xr:uid="{00000000-0005-0000-0000-0000B8350000}"/>
    <cellStyle name="Normal 104" xfId="13752" xr:uid="{00000000-0005-0000-0000-0000B9350000}"/>
    <cellStyle name="Normal 104 10" xfId="13753" xr:uid="{00000000-0005-0000-0000-0000BA350000}"/>
    <cellStyle name="Normal 104 11" xfId="13754" xr:uid="{00000000-0005-0000-0000-0000BB350000}"/>
    <cellStyle name="Normal 104 12" xfId="13755" xr:uid="{00000000-0005-0000-0000-0000BC350000}"/>
    <cellStyle name="Normal 104 13" xfId="13756" xr:uid="{00000000-0005-0000-0000-0000BD350000}"/>
    <cellStyle name="Normal 104 14" xfId="13757" xr:uid="{00000000-0005-0000-0000-0000BE350000}"/>
    <cellStyle name="Normal 104 15" xfId="13758" xr:uid="{00000000-0005-0000-0000-0000BF350000}"/>
    <cellStyle name="Normal 104 2" xfId="13759" xr:uid="{00000000-0005-0000-0000-0000C0350000}"/>
    <cellStyle name="Normal 104 3" xfId="13760" xr:uid="{00000000-0005-0000-0000-0000C1350000}"/>
    <cellStyle name="Normal 104 4" xfId="13761" xr:uid="{00000000-0005-0000-0000-0000C2350000}"/>
    <cellStyle name="Normal 104 5" xfId="13762" xr:uid="{00000000-0005-0000-0000-0000C3350000}"/>
    <cellStyle name="Normal 104 6" xfId="13763" xr:uid="{00000000-0005-0000-0000-0000C4350000}"/>
    <cellStyle name="Normal 104 7" xfId="13764" xr:uid="{00000000-0005-0000-0000-0000C5350000}"/>
    <cellStyle name="Normal 104 8" xfId="13765" xr:uid="{00000000-0005-0000-0000-0000C6350000}"/>
    <cellStyle name="Normal 104 9" xfId="13766" xr:uid="{00000000-0005-0000-0000-0000C7350000}"/>
    <cellStyle name="Normal 105" xfId="13767" xr:uid="{00000000-0005-0000-0000-0000C8350000}"/>
    <cellStyle name="Normal 105 10" xfId="13768" xr:uid="{00000000-0005-0000-0000-0000C9350000}"/>
    <cellStyle name="Normal 105 11" xfId="13769" xr:uid="{00000000-0005-0000-0000-0000CA350000}"/>
    <cellStyle name="Normal 105 12" xfId="13770" xr:uid="{00000000-0005-0000-0000-0000CB350000}"/>
    <cellStyle name="Normal 105 13" xfId="13771" xr:uid="{00000000-0005-0000-0000-0000CC350000}"/>
    <cellStyle name="Normal 105 14" xfId="13772" xr:uid="{00000000-0005-0000-0000-0000CD350000}"/>
    <cellStyle name="Normal 105 15" xfId="13773" xr:uid="{00000000-0005-0000-0000-0000CE350000}"/>
    <cellStyle name="Normal 105 2" xfId="13774" xr:uid="{00000000-0005-0000-0000-0000CF350000}"/>
    <cellStyle name="Normal 105 3" xfId="13775" xr:uid="{00000000-0005-0000-0000-0000D0350000}"/>
    <cellStyle name="Normal 105 4" xfId="13776" xr:uid="{00000000-0005-0000-0000-0000D1350000}"/>
    <cellStyle name="Normal 105 5" xfId="13777" xr:uid="{00000000-0005-0000-0000-0000D2350000}"/>
    <cellStyle name="Normal 105 6" xfId="13778" xr:uid="{00000000-0005-0000-0000-0000D3350000}"/>
    <cellStyle name="Normal 105 7" xfId="13779" xr:uid="{00000000-0005-0000-0000-0000D4350000}"/>
    <cellStyle name="Normal 105 8" xfId="13780" xr:uid="{00000000-0005-0000-0000-0000D5350000}"/>
    <cellStyle name="Normal 105 9" xfId="13781" xr:uid="{00000000-0005-0000-0000-0000D6350000}"/>
    <cellStyle name="Normal 106" xfId="13782" xr:uid="{00000000-0005-0000-0000-0000D7350000}"/>
    <cellStyle name="Normal 106 10" xfId="13783" xr:uid="{00000000-0005-0000-0000-0000D8350000}"/>
    <cellStyle name="Normal 106 10 2" xfId="13784" xr:uid="{00000000-0005-0000-0000-0000D9350000}"/>
    <cellStyle name="Normal 106 11" xfId="13785" xr:uid="{00000000-0005-0000-0000-0000DA350000}"/>
    <cellStyle name="Normal 106 11 2" xfId="13786" xr:uid="{00000000-0005-0000-0000-0000DB350000}"/>
    <cellStyle name="Normal 106 12" xfId="13787" xr:uid="{00000000-0005-0000-0000-0000DC350000}"/>
    <cellStyle name="Normal 106 12 2" xfId="13788" xr:uid="{00000000-0005-0000-0000-0000DD350000}"/>
    <cellStyle name="Normal 106 13" xfId="13789" xr:uid="{00000000-0005-0000-0000-0000DE350000}"/>
    <cellStyle name="Normal 106 13 2" xfId="13790" xr:uid="{00000000-0005-0000-0000-0000DF350000}"/>
    <cellStyle name="Normal 106 14" xfId="13791" xr:uid="{00000000-0005-0000-0000-0000E0350000}"/>
    <cellStyle name="Normal 106 14 2" xfId="13792" xr:uid="{00000000-0005-0000-0000-0000E1350000}"/>
    <cellStyle name="Normal 106 15" xfId="13793" xr:uid="{00000000-0005-0000-0000-0000E2350000}"/>
    <cellStyle name="Normal 106 15 2" xfId="13794" xr:uid="{00000000-0005-0000-0000-0000E3350000}"/>
    <cellStyle name="Normal 106 16" xfId="13795" xr:uid="{00000000-0005-0000-0000-0000E4350000}"/>
    <cellStyle name="Normal 106 17" xfId="13796" xr:uid="{00000000-0005-0000-0000-0000E5350000}"/>
    <cellStyle name="Normal 106 18" xfId="13797" xr:uid="{00000000-0005-0000-0000-0000E6350000}"/>
    <cellStyle name="Normal 106 19" xfId="13798" xr:uid="{00000000-0005-0000-0000-0000E7350000}"/>
    <cellStyle name="Normal 106 2" xfId="13799" xr:uid="{00000000-0005-0000-0000-0000E8350000}"/>
    <cellStyle name="Normal 106 2 2" xfId="13800" xr:uid="{00000000-0005-0000-0000-0000E9350000}"/>
    <cellStyle name="Normal 106 20" xfId="13801" xr:uid="{00000000-0005-0000-0000-0000EA350000}"/>
    <cellStyle name="Normal 106 21" xfId="13802" xr:uid="{00000000-0005-0000-0000-0000EB350000}"/>
    <cellStyle name="Normal 106 22" xfId="13803" xr:uid="{00000000-0005-0000-0000-0000EC350000}"/>
    <cellStyle name="Normal 106 23" xfId="13804" xr:uid="{00000000-0005-0000-0000-0000ED350000}"/>
    <cellStyle name="Normal 106 24" xfId="13805" xr:uid="{00000000-0005-0000-0000-0000EE350000}"/>
    <cellStyle name="Normal 106 25" xfId="13806" xr:uid="{00000000-0005-0000-0000-0000EF350000}"/>
    <cellStyle name="Normal 106 26" xfId="13807" xr:uid="{00000000-0005-0000-0000-0000F0350000}"/>
    <cellStyle name="Normal 106 27" xfId="13808" xr:uid="{00000000-0005-0000-0000-0000F1350000}"/>
    <cellStyle name="Normal 106 28" xfId="13809" xr:uid="{00000000-0005-0000-0000-0000F2350000}"/>
    <cellStyle name="Normal 106 29" xfId="13810" xr:uid="{00000000-0005-0000-0000-0000F3350000}"/>
    <cellStyle name="Normal 106 3" xfId="13811" xr:uid="{00000000-0005-0000-0000-0000F4350000}"/>
    <cellStyle name="Normal 106 3 2" xfId="13812" xr:uid="{00000000-0005-0000-0000-0000F5350000}"/>
    <cellStyle name="Normal 106 30" xfId="13813" xr:uid="{00000000-0005-0000-0000-0000F6350000}"/>
    <cellStyle name="Normal 106 31" xfId="13814" xr:uid="{00000000-0005-0000-0000-0000F7350000}"/>
    <cellStyle name="Normal 106 32" xfId="13815" xr:uid="{00000000-0005-0000-0000-0000F8350000}"/>
    <cellStyle name="Normal 106 33" xfId="13816" xr:uid="{00000000-0005-0000-0000-0000F9350000}"/>
    <cellStyle name="Normal 106 34" xfId="13817" xr:uid="{00000000-0005-0000-0000-0000FA350000}"/>
    <cellStyle name="Normal 106 35" xfId="13818" xr:uid="{00000000-0005-0000-0000-0000FB350000}"/>
    <cellStyle name="Normal 106 36" xfId="13819" xr:uid="{00000000-0005-0000-0000-0000FC350000}"/>
    <cellStyle name="Normal 106 37" xfId="13820" xr:uid="{00000000-0005-0000-0000-0000FD350000}"/>
    <cellStyle name="Normal 106 38" xfId="13821" xr:uid="{00000000-0005-0000-0000-0000FE350000}"/>
    <cellStyle name="Normal 106 39" xfId="13822" xr:uid="{00000000-0005-0000-0000-0000FF350000}"/>
    <cellStyle name="Normal 106 4" xfId="13823" xr:uid="{00000000-0005-0000-0000-000000360000}"/>
    <cellStyle name="Normal 106 4 2" xfId="13824" xr:uid="{00000000-0005-0000-0000-000001360000}"/>
    <cellStyle name="Normal 106 40" xfId="13825" xr:uid="{00000000-0005-0000-0000-000002360000}"/>
    <cellStyle name="Normal 106 41" xfId="13826" xr:uid="{00000000-0005-0000-0000-000003360000}"/>
    <cellStyle name="Normal 106 42" xfId="13827" xr:uid="{00000000-0005-0000-0000-000004360000}"/>
    <cellStyle name="Normal 106 42 2" xfId="13828" xr:uid="{00000000-0005-0000-0000-000005360000}"/>
    <cellStyle name="Normal 106 5" xfId="13829" xr:uid="{00000000-0005-0000-0000-000006360000}"/>
    <cellStyle name="Normal 106 5 2" xfId="13830" xr:uid="{00000000-0005-0000-0000-000007360000}"/>
    <cellStyle name="Normal 106 6" xfId="13831" xr:uid="{00000000-0005-0000-0000-000008360000}"/>
    <cellStyle name="Normal 106 6 2" xfId="13832" xr:uid="{00000000-0005-0000-0000-000009360000}"/>
    <cellStyle name="Normal 106 7" xfId="13833" xr:uid="{00000000-0005-0000-0000-00000A360000}"/>
    <cellStyle name="Normal 106 7 2" xfId="13834" xr:uid="{00000000-0005-0000-0000-00000B360000}"/>
    <cellStyle name="Normal 106 8" xfId="13835" xr:uid="{00000000-0005-0000-0000-00000C360000}"/>
    <cellStyle name="Normal 106 8 2" xfId="13836" xr:uid="{00000000-0005-0000-0000-00000D360000}"/>
    <cellStyle name="Normal 106 9" xfId="13837" xr:uid="{00000000-0005-0000-0000-00000E360000}"/>
    <cellStyle name="Normal 106 9 2" xfId="13838" xr:uid="{00000000-0005-0000-0000-00000F360000}"/>
    <cellStyle name="Normal 107" xfId="13839" xr:uid="{00000000-0005-0000-0000-000010360000}"/>
    <cellStyle name="Normal 107 10" xfId="13840" xr:uid="{00000000-0005-0000-0000-000011360000}"/>
    <cellStyle name="Normal 107 11" xfId="13841" xr:uid="{00000000-0005-0000-0000-000012360000}"/>
    <cellStyle name="Normal 107 12" xfId="13842" xr:uid="{00000000-0005-0000-0000-000013360000}"/>
    <cellStyle name="Normal 107 13" xfId="13843" xr:uid="{00000000-0005-0000-0000-000014360000}"/>
    <cellStyle name="Normal 107 14" xfId="13844" xr:uid="{00000000-0005-0000-0000-000015360000}"/>
    <cellStyle name="Normal 107 15" xfId="13845" xr:uid="{00000000-0005-0000-0000-000016360000}"/>
    <cellStyle name="Normal 107 2" xfId="13846" xr:uid="{00000000-0005-0000-0000-000017360000}"/>
    <cellStyle name="Normal 107 3" xfId="13847" xr:uid="{00000000-0005-0000-0000-000018360000}"/>
    <cellStyle name="Normal 107 4" xfId="13848" xr:uid="{00000000-0005-0000-0000-000019360000}"/>
    <cellStyle name="Normal 107 5" xfId="13849" xr:uid="{00000000-0005-0000-0000-00001A360000}"/>
    <cellStyle name="Normal 107 6" xfId="13850" xr:uid="{00000000-0005-0000-0000-00001B360000}"/>
    <cellStyle name="Normal 107 7" xfId="13851" xr:uid="{00000000-0005-0000-0000-00001C360000}"/>
    <cellStyle name="Normal 107 8" xfId="13852" xr:uid="{00000000-0005-0000-0000-00001D360000}"/>
    <cellStyle name="Normal 107 9" xfId="13853" xr:uid="{00000000-0005-0000-0000-00001E360000}"/>
    <cellStyle name="Normal 108" xfId="13854" xr:uid="{00000000-0005-0000-0000-00001F360000}"/>
    <cellStyle name="Normal 108 10" xfId="13855" xr:uid="{00000000-0005-0000-0000-000020360000}"/>
    <cellStyle name="Normal 108 11" xfId="13856" xr:uid="{00000000-0005-0000-0000-000021360000}"/>
    <cellStyle name="Normal 108 12" xfId="13857" xr:uid="{00000000-0005-0000-0000-000022360000}"/>
    <cellStyle name="Normal 108 13" xfId="13858" xr:uid="{00000000-0005-0000-0000-000023360000}"/>
    <cellStyle name="Normal 108 14" xfId="13859" xr:uid="{00000000-0005-0000-0000-000024360000}"/>
    <cellStyle name="Normal 108 15" xfId="13860" xr:uid="{00000000-0005-0000-0000-000025360000}"/>
    <cellStyle name="Normal 108 2" xfId="13861" xr:uid="{00000000-0005-0000-0000-000026360000}"/>
    <cellStyle name="Normal 108 3" xfId="13862" xr:uid="{00000000-0005-0000-0000-000027360000}"/>
    <cellStyle name="Normal 108 4" xfId="13863" xr:uid="{00000000-0005-0000-0000-000028360000}"/>
    <cellStyle name="Normal 108 5" xfId="13864" xr:uid="{00000000-0005-0000-0000-000029360000}"/>
    <cellStyle name="Normal 108 6" xfId="13865" xr:uid="{00000000-0005-0000-0000-00002A360000}"/>
    <cellStyle name="Normal 108 7" xfId="13866" xr:uid="{00000000-0005-0000-0000-00002B360000}"/>
    <cellStyle name="Normal 108 8" xfId="13867" xr:uid="{00000000-0005-0000-0000-00002C360000}"/>
    <cellStyle name="Normal 108 9" xfId="13868" xr:uid="{00000000-0005-0000-0000-00002D360000}"/>
    <cellStyle name="Normal 109" xfId="13869" xr:uid="{00000000-0005-0000-0000-00002E360000}"/>
    <cellStyle name="Normal 109 10" xfId="13870" xr:uid="{00000000-0005-0000-0000-00002F360000}"/>
    <cellStyle name="Normal 109 11" xfId="13871" xr:uid="{00000000-0005-0000-0000-000030360000}"/>
    <cellStyle name="Normal 109 12" xfId="13872" xr:uid="{00000000-0005-0000-0000-000031360000}"/>
    <cellStyle name="Normal 109 13" xfId="13873" xr:uid="{00000000-0005-0000-0000-000032360000}"/>
    <cellStyle name="Normal 109 14" xfId="13874" xr:uid="{00000000-0005-0000-0000-000033360000}"/>
    <cellStyle name="Normal 109 15" xfId="13875" xr:uid="{00000000-0005-0000-0000-000034360000}"/>
    <cellStyle name="Normal 109 2" xfId="13876" xr:uid="{00000000-0005-0000-0000-000035360000}"/>
    <cellStyle name="Normal 109 3" xfId="13877" xr:uid="{00000000-0005-0000-0000-000036360000}"/>
    <cellStyle name="Normal 109 4" xfId="13878" xr:uid="{00000000-0005-0000-0000-000037360000}"/>
    <cellStyle name="Normal 109 5" xfId="13879" xr:uid="{00000000-0005-0000-0000-000038360000}"/>
    <cellStyle name="Normal 109 6" xfId="13880" xr:uid="{00000000-0005-0000-0000-000039360000}"/>
    <cellStyle name="Normal 109 7" xfId="13881" xr:uid="{00000000-0005-0000-0000-00003A360000}"/>
    <cellStyle name="Normal 109 8" xfId="13882" xr:uid="{00000000-0005-0000-0000-00003B360000}"/>
    <cellStyle name="Normal 109 9" xfId="13883" xr:uid="{00000000-0005-0000-0000-00003C360000}"/>
    <cellStyle name="Normal 11" xfId="13884" xr:uid="{00000000-0005-0000-0000-00003D360000}"/>
    <cellStyle name="Normal 11 10" xfId="13885" xr:uid="{00000000-0005-0000-0000-00003E360000}"/>
    <cellStyle name="Normal 11 11" xfId="13886" xr:uid="{00000000-0005-0000-0000-00003F360000}"/>
    <cellStyle name="Normal 11 11 10" xfId="13887" xr:uid="{00000000-0005-0000-0000-000040360000}"/>
    <cellStyle name="Normal 11 11 10 2" xfId="13888" xr:uid="{00000000-0005-0000-0000-000041360000}"/>
    <cellStyle name="Normal 11 11 11" xfId="13889" xr:uid="{00000000-0005-0000-0000-000042360000}"/>
    <cellStyle name="Normal 11 11 11 2" xfId="13890" xr:uid="{00000000-0005-0000-0000-000043360000}"/>
    <cellStyle name="Normal 11 11 12" xfId="13891" xr:uid="{00000000-0005-0000-0000-000044360000}"/>
    <cellStyle name="Normal 11 11 12 2" xfId="13892" xr:uid="{00000000-0005-0000-0000-000045360000}"/>
    <cellStyle name="Normal 11 11 13" xfId="13893" xr:uid="{00000000-0005-0000-0000-000046360000}"/>
    <cellStyle name="Normal 11 11 13 2" xfId="13894" xr:uid="{00000000-0005-0000-0000-000047360000}"/>
    <cellStyle name="Normal 11 11 14" xfId="13895" xr:uid="{00000000-0005-0000-0000-000048360000}"/>
    <cellStyle name="Normal 11 11 14 2" xfId="13896" xr:uid="{00000000-0005-0000-0000-000049360000}"/>
    <cellStyle name="Normal 11 11 15" xfId="13897" xr:uid="{00000000-0005-0000-0000-00004A360000}"/>
    <cellStyle name="Normal 11 11 15 2" xfId="13898" xr:uid="{00000000-0005-0000-0000-00004B360000}"/>
    <cellStyle name="Normal 11 11 16" xfId="13899" xr:uid="{00000000-0005-0000-0000-00004C360000}"/>
    <cellStyle name="Normal 11 11 2" xfId="13900" xr:uid="{00000000-0005-0000-0000-00004D360000}"/>
    <cellStyle name="Normal 11 11 2 2" xfId="13901" xr:uid="{00000000-0005-0000-0000-00004E360000}"/>
    <cellStyle name="Normal 11 11 3" xfId="13902" xr:uid="{00000000-0005-0000-0000-00004F360000}"/>
    <cellStyle name="Normal 11 11 3 2" xfId="13903" xr:uid="{00000000-0005-0000-0000-000050360000}"/>
    <cellStyle name="Normal 11 11 4" xfId="13904" xr:uid="{00000000-0005-0000-0000-000051360000}"/>
    <cellStyle name="Normal 11 11 4 2" xfId="13905" xr:uid="{00000000-0005-0000-0000-000052360000}"/>
    <cellStyle name="Normal 11 11 5" xfId="13906" xr:uid="{00000000-0005-0000-0000-000053360000}"/>
    <cellStyle name="Normal 11 11 5 2" xfId="13907" xr:uid="{00000000-0005-0000-0000-000054360000}"/>
    <cellStyle name="Normal 11 11 6" xfId="13908" xr:uid="{00000000-0005-0000-0000-000055360000}"/>
    <cellStyle name="Normal 11 11 6 2" xfId="13909" xr:uid="{00000000-0005-0000-0000-000056360000}"/>
    <cellStyle name="Normal 11 11 7" xfId="13910" xr:uid="{00000000-0005-0000-0000-000057360000}"/>
    <cellStyle name="Normal 11 11 7 2" xfId="13911" xr:uid="{00000000-0005-0000-0000-000058360000}"/>
    <cellStyle name="Normal 11 11 8" xfId="13912" xr:uid="{00000000-0005-0000-0000-000059360000}"/>
    <cellStyle name="Normal 11 11 8 2" xfId="13913" xr:uid="{00000000-0005-0000-0000-00005A360000}"/>
    <cellStyle name="Normal 11 11 9" xfId="13914" xr:uid="{00000000-0005-0000-0000-00005B360000}"/>
    <cellStyle name="Normal 11 11 9 2" xfId="13915" xr:uid="{00000000-0005-0000-0000-00005C360000}"/>
    <cellStyle name="Normal 11 12" xfId="13916" xr:uid="{00000000-0005-0000-0000-00005D360000}"/>
    <cellStyle name="Normal 11 12 10" xfId="13917" xr:uid="{00000000-0005-0000-0000-00005E360000}"/>
    <cellStyle name="Normal 11 12 10 2" xfId="13918" xr:uid="{00000000-0005-0000-0000-00005F360000}"/>
    <cellStyle name="Normal 11 12 11" xfId="13919" xr:uid="{00000000-0005-0000-0000-000060360000}"/>
    <cellStyle name="Normal 11 12 11 2" xfId="13920" xr:uid="{00000000-0005-0000-0000-000061360000}"/>
    <cellStyle name="Normal 11 12 12" xfId="13921" xr:uid="{00000000-0005-0000-0000-000062360000}"/>
    <cellStyle name="Normal 11 12 12 2" xfId="13922" xr:uid="{00000000-0005-0000-0000-000063360000}"/>
    <cellStyle name="Normal 11 12 13" xfId="13923" xr:uid="{00000000-0005-0000-0000-000064360000}"/>
    <cellStyle name="Normal 11 12 13 2" xfId="13924" xr:uid="{00000000-0005-0000-0000-000065360000}"/>
    <cellStyle name="Normal 11 12 14" xfId="13925" xr:uid="{00000000-0005-0000-0000-000066360000}"/>
    <cellStyle name="Normal 11 12 14 2" xfId="13926" xr:uid="{00000000-0005-0000-0000-000067360000}"/>
    <cellStyle name="Normal 11 12 15" xfId="13927" xr:uid="{00000000-0005-0000-0000-000068360000}"/>
    <cellStyle name="Normal 11 12 15 2" xfId="13928" xr:uid="{00000000-0005-0000-0000-000069360000}"/>
    <cellStyle name="Normal 11 12 16" xfId="13929" xr:uid="{00000000-0005-0000-0000-00006A360000}"/>
    <cellStyle name="Normal 11 12 2" xfId="13930" xr:uid="{00000000-0005-0000-0000-00006B360000}"/>
    <cellStyle name="Normal 11 12 2 2" xfId="13931" xr:uid="{00000000-0005-0000-0000-00006C360000}"/>
    <cellStyle name="Normal 11 12 3" xfId="13932" xr:uid="{00000000-0005-0000-0000-00006D360000}"/>
    <cellStyle name="Normal 11 12 3 2" xfId="13933" xr:uid="{00000000-0005-0000-0000-00006E360000}"/>
    <cellStyle name="Normal 11 12 4" xfId="13934" xr:uid="{00000000-0005-0000-0000-00006F360000}"/>
    <cellStyle name="Normal 11 12 4 2" xfId="13935" xr:uid="{00000000-0005-0000-0000-000070360000}"/>
    <cellStyle name="Normal 11 12 5" xfId="13936" xr:uid="{00000000-0005-0000-0000-000071360000}"/>
    <cellStyle name="Normal 11 12 5 2" xfId="13937" xr:uid="{00000000-0005-0000-0000-000072360000}"/>
    <cellStyle name="Normal 11 12 6" xfId="13938" xr:uid="{00000000-0005-0000-0000-000073360000}"/>
    <cellStyle name="Normal 11 12 6 2" xfId="13939" xr:uid="{00000000-0005-0000-0000-000074360000}"/>
    <cellStyle name="Normal 11 12 7" xfId="13940" xr:uid="{00000000-0005-0000-0000-000075360000}"/>
    <cellStyle name="Normal 11 12 7 2" xfId="13941" xr:uid="{00000000-0005-0000-0000-000076360000}"/>
    <cellStyle name="Normal 11 12 8" xfId="13942" xr:uid="{00000000-0005-0000-0000-000077360000}"/>
    <cellStyle name="Normal 11 12 8 2" xfId="13943" xr:uid="{00000000-0005-0000-0000-000078360000}"/>
    <cellStyle name="Normal 11 12 9" xfId="13944" xr:uid="{00000000-0005-0000-0000-000079360000}"/>
    <cellStyle name="Normal 11 12 9 2" xfId="13945" xr:uid="{00000000-0005-0000-0000-00007A360000}"/>
    <cellStyle name="Normal 11 13" xfId="13946" xr:uid="{00000000-0005-0000-0000-00007B360000}"/>
    <cellStyle name="Normal 11 13 10" xfId="13947" xr:uid="{00000000-0005-0000-0000-00007C360000}"/>
    <cellStyle name="Normal 11 13 10 2" xfId="13948" xr:uid="{00000000-0005-0000-0000-00007D360000}"/>
    <cellStyle name="Normal 11 13 11" xfId="13949" xr:uid="{00000000-0005-0000-0000-00007E360000}"/>
    <cellStyle name="Normal 11 13 11 2" xfId="13950" xr:uid="{00000000-0005-0000-0000-00007F360000}"/>
    <cellStyle name="Normal 11 13 12" xfId="13951" xr:uid="{00000000-0005-0000-0000-000080360000}"/>
    <cellStyle name="Normal 11 13 12 2" xfId="13952" xr:uid="{00000000-0005-0000-0000-000081360000}"/>
    <cellStyle name="Normal 11 13 13" xfId="13953" xr:uid="{00000000-0005-0000-0000-000082360000}"/>
    <cellStyle name="Normal 11 13 13 2" xfId="13954" xr:uid="{00000000-0005-0000-0000-000083360000}"/>
    <cellStyle name="Normal 11 13 14" xfId="13955" xr:uid="{00000000-0005-0000-0000-000084360000}"/>
    <cellStyle name="Normal 11 13 14 2" xfId="13956" xr:uid="{00000000-0005-0000-0000-000085360000}"/>
    <cellStyle name="Normal 11 13 15" xfId="13957" xr:uid="{00000000-0005-0000-0000-000086360000}"/>
    <cellStyle name="Normal 11 13 15 2" xfId="13958" xr:uid="{00000000-0005-0000-0000-000087360000}"/>
    <cellStyle name="Normal 11 13 16" xfId="13959" xr:uid="{00000000-0005-0000-0000-000088360000}"/>
    <cellStyle name="Normal 11 13 16 2" xfId="13960" xr:uid="{00000000-0005-0000-0000-000089360000}"/>
    <cellStyle name="Normal 11 13 17" xfId="13961" xr:uid="{00000000-0005-0000-0000-00008A360000}"/>
    <cellStyle name="Normal 11 13 2" xfId="13962" xr:uid="{00000000-0005-0000-0000-00008B360000}"/>
    <cellStyle name="Normal 11 13 2 2" xfId="13963" xr:uid="{00000000-0005-0000-0000-00008C360000}"/>
    <cellStyle name="Normal 11 13 3" xfId="13964" xr:uid="{00000000-0005-0000-0000-00008D360000}"/>
    <cellStyle name="Normal 11 13 3 2" xfId="13965" xr:uid="{00000000-0005-0000-0000-00008E360000}"/>
    <cellStyle name="Normal 11 13 4" xfId="13966" xr:uid="{00000000-0005-0000-0000-00008F360000}"/>
    <cellStyle name="Normal 11 13 4 2" xfId="13967" xr:uid="{00000000-0005-0000-0000-000090360000}"/>
    <cellStyle name="Normal 11 13 5" xfId="13968" xr:uid="{00000000-0005-0000-0000-000091360000}"/>
    <cellStyle name="Normal 11 13 5 2" xfId="13969" xr:uid="{00000000-0005-0000-0000-000092360000}"/>
    <cellStyle name="Normal 11 13 6" xfId="13970" xr:uid="{00000000-0005-0000-0000-000093360000}"/>
    <cellStyle name="Normal 11 13 6 2" xfId="13971" xr:uid="{00000000-0005-0000-0000-000094360000}"/>
    <cellStyle name="Normal 11 13 7" xfId="13972" xr:uid="{00000000-0005-0000-0000-000095360000}"/>
    <cellStyle name="Normal 11 13 7 2" xfId="13973" xr:uid="{00000000-0005-0000-0000-000096360000}"/>
    <cellStyle name="Normal 11 13 8" xfId="13974" xr:uid="{00000000-0005-0000-0000-000097360000}"/>
    <cellStyle name="Normal 11 13 8 2" xfId="13975" xr:uid="{00000000-0005-0000-0000-000098360000}"/>
    <cellStyle name="Normal 11 13 9" xfId="13976" xr:uid="{00000000-0005-0000-0000-000099360000}"/>
    <cellStyle name="Normal 11 13 9 2" xfId="13977" xr:uid="{00000000-0005-0000-0000-00009A360000}"/>
    <cellStyle name="Normal 11 14" xfId="13978" xr:uid="{00000000-0005-0000-0000-00009B360000}"/>
    <cellStyle name="Normal 11 2" xfId="13979" xr:uid="{00000000-0005-0000-0000-00009C360000}"/>
    <cellStyle name="Normal 11 2 10" xfId="13980" xr:uid="{00000000-0005-0000-0000-00009D360000}"/>
    <cellStyle name="Normal 11 2 10 2" xfId="13981" xr:uid="{00000000-0005-0000-0000-00009E360000}"/>
    <cellStyle name="Normal 11 2 11" xfId="13982" xr:uid="{00000000-0005-0000-0000-00009F360000}"/>
    <cellStyle name="Normal 11 2 11 2" xfId="13983" xr:uid="{00000000-0005-0000-0000-0000A0360000}"/>
    <cellStyle name="Normal 11 2 12" xfId="13984" xr:uid="{00000000-0005-0000-0000-0000A1360000}"/>
    <cellStyle name="Normal 11 2 12 2" xfId="13985" xr:uid="{00000000-0005-0000-0000-0000A2360000}"/>
    <cellStyle name="Normal 11 2 13" xfId="13986" xr:uid="{00000000-0005-0000-0000-0000A3360000}"/>
    <cellStyle name="Normal 11 2 13 2" xfId="13987" xr:uid="{00000000-0005-0000-0000-0000A4360000}"/>
    <cellStyle name="Normal 11 2 14" xfId="13988" xr:uid="{00000000-0005-0000-0000-0000A5360000}"/>
    <cellStyle name="Normal 11 2 14 2" xfId="13989" xr:uid="{00000000-0005-0000-0000-0000A6360000}"/>
    <cellStyle name="Normal 11 2 15" xfId="13990" xr:uid="{00000000-0005-0000-0000-0000A7360000}"/>
    <cellStyle name="Normal 11 2 15 2" xfId="13991" xr:uid="{00000000-0005-0000-0000-0000A8360000}"/>
    <cellStyle name="Normal 11 2 16" xfId="13992" xr:uid="{00000000-0005-0000-0000-0000A9360000}"/>
    <cellStyle name="Normal 11 2 16 2" xfId="13993" xr:uid="{00000000-0005-0000-0000-0000AA360000}"/>
    <cellStyle name="Normal 11 2 17" xfId="13994" xr:uid="{00000000-0005-0000-0000-0000AB360000}"/>
    <cellStyle name="Normal 11 2 17 2" xfId="13995" xr:uid="{00000000-0005-0000-0000-0000AC360000}"/>
    <cellStyle name="Normal 11 2 18" xfId="13996" xr:uid="{00000000-0005-0000-0000-0000AD360000}"/>
    <cellStyle name="Normal 11 2 18 2" xfId="13997" xr:uid="{00000000-0005-0000-0000-0000AE360000}"/>
    <cellStyle name="Normal 11 2 19" xfId="13998" xr:uid="{00000000-0005-0000-0000-0000AF360000}"/>
    <cellStyle name="Normal 11 2 19 2" xfId="13999" xr:uid="{00000000-0005-0000-0000-0000B0360000}"/>
    <cellStyle name="Normal 11 2 2" xfId="14000" xr:uid="{00000000-0005-0000-0000-0000B1360000}"/>
    <cellStyle name="Normal 11 2 2 10" xfId="14001" xr:uid="{00000000-0005-0000-0000-0000B2360000}"/>
    <cellStyle name="Normal 11 2 2 10 10" xfId="14002" xr:uid="{00000000-0005-0000-0000-0000B3360000}"/>
    <cellStyle name="Normal 11 2 2 10 10 2" xfId="14003" xr:uid="{00000000-0005-0000-0000-0000B4360000}"/>
    <cellStyle name="Normal 11 2 2 10 11" xfId="14004" xr:uid="{00000000-0005-0000-0000-0000B5360000}"/>
    <cellStyle name="Normal 11 2 2 10 11 2" xfId="14005" xr:uid="{00000000-0005-0000-0000-0000B6360000}"/>
    <cellStyle name="Normal 11 2 2 10 12" xfId="14006" xr:uid="{00000000-0005-0000-0000-0000B7360000}"/>
    <cellStyle name="Normal 11 2 2 10 12 2" xfId="14007" xr:uid="{00000000-0005-0000-0000-0000B8360000}"/>
    <cellStyle name="Normal 11 2 2 10 13" xfId="14008" xr:uid="{00000000-0005-0000-0000-0000B9360000}"/>
    <cellStyle name="Normal 11 2 2 10 13 2" xfId="14009" xr:uid="{00000000-0005-0000-0000-0000BA360000}"/>
    <cellStyle name="Normal 11 2 2 10 14" xfId="14010" xr:uid="{00000000-0005-0000-0000-0000BB360000}"/>
    <cellStyle name="Normal 11 2 2 10 14 2" xfId="14011" xr:uid="{00000000-0005-0000-0000-0000BC360000}"/>
    <cellStyle name="Normal 11 2 2 10 15" xfId="14012" xr:uid="{00000000-0005-0000-0000-0000BD360000}"/>
    <cellStyle name="Normal 11 2 2 10 15 2" xfId="14013" xr:uid="{00000000-0005-0000-0000-0000BE360000}"/>
    <cellStyle name="Normal 11 2 2 10 16" xfId="14014" xr:uid="{00000000-0005-0000-0000-0000BF360000}"/>
    <cellStyle name="Normal 11 2 2 10 2" xfId="14015" xr:uid="{00000000-0005-0000-0000-0000C0360000}"/>
    <cellStyle name="Normal 11 2 2 10 2 2" xfId="14016" xr:uid="{00000000-0005-0000-0000-0000C1360000}"/>
    <cellStyle name="Normal 11 2 2 10 3" xfId="14017" xr:uid="{00000000-0005-0000-0000-0000C2360000}"/>
    <cellStyle name="Normal 11 2 2 10 3 2" xfId="14018" xr:uid="{00000000-0005-0000-0000-0000C3360000}"/>
    <cellStyle name="Normal 11 2 2 10 4" xfId="14019" xr:uid="{00000000-0005-0000-0000-0000C4360000}"/>
    <cellStyle name="Normal 11 2 2 10 4 2" xfId="14020" xr:uid="{00000000-0005-0000-0000-0000C5360000}"/>
    <cellStyle name="Normal 11 2 2 10 5" xfId="14021" xr:uid="{00000000-0005-0000-0000-0000C6360000}"/>
    <cellStyle name="Normal 11 2 2 10 5 2" xfId="14022" xr:uid="{00000000-0005-0000-0000-0000C7360000}"/>
    <cellStyle name="Normal 11 2 2 10 6" xfId="14023" xr:uid="{00000000-0005-0000-0000-0000C8360000}"/>
    <cellStyle name="Normal 11 2 2 10 6 2" xfId="14024" xr:uid="{00000000-0005-0000-0000-0000C9360000}"/>
    <cellStyle name="Normal 11 2 2 10 7" xfId="14025" xr:uid="{00000000-0005-0000-0000-0000CA360000}"/>
    <cellStyle name="Normal 11 2 2 10 7 2" xfId="14026" xr:uid="{00000000-0005-0000-0000-0000CB360000}"/>
    <cellStyle name="Normal 11 2 2 10 8" xfId="14027" xr:uid="{00000000-0005-0000-0000-0000CC360000}"/>
    <cellStyle name="Normal 11 2 2 10 8 2" xfId="14028" xr:uid="{00000000-0005-0000-0000-0000CD360000}"/>
    <cellStyle name="Normal 11 2 2 10 9" xfId="14029" xr:uid="{00000000-0005-0000-0000-0000CE360000}"/>
    <cellStyle name="Normal 11 2 2 10 9 2" xfId="14030" xr:uid="{00000000-0005-0000-0000-0000CF360000}"/>
    <cellStyle name="Normal 11 2 2 11" xfId="14031" xr:uid="{00000000-0005-0000-0000-0000D0360000}"/>
    <cellStyle name="Normal 11 2 2 11 10" xfId="14032" xr:uid="{00000000-0005-0000-0000-0000D1360000}"/>
    <cellStyle name="Normal 11 2 2 11 10 2" xfId="14033" xr:uid="{00000000-0005-0000-0000-0000D2360000}"/>
    <cellStyle name="Normal 11 2 2 11 11" xfId="14034" xr:uid="{00000000-0005-0000-0000-0000D3360000}"/>
    <cellStyle name="Normal 11 2 2 11 11 2" xfId="14035" xr:uid="{00000000-0005-0000-0000-0000D4360000}"/>
    <cellStyle name="Normal 11 2 2 11 12" xfId="14036" xr:uid="{00000000-0005-0000-0000-0000D5360000}"/>
    <cellStyle name="Normal 11 2 2 11 12 2" xfId="14037" xr:uid="{00000000-0005-0000-0000-0000D6360000}"/>
    <cellStyle name="Normal 11 2 2 11 13" xfId="14038" xr:uid="{00000000-0005-0000-0000-0000D7360000}"/>
    <cellStyle name="Normal 11 2 2 11 13 2" xfId="14039" xr:uid="{00000000-0005-0000-0000-0000D8360000}"/>
    <cellStyle name="Normal 11 2 2 11 14" xfId="14040" xr:uid="{00000000-0005-0000-0000-0000D9360000}"/>
    <cellStyle name="Normal 11 2 2 11 14 2" xfId="14041" xr:uid="{00000000-0005-0000-0000-0000DA360000}"/>
    <cellStyle name="Normal 11 2 2 11 15" xfId="14042" xr:uid="{00000000-0005-0000-0000-0000DB360000}"/>
    <cellStyle name="Normal 11 2 2 11 15 2" xfId="14043" xr:uid="{00000000-0005-0000-0000-0000DC360000}"/>
    <cellStyle name="Normal 11 2 2 11 16" xfId="14044" xr:uid="{00000000-0005-0000-0000-0000DD360000}"/>
    <cellStyle name="Normal 11 2 2 11 16 2" xfId="14045" xr:uid="{00000000-0005-0000-0000-0000DE360000}"/>
    <cellStyle name="Normal 11 2 2 11 17" xfId="14046" xr:uid="{00000000-0005-0000-0000-0000DF360000}"/>
    <cellStyle name="Normal 11 2 2 11 2" xfId="14047" xr:uid="{00000000-0005-0000-0000-0000E0360000}"/>
    <cellStyle name="Normal 11 2 2 11 3" xfId="14048" xr:uid="{00000000-0005-0000-0000-0000E1360000}"/>
    <cellStyle name="Normal 11 2 2 11 3 2" xfId="14049" xr:uid="{00000000-0005-0000-0000-0000E2360000}"/>
    <cellStyle name="Normal 11 2 2 11 4" xfId="14050" xr:uid="{00000000-0005-0000-0000-0000E3360000}"/>
    <cellStyle name="Normal 11 2 2 11 4 2" xfId="14051" xr:uid="{00000000-0005-0000-0000-0000E4360000}"/>
    <cellStyle name="Normal 11 2 2 11 5" xfId="14052" xr:uid="{00000000-0005-0000-0000-0000E5360000}"/>
    <cellStyle name="Normal 11 2 2 11 5 2" xfId="14053" xr:uid="{00000000-0005-0000-0000-0000E6360000}"/>
    <cellStyle name="Normal 11 2 2 11 6" xfId="14054" xr:uid="{00000000-0005-0000-0000-0000E7360000}"/>
    <cellStyle name="Normal 11 2 2 11 6 2" xfId="14055" xr:uid="{00000000-0005-0000-0000-0000E8360000}"/>
    <cellStyle name="Normal 11 2 2 11 7" xfId="14056" xr:uid="{00000000-0005-0000-0000-0000E9360000}"/>
    <cellStyle name="Normal 11 2 2 11 7 2" xfId="14057" xr:uid="{00000000-0005-0000-0000-0000EA360000}"/>
    <cellStyle name="Normal 11 2 2 11 8" xfId="14058" xr:uid="{00000000-0005-0000-0000-0000EB360000}"/>
    <cellStyle name="Normal 11 2 2 11 8 2" xfId="14059" xr:uid="{00000000-0005-0000-0000-0000EC360000}"/>
    <cellStyle name="Normal 11 2 2 11 9" xfId="14060" xr:uid="{00000000-0005-0000-0000-0000ED360000}"/>
    <cellStyle name="Normal 11 2 2 11 9 2" xfId="14061" xr:uid="{00000000-0005-0000-0000-0000EE360000}"/>
    <cellStyle name="Normal 11 2 2 2" xfId="14062" xr:uid="{00000000-0005-0000-0000-0000EF360000}"/>
    <cellStyle name="Normal 11 2 2 2 10" xfId="14063" xr:uid="{00000000-0005-0000-0000-0000F0360000}"/>
    <cellStyle name="Normal 11 2 2 2 10 2" xfId="14064" xr:uid="{00000000-0005-0000-0000-0000F1360000}"/>
    <cellStyle name="Normal 11 2 2 2 11" xfId="14065" xr:uid="{00000000-0005-0000-0000-0000F2360000}"/>
    <cellStyle name="Normal 11 2 2 2 11 2" xfId="14066" xr:uid="{00000000-0005-0000-0000-0000F3360000}"/>
    <cellStyle name="Normal 11 2 2 2 12" xfId="14067" xr:uid="{00000000-0005-0000-0000-0000F4360000}"/>
    <cellStyle name="Normal 11 2 2 2 12 2" xfId="14068" xr:uid="{00000000-0005-0000-0000-0000F5360000}"/>
    <cellStyle name="Normal 11 2 2 2 13" xfId="14069" xr:uid="{00000000-0005-0000-0000-0000F6360000}"/>
    <cellStyle name="Normal 11 2 2 2 13 2" xfId="14070" xr:uid="{00000000-0005-0000-0000-0000F7360000}"/>
    <cellStyle name="Normal 11 2 2 2 14" xfId="14071" xr:uid="{00000000-0005-0000-0000-0000F8360000}"/>
    <cellStyle name="Normal 11 2 2 2 14 2" xfId="14072" xr:uid="{00000000-0005-0000-0000-0000F9360000}"/>
    <cellStyle name="Normal 11 2 2 2 15" xfId="14073" xr:uid="{00000000-0005-0000-0000-0000FA360000}"/>
    <cellStyle name="Normal 11 2 2 2 15 2" xfId="14074" xr:uid="{00000000-0005-0000-0000-0000FB360000}"/>
    <cellStyle name="Normal 11 2 2 2 16" xfId="14075" xr:uid="{00000000-0005-0000-0000-0000FC360000}"/>
    <cellStyle name="Normal 11 2 2 2 2" xfId="14076" xr:uid="{00000000-0005-0000-0000-0000FD360000}"/>
    <cellStyle name="Normal 11 2 2 2 2 2" xfId="14077" xr:uid="{00000000-0005-0000-0000-0000FE360000}"/>
    <cellStyle name="Normal 11 2 2 2 3" xfId="14078" xr:uid="{00000000-0005-0000-0000-0000FF360000}"/>
    <cellStyle name="Normal 11 2 2 2 3 2" xfId="14079" xr:uid="{00000000-0005-0000-0000-000000370000}"/>
    <cellStyle name="Normal 11 2 2 2 4" xfId="14080" xr:uid="{00000000-0005-0000-0000-000001370000}"/>
    <cellStyle name="Normal 11 2 2 2 4 2" xfId="14081" xr:uid="{00000000-0005-0000-0000-000002370000}"/>
    <cellStyle name="Normal 11 2 2 2 5" xfId="14082" xr:uid="{00000000-0005-0000-0000-000003370000}"/>
    <cellStyle name="Normal 11 2 2 2 5 2" xfId="14083" xr:uid="{00000000-0005-0000-0000-000004370000}"/>
    <cellStyle name="Normal 11 2 2 2 6" xfId="14084" xr:uid="{00000000-0005-0000-0000-000005370000}"/>
    <cellStyle name="Normal 11 2 2 2 6 2" xfId="14085" xr:uid="{00000000-0005-0000-0000-000006370000}"/>
    <cellStyle name="Normal 11 2 2 2 7" xfId="14086" xr:uid="{00000000-0005-0000-0000-000007370000}"/>
    <cellStyle name="Normal 11 2 2 2 7 2" xfId="14087" xr:uid="{00000000-0005-0000-0000-000008370000}"/>
    <cellStyle name="Normal 11 2 2 2 8" xfId="14088" xr:uid="{00000000-0005-0000-0000-000009370000}"/>
    <cellStyle name="Normal 11 2 2 2 8 2" xfId="14089" xr:uid="{00000000-0005-0000-0000-00000A370000}"/>
    <cellStyle name="Normal 11 2 2 2 9" xfId="14090" xr:uid="{00000000-0005-0000-0000-00000B370000}"/>
    <cellStyle name="Normal 11 2 2 2 9 2" xfId="14091" xr:uid="{00000000-0005-0000-0000-00000C370000}"/>
    <cellStyle name="Normal 11 2 2 3" xfId="14092" xr:uid="{00000000-0005-0000-0000-00000D370000}"/>
    <cellStyle name="Normal 11 2 2 3 10" xfId="14093" xr:uid="{00000000-0005-0000-0000-00000E370000}"/>
    <cellStyle name="Normal 11 2 2 3 10 2" xfId="14094" xr:uid="{00000000-0005-0000-0000-00000F370000}"/>
    <cellStyle name="Normal 11 2 2 3 11" xfId="14095" xr:uid="{00000000-0005-0000-0000-000010370000}"/>
    <cellStyle name="Normal 11 2 2 3 11 2" xfId="14096" xr:uid="{00000000-0005-0000-0000-000011370000}"/>
    <cellStyle name="Normal 11 2 2 3 12" xfId="14097" xr:uid="{00000000-0005-0000-0000-000012370000}"/>
    <cellStyle name="Normal 11 2 2 3 12 2" xfId="14098" xr:uid="{00000000-0005-0000-0000-000013370000}"/>
    <cellStyle name="Normal 11 2 2 3 13" xfId="14099" xr:uid="{00000000-0005-0000-0000-000014370000}"/>
    <cellStyle name="Normal 11 2 2 3 13 2" xfId="14100" xr:uid="{00000000-0005-0000-0000-000015370000}"/>
    <cellStyle name="Normal 11 2 2 3 14" xfId="14101" xr:uid="{00000000-0005-0000-0000-000016370000}"/>
    <cellStyle name="Normal 11 2 2 3 14 2" xfId="14102" xr:uid="{00000000-0005-0000-0000-000017370000}"/>
    <cellStyle name="Normal 11 2 2 3 15" xfId="14103" xr:uid="{00000000-0005-0000-0000-000018370000}"/>
    <cellStyle name="Normal 11 2 2 3 15 2" xfId="14104" xr:uid="{00000000-0005-0000-0000-000019370000}"/>
    <cellStyle name="Normal 11 2 2 3 16" xfId="14105" xr:uid="{00000000-0005-0000-0000-00001A370000}"/>
    <cellStyle name="Normal 11 2 2 3 2" xfId="14106" xr:uid="{00000000-0005-0000-0000-00001B370000}"/>
    <cellStyle name="Normal 11 2 2 3 2 2" xfId="14107" xr:uid="{00000000-0005-0000-0000-00001C370000}"/>
    <cellStyle name="Normal 11 2 2 3 3" xfId="14108" xr:uid="{00000000-0005-0000-0000-00001D370000}"/>
    <cellStyle name="Normal 11 2 2 3 3 2" xfId="14109" xr:uid="{00000000-0005-0000-0000-00001E370000}"/>
    <cellStyle name="Normal 11 2 2 3 4" xfId="14110" xr:uid="{00000000-0005-0000-0000-00001F370000}"/>
    <cellStyle name="Normal 11 2 2 3 4 2" xfId="14111" xr:uid="{00000000-0005-0000-0000-000020370000}"/>
    <cellStyle name="Normal 11 2 2 3 5" xfId="14112" xr:uid="{00000000-0005-0000-0000-000021370000}"/>
    <cellStyle name="Normal 11 2 2 3 5 2" xfId="14113" xr:uid="{00000000-0005-0000-0000-000022370000}"/>
    <cellStyle name="Normal 11 2 2 3 6" xfId="14114" xr:uid="{00000000-0005-0000-0000-000023370000}"/>
    <cellStyle name="Normal 11 2 2 3 6 2" xfId="14115" xr:uid="{00000000-0005-0000-0000-000024370000}"/>
    <cellStyle name="Normal 11 2 2 3 7" xfId="14116" xr:uid="{00000000-0005-0000-0000-000025370000}"/>
    <cellStyle name="Normal 11 2 2 3 7 2" xfId="14117" xr:uid="{00000000-0005-0000-0000-000026370000}"/>
    <cellStyle name="Normal 11 2 2 3 8" xfId="14118" xr:uid="{00000000-0005-0000-0000-000027370000}"/>
    <cellStyle name="Normal 11 2 2 3 8 2" xfId="14119" xr:uid="{00000000-0005-0000-0000-000028370000}"/>
    <cellStyle name="Normal 11 2 2 3 9" xfId="14120" xr:uid="{00000000-0005-0000-0000-000029370000}"/>
    <cellStyle name="Normal 11 2 2 3 9 2" xfId="14121" xr:uid="{00000000-0005-0000-0000-00002A370000}"/>
    <cellStyle name="Normal 11 2 2 4" xfId="14122" xr:uid="{00000000-0005-0000-0000-00002B370000}"/>
    <cellStyle name="Normal 11 2 2 5" xfId="14123" xr:uid="{00000000-0005-0000-0000-00002C370000}"/>
    <cellStyle name="Normal 11 2 2 6" xfId="14124" xr:uid="{00000000-0005-0000-0000-00002D370000}"/>
    <cellStyle name="Normal 11 2 2 7" xfId="14125" xr:uid="{00000000-0005-0000-0000-00002E370000}"/>
    <cellStyle name="Normal 11 2 2 8" xfId="14126" xr:uid="{00000000-0005-0000-0000-00002F370000}"/>
    <cellStyle name="Normal 11 2 2 9" xfId="14127" xr:uid="{00000000-0005-0000-0000-000030370000}"/>
    <cellStyle name="Normal 11 2 2 9 10" xfId="14128" xr:uid="{00000000-0005-0000-0000-000031370000}"/>
    <cellStyle name="Normal 11 2 2 9 10 2" xfId="14129" xr:uid="{00000000-0005-0000-0000-000032370000}"/>
    <cellStyle name="Normal 11 2 2 9 11" xfId="14130" xr:uid="{00000000-0005-0000-0000-000033370000}"/>
    <cellStyle name="Normal 11 2 2 9 11 2" xfId="14131" xr:uid="{00000000-0005-0000-0000-000034370000}"/>
    <cellStyle name="Normal 11 2 2 9 12" xfId="14132" xr:uid="{00000000-0005-0000-0000-000035370000}"/>
    <cellStyle name="Normal 11 2 2 9 12 2" xfId="14133" xr:uid="{00000000-0005-0000-0000-000036370000}"/>
    <cellStyle name="Normal 11 2 2 9 13" xfId="14134" xr:uid="{00000000-0005-0000-0000-000037370000}"/>
    <cellStyle name="Normal 11 2 2 9 13 2" xfId="14135" xr:uid="{00000000-0005-0000-0000-000038370000}"/>
    <cellStyle name="Normal 11 2 2 9 14" xfId="14136" xr:uid="{00000000-0005-0000-0000-000039370000}"/>
    <cellStyle name="Normal 11 2 2 9 14 2" xfId="14137" xr:uid="{00000000-0005-0000-0000-00003A370000}"/>
    <cellStyle name="Normal 11 2 2 9 15" xfId="14138" xr:uid="{00000000-0005-0000-0000-00003B370000}"/>
    <cellStyle name="Normal 11 2 2 9 15 2" xfId="14139" xr:uid="{00000000-0005-0000-0000-00003C370000}"/>
    <cellStyle name="Normal 11 2 2 9 16" xfId="14140" xr:uid="{00000000-0005-0000-0000-00003D370000}"/>
    <cellStyle name="Normal 11 2 2 9 2" xfId="14141" xr:uid="{00000000-0005-0000-0000-00003E370000}"/>
    <cellStyle name="Normal 11 2 2 9 2 2" xfId="14142" xr:uid="{00000000-0005-0000-0000-00003F370000}"/>
    <cellStyle name="Normal 11 2 2 9 3" xfId="14143" xr:uid="{00000000-0005-0000-0000-000040370000}"/>
    <cellStyle name="Normal 11 2 2 9 3 2" xfId="14144" xr:uid="{00000000-0005-0000-0000-000041370000}"/>
    <cellStyle name="Normal 11 2 2 9 4" xfId="14145" xr:uid="{00000000-0005-0000-0000-000042370000}"/>
    <cellStyle name="Normal 11 2 2 9 4 2" xfId="14146" xr:uid="{00000000-0005-0000-0000-000043370000}"/>
    <cellStyle name="Normal 11 2 2 9 5" xfId="14147" xr:uid="{00000000-0005-0000-0000-000044370000}"/>
    <cellStyle name="Normal 11 2 2 9 5 2" xfId="14148" xr:uid="{00000000-0005-0000-0000-000045370000}"/>
    <cellStyle name="Normal 11 2 2 9 6" xfId="14149" xr:uid="{00000000-0005-0000-0000-000046370000}"/>
    <cellStyle name="Normal 11 2 2 9 6 2" xfId="14150" xr:uid="{00000000-0005-0000-0000-000047370000}"/>
    <cellStyle name="Normal 11 2 2 9 7" xfId="14151" xr:uid="{00000000-0005-0000-0000-000048370000}"/>
    <cellStyle name="Normal 11 2 2 9 7 2" xfId="14152" xr:uid="{00000000-0005-0000-0000-000049370000}"/>
    <cellStyle name="Normal 11 2 2 9 8" xfId="14153" xr:uid="{00000000-0005-0000-0000-00004A370000}"/>
    <cellStyle name="Normal 11 2 2 9 8 2" xfId="14154" xr:uid="{00000000-0005-0000-0000-00004B370000}"/>
    <cellStyle name="Normal 11 2 2 9 9" xfId="14155" xr:uid="{00000000-0005-0000-0000-00004C370000}"/>
    <cellStyle name="Normal 11 2 2 9 9 2" xfId="14156" xr:uid="{00000000-0005-0000-0000-00004D370000}"/>
    <cellStyle name="Normal 11 2 20" xfId="14157" xr:uid="{00000000-0005-0000-0000-00004E370000}"/>
    <cellStyle name="Normal 11 2 20 2" xfId="14158" xr:uid="{00000000-0005-0000-0000-00004F370000}"/>
    <cellStyle name="Normal 11 2 21" xfId="14159" xr:uid="{00000000-0005-0000-0000-000050370000}"/>
    <cellStyle name="Normal 11 2 21 2" xfId="14160" xr:uid="{00000000-0005-0000-0000-000051370000}"/>
    <cellStyle name="Normal 11 2 22" xfId="14161" xr:uid="{00000000-0005-0000-0000-000052370000}"/>
    <cellStyle name="Normal 11 2 22 2" xfId="14162" xr:uid="{00000000-0005-0000-0000-000053370000}"/>
    <cellStyle name="Normal 11 2 23" xfId="14163" xr:uid="{00000000-0005-0000-0000-000054370000}"/>
    <cellStyle name="Normal 11 2 3" xfId="14164" xr:uid="{00000000-0005-0000-0000-000055370000}"/>
    <cellStyle name="Normal 11 2 3 10" xfId="14165" xr:uid="{00000000-0005-0000-0000-000056370000}"/>
    <cellStyle name="Normal 11 2 3 10 2" xfId="14166" xr:uid="{00000000-0005-0000-0000-000057370000}"/>
    <cellStyle name="Normal 11 2 3 11" xfId="14167" xr:uid="{00000000-0005-0000-0000-000058370000}"/>
    <cellStyle name="Normal 11 2 3 11 2" xfId="14168" xr:uid="{00000000-0005-0000-0000-000059370000}"/>
    <cellStyle name="Normal 11 2 3 12" xfId="14169" xr:uid="{00000000-0005-0000-0000-00005A370000}"/>
    <cellStyle name="Normal 11 2 3 12 2" xfId="14170" xr:uid="{00000000-0005-0000-0000-00005B370000}"/>
    <cellStyle name="Normal 11 2 3 13" xfId="14171" xr:uid="{00000000-0005-0000-0000-00005C370000}"/>
    <cellStyle name="Normal 11 2 3 13 2" xfId="14172" xr:uid="{00000000-0005-0000-0000-00005D370000}"/>
    <cellStyle name="Normal 11 2 3 14" xfId="14173" xr:uid="{00000000-0005-0000-0000-00005E370000}"/>
    <cellStyle name="Normal 11 2 3 14 2" xfId="14174" xr:uid="{00000000-0005-0000-0000-00005F370000}"/>
    <cellStyle name="Normal 11 2 3 15" xfId="14175" xr:uid="{00000000-0005-0000-0000-000060370000}"/>
    <cellStyle name="Normal 11 2 3 15 2" xfId="14176" xr:uid="{00000000-0005-0000-0000-000061370000}"/>
    <cellStyle name="Normal 11 2 3 16" xfId="14177" xr:uid="{00000000-0005-0000-0000-000062370000}"/>
    <cellStyle name="Normal 11 2 3 2" xfId="14178" xr:uid="{00000000-0005-0000-0000-000063370000}"/>
    <cellStyle name="Normal 11 2 3 2 2" xfId="14179" xr:uid="{00000000-0005-0000-0000-000064370000}"/>
    <cellStyle name="Normal 11 2 3 3" xfId="14180" xr:uid="{00000000-0005-0000-0000-000065370000}"/>
    <cellStyle name="Normal 11 2 3 3 2" xfId="14181" xr:uid="{00000000-0005-0000-0000-000066370000}"/>
    <cellStyle name="Normal 11 2 3 4" xfId="14182" xr:uid="{00000000-0005-0000-0000-000067370000}"/>
    <cellStyle name="Normal 11 2 3 4 2" xfId="14183" xr:uid="{00000000-0005-0000-0000-000068370000}"/>
    <cellStyle name="Normal 11 2 3 5" xfId="14184" xr:uid="{00000000-0005-0000-0000-000069370000}"/>
    <cellStyle name="Normal 11 2 3 5 2" xfId="14185" xr:uid="{00000000-0005-0000-0000-00006A370000}"/>
    <cellStyle name="Normal 11 2 3 6" xfId="14186" xr:uid="{00000000-0005-0000-0000-00006B370000}"/>
    <cellStyle name="Normal 11 2 3 6 2" xfId="14187" xr:uid="{00000000-0005-0000-0000-00006C370000}"/>
    <cellStyle name="Normal 11 2 3 7" xfId="14188" xr:uid="{00000000-0005-0000-0000-00006D370000}"/>
    <cellStyle name="Normal 11 2 3 7 2" xfId="14189" xr:uid="{00000000-0005-0000-0000-00006E370000}"/>
    <cellStyle name="Normal 11 2 3 8" xfId="14190" xr:uid="{00000000-0005-0000-0000-00006F370000}"/>
    <cellStyle name="Normal 11 2 3 8 2" xfId="14191" xr:uid="{00000000-0005-0000-0000-000070370000}"/>
    <cellStyle name="Normal 11 2 3 9" xfId="14192" xr:uid="{00000000-0005-0000-0000-000071370000}"/>
    <cellStyle name="Normal 11 2 3 9 2" xfId="14193" xr:uid="{00000000-0005-0000-0000-000072370000}"/>
    <cellStyle name="Normal 11 2 4" xfId="14194" xr:uid="{00000000-0005-0000-0000-000073370000}"/>
    <cellStyle name="Normal 11 2 4 10" xfId="14195" xr:uid="{00000000-0005-0000-0000-000074370000}"/>
    <cellStyle name="Normal 11 2 4 10 2" xfId="14196" xr:uid="{00000000-0005-0000-0000-000075370000}"/>
    <cellStyle name="Normal 11 2 4 11" xfId="14197" xr:uid="{00000000-0005-0000-0000-000076370000}"/>
    <cellStyle name="Normal 11 2 4 11 2" xfId="14198" xr:uid="{00000000-0005-0000-0000-000077370000}"/>
    <cellStyle name="Normal 11 2 4 12" xfId="14199" xr:uid="{00000000-0005-0000-0000-000078370000}"/>
    <cellStyle name="Normal 11 2 4 12 2" xfId="14200" xr:uid="{00000000-0005-0000-0000-000079370000}"/>
    <cellStyle name="Normal 11 2 4 13" xfId="14201" xr:uid="{00000000-0005-0000-0000-00007A370000}"/>
    <cellStyle name="Normal 11 2 4 13 2" xfId="14202" xr:uid="{00000000-0005-0000-0000-00007B370000}"/>
    <cellStyle name="Normal 11 2 4 14" xfId="14203" xr:uid="{00000000-0005-0000-0000-00007C370000}"/>
    <cellStyle name="Normal 11 2 4 14 2" xfId="14204" xr:uid="{00000000-0005-0000-0000-00007D370000}"/>
    <cellStyle name="Normal 11 2 4 15" xfId="14205" xr:uid="{00000000-0005-0000-0000-00007E370000}"/>
    <cellStyle name="Normal 11 2 4 15 2" xfId="14206" xr:uid="{00000000-0005-0000-0000-00007F370000}"/>
    <cellStyle name="Normal 11 2 4 16" xfId="14207" xr:uid="{00000000-0005-0000-0000-000080370000}"/>
    <cellStyle name="Normal 11 2 4 2" xfId="14208" xr:uid="{00000000-0005-0000-0000-000081370000}"/>
    <cellStyle name="Normal 11 2 4 2 2" xfId="14209" xr:uid="{00000000-0005-0000-0000-000082370000}"/>
    <cellStyle name="Normal 11 2 4 3" xfId="14210" xr:uid="{00000000-0005-0000-0000-000083370000}"/>
    <cellStyle name="Normal 11 2 4 3 2" xfId="14211" xr:uid="{00000000-0005-0000-0000-000084370000}"/>
    <cellStyle name="Normal 11 2 4 4" xfId="14212" xr:uid="{00000000-0005-0000-0000-000085370000}"/>
    <cellStyle name="Normal 11 2 4 4 2" xfId="14213" xr:uid="{00000000-0005-0000-0000-000086370000}"/>
    <cellStyle name="Normal 11 2 4 5" xfId="14214" xr:uid="{00000000-0005-0000-0000-000087370000}"/>
    <cellStyle name="Normal 11 2 4 5 2" xfId="14215" xr:uid="{00000000-0005-0000-0000-000088370000}"/>
    <cellStyle name="Normal 11 2 4 6" xfId="14216" xr:uid="{00000000-0005-0000-0000-000089370000}"/>
    <cellStyle name="Normal 11 2 4 6 2" xfId="14217" xr:uid="{00000000-0005-0000-0000-00008A370000}"/>
    <cellStyle name="Normal 11 2 4 7" xfId="14218" xr:uid="{00000000-0005-0000-0000-00008B370000}"/>
    <cellStyle name="Normal 11 2 4 7 2" xfId="14219" xr:uid="{00000000-0005-0000-0000-00008C370000}"/>
    <cellStyle name="Normal 11 2 4 8" xfId="14220" xr:uid="{00000000-0005-0000-0000-00008D370000}"/>
    <cellStyle name="Normal 11 2 4 8 2" xfId="14221" xr:uid="{00000000-0005-0000-0000-00008E370000}"/>
    <cellStyle name="Normal 11 2 4 9" xfId="14222" xr:uid="{00000000-0005-0000-0000-00008F370000}"/>
    <cellStyle name="Normal 11 2 4 9 2" xfId="14223" xr:uid="{00000000-0005-0000-0000-000090370000}"/>
    <cellStyle name="Normal 11 2 5" xfId="14224" xr:uid="{00000000-0005-0000-0000-000091370000}"/>
    <cellStyle name="Normal 11 2 5 10" xfId="14225" xr:uid="{00000000-0005-0000-0000-000092370000}"/>
    <cellStyle name="Normal 11 2 5 10 2" xfId="14226" xr:uid="{00000000-0005-0000-0000-000093370000}"/>
    <cellStyle name="Normal 11 2 5 11" xfId="14227" xr:uid="{00000000-0005-0000-0000-000094370000}"/>
    <cellStyle name="Normal 11 2 5 11 2" xfId="14228" xr:uid="{00000000-0005-0000-0000-000095370000}"/>
    <cellStyle name="Normal 11 2 5 12" xfId="14229" xr:uid="{00000000-0005-0000-0000-000096370000}"/>
    <cellStyle name="Normal 11 2 5 12 2" xfId="14230" xr:uid="{00000000-0005-0000-0000-000097370000}"/>
    <cellStyle name="Normal 11 2 5 13" xfId="14231" xr:uid="{00000000-0005-0000-0000-000098370000}"/>
    <cellStyle name="Normal 11 2 5 13 2" xfId="14232" xr:uid="{00000000-0005-0000-0000-000099370000}"/>
    <cellStyle name="Normal 11 2 5 14" xfId="14233" xr:uid="{00000000-0005-0000-0000-00009A370000}"/>
    <cellStyle name="Normal 11 2 5 14 2" xfId="14234" xr:uid="{00000000-0005-0000-0000-00009B370000}"/>
    <cellStyle name="Normal 11 2 5 15" xfId="14235" xr:uid="{00000000-0005-0000-0000-00009C370000}"/>
    <cellStyle name="Normal 11 2 5 15 2" xfId="14236" xr:uid="{00000000-0005-0000-0000-00009D370000}"/>
    <cellStyle name="Normal 11 2 5 16" xfId="14237" xr:uid="{00000000-0005-0000-0000-00009E370000}"/>
    <cellStyle name="Normal 11 2 5 2" xfId="14238" xr:uid="{00000000-0005-0000-0000-00009F370000}"/>
    <cellStyle name="Normal 11 2 5 2 2" xfId="14239" xr:uid="{00000000-0005-0000-0000-0000A0370000}"/>
    <cellStyle name="Normal 11 2 5 3" xfId="14240" xr:uid="{00000000-0005-0000-0000-0000A1370000}"/>
    <cellStyle name="Normal 11 2 5 3 2" xfId="14241" xr:uid="{00000000-0005-0000-0000-0000A2370000}"/>
    <cellStyle name="Normal 11 2 5 4" xfId="14242" xr:uid="{00000000-0005-0000-0000-0000A3370000}"/>
    <cellStyle name="Normal 11 2 5 4 2" xfId="14243" xr:uid="{00000000-0005-0000-0000-0000A4370000}"/>
    <cellStyle name="Normal 11 2 5 5" xfId="14244" xr:uid="{00000000-0005-0000-0000-0000A5370000}"/>
    <cellStyle name="Normal 11 2 5 5 2" xfId="14245" xr:uid="{00000000-0005-0000-0000-0000A6370000}"/>
    <cellStyle name="Normal 11 2 5 6" xfId="14246" xr:uid="{00000000-0005-0000-0000-0000A7370000}"/>
    <cellStyle name="Normal 11 2 5 6 2" xfId="14247" xr:uid="{00000000-0005-0000-0000-0000A8370000}"/>
    <cellStyle name="Normal 11 2 5 7" xfId="14248" xr:uid="{00000000-0005-0000-0000-0000A9370000}"/>
    <cellStyle name="Normal 11 2 5 7 2" xfId="14249" xr:uid="{00000000-0005-0000-0000-0000AA370000}"/>
    <cellStyle name="Normal 11 2 5 8" xfId="14250" xr:uid="{00000000-0005-0000-0000-0000AB370000}"/>
    <cellStyle name="Normal 11 2 5 8 2" xfId="14251" xr:uid="{00000000-0005-0000-0000-0000AC370000}"/>
    <cellStyle name="Normal 11 2 5 9" xfId="14252" xr:uid="{00000000-0005-0000-0000-0000AD370000}"/>
    <cellStyle name="Normal 11 2 5 9 2" xfId="14253" xr:uid="{00000000-0005-0000-0000-0000AE370000}"/>
    <cellStyle name="Normal 11 2 6" xfId="14254" xr:uid="{00000000-0005-0000-0000-0000AF370000}"/>
    <cellStyle name="Normal 11 2 6 10" xfId="14255" xr:uid="{00000000-0005-0000-0000-0000B0370000}"/>
    <cellStyle name="Normal 11 2 6 10 2" xfId="14256" xr:uid="{00000000-0005-0000-0000-0000B1370000}"/>
    <cellStyle name="Normal 11 2 6 11" xfId="14257" xr:uid="{00000000-0005-0000-0000-0000B2370000}"/>
    <cellStyle name="Normal 11 2 6 11 2" xfId="14258" xr:uid="{00000000-0005-0000-0000-0000B3370000}"/>
    <cellStyle name="Normal 11 2 6 12" xfId="14259" xr:uid="{00000000-0005-0000-0000-0000B4370000}"/>
    <cellStyle name="Normal 11 2 6 12 2" xfId="14260" xr:uid="{00000000-0005-0000-0000-0000B5370000}"/>
    <cellStyle name="Normal 11 2 6 13" xfId="14261" xr:uid="{00000000-0005-0000-0000-0000B6370000}"/>
    <cellStyle name="Normal 11 2 6 13 2" xfId="14262" xr:uid="{00000000-0005-0000-0000-0000B7370000}"/>
    <cellStyle name="Normal 11 2 6 14" xfId="14263" xr:uid="{00000000-0005-0000-0000-0000B8370000}"/>
    <cellStyle name="Normal 11 2 6 14 2" xfId="14264" xr:uid="{00000000-0005-0000-0000-0000B9370000}"/>
    <cellStyle name="Normal 11 2 6 15" xfId="14265" xr:uid="{00000000-0005-0000-0000-0000BA370000}"/>
    <cellStyle name="Normal 11 2 6 15 2" xfId="14266" xr:uid="{00000000-0005-0000-0000-0000BB370000}"/>
    <cellStyle name="Normal 11 2 6 16" xfId="14267" xr:uid="{00000000-0005-0000-0000-0000BC370000}"/>
    <cellStyle name="Normal 11 2 6 2" xfId="14268" xr:uid="{00000000-0005-0000-0000-0000BD370000}"/>
    <cellStyle name="Normal 11 2 6 2 2" xfId="14269" xr:uid="{00000000-0005-0000-0000-0000BE370000}"/>
    <cellStyle name="Normal 11 2 6 3" xfId="14270" xr:uid="{00000000-0005-0000-0000-0000BF370000}"/>
    <cellStyle name="Normal 11 2 6 3 2" xfId="14271" xr:uid="{00000000-0005-0000-0000-0000C0370000}"/>
    <cellStyle name="Normal 11 2 6 4" xfId="14272" xr:uid="{00000000-0005-0000-0000-0000C1370000}"/>
    <cellStyle name="Normal 11 2 6 4 2" xfId="14273" xr:uid="{00000000-0005-0000-0000-0000C2370000}"/>
    <cellStyle name="Normal 11 2 6 5" xfId="14274" xr:uid="{00000000-0005-0000-0000-0000C3370000}"/>
    <cellStyle name="Normal 11 2 6 5 2" xfId="14275" xr:uid="{00000000-0005-0000-0000-0000C4370000}"/>
    <cellStyle name="Normal 11 2 6 6" xfId="14276" xr:uid="{00000000-0005-0000-0000-0000C5370000}"/>
    <cellStyle name="Normal 11 2 6 6 2" xfId="14277" xr:uid="{00000000-0005-0000-0000-0000C6370000}"/>
    <cellStyle name="Normal 11 2 6 7" xfId="14278" xr:uid="{00000000-0005-0000-0000-0000C7370000}"/>
    <cellStyle name="Normal 11 2 6 7 2" xfId="14279" xr:uid="{00000000-0005-0000-0000-0000C8370000}"/>
    <cellStyle name="Normal 11 2 6 8" xfId="14280" xr:uid="{00000000-0005-0000-0000-0000C9370000}"/>
    <cellStyle name="Normal 11 2 6 8 2" xfId="14281" xr:uid="{00000000-0005-0000-0000-0000CA370000}"/>
    <cellStyle name="Normal 11 2 6 9" xfId="14282" xr:uid="{00000000-0005-0000-0000-0000CB370000}"/>
    <cellStyle name="Normal 11 2 6 9 2" xfId="14283" xr:uid="{00000000-0005-0000-0000-0000CC370000}"/>
    <cellStyle name="Normal 11 2 7" xfId="14284" xr:uid="{00000000-0005-0000-0000-0000CD370000}"/>
    <cellStyle name="Normal 11 2 7 10" xfId="14285" xr:uid="{00000000-0005-0000-0000-0000CE370000}"/>
    <cellStyle name="Normal 11 2 7 10 2" xfId="14286" xr:uid="{00000000-0005-0000-0000-0000CF370000}"/>
    <cellStyle name="Normal 11 2 7 11" xfId="14287" xr:uid="{00000000-0005-0000-0000-0000D0370000}"/>
    <cellStyle name="Normal 11 2 7 11 2" xfId="14288" xr:uid="{00000000-0005-0000-0000-0000D1370000}"/>
    <cellStyle name="Normal 11 2 7 12" xfId="14289" xr:uid="{00000000-0005-0000-0000-0000D2370000}"/>
    <cellStyle name="Normal 11 2 7 12 2" xfId="14290" xr:uid="{00000000-0005-0000-0000-0000D3370000}"/>
    <cellStyle name="Normal 11 2 7 13" xfId="14291" xr:uid="{00000000-0005-0000-0000-0000D4370000}"/>
    <cellStyle name="Normal 11 2 7 13 2" xfId="14292" xr:uid="{00000000-0005-0000-0000-0000D5370000}"/>
    <cellStyle name="Normal 11 2 7 14" xfId="14293" xr:uid="{00000000-0005-0000-0000-0000D6370000}"/>
    <cellStyle name="Normal 11 2 7 14 2" xfId="14294" xr:uid="{00000000-0005-0000-0000-0000D7370000}"/>
    <cellStyle name="Normal 11 2 7 15" xfId="14295" xr:uid="{00000000-0005-0000-0000-0000D8370000}"/>
    <cellStyle name="Normal 11 2 7 15 2" xfId="14296" xr:uid="{00000000-0005-0000-0000-0000D9370000}"/>
    <cellStyle name="Normal 11 2 7 16" xfId="14297" xr:uid="{00000000-0005-0000-0000-0000DA370000}"/>
    <cellStyle name="Normal 11 2 7 2" xfId="14298" xr:uid="{00000000-0005-0000-0000-0000DB370000}"/>
    <cellStyle name="Normal 11 2 7 2 2" xfId="14299" xr:uid="{00000000-0005-0000-0000-0000DC370000}"/>
    <cellStyle name="Normal 11 2 7 3" xfId="14300" xr:uid="{00000000-0005-0000-0000-0000DD370000}"/>
    <cellStyle name="Normal 11 2 7 3 2" xfId="14301" xr:uid="{00000000-0005-0000-0000-0000DE370000}"/>
    <cellStyle name="Normal 11 2 7 4" xfId="14302" xr:uid="{00000000-0005-0000-0000-0000DF370000}"/>
    <cellStyle name="Normal 11 2 7 4 2" xfId="14303" xr:uid="{00000000-0005-0000-0000-0000E0370000}"/>
    <cellStyle name="Normal 11 2 7 5" xfId="14304" xr:uid="{00000000-0005-0000-0000-0000E1370000}"/>
    <cellStyle name="Normal 11 2 7 5 2" xfId="14305" xr:uid="{00000000-0005-0000-0000-0000E2370000}"/>
    <cellStyle name="Normal 11 2 7 6" xfId="14306" xr:uid="{00000000-0005-0000-0000-0000E3370000}"/>
    <cellStyle name="Normal 11 2 7 6 2" xfId="14307" xr:uid="{00000000-0005-0000-0000-0000E4370000}"/>
    <cellStyle name="Normal 11 2 7 7" xfId="14308" xr:uid="{00000000-0005-0000-0000-0000E5370000}"/>
    <cellStyle name="Normal 11 2 7 7 2" xfId="14309" xr:uid="{00000000-0005-0000-0000-0000E6370000}"/>
    <cellStyle name="Normal 11 2 7 8" xfId="14310" xr:uid="{00000000-0005-0000-0000-0000E7370000}"/>
    <cellStyle name="Normal 11 2 7 8 2" xfId="14311" xr:uid="{00000000-0005-0000-0000-0000E8370000}"/>
    <cellStyle name="Normal 11 2 7 9" xfId="14312" xr:uid="{00000000-0005-0000-0000-0000E9370000}"/>
    <cellStyle name="Normal 11 2 7 9 2" xfId="14313" xr:uid="{00000000-0005-0000-0000-0000EA370000}"/>
    <cellStyle name="Normal 11 2 8" xfId="14314" xr:uid="{00000000-0005-0000-0000-0000EB370000}"/>
    <cellStyle name="Normal 11 2 8 2" xfId="14315" xr:uid="{00000000-0005-0000-0000-0000EC370000}"/>
    <cellStyle name="Normal 11 2 8 2 10" xfId="14316" xr:uid="{00000000-0005-0000-0000-0000ED370000}"/>
    <cellStyle name="Normal 11 2 8 2 10 2" xfId="14317" xr:uid="{00000000-0005-0000-0000-0000EE370000}"/>
    <cellStyle name="Normal 11 2 8 2 11" xfId="14318" xr:uid="{00000000-0005-0000-0000-0000EF370000}"/>
    <cellStyle name="Normal 11 2 8 2 11 2" xfId="14319" xr:uid="{00000000-0005-0000-0000-0000F0370000}"/>
    <cellStyle name="Normal 11 2 8 2 12" xfId="14320" xr:uid="{00000000-0005-0000-0000-0000F1370000}"/>
    <cellStyle name="Normal 11 2 8 2 12 2" xfId="14321" xr:uid="{00000000-0005-0000-0000-0000F2370000}"/>
    <cellStyle name="Normal 11 2 8 2 13" xfId="14322" xr:uid="{00000000-0005-0000-0000-0000F3370000}"/>
    <cellStyle name="Normal 11 2 8 2 13 2" xfId="14323" xr:uid="{00000000-0005-0000-0000-0000F4370000}"/>
    <cellStyle name="Normal 11 2 8 2 14" xfId="14324" xr:uid="{00000000-0005-0000-0000-0000F5370000}"/>
    <cellStyle name="Normal 11 2 8 2 14 2" xfId="14325" xr:uid="{00000000-0005-0000-0000-0000F6370000}"/>
    <cellStyle name="Normal 11 2 8 2 15" xfId="14326" xr:uid="{00000000-0005-0000-0000-0000F7370000}"/>
    <cellStyle name="Normal 11 2 8 2 15 2" xfId="14327" xr:uid="{00000000-0005-0000-0000-0000F8370000}"/>
    <cellStyle name="Normal 11 2 8 2 16" xfId="14328" xr:uid="{00000000-0005-0000-0000-0000F9370000}"/>
    <cellStyle name="Normal 11 2 8 2 2" xfId="14329" xr:uid="{00000000-0005-0000-0000-0000FA370000}"/>
    <cellStyle name="Normal 11 2 8 2 2 2" xfId="14330" xr:uid="{00000000-0005-0000-0000-0000FB370000}"/>
    <cellStyle name="Normal 11 2 8 2 3" xfId="14331" xr:uid="{00000000-0005-0000-0000-0000FC370000}"/>
    <cellStyle name="Normal 11 2 8 2 3 2" xfId="14332" xr:uid="{00000000-0005-0000-0000-0000FD370000}"/>
    <cellStyle name="Normal 11 2 8 2 4" xfId="14333" xr:uid="{00000000-0005-0000-0000-0000FE370000}"/>
    <cellStyle name="Normal 11 2 8 2 4 2" xfId="14334" xr:uid="{00000000-0005-0000-0000-0000FF370000}"/>
    <cellStyle name="Normal 11 2 8 2 5" xfId="14335" xr:uid="{00000000-0005-0000-0000-000000380000}"/>
    <cellStyle name="Normal 11 2 8 2 5 2" xfId="14336" xr:uid="{00000000-0005-0000-0000-000001380000}"/>
    <cellStyle name="Normal 11 2 8 2 6" xfId="14337" xr:uid="{00000000-0005-0000-0000-000002380000}"/>
    <cellStyle name="Normal 11 2 8 2 6 2" xfId="14338" xr:uid="{00000000-0005-0000-0000-000003380000}"/>
    <cellStyle name="Normal 11 2 8 2 7" xfId="14339" xr:uid="{00000000-0005-0000-0000-000004380000}"/>
    <cellStyle name="Normal 11 2 8 2 7 2" xfId="14340" xr:uid="{00000000-0005-0000-0000-000005380000}"/>
    <cellStyle name="Normal 11 2 8 2 8" xfId="14341" xr:uid="{00000000-0005-0000-0000-000006380000}"/>
    <cellStyle name="Normal 11 2 8 2 8 2" xfId="14342" xr:uid="{00000000-0005-0000-0000-000007380000}"/>
    <cellStyle name="Normal 11 2 8 2 9" xfId="14343" xr:uid="{00000000-0005-0000-0000-000008380000}"/>
    <cellStyle name="Normal 11 2 8 2 9 2" xfId="14344" xr:uid="{00000000-0005-0000-0000-000009380000}"/>
    <cellStyle name="Normal 11 2 9" xfId="14345" xr:uid="{00000000-0005-0000-0000-00000A380000}"/>
    <cellStyle name="Normal 11 2 9 2" xfId="14346" xr:uid="{00000000-0005-0000-0000-00000B380000}"/>
    <cellStyle name="Normal 11 3" xfId="14347" xr:uid="{00000000-0005-0000-0000-00000C380000}"/>
    <cellStyle name="Normal 11 3 10" xfId="14348" xr:uid="{00000000-0005-0000-0000-00000D380000}"/>
    <cellStyle name="Normal 11 3 10 2" xfId="14349" xr:uid="{00000000-0005-0000-0000-00000E380000}"/>
    <cellStyle name="Normal 11 3 11" xfId="14350" xr:uid="{00000000-0005-0000-0000-00000F380000}"/>
    <cellStyle name="Normal 11 3 11 2" xfId="14351" xr:uid="{00000000-0005-0000-0000-000010380000}"/>
    <cellStyle name="Normal 11 3 12" xfId="14352" xr:uid="{00000000-0005-0000-0000-000011380000}"/>
    <cellStyle name="Normal 11 3 12 2" xfId="14353" xr:uid="{00000000-0005-0000-0000-000012380000}"/>
    <cellStyle name="Normal 11 3 13" xfId="14354" xr:uid="{00000000-0005-0000-0000-000013380000}"/>
    <cellStyle name="Normal 11 3 13 2" xfId="14355" xr:uid="{00000000-0005-0000-0000-000014380000}"/>
    <cellStyle name="Normal 11 3 14" xfId="14356" xr:uid="{00000000-0005-0000-0000-000015380000}"/>
    <cellStyle name="Normal 11 3 14 2" xfId="14357" xr:uid="{00000000-0005-0000-0000-000016380000}"/>
    <cellStyle name="Normal 11 3 15" xfId="14358" xr:uid="{00000000-0005-0000-0000-000017380000}"/>
    <cellStyle name="Normal 11 3 15 2" xfId="14359" xr:uid="{00000000-0005-0000-0000-000018380000}"/>
    <cellStyle name="Normal 11 3 16" xfId="14360" xr:uid="{00000000-0005-0000-0000-000019380000}"/>
    <cellStyle name="Normal 11 3 2" xfId="14361" xr:uid="{00000000-0005-0000-0000-00001A380000}"/>
    <cellStyle name="Normal 11 3 2 2" xfId="14362" xr:uid="{00000000-0005-0000-0000-00001B380000}"/>
    <cellStyle name="Normal 11 3 3" xfId="14363" xr:uid="{00000000-0005-0000-0000-00001C380000}"/>
    <cellStyle name="Normal 11 3 3 2" xfId="14364" xr:uid="{00000000-0005-0000-0000-00001D380000}"/>
    <cellStyle name="Normal 11 3 4" xfId="14365" xr:uid="{00000000-0005-0000-0000-00001E380000}"/>
    <cellStyle name="Normal 11 3 4 2" xfId="14366" xr:uid="{00000000-0005-0000-0000-00001F380000}"/>
    <cellStyle name="Normal 11 3 5" xfId="14367" xr:uid="{00000000-0005-0000-0000-000020380000}"/>
    <cellStyle name="Normal 11 3 5 2" xfId="14368" xr:uid="{00000000-0005-0000-0000-000021380000}"/>
    <cellStyle name="Normal 11 3 6" xfId="14369" xr:uid="{00000000-0005-0000-0000-000022380000}"/>
    <cellStyle name="Normal 11 3 6 2" xfId="14370" xr:uid="{00000000-0005-0000-0000-000023380000}"/>
    <cellStyle name="Normal 11 3 7" xfId="14371" xr:uid="{00000000-0005-0000-0000-000024380000}"/>
    <cellStyle name="Normal 11 3 7 2" xfId="14372" xr:uid="{00000000-0005-0000-0000-000025380000}"/>
    <cellStyle name="Normal 11 3 8" xfId="14373" xr:uid="{00000000-0005-0000-0000-000026380000}"/>
    <cellStyle name="Normal 11 3 8 2" xfId="14374" xr:uid="{00000000-0005-0000-0000-000027380000}"/>
    <cellStyle name="Normal 11 3 9" xfId="14375" xr:uid="{00000000-0005-0000-0000-000028380000}"/>
    <cellStyle name="Normal 11 3 9 2" xfId="14376" xr:uid="{00000000-0005-0000-0000-000029380000}"/>
    <cellStyle name="Normal 11 4" xfId="14377" xr:uid="{00000000-0005-0000-0000-00002A380000}"/>
    <cellStyle name="Normal 11 4 10" xfId="14378" xr:uid="{00000000-0005-0000-0000-00002B380000}"/>
    <cellStyle name="Normal 11 4 10 2" xfId="14379" xr:uid="{00000000-0005-0000-0000-00002C380000}"/>
    <cellStyle name="Normal 11 4 11" xfId="14380" xr:uid="{00000000-0005-0000-0000-00002D380000}"/>
    <cellStyle name="Normal 11 4 11 2" xfId="14381" xr:uid="{00000000-0005-0000-0000-00002E380000}"/>
    <cellStyle name="Normal 11 4 12" xfId="14382" xr:uid="{00000000-0005-0000-0000-00002F380000}"/>
    <cellStyle name="Normal 11 4 12 2" xfId="14383" xr:uid="{00000000-0005-0000-0000-000030380000}"/>
    <cellStyle name="Normal 11 4 13" xfId="14384" xr:uid="{00000000-0005-0000-0000-000031380000}"/>
    <cellStyle name="Normal 11 4 13 2" xfId="14385" xr:uid="{00000000-0005-0000-0000-000032380000}"/>
    <cellStyle name="Normal 11 4 14" xfId="14386" xr:uid="{00000000-0005-0000-0000-000033380000}"/>
    <cellStyle name="Normal 11 4 14 2" xfId="14387" xr:uid="{00000000-0005-0000-0000-000034380000}"/>
    <cellStyle name="Normal 11 4 15" xfId="14388" xr:uid="{00000000-0005-0000-0000-000035380000}"/>
    <cellStyle name="Normal 11 4 15 2" xfId="14389" xr:uid="{00000000-0005-0000-0000-000036380000}"/>
    <cellStyle name="Normal 11 4 16" xfId="14390" xr:uid="{00000000-0005-0000-0000-000037380000}"/>
    <cellStyle name="Normal 11 4 2" xfId="14391" xr:uid="{00000000-0005-0000-0000-000038380000}"/>
    <cellStyle name="Normal 11 4 2 2" xfId="14392" xr:uid="{00000000-0005-0000-0000-000039380000}"/>
    <cellStyle name="Normal 11 4 3" xfId="14393" xr:uid="{00000000-0005-0000-0000-00003A380000}"/>
    <cellStyle name="Normal 11 4 3 2" xfId="14394" xr:uid="{00000000-0005-0000-0000-00003B380000}"/>
    <cellStyle name="Normal 11 4 4" xfId="14395" xr:uid="{00000000-0005-0000-0000-00003C380000}"/>
    <cellStyle name="Normal 11 4 4 2" xfId="14396" xr:uid="{00000000-0005-0000-0000-00003D380000}"/>
    <cellStyle name="Normal 11 4 5" xfId="14397" xr:uid="{00000000-0005-0000-0000-00003E380000}"/>
    <cellStyle name="Normal 11 4 5 2" xfId="14398" xr:uid="{00000000-0005-0000-0000-00003F380000}"/>
    <cellStyle name="Normal 11 4 6" xfId="14399" xr:uid="{00000000-0005-0000-0000-000040380000}"/>
    <cellStyle name="Normal 11 4 6 2" xfId="14400" xr:uid="{00000000-0005-0000-0000-000041380000}"/>
    <cellStyle name="Normal 11 4 7" xfId="14401" xr:uid="{00000000-0005-0000-0000-000042380000}"/>
    <cellStyle name="Normal 11 4 7 2" xfId="14402" xr:uid="{00000000-0005-0000-0000-000043380000}"/>
    <cellStyle name="Normal 11 4 8" xfId="14403" xr:uid="{00000000-0005-0000-0000-000044380000}"/>
    <cellStyle name="Normal 11 4 8 2" xfId="14404" xr:uid="{00000000-0005-0000-0000-000045380000}"/>
    <cellStyle name="Normal 11 4 9" xfId="14405" xr:uid="{00000000-0005-0000-0000-000046380000}"/>
    <cellStyle name="Normal 11 4 9 2" xfId="14406" xr:uid="{00000000-0005-0000-0000-000047380000}"/>
    <cellStyle name="Normal 11 5" xfId="14407" xr:uid="{00000000-0005-0000-0000-000048380000}"/>
    <cellStyle name="Normal 11 6" xfId="14408" xr:uid="{00000000-0005-0000-0000-000049380000}"/>
    <cellStyle name="Normal 11 7" xfId="14409" xr:uid="{00000000-0005-0000-0000-00004A380000}"/>
    <cellStyle name="Normal 11 8" xfId="14410" xr:uid="{00000000-0005-0000-0000-00004B380000}"/>
    <cellStyle name="Normal 11 9" xfId="14411" xr:uid="{00000000-0005-0000-0000-00004C380000}"/>
    <cellStyle name="Normal 110" xfId="14412" xr:uid="{00000000-0005-0000-0000-00004D380000}"/>
    <cellStyle name="Normal 110 10" xfId="14413" xr:uid="{00000000-0005-0000-0000-00004E380000}"/>
    <cellStyle name="Normal 110 11" xfId="14414" xr:uid="{00000000-0005-0000-0000-00004F380000}"/>
    <cellStyle name="Normal 110 12" xfId="14415" xr:uid="{00000000-0005-0000-0000-000050380000}"/>
    <cellStyle name="Normal 110 13" xfId="14416" xr:uid="{00000000-0005-0000-0000-000051380000}"/>
    <cellStyle name="Normal 110 14" xfId="14417" xr:uid="{00000000-0005-0000-0000-000052380000}"/>
    <cellStyle name="Normal 110 15" xfId="14418" xr:uid="{00000000-0005-0000-0000-000053380000}"/>
    <cellStyle name="Normal 110 2" xfId="14419" xr:uid="{00000000-0005-0000-0000-000054380000}"/>
    <cellStyle name="Normal 110 3" xfId="14420" xr:uid="{00000000-0005-0000-0000-000055380000}"/>
    <cellStyle name="Normal 110 4" xfId="14421" xr:uid="{00000000-0005-0000-0000-000056380000}"/>
    <cellStyle name="Normal 110 5" xfId="14422" xr:uid="{00000000-0005-0000-0000-000057380000}"/>
    <cellStyle name="Normal 110 6" xfId="14423" xr:uid="{00000000-0005-0000-0000-000058380000}"/>
    <cellStyle name="Normal 110 7" xfId="14424" xr:uid="{00000000-0005-0000-0000-000059380000}"/>
    <cellStyle name="Normal 110 8" xfId="14425" xr:uid="{00000000-0005-0000-0000-00005A380000}"/>
    <cellStyle name="Normal 110 9" xfId="14426" xr:uid="{00000000-0005-0000-0000-00005B380000}"/>
    <cellStyle name="Normal 111" xfId="14427" xr:uid="{00000000-0005-0000-0000-00005C380000}"/>
    <cellStyle name="Normal 111 10" xfId="14428" xr:uid="{00000000-0005-0000-0000-00005D380000}"/>
    <cellStyle name="Normal 111 11" xfId="14429" xr:uid="{00000000-0005-0000-0000-00005E380000}"/>
    <cellStyle name="Normal 111 12" xfId="14430" xr:uid="{00000000-0005-0000-0000-00005F380000}"/>
    <cellStyle name="Normal 111 13" xfId="14431" xr:uid="{00000000-0005-0000-0000-000060380000}"/>
    <cellStyle name="Normal 111 14" xfId="14432" xr:uid="{00000000-0005-0000-0000-000061380000}"/>
    <cellStyle name="Normal 111 15" xfId="14433" xr:uid="{00000000-0005-0000-0000-000062380000}"/>
    <cellStyle name="Normal 111 2" xfId="14434" xr:uid="{00000000-0005-0000-0000-000063380000}"/>
    <cellStyle name="Normal 111 3" xfId="14435" xr:uid="{00000000-0005-0000-0000-000064380000}"/>
    <cellStyle name="Normal 111 4" xfId="14436" xr:uid="{00000000-0005-0000-0000-000065380000}"/>
    <cellStyle name="Normal 111 5" xfId="14437" xr:uid="{00000000-0005-0000-0000-000066380000}"/>
    <cellStyle name="Normal 111 6" xfId="14438" xr:uid="{00000000-0005-0000-0000-000067380000}"/>
    <cellStyle name="Normal 111 7" xfId="14439" xr:uid="{00000000-0005-0000-0000-000068380000}"/>
    <cellStyle name="Normal 111 8" xfId="14440" xr:uid="{00000000-0005-0000-0000-000069380000}"/>
    <cellStyle name="Normal 111 9" xfId="14441" xr:uid="{00000000-0005-0000-0000-00006A380000}"/>
    <cellStyle name="Normal 112" xfId="14442" xr:uid="{00000000-0005-0000-0000-00006B380000}"/>
    <cellStyle name="Normal 112 10" xfId="14443" xr:uid="{00000000-0005-0000-0000-00006C380000}"/>
    <cellStyle name="Normal 112 11" xfId="14444" xr:uid="{00000000-0005-0000-0000-00006D380000}"/>
    <cellStyle name="Normal 112 12" xfId="14445" xr:uid="{00000000-0005-0000-0000-00006E380000}"/>
    <cellStyle name="Normal 112 13" xfId="14446" xr:uid="{00000000-0005-0000-0000-00006F380000}"/>
    <cellStyle name="Normal 112 14" xfId="14447" xr:uid="{00000000-0005-0000-0000-000070380000}"/>
    <cellStyle name="Normal 112 15" xfId="14448" xr:uid="{00000000-0005-0000-0000-000071380000}"/>
    <cellStyle name="Normal 112 2" xfId="14449" xr:uid="{00000000-0005-0000-0000-000072380000}"/>
    <cellStyle name="Normal 112 3" xfId="14450" xr:uid="{00000000-0005-0000-0000-000073380000}"/>
    <cellStyle name="Normal 112 4" xfId="14451" xr:uid="{00000000-0005-0000-0000-000074380000}"/>
    <cellStyle name="Normal 112 5" xfId="14452" xr:uid="{00000000-0005-0000-0000-000075380000}"/>
    <cellStyle name="Normal 112 6" xfId="14453" xr:uid="{00000000-0005-0000-0000-000076380000}"/>
    <cellStyle name="Normal 112 7" xfId="14454" xr:uid="{00000000-0005-0000-0000-000077380000}"/>
    <cellStyle name="Normal 112 8" xfId="14455" xr:uid="{00000000-0005-0000-0000-000078380000}"/>
    <cellStyle name="Normal 112 9" xfId="14456" xr:uid="{00000000-0005-0000-0000-000079380000}"/>
    <cellStyle name="Normal 113" xfId="14457" xr:uid="{00000000-0005-0000-0000-00007A380000}"/>
    <cellStyle name="Normal 113 10" xfId="14458" xr:uid="{00000000-0005-0000-0000-00007B380000}"/>
    <cellStyle name="Normal 113 11" xfId="14459" xr:uid="{00000000-0005-0000-0000-00007C380000}"/>
    <cellStyle name="Normal 113 12" xfId="14460" xr:uid="{00000000-0005-0000-0000-00007D380000}"/>
    <cellStyle name="Normal 113 13" xfId="14461" xr:uid="{00000000-0005-0000-0000-00007E380000}"/>
    <cellStyle name="Normal 113 14" xfId="14462" xr:uid="{00000000-0005-0000-0000-00007F380000}"/>
    <cellStyle name="Normal 113 15" xfId="14463" xr:uid="{00000000-0005-0000-0000-000080380000}"/>
    <cellStyle name="Normal 113 2" xfId="14464" xr:uid="{00000000-0005-0000-0000-000081380000}"/>
    <cellStyle name="Normal 113 3" xfId="14465" xr:uid="{00000000-0005-0000-0000-000082380000}"/>
    <cellStyle name="Normal 113 4" xfId="14466" xr:uid="{00000000-0005-0000-0000-000083380000}"/>
    <cellStyle name="Normal 113 5" xfId="14467" xr:uid="{00000000-0005-0000-0000-000084380000}"/>
    <cellStyle name="Normal 113 6" xfId="14468" xr:uid="{00000000-0005-0000-0000-000085380000}"/>
    <cellStyle name="Normal 113 7" xfId="14469" xr:uid="{00000000-0005-0000-0000-000086380000}"/>
    <cellStyle name="Normal 113 8" xfId="14470" xr:uid="{00000000-0005-0000-0000-000087380000}"/>
    <cellStyle name="Normal 113 9" xfId="14471" xr:uid="{00000000-0005-0000-0000-000088380000}"/>
    <cellStyle name="Normal 114" xfId="14472" xr:uid="{00000000-0005-0000-0000-000089380000}"/>
    <cellStyle name="Normal 114 10" xfId="14473" xr:uid="{00000000-0005-0000-0000-00008A380000}"/>
    <cellStyle name="Normal 114 11" xfId="14474" xr:uid="{00000000-0005-0000-0000-00008B380000}"/>
    <cellStyle name="Normal 114 12" xfId="14475" xr:uid="{00000000-0005-0000-0000-00008C380000}"/>
    <cellStyle name="Normal 114 13" xfId="14476" xr:uid="{00000000-0005-0000-0000-00008D380000}"/>
    <cellStyle name="Normal 114 14" xfId="14477" xr:uid="{00000000-0005-0000-0000-00008E380000}"/>
    <cellStyle name="Normal 114 15" xfId="14478" xr:uid="{00000000-0005-0000-0000-00008F380000}"/>
    <cellStyle name="Normal 114 2" xfId="14479" xr:uid="{00000000-0005-0000-0000-000090380000}"/>
    <cellStyle name="Normal 114 3" xfId="14480" xr:uid="{00000000-0005-0000-0000-000091380000}"/>
    <cellStyle name="Normal 114 4" xfId="14481" xr:uid="{00000000-0005-0000-0000-000092380000}"/>
    <cellStyle name="Normal 114 5" xfId="14482" xr:uid="{00000000-0005-0000-0000-000093380000}"/>
    <cellStyle name="Normal 114 6" xfId="14483" xr:uid="{00000000-0005-0000-0000-000094380000}"/>
    <cellStyle name="Normal 114 7" xfId="14484" xr:uid="{00000000-0005-0000-0000-000095380000}"/>
    <cellStyle name="Normal 114 8" xfId="14485" xr:uid="{00000000-0005-0000-0000-000096380000}"/>
    <cellStyle name="Normal 114 9" xfId="14486" xr:uid="{00000000-0005-0000-0000-000097380000}"/>
    <cellStyle name="Normal 115" xfId="14487" xr:uid="{00000000-0005-0000-0000-000098380000}"/>
    <cellStyle name="Normal 115 10" xfId="14488" xr:uid="{00000000-0005-0000-0000-000099380000}"/>
    <cellStyle name="Normal 115 11" xfId="14489" xr:uid="{00000000-0005-0000-0000-00009A380000}"/>
    <cellStyle name="Normal 115 12" xfId="14490" xr:uid="{00000000-0005-0000-0000-00009B380000}"/>
    <cellStyle name="Normal 115 13" xfId="14491" xr:uid="{00000000-0005-0000-0000-00009C380000}"/>
    <cellStyle name="Normal 115 14" xfId="14492" xr:uid="{00000000-0005-0000-0000-00009D380000}"/>
    <cellStyle name="Normal 115 15" xfId="14493" xr:uid="{00000000-0005-0000-0000-00009E380000}"/>
    <cellStyle name="Normal 115 2" xfId="14494" xr:uid="{00000000-0005-0000-0000-00009F380000}"/>
    <cellStyle name="Normal 115 3" xfId="14495" xr:uid="{00000000-0005-0000-0000-0000A0380000}"/>
    <cellStyle name="Normal 115 4" xfId="14496" xr:uid="{00000000-0005-0000-0000-0000A1380000}"/>
    <cellStyle name="Normal 115 5" xfId="14497" xr:uid="{00000000-0005-0000-0000-0000A2380000}"/>
    <cellStyle name="Normal 115 6" xfId="14498" xr:uid="{00000000-0005-0000-0000-0000A3380000}"/>
    <cellStyle name="Normal 115 7" xfId="14499" xr:uid="{00000000-0005-0000-0000-0000A4380000}"/>
    <cellStyle name="Normal 115 8" xfId="14500" xr:uid="{00000000-0005-0000-0000-0000A5380000}"/>
    <cellStyle name="Normal 115 9" xfId="14501" xr:uid="{00000000-0005-0000-0000-0000A6380000}"/>
    <cellStyle name="Normal 116" xfId="14502" xr:uid="{00000000-0005-0000-0000-0000A7380000}"/>
    <cellStyle name="Normal 116 10" xfId="14503" xr:uid="{00000000-0005-0000-0000-0000A8380000}"/>
    <cellStyle name="Normal 116 11" xfId="14504" xr:uid="{00000000-0005-0000-0000-0000A9380000}"/>
    <cellStyle name="Normal 116 12" xfId="14505" xr:uid="{00000000-0005-0000-0000-0000AA380000}"/>
    <cellStyle name="Normal 116 13" xfId="14506" xr:uid="{00000000-0005-0000-0000-0000AB380000}"/>
    <cellStyle name="Normal 116 14" xfId="14507" xr:uid="{00000000-0005-0000-0000-0000AC380000}"/>
    <cellStyle name="Normal 116 15" xfId="14508" xr:uid="{00000000-0005-0000-0000-0000AD380000}"/>
    <cellStyle name="Normal 116 2" xfId="14509" xr:uid="{00000000-0005-0000-0000-0000AE380000}"/>
    <cellStyle name="Normal 116 3" xfId="14510" xr:uid="{00000000-0005-0000-0000-0000AF380000}"/>
    <cellStyle name="Normal 116 4" xfId="14511" xr:uid="{00000000-0005-0000-0000-0000B0380000}"/>
    <cellStyle name="Normal 116 5" xfId="14512" xr:uid="{00000000-0005-0000-0000-0000B1380000}"/>
    <cellStyle name="Normal 116 6" xfId="14513" xr:uid="{00000000-0005-0000-0000-0000B2380000}"/>
    <cellStyle name="Normal 116 7" xfId="14514" xr:uid="{00000000-0005-0000-0000-0000B3380000}"/>
    <cellStyle name="Normal 116 8" xfId="14515" xr:uid="{00000000-0005-0000-0000-0000B4380000}"/>
    <cellStyle name="Normal 116 9" xfId="14516" xr:uid="{00000000-0005-0000-0000-0000B5380000}"/>
    <cellStyle name="Normal 117" xfId="14517" xr:uid="{00000000-0005-0000-0000-0000B6380000}"/>
    <cellStyle name="Normal 117 10" xfId="14518" xr:uid="{00000000-0005-0000-0000-0000B7380000}"/>
    <cellStyle name="Normal 117 11" xfId="14519" xr:uid="{00000000-0005-0000-0000-0000B8380000}"/>
    <cellStyle name="Normal 117 12" xfId="14520" xr:uid="{00000000-0005-0000-0000-0000B9380000}"/>
    <cellStyle name="Normal 117 13" xfId="14521" xr:uid="{00000000-0005-0000-0000-0000BA380000}"/>
    <cellStyle name="Normal 117 14" xfId="14522" xr:uid="{00000000-0005-0000-0000-0000BB380000}"/>
    <cellStyle name="Normal 117 15" xfId="14523" xr:uid="{00000000-0005-0000-0000-0000BC380000}"/>
    <cellStyle name="Normal 117 2" xfId="14524" xr:uid="{00000000-0005-0000-0000-0000BD380000}"/>
    <cellStyle name="Normal 117 3" xfId="14525" xr:uid="{00000000-0005-0000-0000-0000BE380000}"/>
    <cellStyle name="Normal 117 4" xfId="14526" xr:uid="{00000000-0005-0000-0000-0000BF380000}"/>
    <cellStyle name="Normal 117 5" xfId="14527" xr:uid="{00000000-0005-0000-0000-0000C0380000}"/>
    <cellStyle name="Normal 117 6" xfId="14528" xr:uid="{00000000-0005-0000-0000-0000C1380000}"/>
    <cellStyle name="Normal 117 7" xfId="14529" xr:uid="{00000000-0005-0000-0000-0000C2380000}"/>
    <cellStyle name="Normal 117 8" xfId="14530" xr:uid="{00000000-0005-0000-0000-0000C3380000}"/>
    <cellStyle name="Normal 117 9" xfId="14531" xr:uid="{00000000-0005-0000-0000-0000C4380000}"/>
    <cellStyle name="Normal 118" xfId="14532" xr:uid="{00000000-0005-0000-0000-0000C5380000}"/>
    <cellStyle name="Normal 118 10" xfId="14533" xr:uid="{00000000-0005-0000-0000-0000C6380000}"/>
    <cellStyle name="Normal 118 11" xfId="14534" xr:uid="{00000000-0005-0000-0000-0000C7380000}"/>
    <cellStyle name="Normal 118 12" xfId="14535" xr:uid="{00000000-0005-0000-0000-0000C8380000}"/>
    <cellStyle name="Normal 118 13" xfId="14536" xr:uid="{00000000-0005-0000-0000-0000C9380000}"/>
    <cellStyle name="Normal 118 14" xfId="14537" xr:uid="{00000000-0005-0000-0000-0000CA380000}"/>
    <cellStyle name="Normal 118 15" xfId="14538" xr:uid="{00000000-0005-0000-0000-0000CB380000}"/>
    <cellStyle name="Normal 118 2" xfId="14539" xr:uid="{00000000-0005-0000-0000-0000CC380000}"/>
    <cellStyle name="Normal 118 3" xfId="14540" xr:uid="{00000000-0005-0000-0000-0000CD380000}"/>
    <cellStyle name="Normal 118 4" xfId="14541" xr:uid="{00000000-0005-0000-0000-0000CE380000}"/>
    <cellStyle name="Normal 118 5" xfId="14542" xr:uid="{00000000-0005-0000-0000-0000CF380000}"/>
    <cellStyle name="Normal 118 6" xfId="14543" xr:uid="{00000000-0005-0000-0000-0000D0380000}"/>
    <cellStyle name="Normal 118 7" xfId="14544" xr:uid="{00000000-0005-0000-0000-0000D1380000}"/>
    <cellStyle name="Normal 118 8" xfId="14545" xr:uid="{00000000-0005-0000-0000-0000D2380000}"/>
    <cellStyle name="Normal 118 9" xfId="14546" xr:uid="{00000000-0005-0000-0000-0000D3380000}"/>
    <cellStyle name="Normal 119" xfId="14547" xr:uid="{00000000-0005-0000-0000-0000D4380000}"/>
    <cellStyle name="Normal 119 10" xfId="14548" xr:uid="{00000000-0005-0000-0000-0000D5380000}"/>
    <cellStyle name="Normal 119 11" xfId="14549" xr:uid="{00000000-0005-0000-0000-0000D6380000}"/>
    <cellStyle name="Normal 119 12" xfId="14550" xr:uid="{00000000-0005-0000-0000-0000D7380000}"/>
    <cellStyle name="Normal 119 13" xfId="14551" xr:uid="{00000000-0005-0000-0000-0000D8380000}"/>
    <cellStyle name="Normal 119 14" xfId="14552" xr:uid="{00000000-0005-0000-0000-0000D9380000}"/>
    <cellStyle name="Normal 119 15" xfId="14553" xr:uid="{00000000-0005-0000-0000-0000DA380000}"/>
    <cellStyle name="Normal 119 16" xfId="14554" xr:uid="{00000000-0005-0000-0000-0000DB380000}"/>
    <cellStyle name="Normal 119 2" xfId="14555" xr:uid="{00000000-0005-0000-0000-0000DC380000}"/>
    <cellStyle name="Normal 119 3" xfId="14556" xr:uid="{00000000-0005-0000-0000-0000DD380000}"/>
    <cellStyle name="Normal 119 4" xfId="14557" xr:uid="{00000000-0005-0000-0000-0000DE380000}"/>
    <cellStyle name="Normal 119 5" xfId="14558" xr:uid="{00000000-0005-0000-0000-0000DF380000}"/>
    <cellStyle name="Normal 119 6" xfId="14559" xr:uid="{00000000-0005-0000-0000-0000E0380000}"/>
    <cellStyle name="Normal 119 7" xfId="14560" xr:uid="{00000000-0005-0000-0000-0000E1380000}"/>
    <cellStyle name="Normal 119 8" xfId="14561" xr:uid="{00000000-0005-0000-0000-0000E2380000}"/>
    <cellStyle name="Normal 119 9" xfId="14562" xr:uid="{00000000-0005-0000-0000-0000E3380000}"/>
    <cellStyle name="Normal 12" xfId="14563" xr:uid="{00000000-0005-0000-0000-0000E4380000}"/>
    <cellStyle name="Normal 12 10" xfId="14564" xr:uid="{00000000-0005-0000-0000-0000E5380000}"/>
    <cellStyle name="Normal 12 11" xfId="14565" xr:uid="{00000000-0005-0000-0000-0000E6380000}"/>
    <cellStyle name="Normal 12 12" xfId="14566" xr:uid="{00000000-0005-0000-0000-0000E7380000}"/>
    <cellStyle name="Normal 12 13" xfId="14567" xr:uid="{00000000-0005-0000-0000-0000E8380000}"/>
    <cellStyle name="Normal 12 13 10" xfId="14568" xr:uid="{00000000-0005-0000-0000-0000E9380000}"/>
    <cellStyle name="Normal 12 13 10 2" xfId="14569" xr:uid="{00000000-0005-0000-0000-0000EA380000}"/>
    <cellStyle name="Normal 12 13 11" xfId="14570" xr:uid="{00000000-0005-0000-0000-0000EB380000}"/>
    <cellStyle name="Normal 12 13 11 2" xfId="14571" xr:uid="{00000000-0005-0000-0000-0000EC380000}"/>
    <cellStyle name="Normal 12 13 12" xfId="14572" xr:uid="{00000000-0005-0000-0000-0000ED380000}"/>
    <cellStyle name="Normal 12 13 12 2" xfId="14573" xr:uid="{00000000-0005-0000-0000-0000EE380000}"/>
    <cellStyle name="Normal 12 13 13" xfId="14574" xr:uid="{00000000-0005-0000-0000-0000EF380000}"/>
    <cellStyle name="Normal 12 13 13 2" xfId="14575" xr:uid="{00000000-0005-0000-0000-0000F0380000}"/>
    <cellStyle name="Normal 12 13 14" xfId="14576" xr:uid="{00000000-0005-0000-0000-0000F1380000}"/>
    <cellStyle name="Normal 12 13 14 2" xfId="14577" xr:uid="{00000000-0005-0000-0000-0000F2380000}"/>
    <cellStyle name="Normal 12 13 15" xfId="14578" xr:uid="{00000000-0005-0000-0000-0000F3380000}"/>
    <cellStyle name="Normal 12 13 15 2" xfId="14579" xr:uid="{00000000-0005-0000-0000-0000F4380000}"/>
    <cellStyle name="Normal 12 13 16" xfId="14580" xr:uid="{00000000-0005-0000-0000-0000F5380000}"/>
    <cellStyle name="Normal 12 13 2" xfId="14581" xr:uid="{00000000-0005-0000-0000-0000F6380000}"/>
    <cellStyle name="Normal 12 13 2 2" xfId="14582" xr:uid="{00000000-0005-0000-0000-0000F7380000}"/>
    <cellStyle name="Normal 12 13 3" xfId="14583" xr:uid="{00000000-0005-0000-0000-0000F8380000}"/>
    <cellStyle name="Normal 12 13 3 2" xfId="14584" xr:uid="{00000000-0005-0000-0000-0000F9380000}"/>
    <cellStyle name="Normal 12 13 4" xfId="14585" xr:uid="{00000000-0005-0000-0000-0000FA380000}"/>
    <cellStyle name="Normal 12 13 4 2" xfId="14586" xr:uid="{00000000-0005-0000-0000-0000FB380000}"/>
    <cellStyle name="Normal 12 13 5" xfId="14587" xr:uid="{00000000-0005-0000-0000-0000FC380000}"/>
    <cellStyle name="Normal 12 13 5 2" xfId="14588" xr:uid="{00000000-0005-0000-0000-0000FD380000}"/>
    <cellStyle name="Normal 12 13 6" xfId="14589" xr:uid="{00000000-0005-0000-0000-0000FE380000}"/>
    <cellStyle name="Normal 12 13 6 2" xfId="14590" xr:uid="{00000000-0005-0000-0000-0000FF380000}"/>
    <cellStyle name="Normal 12 13 7" xfId="14591" xr:uid="{00000000-0005-0000-0000-000000390000}"/>
    <cellStyle name="Normal 12 13 7 2" xfId="14592" xr:uid="{00000000-0005-0000-0000-000001390000}"/>
    <cellStyle name="Normal 12 13 8" xfId="14593" xr:uid="{00000000-0005-0000-0000-000002390000}"/>
    <cellStyle name="Normal 12 13 8 2" xfId="14594" xr:uid="{00000000-0005-0000-0000-000003390000}"/>
    <cellStyle name="Normal 12 13 9" xfId="14595" xr:uid="{00000000-0005-0000-0000-000004390000}"/>
    <cellStyle name="Normal 12 13 9 2" xfId="14596" xr:uid="{00000000-0005-0000-0000-000005390000}"/>
    <cellStyle name="Normal 12 14" xfId="14597" xr:uid="{00000000-0005-0000-0000-000006390000}"/>
    <cellStyle name="Normal 12 14 10" xfId="14598" xr:uid="{00000000-0005-0000-0000-000007390000}"/>
    <cellStyle name="Normal 12 14 10 2" xfId="14599" xr:uid="{00000000-0005-0000-0000-000008390000}"/>
    <cellStyle name="Normal 12 14 11" xfId="14600" xr:uid="{00000000-0005-0000-0000-000009390000}"/>
    <cellStyle name="Normal 12 14 11 2" xfId="14601" xr:uid="{00000000-0005-0000-0000-00000A390000}"/>
    <cellStyle name="Normal 12 14 12" xfId="14602" xr:uid="{00000000-0005-0000-0000-00000B390000}"/>
    <cellStyle name="Normal 12 14 12 2" xfId="14603" xr:uid="{00000000-0005-0000-0000-00000C390000}"/>
    <cellStyle name="Normal 12 14 13" xfId="14604" xr:uid="{00000000-0005-0000-0000-00000D390000}"/>
    <cellStyle name="Normal 12 14 13 2" xfId="14605" xr:uid="{00000000-0005-0000-0000-00000E390000}"/>
    <cellStyle name="Normal 12 14 14" xfId="14606" xr:uid="{00000000-0005-0000-0000-00000F390000}"/>
    <cellStyle name="Normal 12 14 14 2" xfId="14607" xr:uid="{00000000-0005-0000-0000-000010390000}"/>
    <cellStyle name="Normal 12 14 15" xfId="14608" xr:uid="{00000000-0005-0000-0000-000011390000}"/>
    <cellStyle name="Normal 12 14 15 2" xfId="14609" xr:uid="{00000000-0005-0000-0000-000012390000}"/>
    <cellStyle name="Normal 12 14 16" xfId="14610" xr:uid="{00000000-0005-0000-0000-000013390000}"/>
    <cellStyle name="Normal 12 14 2" xfId="14611" xr:uid="{00000000-0005-0000-0000-000014390000}"/>
    <cellStyle name="Normal 12 14 2 2" xfId="14612" xr:uid="{00000000-0005-0000-0000-000015390000}"/>
    <cellStyle name="Normal 12 14 3" xfId="14613" xr:uid="{00000000-0005-0000-0000-000016390000}"/>
    <cellStyle name="Normal 12 14 3 2" xfId="14614" xr:uid="{00000000-0005-0000-0000-000017390000}"/>
    <cellStyle name="Normal 12 14 4" xfId="14615" xr:uid="{00000000-0005-0000-0000-000018390000}"/>
    <cellStyle name="Normal 12 14 4 2" xfId="14616" xr:uid="{00000000-0005-0000-0000-000019390000}"/>
    <cellStyle name="Normal 12 14 5" xfId="14617" xr:uid="{00000000-0005-0000-0000-00001A390000}"/>
    <cellStyle name="Normal 12 14 5 2" xfId="14618" xr:uid="{00000000-0005-0000-0000-00001B390000}"/>
    <cellStyle name="Normal 12 14 6" xfId="14619" xr:uid="{00000000-0005-0000-0000-00001C390000}"/>
    <cellStyle name="Normal 12 14 6 2" xfId="14620" xr:uid="{00000000-0005-0000-0000-00001D390000}"/>
    <cellStyle name="Normal 12 14 7" xfId="14621" xr:uid="{00000000-0005-0000-0000-00001E390000}"/>
    <cellStyle name="Normal 12 14 7 2" xfId="14622" xr:uid="{00000000-0005-0000-0000-00001F390000}"/>
    <cellStyle name="Normal 12 14 8" xfId="14623" xr:uid="{00000000-0005-0000-0000-000020390000}"/>
    <cellStyle name="Normal 12 14 8 2" xfId="14624" xr:uid="{00000000-0005-0000-0000-000021390000}"/>
    <cellStyle name="Normal 12 14 9" xfId="14625" xr:uid="{00000000-0005-0000-0000-000022390000}"/>
    <cellStyle name="Normal 12 14 9 2" xfId="14626" xr:uid="{00000000-0005-0000-0000-000023390000}"/>
    <cellStyle name="Normal 12 15" xfId="14627" xr:uid="{00000000-0005-0000-0000-000024390000}"/>
    <cellStyle name="Normal 12 15 10" xfId="14628" xr:uid="{00000000-0005-0000-0000-000025390000}"/>
    <cellStyle name="Normal 12 15 10 2" xfId="14629" xr:uid="{00000000-0005-0000-0000-000026390000}"/>
    <cellStyle name="Normal 12 15 11" xfId="14630" xr:uid="{00000000-0005-0000-0000-000027390000}"/>
    <cellStyle name="Normal 12 15 11 2" xfId="14631" xr:uid="{00000000-0005-0000-0000-000028390000}"/>
    <cellStyle name="Normal 12 15 12" xfId="14632" xr:uid="{00000000-0005-0000-0000-000029390000}"/>
    <cellStyle name="Normal 12 15 12 2" xfId="14633" xr:uid="{00000000-0005-0000-0000-00002A390000}"/>
    <cellStyle name="Normal 12 15 13" xfId="14634" xr:uid="{00000000-0005-0000-0000-00002B390000}"/>
    <cellStyle name="Normal 12 15 13 2" xfId="14635" xr:uid="{00000000-0005-0000-0000-00002C390000}"/>
    <cellStyle name="Normal 12 15 14" xfId="14636" xr:uid="{00000000-0005-0000-0000-00002D390000}"/>
    <cellStyle name="Normal 12 15 14 2" xfId="14637" xr:uid="{00000000-0005-0000-0000-00002E390000}"/>
    <cellStyle name="Normal 12 15 15" xfId="14638" xr:uid="{00000000-0005-0000-0000-00002F390000}"/>
    <cellStyle name="Normal 12 15 15 2" xfId="14639" xr:uid="{00000000-0005-0000-0000-000030390000}"/>
    <cellStyle name="Normal 12 15 16" xfId="14640" xr:uid="{00000000-0005-0000-0000-000031390000}"/>
    <cellStyle name="Normal 12 15 16 2" xfId="14641" xr:uid="{00000000-0005-0000-0000-000032390000}"/>
    <cellStyle name="Normal 12 15 17" xfId="14642" xr:uid="{00000000-0005-0000-0000-000033390000}"/>
    <cellStyle name="Normal 12 15 2" xfId="14643" xr:uid="{00000000-0005-0000-0000-000034390000}"/>
    <cellStyle name="Normal 12 15 3" xfId="14644" xr:uid="{00000000-0005-0000-0000-000035390000}"/>
    <cellStyle name="Normal 12 15 3 2" xfId="14645" xr:uid="{00000000-0005-0000-0000-000036390000}"/>
    <cellStyle name="Normal 12 15 4" xfId="14646" xr:uid="{00000000-0005-0000-0000-000037390000}"/>
    <cellStyle name="Normal 12 15 4 2" xfId="14647" xr:uid="{00000000-0005-0000-0000-000038390000}"/>
    <cellStyle name="Normal 12 15 5" xfId="14648" xr:uid="{00000000-0005-0000-0000-000039390000}"/>
    <cellStyle name="Normal 12 15 5 2" xfId="14649" xr:uid="{00000000-0005-0000-0000-00003A390000}"/>
    <cellStyle name="Normal 12 15 6" xfId="14650" xr:uid="{00000000-0005-0000-0000-00003B390000}"/>
    <cellStyle name="Normal 12 15 6 2" xfId="14651" xr:uid="{00000000-0005-0000-0000-00003C390000}"/>
    <cellStyle name="Normal 12 15 7" xfId="14652" xr:uid="{00000000-0005-0000-0000-00003D390000}"/>
    <cellStyle name="Normal 12 15 7 2" xfId="14653" xr:uid="{00000000-0005-0000-0000-00003E390000}"/>
    <cellStyle name="Normal 12 15 8" xfId="14654" xr:uid="{00000000-0005-0000-0000-00003F390000}"/>
    <cellStyle name="Normal 12 15 8 2" xfId="14655" xr:uid="{00000000-0005-0000-0000-000040390000}"/>
    <cellStyle name="Normal 12 15 9" xfId="14656" xr:uid="{00000000-0005-0000-0000-000041390000}"/>
    <cellStyle name="Normal 12 15 9 2" xfId="14657" xr:uid="{00000000-0005-0000-0000-000042390000}"/>
    <cellStyle name="Normal 12 16" xfId="14658" xr:uid="{00000000-0005-0000-0000-000043390000}"/>
    <cellStyle name="Normal 12 17" xfId="14659" xr:uid="{00000000-0005-0000-0000-000044390000}"/>
    <cellStyle name="Normal 12 2" xfId="14660" xr:uid="{00000000-0005-0000-0000-000045390000}"/>
    <cellStyle name="Normal 12 2 10" xfId="14661" xr:uid="{00000000-0005-0000-0000-000046390000}"/>
    <cellStyle name="Normal 12 2 10 2" xfId="14662" xr:uid="{00000000-0005-0000-0000-000047390000}"/>
    <cellStyle name="Normal 12 2 11" xfId="14663" xr:uid="{00000000-0005-0000-0000-000048390000}"/>
    <cellStyle name="Normal 12 2 11 2" xfId="14664" xr:uid="{00000000-0005-0000-0000-000049390000}"/>
    <cellStyle name="Normal 12 2 12" xfId="14665" xr:uid="{00000000-0005-0000-0000-00004A390000}"/>
    <cellStyle name="Normal 12 2 12 2" xfId="14666" xr:uid="{00000000-0005-0000-0000-00004B390000}"/>
    <cellStyle name="Normal 12 2 13" xfId="14667" xr:uid="{00000000-0005-0000-0000-00004C390000}"/>
    <cellStyle name="Normal 12 2 13 2" xfId="14668" xr:uid="{00000000-0005-0000-0000-00004D390000}"/>
    <cellStyle name="Normal 12 2 14" xfId="14669" xr:uid="{00000000-0005-0000-0000-00004E390000}"/>
    <cellStyle name="Normal 12 2 14 2" xfId="14670" xr:uid="{00000000-0005-0000-0000-00004F390000}"/>
    <cellStyle name="Normal 12 2 15" xfId="14671" xr:uid="{00000000-0005-0000-0000-000050390000}"/>
    <cellStyle name="Normal 12 2 15 2" xfId="14672" xr:uid="{00000000-0005-0000-0000-000051390000}"/>
    <cellStyle name="Normal 12 2 16" xfId="14673" xr:uid="{00000000-0005-0000-0000-000052390000}"/>
    <cellStyle name="Normal 12 2 16 2" xfId="14674" xr:uid="{00000000-0005-0000-0000-000053390000}"/>
    <cellStyle name="Normal 12 2 17" xfId="14675" xr:uid="{00000000-0005-0000-0000-000054390000}"/>
    <cellStyle name="Normal 12 2 17 2" xfId="14676" xr:uid="{00000000-0005-0000-0000-000055390000}"/>
    <cellStyle name="Normal 12 2 18" xfId="14677" xr:uid="{00000000-0005-0000-0000-000056390000}"/>
    <cellStyle name="Normal 12 2 18 2" xfId="14678" xr:uid="{00000000-0005-0000-0000-000057390000}"/>
    <cellStyle name="Normal 12 2 19" xfId="14679" xr:uid="{00000000-0005-0000-0000-000058390000}"/>
    <cellStyle name="Normal 12 2 19 2" xfId="14680" xr:uid="{00000000-0005-0000-0000-000059390000}"/>
    <cellStyle name="Normal 12 2 2" xfId="14681" xr:uid="{00000000-0005-0000-0000-00005A390000}"/>
    <cellStyle name="Normal 12 2 2 10" xfId="14682" xr:uid="{00000000-0005-0000-0000-00005B390000}"/>
    <cellStyle name="Normal 12 2 2 10 10" xfId="14683" xr:uid="{00000000-0005-0000-0000-00005C390000}"/>
    <cellStyle name="Normal 12 2 2 10 10 2" xfId="14684" xr:uid="{00000000-0005-0000-0000-00005D390000}"/>
    <cellStyle name="Normal 12 2 2 10 11" xfId="14685" xr:uid="{00000000-0005-0000-0000-00005E390000}"/>
    <cellStyle name="Normal 12 2 2 10 11 2" xfId="14686" xr:uid="{00000000-0005-0000-0000-00005F390000}"/>
    <cellStyle name="Normal 12 2 2 10 12" xfId="14687" xr:uid="{00000000-0005-0000-0000-000060390000}"/>
    <cellStyle name="Normal 12 2 2 10 12 2" xfId="14688" xr:uid="{00000000-0005-0000-0000-000061390000}"/>
    <cellStyle name="Normal 12 2 2 10 13" xfId="14689" xr:uid="{00000000-0005-0000-0000-000062390000}"/>
    <cellStyle name="Normal 12 2 2 10 13 2" xfId="14690" xr:uid="{00000000-0005-0000-0000-000063390000}"/>
    <cellStyle name="Normal 12 2 2 10 14" xfId="14691" xr:uid="{00000000-0005-0000-0000-000064390000}"/>
    <cellStyle name="Normal 12 2 2 10 14 2" xfId="14692" xr:uid="{00000000-0005-0000-0000-000065390000}"/>
    <cellStyle name="Normal 12 2 2 10 15" xfId="14693" xr:uid="{00000000-0005-0000-0000-000066390000}"/>
    <cellStyle name="Normal 12 2 2 10 15 2" xfId="14694" xr:uid="{00000000-0005-0000-0000-000067390000}"/>
    <cellStyle name="Normal 12 2 2 10 16" xfId="14695" xr:uid="{00000000-0005-0000-0000-000068390000}"/>
    <cellStyle name="Normal 12 2 2 10 2" xfId="14696" xr:uid="{00000000-0005-0000-0000-000069390000}"/>
    <cellStyle name="Normal 12 2 2 10 2 2" xfId="14697" xr:uid="{00000000-0005-0000-0000-00006A390000}"/>
    <cellStyle name="Normal 12 2 2 10 3" xfId="14698" xr:uid="{00000000-0005-0000-0000-00006B390000}"/>
    <cellStyle name="Normal 12 2 2 10 3 2" xfId="14699" xr:uid="{00000000-0005-0000-0000-00006C390000}"/>
    <cellStyle name="Normal 12 2 2 10 4" xfId="14700" xr:uid="{00000000-0005-0000-0000-00006D390000}"/>
    <cellStyle name="Normal 12 2 2 10 4 2" xfId="14701" xr:uid="{00000000-0005-0000-0000-00006E390000}"/>
    <cellStyle name="Normal 12 2 2 10 5" xfId="14702" xr:uid="{00000000-0005-0000-0000-00006F390000}"/>
    <cellStyle name="Normal 12 2 2 10 5 2" xfId="14703" xr:uid="{00000000-0005-0000-0000-000070390000}"/>
    <cellStyle name="Normal 12 2 2 10 6" xfId="14704" xr:uid="{00000000-0005-0000-0000-000071390000}"/>
    <cellStyle name="Normal 12 2 2 10 6 2" xfId="14705" xr:uid="{00000000-0005-0000-0000-000072390000}"/>
    <cellStyle name="Normal 12 2 2 10 7" xfId="14706" xr:uid="{00000000-0005-0000-0000-000073390000}"/>
    <cellStyle name="Normal 12 2 2 10 7 2" xfId="14707" xr:uid="{00000000-0005-0000-0000-000074390000}"/>
    <cellStyle name="Normal 12 2 2 10 8" xfId="14708" xr:uid="{00000000-0005-0000-0000-000075390000}"/>
    <cellStyle name="Normal 12 2 2 10 8 2" xfId="14709" xr:uid="{00000000-0005-0000-0000-000076390000}"/>
    <cellStyle name="Normal 12 2 2 10 9" xfId="14710" xr:uid="{00000000-0005-0000-0000-000077390000}"/>
    <cellStyle name="Normal 12 2 2 10 9 2" xfId="14711" xr:uid="{00000000-0005-0000-0000-000078390000}"/>
    <cellStyle name="Normal 12 2 2 11" xfId="14712" xr:uid="{00000000-0005-0000-0000-000079390000}"/>
    <cellStyle name="Normal 12 2 2 11 10" xfId="14713" xr:uid="{00000000-0005-0000-0000-00007A390000}"/>
    <cellStyle name="Normal 12 2 2 11 10 2" xfId="14714" xr:uid="{00000000-0005-0000-0000-00007B390000}"/>
    <cellStyle name="Normal 12 2 2 11 11" xfId="14715" xr:uid="{00000000-0005-0000-0000-00007C390000}"/>
    <cellStyle name="Normal 12 2 2 11 11 2" xfId="14716" xr:uid="{00000000-0005-0000-0000-00007D390000}"/>
    <cellStyle name="Normal 12 2 2 11 12" xfId="14717" xr:uid="{00000000-0005-0000-0000-00007E390000}"/>
    <cellStyle name="Normal 12 2 2 11 12 2" xfId="14718" xr:uid="{00000000-0005-0000-0000-00007F390000}"/>
    <cellStyle name="Normal 12 2 2 11 13" xfId="14719" xr:uid="{00000000-0005-0000-0000-000080390000}"/>
    <cellStyle name="Normal 12 2 2 11 13 2" xfId="14720" xr:uid="{00000000-0005-0000-0000-000081390000}"/>
    <cellStyle name="Normal 12 2 2 11 14" xfId="14721" xr:uid="{00000000-0005-0000-0000-000082390000}"/>
    <cellStyle name="Normal 12 2 2 11 14 2" xfId="14722" xr:uid="{00000000-0005-0000-0000-000083390000}"/>
    <cellStyle name="Normal 12 2 2 11 15" xfId="14723" xr:uid="{00000000-0005-0000-0000-000084390000}"/>
    <cellStyle name="Normal 12 2 2 11 15 2" xfId="14724" xr:uid="{00000000-0005-0000-0000-000085390000}"/>
    <cellStyle name="Normal 12 2 2 11 16" xfId="14725" xr:uid="{00000000-0005-0000-0000-000086390000}"/>
    <cellStyle name="Normal 12 2 2 11 2" xfId="14726" xr:uid="{00000000-0005-0000-0000-000087390000}"/>
    <cellStyle name="Normal 12 2 2 11 2 2" xfId="14727" xr:uid="{00000000-0005-0000-0000-000088390000}"/>
    <cellStyle name="Normal 12 2 2 11 3" xfId="14728" xr:uid="{00000000-0005-0000-0000-000089390000}"/>
    <cellStyle name="Normal 12 2 2 11 3 2" xfId="14729" xr:uid="{00000000-0005-0000-0000-00008A390000}"/>
    <cellStyle name="Normal 12 2 2 11 4" xfId="14730" xr:uid="{00000000-0005-0000-0000-00008B390000}"/>
    <cellStyle name="Normal 12 2 2 11 4 2" xfId="14731" xr:uid="{00000000-0005-0000-0000-00008C390000}"/>
    <cellStyle name="Normal 12 2 2 11 5" xfId="14732" xr:uid="{00000000-0005-0000-0000-00008D390000}"/>
    <cellStyle name="Normal 12 2 2 11 5 2" xfId="14733" xr:uid="{00000000-0005-0000-0000-00008E390000}"/>
    <cellStyle name="Normal 12 2 2 11 6" xfId="14734" xr:uid="{00000000-0005-0000-0000-00008F390000}"/>
    <cellStyle name="Normal 12 2 2 11 6 2" xfId="14735" xr:uid="{00000000-0005-0000-0000-000090390000}"/>
    <cellStyle name="Normal 12 2 2 11 7" xfId="14736" xr:uid="{00000000-0005-0000-0000-000091390000}"/>
    <cellStyle name="Normal 12 2 2 11 7 2" xfId="14737" xr:uid="{00000000-0005-0000-0000-000092390000}"/>
    <cellStyle name="Normal 12 2 2 11 8" xfId="14738" xr:uid="{00000000-0005-0000-0000-000093390000}"/>
    <cellStyle name="Normal 12 2 2 11 8 2" xfId="14739" xr:uid="{00000000-0005-0000-0000-000094390000}"/>
    <cellStyle name="Normal 12 2 2 11 9" xfId="14740" xr:uid="{00000000-0005-0000-0000-000095390000}"/>
    <cellStyle name="Normal 12 2 2 11 9 2" xfId="14741" xr:uid="{00000000-0005-0000-0000-000096390000}"/>
    <cellStyle name="Normal 12 2 2 12" xfId="14742" xr:uid="{00000000-0005-0000-0000-000097390000}"/>
    <cellStyle name="Normal 12 2 2 12 10" xfId="14743" xr:uid="{00000000-0005-0000-0000-000098390000}"/>
    <cellStyle name="Normal 12 2 2 12 10 2" xfId="14744" xr:uid="{00000000-0005-0000-0000-000099390000}"/>
    <cellStyle name="Normal 12 2 2 12 11" xfId="14745" xr:uid="{00000000-0005-0000-0000-00009A390000}"/>
    <cellStyle name="Normal 12 2 2 12 11 2" xfId="14746" xr:uid="{00000000-0005-0000-0000-00009B390000}"/>
    <cellStyle name="Normal 12 2 2 12 12" xfId="14747" xr:uid="{00000000-0005-0000-0000-00009C390000}"/>
    <cellStyle name="Normal 12 2 2 12 12 2" xfId="14748" xr:uid="{00000000-0005-0000-0000-00009D390000}"/>
    <cellStyle name="Normal 12 2 2 12 13" xfId="14749" xr:uid="{00000000-0005-0000-0000-00009E390000}"/>
    <cellStyle name="Normal 12 2 2 12 13 2" xfId="14750" xr:uid="{00000000-0005-0000-0000-00009F390000}"/>
    <cellStyle name="Normal 12 2 2 12 14" xfId="14751" xr:uid="{00000000-0005-0000-0000-0000A0390000}"/>
    <cellStyle name="Normal 12 2 2 12 14 2" xfId="14752" xr:uid="{00000000-0005-0000-0000-0000A1390000}"/>
    <cellStyle name="Normal 12 2 2 12 15" xfId="14753" xr:uid="{00000000-0005-0000-0000-0000A2390000}"/>
    <cellStyle name="Normal 12 2 2 12 15 2" xfId="14754" xr:uid="{00000000-0005-0000-0000-0000A3390000}"/>
    <cellStyle name="Normal 12 2 2 12 16" xfId="14755" xr:uid="{00000000-0005-0000-0000-0000A4390000}"/>
    <cellStyle name="Normal 12 2 2 12 16 2" xfId="14756" xr:uid="{00000000-0005-0000-0000-0000A5390000}"/>
    <cellStyle name="Normal 12 2 2 12 17" xfId="14757" xr:uid="{00000000-0005-0000-0000-0000A6390000}"/>
    <cellStyle name="Normal 12 2 2 12 2" xfId="14758" xr:uid="{00000000-0005-0000-0000-0000A7390000}"/>
    <cellStyle name="Normal 12 2 2 12 3" xfId="14759" xr:uid="{00000000-0005-0000-0000-0000A8390000}"/>
    <cellStyle name="Normal 12 2 2 12 3 2" xfId="14760" xr:uid="{00000000-0005-0000-0000-0000A9390000}"/>
    <cellStyle name="Normal 12 2 2 12 4" xfId="14761" xr:uid="{00000000-0005-0000-0000-0000AA390000}"/>
    <cellStyle name="Normal 12 2 2 12 4 2" xfId="14762" xr:uid="{00000000-0005-0000-0000-0000AB390000}"/>
    <cellStyle name="Normal 12 2 2 12 5" xfId="14763" xr:uid="{00000000-0005-0000-0000-0000AC390000}"/>
    <cellStyle name="Normal 12 2 2 12 5 2" xfId="14764" xr:uid="{00000000-0005-0000-0000-0000AD390000}"/>
    <cellStyle name="Normal 12 2 2 12 6" xfId="14765" xr:uid="{00000000-0005-0000-0000-0000AE390000}"/>
    <cellStyle name="Normal 12 2 2 12 6 2" xfId="14766" xr:uid="{00000000-0005-0000-0000-0000AF390000}"/>
    <cellStyle name="Normal 12 2 2 12 7" xfId="14767" xr:uid="{00000000-0005-0000-0000-0000B0390000}"/>
    <cellStyle name="Normal 12 2 2 12 7 2" xfId="14768" xr:uid="{00000000-0005-0000-0000-0000B1390000}"/>
    <cellStyle name="Normal 12 2 2 12 8" xfId="14769" xr:uid="{00000000-0005-0000-0000-0000B2390000}"/>
    <cellStyle name="Normal 12 2 2 12 8 2" xfId="14770" xr:uid="{00000000-0005-0000-0000-0000B3390000}"/>
    <cellStyle name="Normal 12 2 2 12 9" xfId="14771" xr:uid="{00000000-0005-0000-0000-0000B4390000}"/>
    <cellStyle name="Normal 12 2 2 12 9 2" xfId="14772" xr:uid="{00000000-0005-0000-0000-0000B5390000}"/>
    <cellStyle name="Normal 12 2 2 2" xfId="14773" xr:uid="{00000000-0005-0000-0000-0000B6390000}"/>
    <cellStyle name="Normal 12 2 2 2 10" xfId="14774" xr:uid="{00000000-0005-0000-0000-0000B7390000}"/>
    <cellStyle name="Normal 12 2 2 2 10 2" xfId="14775" xr:uid="{00000000-0005-0000-0000-0000B8390000}"/>
    <cellStyle name="Normal 12 2 2 2 11" xfId="14776" xr:uid="{00000000-0005-0000-0000-0000B9390000}"/>
    <cellStyle name="Normal 12 2 2 2 11 2" xfId="14777" xr:uid="{00000000-0005-0000-0000-0000BA390000}"/>
    <cellStyle name="Normal 12 2 2 2 12" xfId="14778" xr:uid="{00000000-0005-0000-0000-0000BB390000}"/>
    <cellStyle name="Normal 12 2 2 2 12 2" xfId="14779" xr:uid="{00000000-0005-0000-0000-0000BC390000}"/>
    <cellStyle name="Normal 12 2 2 2 13" xfId="14780" xr:uid="{00000000-0005-0000-0000-0000BD390000}"/>
    <cellStyle name="Normal 12 2 2 2 13 2" xfId="14781" xr:uid="{00000000-0005-0000-0000-0000BE390000}"/>
    <cellStyle name="Normal 12 2 2 2 14" xfId="14782" xr:uid="{00000000-0005-0000-0000-0000BF390000}"/>
    <cellStyle name="Normal 12 2 2 2 14 2" xfId="14783" xr:uid="{00000000-0005-0000-0000-0000C0390000}"/>
    <cellStyle name="Normal 12 2 2 2 15" xfId="14784" xr:uid="{00000000-0005-0000-0000-0000C1390000}"/>
    <cellStyle name="Normal 12 2 2 2 15 2" xfId="14785" xr:uid="{00000000-0005-0000-0000-0000C2390000}"/>
    <cellStyle name="Normal 12 2 2 2 16" xfId="14786" xr:uid="{00000000-0005-0000-0000-0000C3390000}"/>
    <cellStyle name="Normal 12 2 2 2 16 2" xfId="14787" xr:uid="{00000000-0005-0000-0000-0000C4390000}"/>
    <cellStyle name="Normal 12 2 2 2 17" xfId="14788" xr:uid="{00000000-0005-0000-0000-0000C5390000}"/>
    <cellStyle name="Normal 12 2 2 2 17 2" xfId="14789" xr:uid="{00000000-0005-0000-0000-0000C6390000}"/>
    <cellStyle name="Normal 12 2 2 2 18" xfId="14790" xr:uid="{00000000-0005-0000-0000-0000C7390000}"/>
    <cellStyle name="Normal 12 2 2 2 18 2" xfId="14791" xr:uid="{00000000-0005-0000-0000-0000C8390000}"/>
    <cellStyle name="Normal 12 2 2 2 19" xfId="14792" xr:uid="{00000000-0005-0000-0000-0000C9390000}"/>
    <cellStyle name="Normal 12 2 2 2 19 2" xfId="14793" xr:uid="{00000000-0005-0000-0000-0000CA390000}"/>
    <cellStyle name="Normal 12 2 2 2 2" xfId="14794" xr:uid="{00000000-0005-0000-0000-0000CB390000}"/>
    <cellStyle name="Normal 12 2 2 2 2 2" xfId="14795" xr:uid="{00000000-0005-0000-0000-0000CC390000}"/>
    <cellStyle name="Normal 12 2 2 2 2 2 10" xfId="14796" xr:uid="{00000000-0005-0000-0000-0000CD390000}"/>
    <cellStyle name="Normal 12 2 2 2 2 2 10 2" xfId="14797" xr:uid="{00000000-0005-0000-0000-0000CE390000}"/>
    <cellStyle name="Normal 12 2 2 2 2 2 11" xfId="14798" xr:uid="{00000000-0005-0000-0000-0000CF390000}"/>
    <cellStyle name="Normal 12 2 2 2 2 2 11 2" xfId="14799" xr:uid="{00000000-0005-0000-0000-0000D0390000}"/>
    <cellStyle name="Normal 12 2 2 2 2 2 12" xfId="14800" xr:uid="{00000000-0005-0000-0000-0000D1390000}"/>
    <cellStyle name="Normal 12 2 2 2 2 2 12 2" xfId="14801" xr:uid="{00000000-0005-0000-0000-0000D2390000}"/>
    <cellStyle name="Normal 12 2 2 2 2 2 13" xfId="14802" xr:uid="{00000000-0005-0000-0000-0000D3390000}"/>
    <cellStyle name="Normal 12 2 2 2 2 2 13 2" xfId="14803" xr:uid="{00000000-0005-0000-0000-0000D4390000}"/>
    <cellStyle name="Normal 12 2 2 2 2 2 14" xfId="14804" xr:uid="{00000000-0005-0000-0000-0000D5390000}"/>
    <cellStyle name="Normal 12 2 2 2 2 2 14 2" xfId="14805" xr:uid="{00000000-0005-0000-0000-0000D6390000}"/>
    <cellStyle name="Normal 12 2 2 2 2 2 15" xfId="14806" xr:uid="{00000000-0005-0000-0000-0000D7390000}"/>
    <cellStyle name="Normal 12 2 2 2 2 2 15 2" xfId="14807" xr:uid="{00000000-0005-0000-0000-0000D8390000}"/>
    <cellStyle name="Normal 12 2 2 2 2 2 16" xfId="14808" xr:uid="{00000000-0005-0000-0000-0000D9390000}"/>
    <cellStyle name="Normal 12 2 2 2 2 2 16 2" xfId="14809" xr:uid="{00000000-0005-0000-0000-0000DA390000}"/>
    <cellStyle name="Normal 12 2 2 2 2 2 17" xfId="14810" xr:uid="{00000000-0005-0000-0000-0000DB390000}"/>
    <cellStyle name="Normal 12 2 2 2 2 2 17 2" xfId="14811" xr:uid="{00000000-0005-0000-0000-0000DC390000}"/>
    <cellStyle name="Normal 12 2 2 2 2 2 18" xfId="14812" xr:uid="{00000000-0005-0000-0000-0000DD390000}"/>
    <cellStyle name="Normal 12 2 2 2 2 2 18 2" xfId="14813" xr:uid="{00000000-0005-0000-0000-0000DE390000}"/>
    <cellStyle name="Normal 12 2 2 2 2 2 19" xfId="14814" xr:uid="{00000000-0005-0000-0000-0000DF390000}"/>
    <cellStyle name="Normal 12 2 2 2 2 2 19 2" xfId="14815" xr:uid="{00000000-0005-0000-0000-0000E0390000}"/>
    <cellStyle name="Normal 12 2 2 2 2 2 2" xfId="14816" xr:uid="{00000000-0005-0000-0000-0000E1390000}"/>
    <cellStyle name="Normal 12 2 2 2 2 2 2 2" xfId="14817" xr:uid="{00000000-0005-0000-0000-0000E2390000}"/>
    <cellStyle name="Normal 12 2 2 2 2 2 2 2 10" xfId="14818" xr:uid="{00000000-0005-0000-0000-0000E3390000}"/>
    <cellStyle name="Normal 12 2 2 2 2 2 2 2 10 2" xfId="14819" xr:uid="{00000000-0005-0000-0000-0000E4390000}"/>
    <cellStyle name="Normal 12 2 2 2 2 2 2 2 11" xfId="14820" xr:uid="{00000000-0005-0000-0000-0000E5390000}"/>
    <cellStyle name="Normal 12 2 2 2 2 2 2 2 11 2" xfId="14821" xr:uid="{00000000-0005-0000-0000-0000E6390000}"/>
    <cellStyle name="Normal 12 2 2 2 2 2 2 2 12" xfId="14822" xr:uid="{00000000-0005-0000-0000-0000E7390000}"/>
    <cellStyle name="Normal 12 2 2 2 2 2 2 2 12 2" xfId="14823" xr:uid="{00000000-0005-0000-0000-0000E8390000}"/>
    <cellStyle name="Normal 12 2 2 2 2 2 2 2 13" xfId="14824" xr:uid="{00000000-0005-0000-0000-0000E9390000}"/>
    <cellStyle name="Normal 12 2 2 2 2 2 2 2 13 2" xfId="14825" xr:uid="{00000000-0005-0000-0000-0000EA390000}"/>
    <cellStyle name="Normal 12 2 2 2 2 2 2 2 14" xfId="14826" xr:uid="{00000000-0005-0000-0000-0000EB390000}"/>
    <cellStyle name="Normal 12 2 2 2 2 2 2 2 14 2" xfId="14827" xr:uid="{00000000-0005-0000-0000-0000EC390000}"/>
    <cellStyle name="Normal 12 2 2 2 2 2 2 2 15" xfId="14828" xr:uid="{00000000-0005-0000-0000-0000ED390000}"/>
    <cellStyle name="Normal 12 2 2 2 2 2 2 2 15 2" xfId="14829" xr:uid="{00000000-0005-0000-0000-0000EE390000}"/>
    <cellStyle name="Normal 12 2 2 2 2 2 2 2 16" xfId="14830" xr:uid="{00000000-0005-0000-0000-0000EF390000}"/>
    <cellStyle name="Normal 12 2 2 2 2 2 2 2 16 2" xfId="14831" xr:uid="{00000000-0005-0000-0000-0000F0390000}"/>
    <cellStyle name="Normal 12 2 2 2 2 2 2 2 17" xfId="14832" xr:uid="{00000000-0005-0000-0000-0000F1390000}"/>
    <cellStyle name="Normal 12 2 2 2 2 2 2 2 17 2" xfId="14833" xr:uid="{00000000-0005-0000-0000-0000F2390000}"/>
    <cellStyle name="Normal 12 2 2 2 2 2 2 2 18" xfId="14834" xr:uid="{00000000-0005-0000-0000-0000F3390000}"/>
    <cellStyle name="Normal 12 2 2 2 2 2 2 2 2" xfId="14835" xr:uid="{00000000-0005-0000-0000-0000F4390000}"/>
    <cellStyle name="Normal 12 2 2 2 2 2 2 2 2 2" xfId="14836" xr:uid="{00000000-0005-0000-0000-0000F5390000}"/>
    <cellStyle name="Normal 12 2 2 2 2 2 2 2 2 2 10" xfId="14837" xr:uid="{00000000-0005-0000-0000-0000F6390000}"/>
    <cellStyle name="Normal 12 2 2 2 2 2 2 2 2 2 10 2" xfId="14838" xr:uid="{00000000-0005-0000-0000-0000F7390000}"/>
    <cellStyle name="Normal 12 2 2 2 2 2 2 2 2 2 11" xfId="14839" xr:uid="{00000000-0005-0000-0000-0000F8390000}"/>
    <cellStyle name="Normal 12 2 2 2 2 2 2 2 2 2 11 2" xfId="14840" xr:uid="{00000000-0005-0000-0000-0000F9390000}"/>
    <cellStyle name="Normal 12 2 2 2 2 2 2 2 2 2 12" xfId="14841" xr:uid="{00000000-0005-0000-0000-0000FA390000}"/>
    <cellStyle name="Normal 12 2 2 2 2 2 2 2 2 2 12 2" xfId="14842" xr:uid="{00000000-0005-0000-0000-0000FB390000}"/>
    <cellStyle name="Normal 12 2 2 2 2 2 2 2 2 2 13" xfId="14843" xr:uid="{00000000-0005-0000-0000-0000FC390000}"/>
    <cellStyle name="Normal 12 2 2 2 2 2 2 2 2 2 13 2" xfId="14844" xr:uid="{00000000-0005-0000-0000-0000FD390000}"/>
    <cellStyle name="Normal 12 2 2 2 2 2 2 2 2 2 14" xfId="14845" xr:uid="{00000000-0005-0000-0000-0000FE390000}"/>
    <cellStyle name="Normal 12 2 2 2 2 2 2 2 2 2 14 2" xfId="14846" xr:uid="{00000000-0005-0000-0000-0000FF390000}"/>
    <cellStyle name="Normal 12 2 2 2 2 2 2 2 2 2 15" xfId="14847" xr:uid="{00000000-0005-0000-0000-0000003A0000}"/>
    <cellStyle name="Normal 12 2 2 2 2 2 2 2 2 2 15 2" xfId="14848" xr:uid="{00000000-0005-0000-0000-0000013A0000}"/>
    <cellStyle name="Normal 12 2 2 2 2 2 2 2 2 2 16" xfId="14849" xr:uid="{00000000-0005-0000-0000-0000023A0000}"/>
    <cellStyle name="Normal 12 2 2 2 2 2 2 2 2 2 16 2" xfId="14850" xr:uid="{00000000-0005-0000-0000-0000033A0000}"/>
    <cellStyle name="Normal 12 2 2 2 2 2 2 2 2 2 17" xfId="14851" xr:uid="{00000000-0005-0000-0000-0000043A0000}"/>
    <cellStyle name="Normal 12 2 2 2 2 2 2 2 2 2 17 2" xfId="14852" xr:uid="{00000000-0005-0000-0000-0000053A0000}"/>
    <cellStyle name="Normal 12 2 2 2 2 2 2 2 2 2 18" xfId="14853" xr:uid="{00000000-0005-0000-0000-0000063A0000}"/>
    <cellStyle name="Normal 12 2 2 2 2 2 2 2 2 2 2" xfId="14854" xr:uid="{00000000-0005-0000-0000-0000073A0000}"/>
    <cellStyle name="Normal 12 2 2 2 2 2 2 2 2 2 2 2" xfId="14855" xr:uid="{00000000-0005-0000-0000-0000083A0000}"/>
    <cellStyle name="Normal 12 2 2 2 2 2 2 2 2 2 2 2 10" xfId="14856" xr:uid="{00000000-0005-0000-0000-0000093A0000}"/>
    <cellStyle name="Normal 12 2 2 2 2 2 2 2 2 2 2 2 10 2" xfId="14857" xr:uid="{00000000-0005-0000-0000-00000A3A0000}"/>
    <cellStyle name="Normal 12 2 2 2 2 2 2 2 2 2 2 2 11" xfId="14858" xr:uid="{00000000-0005-0000-0000-00000B3A0000}"/>
    <cellStyle name="Normal 12 2 2 2 2 2 2 2 2 2 2 2 11 2" xfId="14859" xr:uid="{00000000-0005-0000-0000-00000C3A0000}"/>
    <cellStyle name="Normal 12 2 2 2 2 2 2 2 2 2 2 2 12" xfId="14860" xr:uid="{00000000-0005-0000-0000-00000D3A0000}"/>
    <cellStyle name="Normal 12 2 2 2 2 2 2 2 2 2 2 2 12 2" xfId="14861" xr:uid="{00000000-0005-0000-0000-00000E3A0000}"/>
    <cellStyle name="Normal 12 2 2 2 2 2 2 2 2 2 2 2 13" xfId="14862" xr:uid="{00000000-0005-0000-0000-00000F3A0000}"/>
    <cellStyle name="Normal 12 2 2 2 2 2 2 2 2 2 2 2 13 2" xfId="14863" xr:uid="{00000000-0005-0000-0000-0000103A0000}"/>
    <cellStyle name="Normal 12 2 2 2 2 2 2 2 2 2 2 2 14" xfId="14864" xr:uid="{00000000-0005-0000-0000-0000113A0000}"/>
    <cellStyle name="Normal 12 2 2 2 2 2 2 2 2 2 2 2 14 2" xfId="14865" xr:uid="{00000000-0005-0000-0000-0000123A0000}"/>
    <cellStyle name="Normal 12 2 2 2 2 2 2 2 2 2 2 2 15" xfId="14866" xr:uid="{00000000-0005-0000-0000-0000133A0000}"/>
    <cellStyle name="Normal 12 2 2 2 2 2 2 2 2 2 2 2 15 2" xfId="14867" xr:uid="{00000000-0005-0000-0000-0000143A0000}"/>
    <cellStyle name="Normal 12 2 2 2 2 2 2 2 2 2 2 2 16" xfId="14868" xr:uid="{00000000-0005-0000-0000-0000153A0000}"/>
    <cellStyle name="Normal 12 2 2 2 2 2 2 2 2 2 2 2 16 2" xfId="14869" xr:uid="{00000000-0005-0000-0000-0000163A0000}"/>
    <cellStyle name="Normal 12 2 2 2 2 2 2 2 2 2 2 2 17" xfId="14870" xr:uid="{00000000-0005-0000-0000-0000173A0000}"/>
    <cellStyle name="Normal 12 2 2 2 2 2 2 2 2 2 2 2 2" xfId="14871" xr:uid="{00000000-0005-0000-0000-0000183A0000}"/>
    <cellStyle name="Normal 12 2 2 2 2 2 2 2 2 2 2 2 2 2" xfId="14872" xr:uid="{00000000-0005-0000-0000-0000193A0000}"/>
    <cellStyle name="Normal 12 2 2 2 2 2 2 2 2 2 2 2 3" xfId="14873" xr:uid="{00000000-0005-0000-0000-00001A3A0000}"/>
    <cellStyle name="Normal 12 2 2 2 2 2 2 2 2 2 2 2 3 2" xfId="14874" xr:uid="{00000000-0005-0000-0000-00001B3A0000}"/>
    <cellStyle name="Normal 12 2 2 2 2 2 2 2 2 2 2 2 4" xfId="14875" xr:uid="{00000000-0005-0000-0000-00001C3A0000}"/>
    <cellStyle name="Normal 12 2 2 2 2 2 2 2 2 2 2 2 4 2" xfId="14876" xr:uid="{00000000-0005-0000-0000-00001D3A0000}"/>
    <cellStyle name="Normal 12 2 2 2 2 2 2 2 2 2 2 2 5" xfId="14877" xr:uid="{00000000-0005-0000-0000-00001E3A0000}"/>
    <cellStyle name="Normal 12 2 2 2 2 2 2 2 2 2 2 2 5 2" xfId="14878" xr:uid="{00000000-0005-0000-0000-00001F3A0000}"/>
    <cellStyle name="Normal 12 2 2 2 2 2 2 2 2 2 2 2 6" xfId="14879" xr:uid="{00000000-0005-0000-0000-0000203A0000}"/>
    <cellStyle name="Normal 12 2 2 2 2 2 2 2 2 2 2 2 6 2" xfId="14880" xr:uid="{00000000-0005-0000-0000-0000213A0000}"/>
    <cellStyle name="Normal 12 2 2 2 2 2 2 2 2 2 2 2 7" xfId="14881" xr:uid="{00000000-0005-0000-0000-0000223A0000}"/>
    <cellStyle name="Normal 12 2 2 2 2 2 2 2 2 2 2 2 7 2" xfId="14882" xr:uid="{00000000-0005-0000-0000-0000233A0000}"/>
    <cellStyle name="Normal 12 2 2 2 2 2 2 2 2 2 2 2 8" xfId="14883" xr:uid="{00000000-0005-0000-0000-0000243A0000}"/>
    <cellStyle name="Normal 12 2 2 2 2 2 2 2 2 2 2 2 8 2" xfId="14884" xr:uid="{00000000-0005-0000-0000-0000253A0000}"/>
    <cellStyle name="Normal 12 2 2 2 2 2 2 2 2 2 2 2 9" xfId="14885" xr:uid="{00000000-0005-0000-0000-0000263A0000}"/>
    <cellStyle name="Normal 12 2 2 2 2 2 2 2 2 2 2 2 9 2" xfId="14886" xr:uid="{00000000-0005-0000-0000-0000273A0000}"/>
    <cellStyle name="Normal 12 2 2 2 2 2 2 2 2 2 3" xfId="14887" xr:uid="{00000000-0005-0000-0000-0000283A0000}"/>
    <cellStyle name="Normal 12 2 2 2 2 2 2 2 2 2 4" xfId="14888" xr:uid="{00000000-0005-0000-0000-0000293A0000}"/>
    <cellStyle name="Normal 12 2 2 2 2 2 2 2 2 2 4 2" xfId="14889" xr:uid="{00000000-0005-0000-0000-00002A3A0000}"/>
    <cellStyle name="Normal 12 2 2 2 2 2 2 2 2 2 5" xfId="14890" xr:uid="{00000000-0005-0000-0000-00002B3A0000}"/>
    <cellStyle name="Normal 12 2 2 2 2 2 2 2 2 2 5 2" xfId="14891" xr:uid="{00000000-0005-0000-0000-00002C3A0000}"/>
    <cellStyle name="Normal 12 2 2 2 2 2 2 2 2 2 6" xfId="14892" xr:uid="{00000000-0005-0000-0000-00002D3A0000}"/>
    <cellStyle name="Normal 12 2 2 2 2 2 2 2 2 2 6 2" xfId="14893" xr:uid="{00000000-0005-0000-0000-00002E3A0000}"/>
    <cellStyle name="Normal 12 2 2 2 2 2 2 2 2 2 7" xfId="14894" xr:uid="{00000000-0005-0000-0000-00002F3A0000}"/>
    <cellStyle name="Normal 12 2 2 2 2 2 2 2 2 2 7 2" xfId="14895" xr:uid="{00000000-0005-0000-0000-0000303A0000}"/>
    <cellStyle name="Normal 12 2 2 2 2 2 2 2 2 2 8" xfId="14896" xr:uid="{00000000-0005-0000-0000-0000313A0000}"/>
    <cellStyle name="Normal 12 2 2 2 2 2 2 2 2 2 8 2" xfId="14897" xr:uid="{00000000-0005-0000-0000-0000323A0000}"/>
    <cellStyle name="Normal 12 2 2 2 2 2 2 2 2 2 9" xfId="14898" xr:uid="{00000000-0005-0000-0000-0000333A0000}"/>
    <cellStyle name="Normal 12 2 2 2 2 2 2 2 2 2 9 2" xfId="14899" xr:uid="{00000000-0005-0000-0000-0000343A0000}"/>
    <cellStyle name="Normal 12 2 2 2 2 2 2 2 2 3" xfId="14900" xr:uid="{00000000-0005-0000-0000-0000353A0000}"/>
    <cellStyle name="Normal 12 2 2 2 2 2 2 2 2 3 10" xfId="14901" xr:uid="{00000000-0005-0000-0000-0000363A0000}"/>
    <cellStyle name="Normal 12 2 2 2 2 2 2 2 2 3 10 2" xfId="14902" xr:uid="{00000000-0005-0000-0000-0000373A0000}"/>
    <cellStyle name="Normal 12 2 2 2 2 2 2 2 2 3 11" xfId="14903" xr:uid="{00000000-0005-0000-0000-0000383A0000}"/>
    <cellStyle name="Normal 12 2 2 2 2 2 2 2 2 3 11 2" xfId="14904" xr:uid="{00000000-0005-0000-0000-0000393A0000}"/>
    <cellStyle name="Normal 12 2 2 2 2 2 2 2 2 3 12" xfId="14905" xr:uid="{00000000-0005-0000-0000-00003A3A0000}"/>
    <cellStyle name="Normal 12 2 2 2 2 2 2 2 2 3 12 2" xfId="14906" xr:uid="{00000000-0005-0000-0000-00003B3A0000}"/>
    <cellStyle name="Normal 12 2 2 2 2 2 2 2 2 3 13" xfId="14907" xr:uid="{00000000-0005-0000-0000-00003C3A0000}"/>
    <cellStyle name="Normal 12 2 2 2 2 2 2 2 2 3 13 2" xfId="14908" xr:uid="{00000000-0005-0000-0000-00003D3A0000}"/>
    <cellStyle name="Normal 12 2 2 2 2 2 2 2 2 3 14" xfId="14909" xr:uid="{00000000-0005-0000-0000-00003E3A0000}"/>
    <cellStyle name="Normal 12 2 2 2 2 2 2 2 2 3 14 2" xfId="14910" xr:uid="{00000000-0005-0000-0000-00003F3A0000}"/>
    <cellStyle name="Normal 12 2 2 2 2 2 2 2 2 3 15" xfId="14911" xr:uid="{00000000-0005-0000-0000-0000403A0000}"/>
    <cellStyle name="Normal 12 2 2 2 2 2 2 2 2 3 15 2" xfId="14912" xr:uid="{00000000-0005-0000-0000-0000413A0000}"/>
    <cellStyle name="Normal 12 2 2 2 2 2 2 2 2 3 16" xfId="14913" xr:uid="{00000000-0005-0000-0000-0000423A0000}"/>
    <cellStyle name="Normal 12 2 2 2 2 2 2 2 2 3 16 2" xfId="14914" xr:uid="{00000000-0005-0000-0000-0000433A0000}"/>
    <cellStyle name="Normal 12 2 2 2 2 2 2 2 2 3 17" xfId="14915" xr:uid="{00000000-0005-0000-0000-0000443A0000}"/>
    <cellStyle name="Normal 12 2 2 2 2 2 2 2 2 3 2" xfId="14916" xr:uid="{00000000-0005-0000-0000-0000453A0000}"/>
    <cellStyle name="Normal 12 2 2 2 2 2 2 2 2 3 3" xfId="14917" xr:uid="{00000000-0005-0000-0000-0000463A0000}"/>
    <cellStyle name="Normal 12 2 2 2 2 2 2 2 2 3 3 2" xfId="14918" xr:uid="{00000000-0005-0000-0000-0000473A0000}"/>
    <cellStyle name="Normal 12 2 2 2 2 2 2 2 2 3 4" xfId="14919" xr:uid="{00000000-0005-0000-0000-0000483A0000}"/>
    <cellStyle name="Normal 12 2 2 2 2 2 2 2 2 3 4 2" xfId="14920" xr:uid="{00000000-0005-0000-0000-0000493A0000}"/>
    <cellStyle name="Normal 12 2 2 2 2 2 2 2 2 3 5" xfId="14921" xr:uid="{00000000-0005-0000-0000-00004A3A0000}"/>
    <cellStyle name="Normal 12 2 2 2 2 2 2 2 2 3 5 2" xfId="14922" xr:uid="{00000000-0005-0000-0000-00004B3A0000}"/>
    <cellStyle name="Normal 12 2 2 2 2 2 2 2 2 3 6" xfId="14923" xr:uid="{00000000-0005-0000-0000-00004C3A0000}"/>
    <cellStyle name="Normal 12 2 2 2 2 2 2 2 2 3 6 2" xfId="14924" xr:uid="{00000000-0005-0000-0000-00004D3A0000}"/>
    <cellStyle name="Normal 12 2 2 2 2 2 2 2 2 3 7" xfId="14925" xr:uid="{00000000-0005-0000-0000-00004E3A0000}"/>
    <cellStyle name="Normal 12 2 2 2 2 2 2 2 2 3 7 2" xfId="14926" xr:uid="{00000000-0005-0000-0000-00004F3A0000}"/>
    <cellStyle name="Normal 12 2 2 2 2 2 2 2 2 3 8" xfId="14927" xr:uid="{00000000-0005-0000-0000-0000503A0000}"/>
    <cellStyle name="Normal 12 2 2 2 2 2 2 2 2 3 8 2" xfId="14928" xr:uid="{00000000-0005-0000-0000-0000513A0000}"/>
    <cellStyle name="Normal 12 2 2 2 2 2 2 2 2 3 9" xfId="14929" xr:uid="{00000000-0005-0000-0000-0000523A0000}"/>
    <cellStyle name="Normal 12 2 2 2 2 2 2 2 2 3 9 2" xfId="14930" xr:uid="{00000000-0005-0000-0000-0000533A0000}"/>
    <cellStyle name="Normal 12 2 2 2 2 2 2 2 3" xfId="14931" xr:uid="{00000000-0005-0000-0000-0000543A0000}"/>
    <cellStyle name="Normal 12 2 2 2 2 2 2 2 3 2" xfId="14932" xr:uid="{00000000-0005-0000-0000-0000553A0000}"/>
    <cellStyle name="Normal 12 2 2 2 2 2 2 2 3 2 10" xfId="14933" xr:uid="{00000000-0005-0000-0000-0000563A0000}"/>
    <cellStyle name="Normal 12 2 2 2 2 2 2 2 3 2 10 2" xfId="14934" xr:uid="{00000000-0005-0000-0000-0000573A0000}"/>
    <cellStyle name="Normal 12 2 2 2 2 2 2 2 3 2 11" xfId="14935" xr:uid="{00000000-0005-0000-0000-0000583A0000}"/>
    <cellStyle name="Normal 12 2 2 2 2 2 2 2 3 2 11 2" xfId="14936" xr:uid="{00000000-0005-0000-0000-0000593A0000}"/>
    <cellStyle name="Normal 12 2 2 2 2 2 2 2 3 2 12" xfId="14937" xr:uid="{00000000-0005-0000-0000-00005A3A0000}"/>
    <cellStyle name="Normal 12 2 2 2 2 2 2 2 3 2 12 2" xfId="14938" xr:uid="{00000000-0005-0000-0000-00005B3A0000}"/>
    <cellStyle name="Normal 12 2 2 2 2 2 2 2 3 2 13" xfId="14939" xr:uid="{00000000-0005-0000-0000-00005C3A0000}"/>
    <cellStyle name="Normal 12 2 2 2 2 2 2 2 3 2 13 2" xfId="14940" xr:uid="{00000000-0005-0000-0000-00005D3A0000}"/>
    <cellStyle name="Normal 12 2 2 2 2 2 2 2 3 2 14" xfId="14941" xr:uid="{00000000-0005-0000-0000-00005E3A0000}"/>
    <cellStyle name="Normal 12 2 2 2 2 2 2 2 3 2 14 2" xfId="14942" xr:uid="{00000000-0005-0000-0000-00005F3A0000}"/>
    <cellStyle name="Normal 12 2 2 2 2 2 2 2 3 2 15" xfId="14943" xr:uid="{00000000-0005-0000-0000-0000603A0000}"/>
    <cellStyle name="Normal 12 2 2 2 2 2 2 2 3 2 15 2" xfId="14944" xr:uid="{00000000-0005-0000-0000-0000613A0000}"/>
    <cellStyle name="Normal 12 2 2 2 2 2 2 2 3 2 16" xfId="14945" xr:uid="{00000000-0005-0000-0000-0000623A0000}"/>
    <cellStyle name="Normal 12 2 2 2 2 2 2 2 3 2 2" xfId="14946" xr:uid="{00000000-0005-0000-0000-0000633A0000}"/>
    <cellStyle name="Normal 12 2 2 2 2 2 2 2 3 2 2 2" xfId="14947" xr:uid="{00000000-0005-0000-0000-0000643A0000}"/>
    <cellStyle name="Normal 12 2 2 2 2 2 2 2 3 2 3" xfId="14948" xr:uid="{00000000-0005-0000-0000-0000653A0000}"/>
    <cellStyle name="Normal 12 2 2 2 2 2 2 2 3 2 3 2" xfId="14949" xr:uid="{00000000-0005-0000-0000-0000663A0000}"/>
    <cellStyle name="Normal 12 2 2 2 2 2 2 2 3 2 4" xfId="14950" xr:uid="{00000000-0005-0000-0000-0000673A0000}"/>
    <cellStyle name="Normal 12 2 2 2 2 2 2 2 3 2 4 2" xfId="14951" xr:uid="{00000000-0005-0000-0000-0000683A0000}"/>
    <cellStyle name="Normal 12 2 2 2 2 2 2 2 3 2 5" xfId="14952" xr:uid="{00000000-0005-0000-0000-0000693A0000}"/>
    <cellStyle name="Normal 12 2 2 2 2 2 2 2 3 2 5 2" xfId="14953" xr:uid="{00000000-0005-0000-0000-00006A3A0000}"/>
    <cellStyle name="Normal 12 2 2 2 2 2 2 2 3 2 6" xfId="14954" xr:uid="{00000000-0005-0000-0000-00006B3A0000}"/>
    <cellStyle name="Normal 12 2 2 2 2 2 2 2 3 2 6 2" xfId="14955" xr:uid="{00000000-0005-0000-0000-00006C3A0000}"/>
    <cellStyle name="Normal 12 2 2 2 2 2 2 2 3 2 7" xfId="14956" xr:uid="{00000000-0005-0000-0000-00006D3A0000}"/>
    <cellStyle name="Normal 12 2 2 2 2 2 2 2 3 2 7 2" xfId="14957" xr:uid="{00000000-0005-0000-0000-00006E3A0000}"/>
    <cellStyle name="Normal 12 2 2 2 2 2 2 2 3 2 8" xfId="14958" xr:uid="{00000000-0005-0000-0000-00006F3A0000}"/>
    <cellStyle name="Normal 12 2 2 2 2 2 2 2 3 2 8 2" xfId="14959" xr:uid="{00000000-0005-0000-0000-0000703A0000}"/>
    <cellStyle name="Normal 12 2 2 2 2 2 2 2 3 2 9" xfId="14960" xr:uid="{00000000-0005-0000-0000-0000713A0000}"/>
    <cellStyle name="Normal 12 2 2 2 2 2 2 2 3 2 9 2" xfId="14961" xr:uid="{00000000-0005-0000-0000-0000723A0000}"/>
    <cellStyle name="Normal 12 2 2 2 2 2 2 2 4" xfId="14962" xr:uid="{00000000-0005-0000-0000-0000733A0000}"/>
    <cellStyle name="Normal 12 2 2 2 2 2 2 2 4 2" xfId="14963" xr:uid="{00000000-0005-0000-0000-0000743A0000}"/>
    <cellStyle name="Normal 12 2 2 2 2 2 2 2 5" xfId="14964" xr:uid="{00000000-0005-0000-0000-0000753A0000}"/>
    <cellStyle name="Normal 12 2 2 2 2 2 2 2 5 2" xfId="14965" xr:uid="{00000000-0005-0000-0000-0000763A0000}"/>
    <cellStyle name="Normal 12 2 2 2 2 2 2 2 6" xfId="14966" xr:uid="{00000000-0005-0000-0000-0000773A0000}"/>
    <cellStyle name="Normal 12 2 2 2 2 2 2 2 6 2" xfId="14967" xr:uid="{00000000-0005-0000-0000-0000783A0000}"/>
    <cellStyle name="Normal 12 2 2 2 2 2 2 2 7" xfId="14968" xr:uid="{00000000-0005-0000-0000-0000793A0000}"/>
    <cellStyle name="Normal 12 2 2 2 2 2 2 2 7 2" xfId="14969" xr:uid="{00000000-0005-0000-0000-00007A3A0000}"/>
    <cellStyle name="Normal 12 2 2 2 2 2 2 2 8" xfId="14970" xr:uid="{00000000-0005-0000-0000-00007B3A0000}"/>
    <cellStyle name="Normal 12 2 2 2 2 2 2 2 8 2" xfId="14971" xr:uid="{00000000-0005-0000-0000-00007C3A0000}"/>
    <cellStyle name="Normal 12 2 2 2 2 2 2 2 9" xfId="14972" xr:uid="{00000000-0005-0000-0000-00007D3A0000}"/>
    <cellStyle name="Normal 12 2 2 2 2 2 2 2 9 2" xfId="14973" xr:uid="{00000000-0005-0000-0000-00007E3A0000}"/>
    <cellStyle name="Normal 12 2 2 2 2 2 2 3" xfId="14974" xr:uid="{00000000-0005-0000-0000-00007F3A0000}"/>
    <cellStyle name="Normal 12 2 2 2 2 2 2 4" xfId="14975" xr:uid="{00000000-0005-0000-0000-0000803A0000}"/>
    <cellStyle name="Normal 12 2 2 2 2 2 2 5" xfId="14976" xr:uid="{00000000-0005-0000-0000-0000813A0000}"/>
    <cellStyle name="Normal 12 2 2 2 2 2 2 5 10" xfId="14977" xr:uid="{00000000-0005-0000-0000-0000823A0000}"/>
    <cellStyle name="Normal 12 2 2 2 2 2 2 5 10 2" xfId="14978" xr:uid="{00000000-0005-0000-0000-0000833A0000}"/>
    <cellStyle name="Normal 12 2 2 2 2 2 2 5 11" xfId="14979" xr:uid="{00000000-0005-0000-0000-0000843A0000}"/>
    <cellStyle name="Normal 12 2 2 2 2 2 2 5 11 2" xfId="14980" xr:uid="{00000000-0005-0000-0000-0000853A0000}"/>
    <cellStyle name="Normal 12 2 2 2 2 2 2 5 12" xfId="14981" xr:uid="{00000000-0005-0000-0000-0000863A0000}"/>
    <cellStyle name="Normal 12 2 2 2 2 2 2 5 12 2" xfId="14982" xr:uid="{00000000-0005-0000-0000-0000873A0000}"/>
    <cellStyle name="Normal 12 2 2 2 2 2 2 5 13" xfId="14983" xr:uid="{00000000-0005-0000-0000-0000883A0000}"/>
    <cellStyle name="Normal 12 2 2 2 2 2 2 5 13 2" xfId="14984" xr:uid="{00000000-0005-0000-0000-0000893A0000}"/>
    <cellStyle name="Normal 12 2 2 2 2 2 2 5 14" xfId="14985" xr:uid="{00000000-0005-0000-0000-00008A3A0000}"/>
    <cellStyle name="Normal 12 2 2 2 2 2 2 5 14 2" xfId="14986" xr:uid="{00000000-0005-0000-0000-00008B3A0000}"/>
    <cellStyle name="Normal 12 2 2 2 2 2 2 5 15" xfId="14987" xr:uid="{00000000-0005-0000-0000-00008C3A0000}"/>
    <cellStyle name="Normal 12 2 2 2 2 2 2 5 15 2" xfId="14988" xr:uid="{00000000-0005-0000-0000-00008D3A0000}"/>
    <cellStyle name="Normal 12 2 2 2 2 2 2 5 16" xfId="14989" xr:uid="{00000000-0005-0000-0000-00008E3A0000}"/>
    <cellStyle name="Normal 12 2 2 2 2 2 2 5 16 2" xfId="14990" xr:uid="{00000000-0005-0000-0000-00008F3A0000}"/>
    <cellStyle name="Normal 12 2 2 2 2 2 2 5 17" xfId="14991" xr:uid="{00000000-0005-0000-0000-0000903A0000}"/>
    <cellStyle name="Normal 12 2 2 2 2 2 2 5 2" xfId="14992" xr:uid="{00000000-0005-0000-0000-0000913A0000}"/>
    <cellStyle name="Normal 12 2 2 2 2 2 2 5 3" xfId="14993" xr:uid="{00000000-0005-0000-0000-0000923A0000}"/>
    <cellStyle name="Normal 12 2 2 2 2 2 2 5 3 2" xfId="14994" xr:uid="{00000000-0005-0000-0000-0000933A0000}"/>
    <cellStyle name="Normal 12 2 2 2 2 2 2 5 4" xfId="14995" xr:uid="{00000000-0005-0000-0000-0000943A0000}"/>
    <cellStyle name="Normal 12 2 2 2 2 2 2 5 4 2" xfId="14996" xr:uid="{00000000-0005-0000-0000-0000953A0000}"/>
    <cellStyle name="Normal 12 2 2 2 2 2 2 5 5" xfId="14997" xr:uid="{00000000-0005-0000-0000-0000963A0000}"/>
    <cellStyle name="Normal 12 2 2 2 2 2 2 5 5 2" xfId="14998" xr:uid="{00000000-0005-0000-0000-0000973A0000}"/>
    <cellStyle name="Normal 12 2 2 2 2 2 2 5 6" xfId="14999" xr:uid="{00000000-0005-0000-0000-0000983A0000}"/>
    <cellStyle name="Normal 12 2 2 2 2 2 2 5 6 2" xfId="15000" xr:uid="{00000000-0005-0000-0000-0000993A0000}"/>
    <cellStyle name="Normal 12 2 2 2 2 2 2 5 7" xfId="15001" xr:uid="{00000000-0005-0000-0000-00009A3A0000}"/>
    <cellStyle name="Normal 12 2 2 2 2 2 2 5 7 2" xfId="15002" xr:uid="{00000000-0005-0000-0000-00009B3A0000}"/>
    <cellStyle name="Normal 12 2 2 2 2 2 2 5 8" xfId="15003" xr:uid="{00000000-0005-0000-0000-00009C3A0000}"/>
    <cellStyle name="Normal 12 2 2 2 2 2 2 5 8 2" xfId="15004" xr:uid="{00000000-0005-0000-0000-00009D3A0000}"/>
    <cellStyle name="Normal 12 2 2 2 2 2 2 5 9" xfId="15005" xr:uid="{00000000-0005-0000-0000-00009E3A0000}"/>
    <cellStyle name="Normal 12 2 2 2 2 2 2 5 9 2" xfId="15006" xr:uid="{00000000-0005-0000-0000-00009F3A0000}"/>
    <cellStyle name="Normal 12 2 2 2 2 2 20" xfId="15007" xr:uid="{00000000-0005-0000-0000-0000A03A0000}"/>
    <cellStyle name="Normal 12 2 2 2 2 2 3" xfId="15008" xr:uid="{00000000-0005-0000-0000-0000A13A0000}"/>
    <cellStyle name="Normal 12 2 2 2 2 2 3 10" xfId="15009" xr:uid="{00000000-0005-0000-0000-0000A23A0000}"/>
    <cellStyle name="Normal 12 2 2 2 2 2 3 10 2" xfId="15010" xr:uid="{00000000-0005-0000-0000-0000A33A0000}"/>
    <cellStyle name="Normal 12 2 2 2 2 2 3 11" xfId="15011" xr:uid="{00000000-0005-0000-0000-0000A43A0000}"/>
    <cellStyle name="Normal 12 2 2 2 2 2 3 11 2" xfId="15012" xr:uid="{00000000-0005-0000-0000-0000A53A0000}"/>
    <cellStyle name="Normal 12 2 2 2 2 2 3 12" xfId="15013" xr:uid="{00000000-0005-0000-0000-0000A63A0000}"/>
    <cellStyle name="Normal 12 2 2 2 2 2 3 12 2" xfId="15014" xr:uid="{00000000-0005-0000-0000-0000A73A0000}"/>
    <cellStyle name="Normal 12 2 2 2 2 2 3 13" xfId="15015" xr:uid="{00000000-0005-0000-0000-0000A83A0000}"/>
    <cellStyle name="Normal 12 2 2 2 2 2 3 13 2" xfId="15016" xr:uid="{00000000-0005-0000-0000-0000A93A0000}"/>
    <cellStyle name="Normal 12 2 2 2 2 2 3 14" xfId="15017" xr:uid="{00000000-0005-0000-0000-0000AA3A0000}"/>
    <cellStyle name="Normal 12 2 2 2 2 2 3 14 2" xfId="15018" xr:uid="{00000000-0005-0000-0000-0000AB3A0000}"/>
    <cellStyle name="Normal 12 2 2 2 2 2 3 15" xfId="15019" xr:uid="{00000000-0005-0000-0000-0000AC3A0000}"/>
    <cellStyle name="Normal 12 2 2 2 2 2 3 15 2" xfId="15020" xr:uid="{00000000-0005-0000-0000-0000AD3A0000}"/>
    <cellStyle name="Normal 12 2 2 2 2 2 3 16" xfId="15021" xr:uid="{00000000-0005-0000-0000-0000AE3A0000}"/>
    <cellStyle name="Normal 12 2 2 2 2 2 3 2" xfId="15022" xr:uid="{00000000-0005-0000-0000-0000AF3A0000}"/>
    <cellStyle name="Normal 12 2 2 2 2 2 3 2 2" xfId="15023" xr:uid="{00000000-0005-0000-0000-0000B03A0000}"/>
    <cellStyle name="Normal 12 2 2 2 2 2 3 3" xfId="15024" xr:uid="{00000000-0005-0000-0000-0000B13A0000}"/>
    <cellStyle name="Normal 12 2 2 2 2 2 3 3 2" xfId="15025" xr:uid="{00000000-0005-0000-0000-0000B23A0000}"/>
    <cellStyle name="Normal 12 2 2 2 2 2 3 4" xfId="15026" xr:uid="{00000000-0005-0000-0000-0000B33A0000}"/>
    <cellStyle name="Normal 12 2 2 2 2 2 3 4 2" xfId="15027" xr:uid="{00000000-0005-0000-0000-0000B43A0000}"/>
    <cellStyle name="Normal 12 2 2 2 2 2 3 5" xfId="15028" xr:uid="{00000000-0005-0000-0000-0000B53A0000}"/>
    <cellStyle name="Normal 12 2 2 2 2 2 3 5 2" xfId="15029" xr:uid="{00000000-0005-0000-0000-0000B63A0000}"/>
    <cellStyle name="Normal 12 2 2 2 2 2 3 6" xfId="15030" xr:uid="{00000000-0005-0000-0000-0000B73A0000}"/>
    <cellStyle name="Normal 12 2 2 2 2 2 3 6 2" xfId="15031" xr:uid="{00000000-0005-0000-0000-0000B83A0000}"/>
    <cellStyle name="Normal 12 2 2 2 2 2 3 7" xfId="15032" xr:uid="{00000000-0005-0000-0000-0000B93A0000}"/>
    <cellStyle name="Normal 12 2 2 2 2 2 3 7 2" xfId="15033" xr:uid="{00000000-0005-0000-0000-0000BA3A0000}"/>
    <cellStyle name="Normal 12 2 2 2 2 2 3 8" xfId="15034" xr:uid="{00000000-0005-0000-0000-0000BB3A0000}"/>
    <cellStyle name="Normal 12 2 2 2 2 2 3 8 2" xfId="15035" xr:uid="{00000000-0005-0000-0000-0000BC3A0000}"/>
    <cellStyle name="Normal 12 2 2 2 2 2 3 9" xfId="15036" xr:uid="{00000000-0005-0000-0000-0000BD3A0000}"/>
    <cellStyle name="Normal 12 2 2 2 2 2 3 9 2" xfId="15037" xr:uid="{00000000-0005-0000-0000-0000BE3A0000}"/>
    <cellStyle name="Normal 12 2 2 2 2 2 4" xfId="15038" xr:uid="{00000000-0005-0000-0000-0000BF3A0000}"/>
    <cellStyle name="Normal 12 2 2 2 2 2 4 10" xfId="15039" xr:uid="{00000000-0005-0000-0000-0000C03A0000}"/>
    <cellStyle name="Normal 12 2 2 2 2 2 4 10 2" xfId="15040" xr:uid="{00000000-0005-0000-0000-0000C13A0000}"/>
    <cellStyle name="Normal 12 2 2 2 2 2 4 11" xfId="15041" xr:uid="{00000000-0005-0000-0000-0000C23A0000}"/>
    <cellStyle name="Normal 12 2 2 2 2 2 4 11 2" xfId="15042" xr:uid="{00000000-0005-0000-0000-0000C33A0000}"/>
    <cellStyle name="Normal 12 2 2 2 2 2 4 12" xfId="15043" xr:uid="{00000000-0005-0000-0000-0000C43A0000}"/>
    <cellStyle name="Normal 12 2 2 2 2 2 4 12 2" xfId="15044" xr:uid="{00000000-0005-0000-0000-0000C53A0000}"/>
    <cellStyle name="Normal 12 2 2 2 2 2 4 13" xfId="15045" xr:uid="{00000000-0005-0000-0000-0000C63A0000}"/>
    <cellStyle name="Normal 12 2 2 2 2 2 4 13 2" xfId="15046" xr:uid="{00000000-0005-0000-0000-0000C73A0000}"/>
    <cellStyle name="Normal 12 2 2 2 2 2 4 14" xfId="15047" xr:uid="{00000000-0005-0000-0000-0000C83A0000}"/>
    <cellStyle name="Normal 12 2 2 2 2 2 4 14 2" xfId="15048" xr:uid="{00000000-0005-0000-0000-0000C93A0000}"/>
    <cellStyle name="Normal 12 2 2 2 2 2 4 15" xfId="15049" xr:uid="{00000000-0005-0000-0000-0000CA3A0000}"/>
    <cellStyle name="Normal 12 2 2 2 2 2 4 15 2" xfId="15050" xr:uid="{00000000-0005-0000-0000-0000CB3A0000}"/>
    <cellStyle name="Normal 12 2 2 2 2 2 4 16" xfId="15051" xr:uid="{00000000-0005-0000-0000-0000CC3A0000}"/>
    <cellStyle name="Normal 12 2 2 2 2 2 4 2" xfId="15052" xr:uid="{00000000-0005-0000-0000-0000CD3A0000}"/>
    <cellStyle name="Normal 12 2 2 2 2 2 4 2 2" xfId="15053" xr:uid="{00000000-0005-0000-0000-0000CE3A0000}"/>
    <cellStyle name="Normal 12 2 2 2 2 2 4 3" xfId="15054" xr:uid="{00000000-0005-0000-0000-0000CF3A0000}"/>
    <cellStyle name="Normal 12 2 2 2 2 2 4 3 2" xfId="15055" xr:uid="{00000000-0005-0000-0000-0000D03A0000}"/>
    <cellStyle name="Normal 12 2 2 2 2 2 4 4" xfId="15056" xr:uid="{00000000-0005-0000-0000-0000D13A0000}"/>
    <cellStyle name="Normal 12 2 2 2 2 2 4 4 2" xfId="15057" xr:uid="{00000000-0005-0000-0000-0000D23A0000}"/>
    <cellStyle name="Normal 12 2 2 2 2 2 4 5" xfId="15058" xr:uid="{00000000-0005-0000-0000-0000D33A0000}"/>
    <cellStyle name="Normal 12 2 2 2 2 2 4 5 2" xfId="15059" xr:uid="{00000000-0005-0000-0000-0000D43A0000}"/>
    <cellStyle name="Normal 12 2 2 2 2 2 4 6" xfId="15060" xr:uid="{00000000-0005-0000-0000-0000D53A0000}"/>
    <cellStyle name="Normal 12 2 2 2 2 2 4 6 2" xfId="15061" xr:uid="{00000000-0005-0000-0000-0000D63A0000}"/>
    <cellStyle name="Normal 12 2 2 2 2 2 4 7" xfId="15062" xr:uid="{00000000-0005-0000-0000-0000D73A0000}"/>
    <cellStyle name="Normal 12 2 2 2 2 2 4 7 2" xfId="15063" xr:uid="{00000000-0005-0000-0000-0000D83A0000}"/>
    <cellStyle name="Normal 12 2 2 2 2 2 4 8" xfId="15064" xr:uid="{00000000-0005-0000-0000-0000D93A0000}"/>
    <cellStyle name="Normal 12 2 2 2 2 2 4 8 2" xfId="15065" xr:uid="{00000000-0005-0000-0000-0000DA3A0000}"/>
    <cellStyle name="Normal 12 2 2 2 2 2 4 9" xfId="15066" xr:uid="{00000000-0005-0000-0000-0000DB3A0000}"/>
    <cellStyle name="Normal 12 2 2 2 2 2 4 9 2" xfId="15067" xr:uid="{00000000-0005-0000-0000-0000DC3A0000}"/>
    <cellStyle name="Normal 12 2 2 2 2 2 5" xfId="15068" xr:uid="{00000000-0005-0000-0000-0000DD3A0000}"/>
    <cellStyle name="Normal 12 2 2 2 2 2 5 2" xfId="15069" xr:uid="{00000000-0005-0000-0000-0000DE3A0000}"/>
    <cellStyle name="Normal 12 2 2 2 2 2 5 2 10" xfId="15070" xr:uid="{00000000-0005-0000-0000-0000DF3A0000}"/>
    <cellStyle name="Normal 12 2 2 2 2 2 5 2 10 2" xfId="15071" xr:uid="{00000000-0005-0000-0000-0000E03A0000}"/>
    <cellStyle name="Normal 12 2 2 2 2 2 5 2 11" xfId="15072" xr:uid="{00000000-0005-0000-0000-0000E13A0000}"/>
    <cellStyle name="Normal 12 2 2 2 2 2 5 2 11 2" xfId="15073" xr:uid="{00000000-0005-0000-0000-0000E23A0000}"/>
    <cellStyle name="Normal 12 2 2 2 2 2 5 2 12" xfId="15074" xr:uid="{00000000-0005-0000-0000-0000E33A0000}"/>
    <cellStyle name="Normal 12 2 2 2 2 2 5 2 12 2" xfId="15075" xr:uid="{00000000-0005-0000-0000-0000E43A0000}"/>
    <cellStyle name="Normal 12 2 2 2 2 2 5 2 13" xfId="15076" xr:uid="{00000000-0005-0000-0000-0000E53A0000}"/>
    <cellStyle name="Normal 12 2 2 2 2 2 5 2 13 2" xfId="15077" xr:uid="{00000000-0005-0000-0000-0000E63A0000}"/>
    <cellStyle name="Normal 12 2 2 2 2 2 5 2 14" xfId="15078" xr:uid="{00000000-0005-0000-0000-0000E73A0000}"/>
    <cellStyle name="Normal 12 2 2 2 2 2 5 2 14 2" xfId="15079" xr:uid="{00000000-0005-0000-0000-0000E83A0000}"/>
    <cellStyle name="Normal 12 2 2 2 2 2 5 2 15" xfId="15080" xr:uid="{00000000-0005-0000-0000-0000E93A0000}"/>
    <cellStyle name="Normal 12 2 2 2 2 2 5 2 15 2" xfId="15081" xr:uid="{00000000-0005-0000-0000-0000EA3A0000}"/>
    <cellStyle name="Normal 12 2 2 2 2 2 5 2 16" xfId="15082" xr:uid="{00000000-0005-0000-0000-0000EB3A0000}"/>
    <cellStyle name="Normal 12 2 2 2 2 2 5 2 2" xfId="15083" xr:uid="{00000000-0005-0000-0000-0000EC3A0000}"/>
    <cellStyle name="Normal 12 2 2 2 2 2 5 2 2 2" xfId="15084" xr:uid="{00000000-0005-0000-0000-0000ED3A0000}"/>
    <cellStyle name="Normal 12 2 2 2 2 2 5 2 3" xfId="15085" xr:uid="{00000000-0005-0000-0000-0000EE3A0000}"/>
    <cellStyle name="Normal 12 2 2 2 2 2 5 2 3 2" xfId="15086" xr:uid="{00000000-0005-0000-0000-0000EF3A0000}"/>
    <cellStyle name="Normal 12 2 2 2 2 2 5 2 4" xfId="15087" xr:uid="{00000000-0005-0000-0000-0000F03A0000}"/>
    <cellStyle name="Normal 12 2 2 2 2 2 5 2 4 2" xfId="15088" xr:uid="{00000000-0005-0000-0000-0000F13A0000}"/>
    <cellStyle name="Normal 12 2 2 2 2 2 5 2 5" xfId="15089" xr:uid="{00000000-0005-0000-0000-0000F23A0000}"/>
    <cellStyle name="Normal 12 2 2 2 2 2 5 2 5 2" xfId="15090" xr:uid="{00000000-0005-0000-0000-0000F33A0000}"/>
    <cellStyle name="Normal 12 2 2 2 2 2 5 2 6" xfId="15091" xr:uid="{00000000-0005-0000-0000-0000F43A0000}"/>
    <cellStyle name="Normal 12 2 2 2 2 2 5 2 6 2" xfId="15092" xr:uid="{00000000-0005-0000-0000-0000F53A0000}"/>
    <cellStyle name="Normal 12 2 2 2 2 2 5 2 7" xfId="15093" xr:uid="{00000000-0005-0000-0000-0000F63A0000}"/>
    <cellStyle name="Normal 12 2 2 2 2 2 5 2 7 2" xfId="15094" xr:uid="{00000000-0005-0000-0000-0000F73A0000}"/>
    <cellStyle name="Normal 12 2 2 2 2 2 5 2 8" xfId="15095" xr:uid="{00000000-0005-0000-0000-0000F83A0000}"/>
    <cellStyle name="Normal 12 2 2 2 2 2 5 2 8 2" xfId="15096" xr:uid="{00000000-0005-0000-0000-0000F93A0000}"/>
    <cellStyle name="Normal 12 2 2 2 2 2 5 2 9" xfId="15097" xr:uid="{00000000-0005-0000-0000-0000FA3A0000}"/>
    <cellStyle name="Normal 12 2 2 2 2 2 5 2 9 2" xfId="15098" xr:uid="{00000000-0005-0000-0000-0000FB3A0000}"/>
    <cellStyle name="Normal 12 2 2 2 2 2 6" xfId="15099" xr:uid="{00000000-0005-0000-0000-0000FC3A0000}"/>
    <cellStyle name="Normal 12 2 2 2 2 2 6 2" xfId="15100" xr:uid="{00000000-0005-0000-0000-0000FD3A0000}"/>
    <cellStyle name="Normal 12 2 2 2 2 2 7" xfId="15101" xr:uid="{00000000-0005-0000-0000-0000FE3A0000}"/>
    <cellStyle name="Normal 12 2 2 2 2 2 7 2" xfId="15102" xr:uid="{00000000-0005-0000-0000-0000FF3A0000}"/>
    <cellStyle name="Normal 12 2 2 2 2 2 8" xfId="15103" xr:uid="{00000000-0005-0000-0000-0000003B0000}"/>
    <cellStyle name="Normal 12 2 2 2 2 2 8 2" xfId="15104" xr:uid="{00000000-0005-0000-0000-0000013B0000}"/>
    <cellStyle name="Normal 12 2 2 2 2 2 9" xfId="15105" xr:uid="{00000000-0005-0000-0000-0000023B0000}"/>
    <cellStyle name="Normal 12 2 2 2 2 2 9 2" xfId="15106" xr:uid="{00000000-0005-0000-0000-0000033B0000}"/>
    <cellStyle name="Normal 12 2 2 2 2 3" xfId="15107" xr:uid="{00000000-0005-0000-0000-0000043B0000}"/>
    <cellStyle name="Normal 12 2 2 2 2 4" xfId="15108" xr:uid="{00000000-0005-0000-0000-0000053B0000}"/>
    <cellStyle name="Normal 12 2 2 2 2 5" xfId="15109" xr:uid="{00000000-0005-0000-0000-0000063B0000}"/>
    <cellStyle name="Normal 12 2 2 2 2 6" xfId="15110" xr:uid="{00000000-0005-0000-0000-0000073B0000}"/>
    <cellStyle name="Normal 12 2 2 2 2 7" xfId="15111" xr:uid="{00000000-0005-0000-0000-0000083B0000}"/>
    <cellStyle name="Normal 12 2 2 2 2 7 10" xfId="15112" xr:uid="{00000000-0005-0000-0000-0000093B0000}"/>
    <cellStyle name="Normal 12 2 2 2 2 7 10 2" xfId="15113" xr:uid="{00000000-0005-0000-0000-00000A3B0000}"/>
    <cellStyle name="Normal 12 2 2 2 2 7 11" xfId="15114" xr:uid="{00000000-0005-0000-0000-00000B3B0000}"/>
    <cellStyle name="Normal 12 2 2 2 2 7 11 2" xfId="15115" xr:uid="{00000000-0005-0000-0000-00000C3B0000}"/>
    <cellStyle name="Normal 12 2 2 2 2 7 12" xfId="15116" xr:uid="{00000000-0005-0000-0000-00000D3B0000}"/>
    <cellStyle name="Normal 12 2 2 2 2 7 12 2" xfId="15117" xr:uid="{00000000-0005-0000-0000-00000E3B0000}"/>
    <cellStyle name="Normal 12 2 2 2 2 7 13" xfId="15118" xr:uid="{00000000-0005-0000-0000-00000F3B0000}"/>
    <cellStyle name="Normal 12 2 2 2 2 7 13 2" xfId="15119" xr:uid="{00000000-0005-0000-0000-0000103B0000}"/>
    <cellStyle name="Normal 12 2 2 2 2 7 14" xfId="15120" xr:uid="{00000000-0005-0000-0000-0000113B0000}"/>
    <cellStyle name="Normal 12 2 2 2 2 7 14 2" xfId="15121" xr:uid="{00000000-0005-0000-0000-0000123B0000}"/>
    <cellStyle name="Normal 12 2 2 2 2 7 15" xfId="15122" xr:uid="{00000000-0005-0000-0000-0000133B0000}"/>
    <cellStyle name="Normal 12 2 2 2 2 7 15 2" xfId="15123" xr:uid="{00000000-0005-0000-0000-0000143B0000}"/>
    <cellStyle name="Normal 12 2 2 2 2 7 16" xfId="15124" xr:uid="{00000000-0005-0000-0000-0000153B0000}"/>
    <cellStyle name="Normal 12 2 2 2 2 7 16 2" xfId="15125" xr:uid="{00000000-0005-0000-0000-0000163B0000}"/>
    <cellStyle name="Normal 12 2 2 2 2 7 17" xfId="15126" xr:uid="{00000000-0005-0000-0000-0000173B0000}"/>
    <cellStyle name="Normal 12 2 2 2 2 7 2" xfId="15127" xr:uid="{00000000-0005-0000-0000-0000183B0000}"/>
    <cellStyle name="Normal 12 2 2 2 2 7 3" xfId="15128" xr:uid="{00000000-0005-0000-0000-0000193B0000}"/>
    <cellStyle name="Normal 12 2 2 2 2 7 3 2" xfId="15129" xr:uid="{00000000-0005-0000-0000-00001A3B0000}"/>
    <cellStyle name="Normal 12 2 2 2 2 7 4" xfId="15130" xr:uid="{00000000-0005-0000-0000-00001B3B0000}"/>
    <cellStyle name="Normal 12 2 2 2 2 7 4 2" xfId="15131" xr:uid="{00000000-0005-0000-0000-00001C3B0000}"/>
    <cellStyle name="Normal 12 2 2 2 2 7 5" xfId="15132" xr:uid="{00000000-0005-0000-0000-00001D3B0000}"/>
    <cellStyle name="Normal 12 2 2 2 2 7 5 2" xfId="15133" xr:uid="{00000000-0005-0000-0000-00001E3B0000}"/>
    <cellStyle name="Normal 12 2 2 2 2 7 6" xfId="15134" xr:uid="{00000000-0005-0000-0000-00001F3B0000}"/>
    <cellStyle name="Normal 12 2 2 2 2 7 6 2" xfId="15135" xr:uid="{00000000-0005-0000-0000-0000203B0000}"/>
    <cellStyle name="Normal 12 2 2 2 2 7 7" xfId="15136" xr:uid="{00000000-0005-0000-0000-0000213B0000}"/>
    <cellStyle name="Normal 12 2 2 2 2 7 7 2" xfId="15137" xr:uid="{00000000-0005-0000-0000-0000223B0000}"/>
    <cellStyle name="Normal 12 2 2 2 2 7 8" xfId="15138" xr:uid="{00000000-0005-0000-0000-0000233B0000}"/>
    <cellStyle name="Normal 12 2 2 2 2 7 8 2" xfId="15139" xr:uid="{00000000-0005-0000-0000-0000243B0000}"/>
    <cellStyle name="Normal 12 2 2 2 2 7 9" xfId="15140" xr:uid="{00000000-0005-0000-0000-0000253B0000}"/>
    <cellStyle name="Normal 12 2 2 2 2 7 9 2" xfId="15141" xr:uid="{00000000-0005-0000-0000-0000263B0000}"/>
    <cellStyle name="Normal 12 2 2 2 20" xfId="15142" xr:uid="{00000000-0005-0000-0000-0000273B0000}"/>
    <cellStyle name="Normal 12 2 2 2 20 2" xfId="15143" xr:uid="{00000000-0005-0000-0000-0000283B0000}"/>
    <cellStyle name="Normal 12 2 2 2 21" xfId="15144" xr:uid="{00000000-0005-0000-0000-0000293B0000}"/>
    <cellStyle name="Normal 12 2 2 2 21 2" xfId="15145" xr:uid="{00000000-0005-0000-0000-00002A3B0000}"/>
    <cellStyle name="Normal 12 2 2 2 22" xfId="15146" xr:uid="{00000000-0005-0000-0000-00002B3B0000}"/>
    <cellStyle name="Normal 12 2 2 2 3" xfId="15147" xr:uid="{00000000-0005-0000-0000-00002C3B0000}"/>
    <cellStyle name="Normal 12 2 2 2 3 10" xfId="15148" xr:uid="{00000000-0005-0000-0000-00002D3B0000}"/>
    <cellStyle name="Normal 12 2 2 2 3 10 2" xfId="15149" xr:uid="{00000000-0005-0000-0000-00002E3B0000}"/>
    <cellStyle name="Normal 12 2 2 2 3 11" xfId="15150" xr:uid="{00000000-0005-0000-0000-00002F3B0000}"/>
    <cellStyle name="Normal 12 2 2 2 3 11 2" xfId="15151" xr:uid="{00000000-0005-0000-0000-0000303B0000}"/>
    <cellStyle name="Normal 12 2 2 2 3 12" xfId="15152" xr:uid="{00000000-0005-0000-0000-0000313B0000}"/>
    <cellStyle name="Normal 12 2 2 2 3 12 2" xfId="15153" xr:uid="{00000000-0005-0000-0000-0000323B0000}"/>
    <cellStyle name="Normal 12 2 2 2 3 13" xfId="15154" xr:uid="{00000000-0005-0000-0000-0000333B0000}"/>
    <cellStyle name="Normal 12 2 2 2 3 13 2" xfId="15155" xr:uid="{00000000-0005-0000-0000-0000343B0000}"/>
    <cellStyle name="Normal 12 2 2 2 3 14" xfId="15156" xr:uid="{00000000-0005-0000-0000-0000353B0000}"/>
    <cellStyle name="Normal 12 2 2 2 3 14 2" xfId="15157" xr:uid="{00000000-0005-0000-0000-0000363B0000}"/>
    <cellStyle name="Normal 12 2 2 2 3 15" xfId="15158" xr:uid="{00000000-0005-0000-0000-0000373B0000}"/>
    <cellStyle name="Normal 12 2 2 2 3 15 2" xfId="15159" xr:uid="{00000000-0005-0000-0000-0000383B0000}"/>
    <cellStyle name="Normal 12 2 2 2 3 16" xfId="15160" xr:uid="{00000000-0005-0000-0000-0000393B0000}"/>
    <cellStyle name="Normal 12 2 2 2 3 2" xfId="15161" xr:uid="{00000000-0005-0000-0000-00003A3B0000}"/>
    <cellStyle name="Normal 12 2 2 2 3 2 2" xfId="15162" xr:uid="{00000000-0005-0000-0000-00003B3B0000}"/>
    <cellStyle name="Normal 12 2 2 2 3 3" xfId="15163" xr:uid="{00000000-0005-0000-0000-00003C3B0000}"/>
    <cellStyle name="Normal 12 2 2 2 3 3 2" xfId="15164" xr:uid="{00000000-0005-0000-0000-00003D3B0000}"/>
    <cellStyle name="Normal 12 2 2 2 3 4" xfId="15165" xr:uid="{00000000-0005-0000-0000-00003E3B0000}"/>
    <cellStyle name="Normal 12 2 2 2 3 4 2" xfId="15166" xr:uid="{00000000-0005-0000-0000-00003F3B0000}"/>
    <cellStyle name="Normal 12 2 2 2 3 5" xfId="15167" xr:uid="{00000000-0005-0000-0000-0000403B0000}"/>
    <cellStyle name="Normal 12 2 2 2 3 5 2" xfId="15168" xr:uid="{00000000-0005-0000-0000-0000413B0000}"/>
    <cellStyle name="Normal 12 2 2 2 3 6" xfId="15169" xr:uid="{00000000-0005-0000-0000-0000423B0000}"/>
    <cellStyle name="Normal 12 2 2 2 3 6 2" xfId="15170" xr:uid="{00000000-0005-0000-0000-0000433B0000}"/>
    <cellStyle name="Normal 12 2 2 2 3 7" xfId="15171" xr:uid="{00000000-0005-0000-0000-0000443B0000}"/>
    <cellStyle name="Normal 12 2 2 2 3 7 2" xfId="15172" xr:uid="{00000000-0005-0000-0000-0000453B0000}"/>
    <cellStyle name="Normal 12 2 2 2 3 8" xfId="15173" xr:uid="{00000000-0005-0000-0000-0000463B0000}"/>
    <cellStyle name="Normal 12 2 2 2 3 8 2" xfId="15174" xr:uid="{00000000-0005-0000-0000-0000473B0000}"/>
    <cellStyle name="Normal 12 2 2 2 3 9" xfId="15175" xr:uid="{00000000-0005-0000-0000-0000483B0000}"/>
    <cellStyle name="Normal 12 2 2 2 3 9 2" xfId="15176" xr:uid="{00000000-0005-0000-0000-0000493B0000}"/>
    <cellStyle name="Normal 12 2 2 2 4" xfId="15177" xr:uid="{00000000-0005-0000-0000-00004A3B0000}"/>
    <cellStyle name="Normal 12 2 2 2 4 10" xfId="15178" xr:uid="{00000000-0005-0000-0000-00004B3B0000}"/>
    <cellStyle name="Normal 12 2 2 2 4 10 2" xfId="15179" xr:uid="{00000000-0005-0000-0000-00004C3B0000}"/>
    <cellStyle name="Normal 12 2 2 2 4 11" xfId="15180" xr:uid="{00000000-0005-0000-0000-00004D3B0000}"/>
    <cellStyle name="Normal 12 2 2 2 4 11 2" xfId="15181" xr:uid="{00000000-0005-0000-0000-00004E3B0000}"/>
    <cellStyle name="Normal 12 2 2 2 4 12" xfId="15182" xr:uid="{00000000-0005-0000-0000-00004F3B0000}"/>
    <cellStyle name="Normal 12 2 2 2 4 12 2" xfId="15183" xr:uid="{00000000-0005-0000-0000-0000503B0000}"/>
    <cellStyle name="Normal 12 2 2 2 4 13" xfId="15184" xr:uid="{00000000-0005-0000-0000-0000513B0000}"/>
    <cellStyle name="Normal 12 2 2 2 4 13 2" xfId="15185" xr:uid="{00000000-0005-0000-0000-0000523B0000}"/>
    <cellStyle name="Normal 12 2 2 2 4 14" xfId="15186" xr:uid="{00000000-0005-0000-0000-0000533B0000}"/>
    <cellStyle name="Normal 12 2 2 2 4 14 2" xfId="15187" xr:uid="{00000000-0005-0000-0000-0000543B0000}"/>
    <cellStyle name="Normal 12 2 2 2 4 15" xfId="15188" xr:uid="{00000000-0005-0000-0000-0000553B0000}"/>
    <cellStyle name="Normal 12 2 2 2 4 15 2" xfId="15189" xr:uid="{00000000-0005-0000-0000-0000563B0000}"/>
    <cellStyle name="Normal 12 2 2 2 4 16" xfId="15190" xr:uid="{00000000-0005-0000-0000-0000573B0000}"/>
    <cellStyle name="Normal 12 2 2 2 4 2" xfId="15191" xr:uid="{00000000-0005-0000-0000-0000583B0000}"/>
    <cellStyle name="Normal 12 2 2 2 4 2 2" xfId="15192" xr:uid="{00000000-0005-0000-0000-0000593B0000}"/>
    <cellStyle name="Normal 12 2 2 2 4 3" xfId="15193" xr:uid="{00000000-0005-0000-0000-00005A3B0000}"/>
    <cellStyle name="Normal 12 2 2 2 4 3 2" xfId="15194" xr:uid="{00000000-0005-0000-0000-00005B3B0000}"/>
    <cellStyle name="Normal 12 2 2 2 4 4" xfId="15195" xr:uid="{00000000-0005-0000-0000-00005C3B0000}"/>
    <cellStyle name="Normal 12 2 2 2 4 4 2" xfId="15196" xr:uid="{00000000-0005-0000-0000-00005D3B0000}"/>
    <cellStyle name="Normal 12 2 2 2 4 5" xfId="15197" xr:uid="{00000000-0005-0000-0000-00005E3B0000}"/>
    <cellStyle name="Normal 12 2 2 2 4 5 2" xfId="15198" xr:uid="{00000000-0005-0000-0000-00005F3B0000}"/>
    <cellStyle name="Normal 12 2 2 2 4 6" xfId="15199" xr:uid="{00000000-0005-0000-0000-0000603B0000}"/>
    <cellStyle name="Normal 12 2 2 2 4 6 2" xfId="15200" xr:uid="{00000000-0005-0000-0000-0000613B0000}"/>
    <cellStyle name="Normal 12 2 2 2 4 7" xfId="15201" xr:uid="{00000000-0005-0000-0000-0000623B0000}"/>
    <cellStyle name="Normal 12 2 2 2 4 7 2" xfId="15202" xr:uid="{00000000-0005-0000-0000-0000633B0000}"/>
    <cellStyle name="Normal 12 2 2 2 4 8" xfId="15203" xr:uid="{00000000-0005-0000-0000-0000643B0000}"/>
    <cellStyle name="Normal 12 2 2 2 4 8 2" xfId="15204" xr:uid="{00000000-0005-0000-0000-0000653B0000}"/>
    <cellStyle name="Normal 12 2 2 2 4 9" xfId="15205" xr:uid="{00000000-0005-0000-0000-0000663B0000}"/>
    <cellStyle name="Normal 12 2 2 2 4 9 2" xfId="15206" xr:uid="{00000000-0005-0000-0000-0000673B0000}"/>
    <cellStyle name="Normal 12 2 2 2 5" xfId="15207" xr:uid="{00000000-0005-0000-0000-0000683B0000}"/>
    <cellStyle name="Normal 12 2 2 2 5 10" xfId="15208" xr:uid="{00000000-0005-0000-0000-0000693B0000}"/>
    <cellStyle name="Normal 12 2 2 2 5 10 2" xfId="15209" xr:uid="{00000000-0005-0000-0000-00006A3B0000}"/>
    <cellStyle name="Normal 12 2 2 2 5 11" xfId="15210" xr:uid="{00000000-0005-0000-0000-00006B3B0000}"/>
    <cellStyle name="Normal 12 2 2 2 5 11 2" xfId="15211" xr:uid="{00000000-0005-0000-0000-00006C3B0000}"/>
    <cellStyle name="Normal 12 2 2 2 5 12" xfId="15212" xr:uid="{00000000-0005-0000-0000-00006D3B0000}"/>
    <cellStyle name="Normal 12 2 2 2 5 12 2" xfId="15213" xr:uid="{00000000-0005-0000-0000-00006E3B0000}"/>
    <cellStyle name="Normal 12 2 2 2 5 13" xfId="15214" xr:uid="{00000000-0005-0000-0000-00006F3B0000}"/>
    <cellStyle name="Normal 12 2 2 2 5 13 2" xfId="15215" xr:uid="{00000000-0005-0000-0000-0000703B0000}"/>
    <cellStyle name="Normal 12 2 2 2 5 14" xfId="15216" xr:uid="{00000000-0005-0000-0000-0000713B0000}"/>
    <cellStyle name="Normal 12 2 2 2 5 14 2" xfId="15217" xr:uid="{00000000-0005-0000-0000-0000723B0000}"/>
    <cellStyle name="Normal 12 2 2 2 5 15" xfId="15218" xr:uid="{00000000-0005-0000-0000-0000733B0000}"/>
    <cellStyle name="Normal 12 2 2 2 5 15 2" xfId="15219" xr:uid="{00000000-0005-0000-0000-0000743B0000}"/>
    <cellStyle name="Normal 12 2 2 2 5 16" xfId="15220" xr:uid="{00000000-0005-0000-0000-0000753B0000}"/>
    <cellStyle name="Normal 12 2 2 2 5 2" xfId="15221" xr:uid="{00000000-0005-0000-0000-0000763B0000}"/>
    <cellStyle name="Normal 12 2 2 2 5 2 2" xfId="15222" xr:uid="{00000000-0005-0000-0000-0000773B0000}"/>
    <cellStyle name="Normal 12 2 2 2 5 3" xfId="15223" xr:uid="{00000000-0005-0000-0000-0000783B0000}"/>
    <cellStyle name="Normal 12 2 2 2 5 3 2" xfId="15224" xr:uid="{00000000-0005-0000-0000-0000793B0000}"/>
    <cellStyle name="Normal 12 2 2 2 5 4" xfId="15225" xr:uid="{00000000-0005-0000-0000-00007A3B0000}"/>
    <cellStyle name="Normal 12 2 2 2 5 4 2" xfId="15226" xr:uid="{00000000-0005-0000-0000-00007B3B0000}"/>
    <cellStyle name="Normal 12 2 2 2 5 5" xfId="15227" xr:uid="{00000000-0005-0000-0000-00007C3B0000}"/>
    <cellStyle name="Normal 12 2 2 2 5 5 2" xfId="15228" xr:uid="{00000000-0005-0000-0000-00007D3B0000}"/>
    <cellStyle name="Normal 12 2 2 2 5 6" xfId="15229" xr:uid="{00000000-0005-0000-0000-00007E3B0000}"/>
    <cellStyle name="Normal 12 2 2 2 5 6 2" xfId="15230" xr:uid="{00000000-0005-0000-0000-00007F3B0000}"/>
    <cellStyle name="Normal 12 2 2 2 5 7" xfId="15231" xr:uid="{00000000-0005-0000-0000-0000803B0000}"/>
    <cellStyle name="Normal 12 2 2 2 5 7 2" xfId="15232" xr:uid="{00000000-0005-0000-0000-0000813B0000}"/>
    <cellStyle name="Normal 12 2 2 2 5 8" xfId="15233" xr:uid="{00000000-0005-0000-0000-0000823B0000}"/>
    <cellStyle name="Normal 12 2 2 2 5 8 2" xfId="15234" xr:uid="{00000000-0005-0000-0000-0000833B0000}"/>
    <cellStyle name="Normal 12 2 2 2 5 9" xfId="15235" xr:uid="{00000000-0005-0000-0000-0000843B0000}"/>
    <cellStyle name="Normal 12 2 2 2 5 9 2" xfId="15236" xr:uid="{00000000-0005-0000-0000-0000853B0000}"/>
    <cellStyle name="Normal 12 2 2 2 6" xfId="15237" xr:uid="{00000000-0005-0000-0000-0000863B0000}"/>
    <cellStyle name="Normal 12 2 2 2 6 10" xfId="15238" xr:uid="{00000000-0005-0000-0000-0000873B0000}"/>
    <cellStyle name="Normal 12 2 2 2 6 10 2" xfId="15239" xr:uid="{00000000-0005-0000-0000-0000883B0000}"/>
    <cellStyle name="Normal 12 2 2 2 6 11" xfId="15240" xr:uid="{00000000-0005-0000-0000-0000893B0000}"/>
    <cellStyle name="Normal 12 2 2 2 6 11 2" xfId="15241" xr:uid="{00000000-0005-0000-0000-00008A3B0000}"/>
    <cellStyle name="Normal 12 2 2 2 6 12" xfId="15242" xr:uid="{00000000-0005-0000-0000-00008B3B0000}"/>
    <cellStyle name="Normal 12 2 2 2 6 12 2" xfId="15243" xr:uid="{00000000-0005-0000-0000-00008C3B0000}"/>
    <cellStyle name="Normal 12 2 2 2 6 13" xfId="15244" xr:uid="{00000000-0005-0000-0000-00008D3B0000}"/>
    <cellStyle name="Normal 12 2 2 2 6 13 2" xfId="15245" xr:uid="{00000000-0005-0000-0000-00008E3B0000}"/>
    <cellStyle name="Normal 12 2 2 2 6 14" xfId="15246" xr:uid="{00000000-0005-0000-0000-00008F3B0000}"/>
    <cellStyle name="Normal 12 2 2 2 6 14 2" xfId="15247" xr:uid="{00000000-0005-0000-0000-0000903B0000}"/>
    <cellStyle name="Normal 12 2 2 2 6 15" xfId="15248" xr:uid="{00000000-0005-0000-0000-0000913B0000}"/>
    <cellStyle name="Normal 12 2 2 2 6 15 2" xfId="15249" xr:uid="{00000000-0005-0000-0000-0000923B0000}"/>
    <cellStyle name="Normal 12 2 2 2 6 16" xfId="15250" xr:uid="{00000000-0005-0000-0000-0000933B0000}"/>
    <cellStyle name="Normal 12 2 2 2 6 2" xfId="15251" xr:uid="{00000000-0005-0000-0000-0000943B0000}"/>
    <cellStyle name="Normal 12 2 2 2 6 2 2" xfId="15252" xr:uid="{00000000-0005-0000-0000-0000953B0000}"/>
    <cellStyle name="Normal 12 2 2 2 6 3" xfId="15253" xr:uid="{00000000-0005-0000-0000-0000963B0000}"/>
    <cellStyle name="Normal 12 2 2 2 6 3 2" xfId="15254" xr:uid="{00000000-0005-0000-0000-0000973B0000}"/>
    <cellStyle name="Normal 12 2 2 2 6 4" xfId="15255" xr:uid="{00000000-0005-0000-0000-0000983B0000}"/>
    <cellStyle name="Normal 12 2 2 2 6 4 2" xfId="15256" xr:uid="{00000000-0005-0000-0000-0000993B0000}"/>
    <cellStyle name="Normal 12 2 2 2 6 5" xfId="15257" xr:uid="{00000000-0005-0000-0000-00009A3B0000}"/>
    <cellStyle name="Normal 12 2 2 2 6 5 2" xfId="15258" xr:uid="{00000000-0005-0000-0000-00009B3B0000}"/>
    <cellStyle name="Normal 12 2 2 2 6 6" xfId="15259" xr:uid="{00000000-0005-0000-0000-00009C3B0000}"/>
    <cellStyle name="Normal 12 2 2 2 6 6 2" xfId="15260" xr:uid="{00000000-0005-0000-0000-00009D3B0000}"/>
    <cellStyle name="Normal 12 2 2 2 6 7" xfId="15261" xr:uid="{00000000-0005-0000-0000-00009E3B0000}"/>
    <cellStyle name="Normal 12 2 2 2 6 7 2" xfId="15262" xr:uid="{00000000-0005-0000-0000-00009F3B0000}"/>
    <cellStyle name="Normal 12 2 2 2 6 8" xfId="15263" xr:uid="{00000000-0005-0000-0000-0000A03B0000}"/>
    <cellStyle name="Normal 12 2 2 2 6 8 2" xfId="15264" xr:uid="{00000000-0005-0000-0000-0000A13B0000}"/>
    <cellStyle name="Normal 12 2 2 2 6 9" xfId="15265" xr:uid="{00000000-0005-0000-0000-0000A23B0000}"/>
    <cellStyle name="Normal 12 2 2 2 6 9 2" xfId="15266" xr:uid="{00000000-0005-0000-0000-0000A33B0000}"/>
    <cellStyle name="Normal 12 2 2 2 7" xfId="15267" xr:uid="{00000000-0005-0000-0000-0000A43B0000}"/>
    <cellStyle name="Normal 12 2 2 2 7 2" xfId="15268" xr:uid="{00000000-0005-0000-0000-0000A53B0000}"/>
    <cellStyle name="Normal 12 2 2 2 7 2 10" xfId="15269" xr:uid="{00000000-0005-0000-0000-0000A63B0000}"/>
    <cellStyle name="Normal 12 2 2 2 7 2 10 2" xfId="15270" xr:uid="{00000000-0005-0000-0000-0000A73B0000}"/>
    <cellStyle name="Normal 12 2 2 2 7 2 11" xfId="15271" xr:uid="{00000000-0005-0000-0000-0000A83B0000}"/>
    <cellStyle name="Normal 12 2 2 2 7 2 11 2" xfId="15272" xr:uid="{00000000-0005-0000-0000-0000A93B0000}"/>
    <cellStyle name="Normal 12 2 2 2 7 2 12" xfId="15273" xr:uid="{00000000-0005-0000-0000-0000AA3B0000}"/>
    <cellStyle name="Normal 12 2 2 2 7 2 12 2" xfId="15274" xr:uid="{00000000-0005-0000-0000-0000AB3B0000}"/>
    <cellStyle name="Normal 12 2 2 2 7 2 13" xfId="15275" xr:uid="{00000000-0005-0000-0000-0000AC3B0000}"/>
    <cellStyle name="Normal 12 2 2 2 7 2 13 2" xfId="15276" xr:uid="{00000000-0005-0000-0000-0000AD3B0000}"/>
    <cellStyle name="Normal 12 2 2 2 7 2 14" xfId="15277" xr:uid="{00000000-0005-0000-0000-0000AE3B0000}"/>
    <cellStyle name="Normal 12 2 2 2 7 2 14 2" xfId="15278" xr:uid="{00000000-0005-0000-0000-0000AF3B0000}"/>
    <cellStyle name="Normal 12 2 2 2 7 2 15" xfId="15279" xr:uid="{00000000-0005-0000-0000-0000B03B0000}"/>
    <cellStyle name="Normal 12 2 2 2 7 2 15 2" xfId="15280" xr:uid="{00000000-0005-0000-0000-0000B13B0000}"/>
    <cellStyle name="Normal 12 2 2 2 7 2 16" xfId="15281" xr:uid="{00000000-0005-0000-0000-0000B23B0000}"/>
    <cellStyle name="Normal 12 2 2 2 7 2 2" xfId="15282" xr:uid="{00000000-0005-0000-0000-0000B33B0000}"/>
    <cellStyle name="Normal 12 2 2 2 7 2 2 2" xfId="15283" xr:uid="{00000000-0005-0000-0000-0000B43B0000}"/>
    <cellStyle name="Normal 12 2 2 2 7 2 3" xfId="15284" xr:uid="{00000000-0005-0000-0000-0000B53B0000}"/>
    <cellStyle name="Normal 12 2 2 2 7 2 3 2" xfId="15285" xr:uid="{00000000-0005-0000-0000-0000B63B0000}"/>
    <cellStyle name="Normal 12 2 2 2 7 2 4" xfId="15286" xr:uid="{00000000-0005-0000-0000-0000B73B0000}"/>
    <cellStyle name="Normal 12 2 2 2 7 2 4 2" xfId="15287" xr:uid="{00000000-0005-0000-0000-0000B83B0000}"/>
    <cellStyle name="Normal 12 2 2 2 7 2 5" xfId="15288" xr:uid="{00000000-0005-0000-0000-0000B93B0000}"/>
    <cellStyle name="Normal 12 2 2 2 7 2 5 2" xfId="15289" xr:uid="{00000000-0005-0000-0000-0000BA3B0000}"/>
    <cellStyle name="Normal 12 2 2 2 7 2 6" xfId="15290" xr:uid="{00000000-0005-0000-0000-0000BB3B0000}"/>
    <cellStyle name="Normal 12 2 2 2 7 2 6 2" xfId="15291" xr:uid="{00000000-0005-0000-0000-0000BC3B0000}"/>
    <cellStyle name="Normal 12 2 2 2 7 2 7" xfId="15292" xr:uid="{00000000-0005-0000-0000-0000BD3B0000}"/>
    <cellStyle name="Normal 12 2 2 2 7 2 7 2" xfId="15293" xr:uid="{00000000-0005-0000-0000-0000BE3B0000}"/>
    <cellStyle name="Normal 12 2 2 2 7 2 8" xfId="15294" xr:uid="{00000000-0005-0000-0000-0000BF3B0000}"/>
    <cellStyle name="Normal 12 2 2 2 7 2 8 2" xfId="15295" xr:uid="{00000000-0005-0000-0000-0000C03B0000}"/>
    <cellStyle name="Normal 12 2 2 2 7 2 9" xfId="15296" xr:uid="{00000000-0005-0000-0000-0000C13B0000}"/>
    <cellStyle name="Normal 12 2 2 2 7 2 9 2" xfId="15297" xr:uid="{00000000-0005-0000-0000-0000C23B0000}"/>
    <cellStyle name="Normal 12 2 2 2 8" xfId="15298" xr:uid="{00000000-0005-0000-0000-0000C33B0000}"/>
    <cellStyle name="Normal 12 2 2 2 8 2" xfId="15299" xr:uid="{00000000-0005-0000-0000-0000C43B0000}"/>
    <cellStyle name="Normal 12 2 2 2 9" xfId="15300" xr:uid="{00000000-0005-0000-0000-0000C53B0000}"/>
    <cellStyle name="Normal 12 2 2 2 9 2" xfId="15301" xr:uid="{00000000-0005-0000-0000-0000C63B0000}"/>
    <cellStyle name="Normal 12 2 2 3" xfId="15302" xr:uid="{00000000-0005-0000-0000-0000C73B0000}"/>
    <cellStyle name="Normal 12 2 2 3 10" xfId="15303" xr:uid="{00000000-0005-0000-0000-0000C83B0000}"/>
    <cellStyle name="Normal 12 2 2 3 10 2" xfId="15304" xr:uid="{00000000-0005-0000-0000-0000C93B0000}"/>
    <cellStyle name="Normal 12 2 2 3 11" xfId="15305" xr:uid="{00000000-0005-0000-0000-0000CA3B0000}"/>
    <cellStyle name="Normal 12 2 2 3 11 2" xfId="15306" xr:uid="{00000000-0005-0000-0000-0000CB3B0000}"/>
    <cellStyle name="Normal 12 2 2 3 12" xfId="15307" xr:uid="{00000000-0005-0000-0000-0000CC3B0000}"/>
    <cellStyle name="Normal 12 2 2 3 12 2" xfId="15308" xr:uid="{00000000-0005-0000-0000-0000CD3B0000}"/>
    <cellStyle name="Normal 12 2 2 3 13" xfId="15309" xr:uid="{00000000-0005-0000-0000-0000CE3B0000}"/>
    <cellStyle name="Normal 12 2 2 3 13 2" xfId="15310" xr:uid="{00000000-0005-0000-0000-0000CF3B0000}"/>
    <cellStyle name="Normal 12 2 2 3 14" xfId="15311" xr:uid="{00000000-0005-0000-0000-0000D03B0000}"/>
    <cellStyle name="Normal 12 2 2 3 14 2" xfId="15312" xr:uid="{00000000-0005-0000-0000-0000D13B0000}"/>
    <cellStyle name="Normal 12 2 2 3 15" xfId="15313" xr:uid="{00000000-0005-0000-0000-0000D23B0000}"/>
    <cellStyle name="Normal 12 2 2 3 15 2" xfId="15314" xr:uid="{00000000-0005-0000-0000-0000D33B0000}"/>
    <cellStyle name="Normal 12 2 2 3 16" xfId="15315" xr:uid="{00000000-0005-0000-0000-0000D43B0000}"/>
    <cellStyle name="Normal 12 2 2 3 2" xfId="15316" xr:uid="{00000000-0005-0000-0000-0000D53B0000}"/>
    <cellStyle name="Normal 12 2 2 3 2 2" xfId="15317" xr:uid="{00000000-0005-0000-0000-0000D63B0000}"/>
    <cellStyle name="Normal 12 2 2 3 3" xfId="15318" xr:uid="{00000000-0005-0000-0000-0000D73B0000}"/>
    <cellStyle name="Normal 12 2 2 3 3 2" xfId="15319" xr:uid="{00000000-0005-0000-0000-0000D83B0000}"/>
    <cellStyle name="Normal 12 2 2 3 4" xfId="15320" xr:uid="{00000000-0005-0000-0000-0000D93B0000}"/>
    <cellStyle name="Normal 12 2 2 3 4 2" xfId="15321" xr:uid="{00000000-0005-0000-0000-0000DA3B0000}"/>
    <cellStyle name="Normal 12 2 2 3 5" xfId="15322" xr:uid="{00000000-0005-0000-0000-0000DB3B0000}"/>
    <cellStyle name="Normal 12 2 2 3 5 2" xfId="15323" xr:uid="{00000000-0005-0000-0000-0000DC3B0000}"/>
    <cellStyle name="Normal 12 2 2 3 6" xfId="15324" xr:uid="{00000000-0005-0000-0000-0000DD3B0000}"/>
    <cellStyle name="Normal 12 2 2 3 6 2" xfId="15325" xr:uid="{00000000-0005-0000-0000-0000DE3B0000}"/>
    <cellStyle name="Normal 12 2 2 3 7" xfId="15326" xr:uid="{00000000-0005-0000-0000-0000DF3B0000}"/>
    <cellStyle name="Normal 12 2 2 3 7 2" xfId="15327" xr:uid="{00000000-0005-0000-0000-0000E03B0000}"/>
    <cellStyle name="Normal 12 2 2 3 8" xfId="15328" xr:uid="{00000000-0005-0000-0000-0000E13B0000}"/>
    <cellStyle name="Normal 12 2 2 3 8 2" xfId="15329" xr:uid="{00000000-0005-0000-0000-0000E23B0000}"/>
    <cellStyle name="Normal 12 2 2 3 9" xfId="15330" xr:uid="{00000000-0005-0000-0000-0000E33B0000}"/>
    <cellStyle name="Normal 12 2 2 3 9 2" xfId="15331" xr:uid="{00000000-0005-0000-0000-0000E43B0000}"/>
    <cellStyle name="Normal 12 2 2 4" xfId="15332" xr:uid="{00000000-0005-0000-0000-0000E53B0000}"/>
    <cellStyle name="Normal 12 2 2 4 10" xfId="15333" xr:uid="{00000000-0005-0000-0000-0000E63B0000}"/>
    <cellStyle name="Normal 12 2 2 4 10 2" xfId="15334" xr:uid="{00000000-0005-0000-0000-0000E73B0000}"/>
    <cellStyle name="Normal 12 2 2 4 11" xfId="15335" xr:uid="{00000000-0005-0000-0000-0000E83B0000}"/>
    <cellStyle name="Normal 12 2 2 4 11 2" xfId="15336" xr:uid="{00000000-0005-0000-0000-0000E93B0000}"/>
    <cellStyle name="Normal 12 2 2 4 12" xfId="15337" xr:uid="{00000000-0005-0000-0000-0000EA3B0000}"/>
    <cellStyle name="Normal 12 2 2 4 12 2" xfId="15338" xr:uid="{00000000-0005-0000-0000-0000EB3B0000}"/>
    <cellStyle name="Normal 12 2 2 4 13" xfId="15339" xr:uid="{00000000-0005-0000-0000-0000EC3B0000}"/>
    <cellStyle name="Normal 12 2 2 4 13 2" xfId="15340" xr:uid="{00000000-0005-0000-0000-0000ED3B0000}"/>
    <cellStyle name="Normal 12 2 2 4 14" xfId="15341" xr:uid="{00000000-0005-0000-0000-0000EE3B0000}"/>
    <cellStyle name="Normal 12 2 2 4 14 2" xfId="15342" xr:uid="{00000000-0005-0000-0000-0000EF3B0000}"/>
    <cellStyle name="Normal 12 2 2 4 15" xfId="15343" xr:uid="{00000000-0005-0000-0000-0000F03B0000}"/>
    <cellStyle name="Normal 12 2 2 4 15 2" xfId="15344" xr:uid="{00000000-0005-0000-0000-0000F13B0000}"/>
    <cellStyle name="Normal 12 2 2 4 16" xfId="15345" xr:uid="{00000000-0005-0000-0000-0000F23B0000}"/>
    <cellStyle name="Normal 12 2 2 4 2" xfId="15346" xr:uid="{00000000-0005-0000-0000-0000F33B0000}"/>
    <cellStyle name="Normal 12 2 2 4 2 2" xfId="15347" xr:uid="{00000000-0005-0000-0000-0000F43B0000}"/>
    <cellStyle name="Normal 12 2 2 4 3" xfId="15348" xr:uid="{00000000-0005-0000-0000-0000F53B0000}"/>
    <cellStyle name="Normal 12 2 2 4 3 2" xfId="15349" xr:uid="{00000000-0005-0000-0000-0000F63B0000}"/>
    <cellStyle name="Normal 12 2 2 4 4" xfId="15350" xr:uid="{00000000-0005-0000-0000-0000F73B0000}"/>
    <cellStyle name="Normal 12 2 2 4 4 2" xfId="15351" xr:uid="{00000000-0005-0000-0000-0000F83B0000}"/>
    <cellStyle name="Normal 12 2 2 4 5" xfId="15352" xr:uid="{00000000-0005-0000-0000-0000F93B0000}"/>
    <cellStyle name="Normal 12 2 2 4 5 2" xfId="15353" xr:uid="{00000000-0005-0000-0000-0000FA3B0000}"/>
    <cellStyle name="Normal 12 2 2 4 6" xfId="15354" xr:uid="{00000000-0005-0000-0000-0000FB3B0000}"/>
    <cellStyle name="Normal 12 2 2 4 6 2" xfId="15355" xr:uid="{00000000-0005-0000-0000-0000FC3B0000}"/>
    <cellStyle name="Normal 12 2 2 4 7" xfId="15356" xr:uid="{00000000-0005-0000-0000-0000FD3B0000}"/>
    <cellStyle name="Normal 12 2 2 4 7 2" xfId="15357" xr:uid="{00000000-0005-0000-0000-0000FE3B0000}"/>
    <cellStyle name="Normal 12 2 2 4 8" xfId="15358" xr:uid="{00000000-0005-0000-0000-0000FF3B0000}"/>
    <cellStyle name="Normal 12 2 2 4 8 2" xfId="15359" xr:uid="{00000000-0005-0000-0000-0000003C0000}"/>
    <cellStyle name="Normal 12 2 2 4 9" xfId="15360" xr:uid="{00000000-0005-0000-0000-0000013C0000}"/>
    <cellStyle name="Normal 12 2 2 4 9 2" xfId="15361" xr:uid="{00000000-0005-0000-0000-0000023C0000}"/>
    <cellStyle name="Normal 12 2 2 5" xfId="15362" xr:uid="{00000000-0005-0000-0000-0000033C0000}"/>
    <cellStyle name="Normal 12 2 2 6" xfId="15363" xr:uid="{00000000-0005-0000-0000-0000043C0000}"/>
    <cellStyle name="Normal 12 2 2 7" xfId="15364" xr:uid="{00000000-0005-0000-0000-0000053C0000}"/>
    <cellStyle name="Normal 12 2 2 8" xfId="15365" xr:uid="{00000000-0005-0000-0000-0000063C0000}"/>
    <cellStyle name="Normal 12 2 2 9" xfId="15366" xr:uid="{00000000-0005-0000-0000-0000073C0000}"/>
    <cellStyle name="Normal 12 2 20" xfId="15367" xr:uid="{00000000-0005-0000-0000-0000083C0000}"/>
    <cellStyle name="Normal 12 2 20 2" xfId="15368" xr:uid="{00000000-0005-0000-0000-0000093C0000}"/>
    <cellStyle name="Normal 12 2 21" xfId="15369" xr:uid="{00000000-0005-0000-0000-00000A3C0000}"/>
    <cellStyle name="Normal 12 2 21 2" xfId="15370" xr:uid="{00000000-0005-0000-0000-00000B3C0000}"/>
    <cellStyle name="Normal 12 2 22" xfId="15371" xr:uid="{00000000-0005-0000-0000-00000C3C0000}"/>
    <cellStyle name="Normal 12 2 22 2" xfId="15372" xr:uid="{00000000-0005-0000-0000-00000D3C0000}"/>
    <cellStyle name="Normal 12 2 23" xfId="15373" xr:uid="{00000000-0005-0000-0000-00000E3C0000}"/>
    <cellStyle name="Normal 12 2 3" xfId="15374" xr:uid="{00000000-0005-0000-0000-00000F3C0000}"/>
    <cellStyle name="Normal 12 2 3 10" xfId="15375" xr:uid="{00000000-0005-0000-0000-0000103C0000}"/>
    <cellStyle name="Normal 12 2 3 10 2" xfId="15376" xr:uid="{00000000-0005-0000-0000-0000113C0000}"/>
    <cellStyle name="Normal 12 2 3 11" xfId="15377" xr:uid="{00000000-0005-0000-0000-0000123C0000}"/>
    <cellStyle name="Normal 12 2 3 11 2" xfId="15378" xr:uid="{00000000-0005-0000-0000-0000133C0000}"/>
    <cellStyle name="Normal 12 2 3 12" xfId="15379" xr:uid="{00000000-0005-0000-0000-0000143C0000}"/>
    <cellStyle name="Normal 12 2 3 12 2" xfId="15380" xr:uid="{00000000-0005-0000-0000-0000153C0000}"/>
    <cellStyle name="Normal 12 2 3 13" xfId="15381" xr:uid="{00000000-0005-0000-0000-0000163C0000}"/>
    <cellStyle name="Normal 12 2 3 13 2" xfId="15382" xr:uid="{00000000-0005-0000-0000-0000173C0000}"/>
    <cellStyle name="Normal 12 2 3 14" xfId="15383" xr:uid="{00000000-0005-0000-0000-0000183C0000}"/>
    <cellStyle name="Normal 12 2 3 14 2" xfId="15384" xr:uid="{00000000-0005-0000-0000-0000193C0000}"/>
    <cellStyle name="Normal 12 2 3 15" xfId="15385" xr:uid="{00000000-0005-0000-0000-00001A3C0000}"/>
    <cellStyle name="Normal 12 2 3 15 2" xfId="15386" xr:uid="{00000000-0005-0000-0000-00001B3C0000}"/>
    <cellStyle name="Normal 12 2 3 16" xfId="15387" xr:uid="{00000000-0005-0000-0000-00001C3C0000}"/>
    <cellStyle name="Normal 12 2 3 2" xfId="15388" xr:uid="{00000000-0005-0000-0000-00001D3C0000}"/>
    <cellStyle name="Normal 12 2 3 2 2" xfId="15389" xr:uid="{00000000-0005-0000-0000-00001E3C0000}"/>
    <cellStyle name="Normal 12 2 3 3" xfId="15390" xr:uid="{00000000-0005-0000-0000-00001F3C0000}"/>
    <cellStyle name="Normal 12 2 3 3 2" xfId="15391" xr:uid="{00000000-0005-0000-0000-0000203C0000}"/>
    <cellStyle name="Normal 12 2 3 4" xfId="15392" xr:uid="{00000000-0005-0000-0000-0000213C0000}"/>
    <cellStyle name="Normal 12 2 3 4 2" xfId="15393" xr:uid="{00000000-0005-0000-0000-0000223C0000}"/>
    <cellStyle name="Normal 12 2 3 5" xfId="15394" xr:uid="{00000000-0005-0000-0000-0000233C0000}"/>
    <cellStyle name="Normal 12 2 3 5 2" xfId="15395" xr:uid="{00000000-0005-0000-0000-0000243C0000}"/>
    <cellStyle name="Normal 12 2 3 6" xfId="15396" xr:uid="{00000000-0005-0000-0000-0000253C0000}"/>
    <cellStyle name="Normal 12 2 3 6 2" xfId="15397" xr:uid="{00000000-0005-0000-0000-0000263C0000}"/>
    <cellStyle name="Normal 12 2 3 7" xfId="15398" xr:uid="{00000000-0005-0000-0000-0000273C0000}"/>
    <cellStyle name="Normal 12 2 3 7 2" xfId="15399" xr:uid="{00000000-0005-0000-0000-0000283C0000}"/>
    <cellStyle name="Normal 12 2 3 8" xfId="15400" xr:uid="{00000000-0005-0000-0000-0000293C0000}"/>
    <cellStyle name="Normal 12 2 3 8 2" xfId="15401" xr:uid="{00000000-0005-0000-0000-00002A3C0000}"/>
    <cellStyle name="Normal 12 2 3 9" xfId="15402" xr:uid="{00000000-0005-0000-0000-00002B3C0000}"/>
    <cellStyle name="Normal 12 2 3 9 2" xfId="15403" xr:uid="{00000000-0005-0000-0000-00002C3C0000}"/>
    <cellStyle name="Normal 12 2 4" xfId="15404" xr:uid="{00000000-0005-0000-0000-00002D3C0000}"/>
    <cellStyle name="Normal 12 2 4 10" xfId="15405" xr:uid="{00000000-0005-0000-0000-00002E3C0000}"/>
    <cellStyle name="Normal 12 2 4 10 2" xfId="15406" xr:uid="{00000000-0005-0000-0000-00002F3C0000}"/>
    <cellStyle name="Normal 12 2 4 11" xfId="15407" xr:uid="{00000000-0005-0000-0000-0000303C0000}"/>
    <cellStyle name="Normal 12 2 4 11 2" xfId="15408" xr:uid="{00000000-0005-0000-0000-0000313C0000}"/>
    <cellStyle name="Normal 12 2 4 12" xfId="15409" xr:uid="{00000000-0005-0000-0000-0000323C0000}"/>
    <cellStyle name="Normal 12 2 4 12 2" xfId="15410" xr:uid="{00000000-0005-0000-0000-0000333C0000}"/>
    <cellStyle name="Normal 12 2 4 13" xfId="15411" xr:uid="{00000000-0005-0000-0000-0000343C0000}"/>
    <cellStyle name="Normal 12 2 4 13 2" xfId="15412" xr:uid="{00000000-0005-0000-0000-0000353C0000}"/>
    <cellStyle name="Normal 12 2 4 14" xfId="15413" xr:uid="{00000000-0005-0000-0000-0000363C0000}"/>
    <cellStyle name="Normal 12 2 4 14 2" xfId="15414" xr:uid="{00000000-0005-0000-0000-0000373C0000}"/>
    <cellStyle name="Normal 12 2 4 15" xfId="15415" xr:uid="{00000000-0005-0000-0000-0000383C0000}"/>
    <cellStyle name="Normal 12 2 4 15 2" xfId="15416" xr:uid="{00000000-0005-0000-0000-0000393C0000}"/>
    <cellStyle name="Normal 12 2 4 16" xfId="15417" xr:uid="{00000000-0005-0000-0000-00003A3C0000}"/>
    <cellStyle name="Normal 12 2 4 2" xfId="15418" xr:uid="{00000000-0005-0000-0000-00003B3C0000}"/>
    <cellStyle name="Normal 12 2 4 2 2" xfId="15419" xr:uid="{00000000-0005-0000-0000-00003C3C0000}"/>
    <cellStyle name="Normal 12 2 4 3" xfId="15420" xr:uid="{00000000-0005-0000-0000-00003D3C0000}"/>
    <cellStyle name="Normal 12 2 4 3 2" xfId="15421" xr:uid="{00000000-0005-0000-0000-00003E3C0000}"/>
    <cellStyle name="Normal 12 2 4 4" xfId="15422" xr:uid="{00000000-0005-0000-0000-00003F3C0000}"/>
    <cellStyle name="Normal 12 2 4 4 2" xfId="15423" xr:uid="{00000000-0005-0000-0000-0000403C0000}"/>
    <cellStyle name="Normal 12 2 4 5" xfId="15424" xr:uid="{00000000-0005-0000-0000-0000413C0000}"/>
    <cellStyle name="Normal 12 2 4 5 2" xfId="15425" xr:uid="{00000000-0005-0000-0000-0000423C0000}"/>
    <cellStyle name="Normal 12 2 4 6" xfId="15426" xr:uid="{00000000-0005-0000-0000-0000433C0000}"/>
    <cellStyle name="Normal 12 2 4 6 2" xfId="15427" xr:uid="{00000000-0005-0000-0000-0000443C0000}"/>
    <cellStyle name="Normal 12 2 4 7" xfId="15428" xr:uid="{00000000-0005-0000-0000-0000453C0000}"/>
    <cellStyle name="Normal 12 2 4 7 2" xfId="15429" xr:uid="{00000000-0005-0000-0000-0000463C0000}"/>
    <cellStyle name="Normal 12 2 4 8" xfId="15430" xr:uid="{00000000-0005-0000-0000-0000473C0000}"/>
    <cellStyle name="Normal 12 2 4 8 2" xfId="15431" xr:uid="{00000000-0005-0000-0000-0000483C0000}"/>
    <cellStyle name="Normal 12 2 4 9" xfId="15432" xr:uid="{00000000-0005-0000-0000-0000493C0000}"/>
    <cellStyle name="Normal 12 2 4 9 2" xfId="15433" xr:uid="{00000000-0005-0000-0000-00004A3C0000}"/>
    <cellStyle name="Normal 12 2 5" xfId="15434" xr:uid="{00000000-0005-0000-0000-00004B3C0000}"/>
    <cellStyle name="Normal 12 2 5 10" xfId="15435" xr:uid="{00000000-0005-0000-0000-00004C3C0000}"/>
    <cellStyle name="Normal 12 2 5 10 2" xfId="15436" xr:uid="{00000000-0005-0000-0000-00004D3C0000}"/>
    <cellStyle name="Normal 12 2 5 11" xfId="15437" xr:uid="{00000000-0005-0000-0000-00004E3C0000}"/>
    <cellStyle name="Normal 12 2 5 11 2" xfId="15438" xr:uid="{00000000-0005-0000-0000-00004F3C0000}"/>
    <cellStyle name="Normal 12 2 5 12" xfId="15439" xr:uid="{00000000-0005-0000-0000-0000503C0000}"/>
    <cellStyle name="Normal 12 2 5 12 2" xfId="15440" xr:uid="{00000000-0005-0000-0000-0000513C0000}"/>
    <cellStyle name="Normal 12 2 5 13" xfId="15441" xr:uid="{00000000-0005-0000-0000-0000523C0000}"/>
    <cellStyle name="Normal 12 2 5 13 2" xfId="15442" xr:uid="{00000000-0005-0000-0000-0000533C0000}"/>
    <cellStyle name="Normal 12 2 5 14" xfId="15443" xr:uid="{00000000-0005-0000-0000-0000543C0000}"/>
    <cellStyle name="Normal 12 2 5 14 2" xfId="15444" xr:uid="{00000000-0005-0000-0000-0000553C0000}"/>
    <cellStyle name="Normal 12 2 5 15" xfId="15445" xr:uid="{00000000-0005-0000-0000-0000563C0000}"/>
    <cellStyle name="Normal 12 2 5 15 2" xfId="15446" xr:uid="{00000000-0005-0000-0000-0000573C0000}"/>
    <cellStyle name="Normal 12 2 5 16" xfId="15447" xr:uid="{00000000-0005-0000-0000-0000583C0000}"/>
    <cellStyle name="Normal 12 2 5 2" xfId="15448" xr:uid="{00000000-0005-0000-0000-0000593C0000}"/>
    <cellStyle name="Normal 12 2 5 2 2" xfId="15449" xr:uid="{00000000-0005-0000-0000-00005A3C0000}"/>
    <cellStyle name="Normal 12 2 5 3" xfId="15450" xr:uid="{00000000-0005-0000-0000-00005B3C0000}"/>
    <cellStyle name="Normal 12 2 5 3 2" xfId="15451" xr:uid="{00000000-0005-0000-0000-00005C3C0000}"/>
    <cellStyle name="Normal 12 2 5 4" xfId="15452" xr:uid="{00000000-0005-0000-0000-00005D3C0000}"/>
    <cellStyle name="Normal 12 2 5 4 2" xfId="15453" xr:uid="{00000000-0005-0000-0000-00005E3C0000}"/>
    <cellStyle name="Normal 12 2 5 5" xfId="15454" xr:uid="{00000000-0005-0000-0000-00005F3C0000}"/>
    <cellStyle name="Normal 12 2 5 5 2" xfId="15455" xr:uid="{00000000-0005-0000-0000-0000603C0000}"/>
    <cellStyle name="Normal 12 2 5 6" xfId="15456" xr:uid="{00000000-0005-0000-0000-0000613C0000}"/>
    <cellStyle name="Normal 12 2 5 6 2" xfId="15457" xr:uid="{00000000-0005-0000-0000-0000623C0000}"/>
    <cellStyle name="Normal 12 2 5 7" xfId="15458" xr:uid="{00000000-0005-0000-0000-0000633C0000}"/>
    <cellStyle name="Normal 12 2 5 7 2" xfId="15459" xr:uid="{00000000-0005-0000-0000-0000643C0000}"/>
    <cellStyle name="Normal 12 2 5 8" xfId="15460" xr:uid="{00000000-0005-0000-0000-0000653C0000}"/>
    <cellStyle name="Normal 12 2 5 8 2" xfId="15461" xr:uid="{00000000-0005-0000-0000-0000663C0000}"/>
    <cellStyle name="Normal 12 2 5 9" xfId="15462" xr:uid="{00000000-0005-0000-0000-0000673C0000}"/>
    <cellStyle name="Normal 12 2 5 9 2" xfId="15463" xr:uid="{00000000-0005-0000-0000-0000683C0000}"/>
    <cellStyle name="Normal 12 2 6" xfId="15464" xr:uid="{00000000-0005-0000-0000-0000693C0000}"/>
    <cellStyle name="Normal 12 2 6 10" xfId="15465" xr:uid="{00000000-0005-0000-0000-00006A3C0000}"/>
    <cellStyle name="Normal 12 2 6 10 2" xfId="15466" xr:uid="{00000000-0005-0000-0000-00006B3C0000}"/>
    <cellStyle name="Normal 12 2 6 11" xfId="15467" xr:uid="{00000000-0005-0000-0000-00006C3C0000}"/>
    <cellStyle name="Normal 12 2 6 11 2" xfId="15468" xr:uid="{00000000-0005-0000-0000-00006D3C0000}"/>
    <cellStyle name="Normal 12 2 6 12" xfId="15469" xr:uid="{00000000-0005-0000-0000-00006E3C0000}"/>
    <cellStyle name="Normal 12 2 6 12 2" xfId="15470" xr:uid="{00000000-0005-0000-0000-00006F3C0000}"/>
    <cellStyle name="Normal 12 2 6 13" xfId="15471" xr:uid="{00000000-0005-0000-0000-0000703C0000}"/>
    <cellStyle name="Normal 12 2 6 13 2" xfId="15472" xr:uid="{00000000-0005-0000-0000-0000713C0000}"/>
    <cellStyle name="Normal 12 2 6 14" xfId="15473" xr:uid="{00000000-0005-0000-0000-0000723C0000}"/>
    <cellStyle name="Normal 12 2 6 14 2" xfId="15474" xr:uid="{00000000-0005-0000-0000-0000733C0000}"/>
    <cellStyle name="Normal 12 2 6 15" xfId="15475" xr:uid="{00000000-0005-0000-0000-0000743C0000}"/>
    <cellStyle name="Normal 12 2 6 15 2" xfId="15476" xr:uid="{00000000-0005-0000-0000-0000753C0000}"/>
    <cellStyle name="Normal 12 2 6 16" xfId="15477" xr:uid="{00000000-0005-0000-0000-0000763C0000}"/>
    <cellStyle name="Normal 12 2 6 2" xfId="15478" xr:uid="{00000000-0005-0000-0000-0000773C0000}"/>
    <cellStyle name="Normal 12 2 6 2 2" xfId="15479" xr:uid="{00000000-0005-0000-0000-0000783C0000}"/>
    <cellStyle name="Normal 12 2 6 3" xfId="15480" xr:uid="{00000000-0005-0000-0000-0000793C0000}"/>
    <cellStyle name="Normal 12 2 6 3 2" xfId="15481" xr:uid="{00000000-0005-0000-0000-00007A3C0000}"/>
    <cellStyle name="Normal 12 2 6 4" xfId="15482" xr:uid="{00000000-0005-0000-0000-00007B3C0000}"/>
    <cellStyle name="Normal 12 2 6 4 2" xfId="15483" xr:uid="{00000000-0005-0000-0000-00007C3C0000}"/>
    <cellStyle name="Normal 12 2 6 5" xfId="15484" xr:uid="{00000000-0005-0000-0000-00007D3C0000}"/>
    <cellStyle name="Normal 12 2 6 5 2" xfId="15485" xr:uid="{00000000-0005-0000-0000-00007E3C0000}"/>
    <cellStyle name="Normal 12 2 6 6" xfId="15486" xr:uid="{00000000-0005-0000-0000-00007F3C0000}"/>
    <cellStyle name="Normal 12 2 6 6 2" xfId="15487" xr:uid="{00000000-0005-0000-0000-0000803C0000}"/>
    <cellStyle name="Normal 12 2 6 7" xfId="15488" xr:uid="{00000000-0005-0000-0000-0000813C0000}"/>
    <cellStyle name="Normal 12 2 6 7 2" xfId="15489" xr:uid="{00000000-0005-0000-0000-0000823C0000}"/>
    <cellStyle name="Normal 12 2 6 8" xfId="15490" xr:uid="{00000000-0005-0000-0000-0000833C0000}"/>
    <cellStyle name="Normal 12 2 6 8 2" xfId="15491" xr:uid="{00000000-0005-0000-0000-0000843C0000}"/>
    <cellStyle name="Normal 12 2 6 9" xfId="15492" xr:uid="{00000000-0005-0000-0000-0000853C0000}"/>
    <cellStyle name="Normal 12 2 6 9 2" xfId="15493" xr:uid="{00000000-0005-0000-0000-0000863C0000}"/>
    <cellStyle name="Normal 12 2 7" xfId="15494" xr:uid="{00000000-0005-0000-0000-0000873C0000}"/>
    <cellStyle name="Normal 12 2 7 10" xfId="15495" xr:uid="{00000000-0005-0000-0000-0000883C0000}"/>
    <cellStyle name="Normal 12 2 7 10 2" xfId="15496" xr:uid="{00000000-0005-0000-0000-0000893C0000}"/>
    <cellStyle name="Normal 12 2 7 11" xfId="15497" xr:uid="{00000000-0005-0000-0000-00008A3C0000}"/>
    <cellStyle name="Normal 12 2 7 11 2" xfId="15498" xr:uid="{00000000-0005-0000-0000-00008B3C0000}"/>
    <cellStyle name="Normal 12 2 7 12" xfId="15499" xr:uid="{00000000-0005-0000-0000-00008C3C0000}"/>
    <cellStyle name="Normal 12 2 7 12 2" xfId="15500" xr:uid="{00000000-0005-0000-0000-00008D3C0000}"/>
    <cellStyle name="Normal 12 2 7 13" xfId="15501" xr:uid="{00000000-0005-0000-0000-00008E3C0000}"/>
    <cellStyle name="Normal 12 2 7 13 2" xfId="15502" xr:uid="{00000000-0005-0000-0000-00008F3C0000}"/>
    <cellStyle name="Normal 12 2 7 14" xfId="15503" xr:uid="{00000000-0005-0000-0000-0000903C0000}"/>
    <cellStyle name="Normal 12 2 7 14 2" xfId="15504" xr:uid="{00000000-0005-0000-0000-0000913C0000}"/>
    <cellStyle name="Normal 12 2 7 15" xfId="15505" xr:uid="{00000000-0005-0000-0000-0000923C0000}"/>
    <cellStyle name="Normal 12 2 7 15 2" xfId="15506" xr:uid="{00000000-0005-0000-0000-0000933C0000}"/>
    <cellStyle name="Normal 12 2 7 16" xfId="15507" xr:uid="{00000000-0005-0000-0000-0000943C0000}"/>
    <cellStyle name="Normal 12 2 7 2" xfId="15508" xr:uid="{00000000-0005-0000-0000-0000953C0000}"/>
    <cellStyle name="Normal 12 2 7 2 2" xfId="15509" xr:uid="{00000000-0005-0000-0000-0000963C0000}"/>
    <cellStyle name="Normal 12 2 7 3" xfId="15510" xr:uid="{00000000-0005-0000-0000-0000973C0000}"/>
    <cellStyle name="Normal 12 2 7 3 2" xfId="15511" xr:uid="{00000000-0005-0000-0000-0000983C0000}"/>
    <cellStyle name="Normal 12 2 7 4" xfId="15512" xr:uid="{00000000-0005-0000-0000-0000993C0000}"/>
    <cellStyle name="Normal 12 2 7 4 2" xfId="15513" xr:uid="{00000000-0005-0000-0000-00009A3C0000}"/>
    <cellStyle name="Normal 12 2 7 5" xfId="15514" xr:uid="{00000000-0005-0000-0000-00009B3C0000}"/>
    <cellStyle name="Normal 12 2 7 5 2" xfId="15515" xr:uid="{00000000-0005-0000-0000-00009C3C0000}"/>
    <cellStyle name="Normal 12 2 7 6" xfId="15516" xr:uid="{00000000-0005-0000-0000-00009D3C0000}"/>
    <cellStyle name="Normal 12 2 7 6 2" xfId="15517" xr:uid="{00000000-0005-0000-0000-00009E3C0000}"/>
    <cellStyle name="Normal 12 2 7 7" xfId="15518" xr:uid="{00000000-0005-0000-0000-00009F3C0000}"/>
    <cellStyle name="Normal 12 2 7 7 2" xfId="15519" xr:uid="{00000000-0005-0000-0000-0000A03C0000}"/>
    <cellStyle name="Normal 12 2 7 8" xfId="15520" xr:uid="{00000000-0005-0000-0000-0000A13C0000}"/>
    <cellStyle name="Normal 12 2 7 8 2" xfId="15521" xr:uid="{00000000-0005-0000-0000-0000A23C0000}"/>
    <cellStyle name="Normal 12 2 7 9" xfId="15522" xr:uid="{00000000-0005-0000-0000-0000A33C0000}"/>
    <cellStyle name="Normal 12 2 7 9 2" xfId="15523" xr:uid="{00000000-0005-0000-0000-0000A43C0000}"/>
    <cellStyle name="Normal 12 2 8" xfId="15524" xr:uid="{00000000-0005-0000-0000-0000A53C0000}"/>
    <cellStyle name="Normal 12 2 8 2" xfId="15525" xr:uid="{00000000-0005-0000-0000-0000A63C0000}"/>
    <cellStyle name="Normal 12 2 8 2 10" xfId="15526" xr:uid="{00000000-0005-0000-0000-0000A73C0000}"/>
    <cellStyle name="Normal 12 2 8 2 10 2" xfId="15527" xr:uid="{00000000-0005-0000-0000-0000A83C0000}"/>
    <cellStyle name="Normal 12 2 8 2 11" xfId="15528" xr:uid="{00000000-0005-0000-0000-0000A93C0000}"/>
    <cellStyle name="Normal 12 2 8 2 11 2" xfId="15529" xr:uid="{00000000-0005-0000-0000-0000AA3C0000}"/>
    <cellStyle name="Normal 12 2 8 2 12" xfId="15530" xr:uid="{00000000-0005-0000-0000-0000AB3C0000}"/>
    <cellStyle name="Normal 12 2 8 2 12 2" xfId="15531" xr:uid="{00000000-0005-0000-0000-0000AC3C0000}"/>
    <cellStyle name="Normal 12 2 8 2 13" xfId="15532" xr:uid="{00000000-0005-0000-0000-0000AD3C0000}"/>
    <cellStyle name="Normal 12 2 8 2 13 2" xfId="15533" xr:uid="{00000000-0005-0000-0000-0000AE3C0000}"/>
    <cellStyle name="Normal 12 2 8 2 14" xfId="15534" xr:uid="{00000000-0005-0000-0000-0000AF3C0000}"/>
    <cellStyle name="Normal 12 2 8 2 14 2" xfId="15535" xr:uid="{00000000-0005-0000-0000-0000B03C0000}"/>
    <cellStyle name="Normal 12 2 8 2 15" xfId="15536" xr:uid="{00000000-0005-0000-0000-0000B13C0000}"/>
    <cellStyle name="Normal 12 2 8 2 15 2" xfId="15537" xr:uid="{00000000-0005-0000-0000-0000B23C0000}"/>
    <cellStyle name="Normal 12 2 8 2 16" xfId="15538" xr:uid="{00000000-0005-0000-0000-0000B33C0000}"/>
    <cellStyle name="Normal 12 2 8 2 2" xfId="15539" xr:uid="{00000000-0005-0000-0000-0000B43C0000}"/>
    <cellStyle name="Normal 12 2 8 2 2 2" xfId="15540" xr:uid="{00000000-0005-0000-0000-0000B53C0000}"/>
    <cellStyle name="Normal 12 2 8 2 3" xfId="15541" xr:uid="{00000000-0005-0000-0000-0000B63C0000}"/>
    <cellStyle name="Normal 12 2 8 2 3 2" xfId="15542" xr:uid="{00000000-0005-0000-0000-0000B73C0000}"/>
    <cellStyle name="Normal 12 2 8 2 4" xfId="15543" xr:uid="{00000000-0005-0000-0000-0000B83C0000}"/>
    <cellStyle name="Normal 12 2 8 2 4 2" xfId="15544" xr:uid="{00000000-0005-0000-0000-0000B93C0000}"/>
    <cellStyle name="Normal 12 2 8 2 5" xfId="15545" xr:uid="{00000000-0005-0000-0000-0000BA3C0000}"/>
    <cellStyle name="Normal 12 2 8 2 5 2" xfId="15546" xr:uid="{00000000-0005-0000-0000-0000BB3C0000}"/>
    <cellStyle name="Normal 12 2 8 2 6" xfId="15547" xr:uid="{00000000-0005-0000-0000-0000BC3C0000}"/>
    <cellStyle name="Normal 12 2 8 2 6 2" xfId="15548" xr:uid="{00000000-0005-0000-0000-0000BD3C0000}"/>
    <cellStyle name="Normal 12 2 8 2 7" xfId="15549" xr:uid="{00000000-0005-0000-0000-0000BE3C0000}"/>
    <cellStyle name="Normal 12 2 8 2 7 2" xfId="15550" xr:uid="{00000000-0005-0000-0000-0000BF3C0000}"/>
    <cellStyle name="Normal 12 2 8 2 8" xfId="15551" xr:uid="{00000000-0005-0000-0000-0000C03C0000}"/>
    <cellStyle name="Normal 12 2 8 2 8 2" xfId="15552" xr:uid="{00000000-0005-0000-0000-0000C13C0000}"/>
    <cellStyle name="Normal 12 2 8 2 9" xfId="15553" xr:uid="{00000000-0005-0000-0000-0000C23C0000}"/>
    <cellStyle name="Normal 12 2 8 2 9 2" xfId="15554" xr:uid="{00000000-0005-0000-0000-0000C33C0000}"/>
    <cellStyle name="Normal 12 2 9" xfId="15555" xr:uid="{00000000-0005-0000-0000-0000C43C0000}"/>
    <cellStyle name="Normal 12 2 9 2" xfId="15556" xr:uid="{00000000-0005-0000-0000-0000C53C0000}"/>
    <cellStyle name="Normal 12 3" xfId="15557" xr:uid="{00000000-0005-0000-0000-0000C63C0000}"/>
    <cellStyle name="Normal 12 3 2" xfId="15558" xr:uid="{00000000-0005-0000-0000-0000C73C0000}"/>
    <cellStyle name="Normal 12 4" xfId="15559" xr:uid="{00000000-0005-0000-0000-0000C83C0000}"/>
    <cellStyle name="Normal 12 5" xfId="15560" xr:uid="{00000000-0005-0000-0000-0000C93C0000}"/>
    <cellStyle name="Normal 12 5 10" xfId="15561" xr:uid="{00000000-0005-0000-0000-0000CA3C0000}"/>
    <cellStyle name="Normal 12 5 10 2" xfId="15562" xr:uid="{00000000-0005-0000-0000-0000CB3C0000}"/>
    <cellStyle name="Normal 12 5 11" xfId="15563" xr:uid="{00000000-0005-0000-0000-0000CC3C0000}"/>
    <cellStyle name="Normal 12 5 11 2" xfId="15564" xr:uid="{00000000-0005-0000-0000-0000CD3C0000}"/>
    <cellStyle name="Normal 12 5 12" xfId="15565" xr:uid="{00000000-0005-0000-0000-0000CE3C0000}"/>
    <cellStyle name="Normal 12 5 12 2" xfId="15566" xr:uid="{00000000-0005-0000-0000-0000CF3C0000}"/>
    <cellStyle name="Normal 12 5 13" xfId="15567" xr:uid="{00000000-0005-0000-0000-0000D03C0000}"/>
    <cellStyle name="Normal 12 5 13 2" xfId="15568" xr:uid="{00000000-0005-0000-0000-0000D13C0000}"/>
    <cellStyle name="Normal 12 5 14" xfId="15569" xr:uid="{00000000-0005-0000-0000-0000D23C0000}"/>
    <cellStyle name="Normal 12 5 14 2" xfId="15570" xr:uid="{00000000-0005-0000-0000-0000D33C0000}"/>
    <cellStyle name="Normal 12 5 15" xfId="15571" xr:uid="{00000000-0005-0000-0000-0000D43C0000}"/>
    <cellStyle name="Normal 12 5 15 2" xfId="15572" xr:uid="{00000000-0005-0000-0000-0000D53C0000}"/>
    <cellStyle name="Normal 12 5 16" xfId="15573" xr:uid="{00000000-0005-0000-0000-0000D63C0000}"/>
    <cellStyle name="Normal 12 5 2" xfId="15574" xr:uid="{00000000-0005-0000-0000-0000D73C0000}"/>
    <cellStyle name="Normal 12 5 2 2" xfId="15575" xr:uid="{00000000-0005-0000-0000-0000D83C0000}"/>
    <cellStyle name="Normal 12 5 3" xfId="15576" xr:uid="{00000000-0005-0000-0000-0000D93C0000}"/>
    <cellStyle name="Normal 12 5 3 2" xfId="15577" xr:uid="{00000000-0005-0000-0000-0000DA3C0000}"/>
    <cellStyle name="Normal 12 5 4" xfId="15578" xr:uid="{00000000-0005-0000-0000-0000DB3C0000}"/>
    <cellStyle name="Normal 12 5 4 2" xfId="15579" xr:uid="{00000000-0005-0000-0000-0000DC3C0000}"/>
    <cellStyle name="Normal 12 5 5" xfId="15580" xr:uid="{00000000-0005-0000-0000-0000DD3C0000}"/>
    <cellStyle name="Normal 12 5 5 2" xfId="15581" xr:uid="{00000000-0005-0000-0000-0000DE3C0000}"/>
    <cellStyle name="Normal 12 5 6" xfId="15582" xr:uid="{00000000-0005-0000-0000-0000DF3C0000}"/>
    <cellStyle name="Normal 12 5 6 2" xfId="15583" xr:uid="{00000000-0005-0000-0000-0000E03C0000}"/>
    <cellStyle name="Normal 12 5 7" xfId="15584" xr:uid="{00000000-0005-0000-0000-0000E13C0000}"/>
    <cellStyle name="Normal 12 5 7 2" xfId="15585" xr:uid="{00000000-0005-0000-0000-0000E23C0000}"/>
    <cellStyle name="Normal 12 5 8" xfId="15586" xr:uid="{00000000-0005-0000-0000-0000E33C0000}"/>
    <cellStyle name="Normal 12 5 8 2" xfId="15587" xr:uid="{00000000-0005-0000-0000-0000E43C0000}"/>
    <cellStyle name="Normal 12 5 9" xfId="15588" xr:uid="{00000000-0005-0000-0000-0000E53C0000}"/>
    <cellStyle name="Normal 12 5 9 2" xfId="15589" xr:uid="{00000000-0005-0000-0000-0000E63C0000}"/>
    <cellStyle name="Normal 12 6" xfId="15590" xr:uid="{00000000-0005-0000-0000-0000E73C0000}"/>
    <cellStyle name="Normal 12 6 10" xfId="15591" xr:uid="{00000000-0005-0000-0000-0000E83C0000}"/>
    <cellStyle name="Normal 12 6 10 2" xfId="15592" xr:uid="{00000000-0005-0000-0000-0000E93C0000}"/>
    <cellStyle name="Normal 12 6 11" xfId="15593" xr:uid="{00000000-0005-0000-0000-0000EA3C0000}"/>
    <cellStyle name="Normal 12 6 11 2" xfId="15594" xr:uid="{00000000-0005-0000-0000-0000EB3C0000}"/>
    <cellStyle name="Normal 12 6 12" xfId="15595" xr:uid="{00000000-0005-0000-0000-0000EC3C0000}"/>
    <cellStyle name="Normal 12 6 12 2" xfId="15596" xr:uid="{00000000-0005-0000-0000-0000ED3C0000}"/>
    <cellStyle name="Normal 12 6 13" xfId="15597" xr:uid="{00000000-0005-0000-0000-0000EE3C0000}"/>
    <cellStyle name="Normal 12 6 13 2" xfId="15598" xr:uid="{00000000-0005-0000-0000-0000EF3C0000}"/>
    <cellStyle name="Normal 12 6 14" xfId="15599" xr:uid="{00000000-0005-0000-0000-0000F03C0000}"/>
    <cellStyle name="Normal 12 6 14 2" xfId="15600" xr:uid="{00000000-0005-0000-0000-0000F13C0000}"/>
    <cellStyle name="Normal 12 6 15" xfId="15601" xr:uid="{00000000-0005-0000-0000-0000F23C0000}"/>
    <cellStyle name="Normal 12 6 15 2" xfId="15602" xr:uid="{00000000-0005-0000-0000-0000F33C0000}"/>
    <cellStyle name="Normal 12 6 16" xfId="15603" xr:uid="{00000000-0005-0000-0000-0000F43C0000}"/>
    <cellStyle name="Normal 12 6 2" xfId="15604" xr:uid="{00000000-0005-0000-0000-0000F53C0000}"/>
    <cellStyle name="Normal 12 6 2 2" xfId="15605" xr:uid="{00000000-0005-0000-0000-0000F63C0000}"/>
    <cellStyle name="Normal 12 6 3" xfId="15606" xr:uid="{00000000-0005-0000-0000-0000F73C0000}"/>
    <cellStyle name="Normal 12 6 3 2" xfId="15607" xr:uid="{00000000-0005-0000-0000-0000F83C0000}"/>
    <cellStyle name="Normal 12 6 4" xfId="15608" xr:uid="{00000000-0005-0000-0000-0000F93C0000}"/>
    <cellStyle name="Normal 12 6 4 2" xfId="15609" xr:uid="{00000000-0005-0000-0000-0000FA3C0000}"/>
    <cellStyle name="Normal 12 6 5" xfId="15610" xr:uid="{00000000-0005-0000-0000-0000FB3C0000}"/>
    <cellStyle name="Normal 12 6 5 2" xfId="15611" xr:uid="{00000000-0005-0000-0000-0000FC3C0000}"/>
    <cellStyle name="Normal 12 6 6" xfId="15612" xr:uid="{00000000-0005-0000-0000-0000FD3C0000}"/>
    <cellStyle name="Normal 12 6 6 2" xfId="15613" xr:uid="{00000000-0005-0000-0000-0000FE3C0000}"/>
    <cellStyle name="Normal 12 6 7" xfId="15614" xr:uid="{00000000-0005-0000-0000-0000FF3C0000}"/>
    <cellStyle name="Normal 12 6 7 2" xfId="15615" xr:uid="{00000000-0005-0000-0000-0000003D0000}"/>
    <cellStyle name="Normal 12 6 8" xfId="15616" xr:uid="{00000000-0005-0000-0000-0000013D0000}"/>
    <cellStyle name="Normal 12 6 8 2" xfId="15617" xr:uid="{00000000-0005-0000-0000-0000023D0000}"/>
    <cellStyle name="Normal 12 6 9" xfId="15618" xr:uid="{00000000-0005-0000-0000-0000033D0000}"/>
    <cellStyle name="Normal 12 6 9 2" xfId="15619" xr:uid="{00000000-0005-0000-0000-0000043D0000}"/>
    <cellStyle name="Normal 12 7" xfId="15620" xr:uid="{00000000-0005-0000-0000-0000053D0000}"/>
    <cellStyle name="Normal 12 8" xfId="15621" xr:uid="{00000000-0005-0000-0000-0000063D0000}"/>
    <cellStyle name="Normal 12 9" xfId="15622" xr:uid="{00000000-0005-0000-0000-0000073D0000}"/>
    <cellStyle name="Normal 120" xfId="15623" xr:uid="{00000000-0005-0000-0000-0000083D0000}"/>
    <cellStyle name="Normal 120 10" xfId="15624" xr:uid="{00000000-0005-0000-0000-0000093D0000}"/>
    <cellStyle name="Normal 120 11" xfId="15625" xr:uid="{00000000-0005-0000-0000-00000A3D0000}"/>
    <cellStyle name="Normal 120 12" xfId="15626" xr:uid="{00000000-0005-0000-0000-00000B3D0000}"/>
    <cellStyle name="Normal 120 13" xfId="15627" xr:uid="{00000000-0005-0000-0000-00000C3D0000}"/>
    <cellStyle name="Normal 120 14" xfId="15628" xr:uid="{00000000-0005-0000-0000-00000D3D0000}"/>
    <cellStyle name="Normal 120 15" xfId="15629" xr:uid="{00000000-0005-0000-0000-00000E3D0000}"/>
    <cellStyle name="Normal 120 16" xfId="15630" xr:uid="{00000000-0005-0000-0000-00000F3D0000}"/>
    <cellStyle name="Normal 120 2" xfId="15631" xr:uid="{00000000-0005-0000-0000-0000103D0000}"/>
    <cellStyle name="Normal 120 3" xfId="15632" xr:uid="{00000000-0005-0000-0000-0000113D0000}"/>
    <cellStyle name="Normal 120 4" xfId="15633" xr:uid="{00000000-0005-0000-0000-0000123D0000}"/>
    <cellStyle name="Normal 120 5" xfId="15634" xr:uid="{00000000-0005-0000-0000-0000133D0000}"/>
    <cellStyle name="Normal 120 6" xfId="15635" xr:uid="{00000000-0005-0000-0000-0000143D0000}"/>
    <cellStyle name="Normal 120 7" xfId="15636" xr:uid="{00000000-0005-0000-0000-0000153D0000}"/>
    <cellStyle name="Normal 120 8" xfId="15637" xr:uid="{00000000-0005-0000-0000-0000163D0000}"/>
    <cellStyle name="Normal 120 9" xfId="15638" xr:uid="{00000000-0005-0000-0000-0000173D0000}"/>
    <cellStyle name="Normal 121" xfId="15639" xr:uid="{00000000-0005-0000-0000-0000183D0000}"/>
    <cellStyle name="Normal 121 10" xfId="15640" xr:uid="{00000000-0005-0000-0000-0000193D0000}"/>
    <cellStyle name="Normal 121 11" xfId="15641" xr:uid="{00000000-0005-0000-0000-00001A3D0000}"/>
    <cellStyle name="Normal 121 12" xfId="15642" xr:uid="{00000000-0005-0000-0000-00001B3D0000}"/>
    <cellStyle name="Normal 121 13" xfId="15643" xr:uid="{00000000-0005-0000-0000-00001C3D0000}"/>
    <cellStyle name="Normal 121 14" xfId="15644" xr:uid="{00000000-0005-0000-0000-00001D3D0000}"/>
    <cellStyle name="Normal 121 15" xfId="15645" xr:uid="{00000000-0005-0000-0000-00001E3D0000}"/>
    <cellStyle name="Normal 121 16" xfId="15646" xr:uid="{00000000-0005-0000-0000-00001F3D0000}"/>
    <cellStyle name="Normal 121 2" xfId="15647" xr:uid="{00000000-0005-0000-0000-0000203D0000}"/>
    <cellStyle name="Normal 121 3" xfId="15648" xr:uid="{00000000-0005-0000-0000-0000213D0000}"/>
    <cellStyle name="Normal 121 4" xfId="15649" xr:uid="{00000000-0005-0000-0000-0000223D0000}"/>
    <cellStyle name="Normal 121 5" xfId="15650" xr:uid="{00000000-0005-0000-0000-0000233D0000}"/>
    <cellStyle name="Normal 121 6" xfId="15651" xr:uid="{00000000-0005-0000-0000-0000243D0000}"/>
    <cellStyle name="Normal 121 7" xfId="15652" xr:uid="{00000000-0005-0000-0000-0000253D0000}"/>
    <cellStyle name="Normal 121 8" xfId="15653" xr:uid="{00000000-0005-0000-0000-0000263D0000}"/>
    <cellStyle name="Normal 121 9" xfId="15654" xr:uid="{00000000-0005-0000-0000-0000273D0000}"/>
    <cellStyle name="Normal 122" xfId="15655" xr:uid="{00000000-0005-0000-0000-0000283D0000}"/>
    <cellStyle name="Normal 122 10" xfId="15656" xr:uid="{00000000-0005-0000-0000-0000293D0000}"/>
    <cellStyle name="Normal 122 11" xfId="15657" xr:uid="{00000000-0005-0000-0000-00002A3D0000}"/>
    <cellStyle name="Normal 122 12" xfId="15658" xr:uid="{00000000-0005-0000-0000-00002B3D0000}"/>
    <cellStyle name="Normal 122 13" xfId="15659" xr:uid="{00000000-0005-0000-0000-00002C3D0000}"/>
    <cellStyle name="Normal 122 14" xfId="15660" xr:uid="{00000000-0005-0000-0000-00002D3D0000}"/>
    <cellStyle name="Normal 122 15" xfId="15661" xr:uid="{00000000-0005-0000-0000-00002E3D0000}"/>
    <cellStyle name="Normal 122 16" xfId="15662" xr:uid="{00000000-0005-0000-0000-00002F3D0000}"/>
    <cellStyle name="Normal 122 2" xfId="15663" xr:uid="{00000000-0005-0000-0000-0000303D0000}"/>
    <cellStyle name="Normal 122 3" xfId="15664" xr:uid="{00000000-0005-0000-0000-0000313D0000}"/>
    <cellStyle name="Normal 122 4" xfId="15665" xr:uid="{00000000-0005-0000-0000-0000323D0000}"/>
    <cellStyle name="Normal 122 5" xfId="15666" xr:uid="{00000000-0005-0000-0000-0000333D0000}"/>
    <cellStyle name="Normal 122 6" xfId="15667" xr:uid="{00000000-0005-0000-0000-0000343D0000}"/>
    <cellStyle name="Normal 122 7" xfId="15668" xr:uid="{00000000-0005-0000-0000-0000353D0000}"/>
    <cellStyle name="Normal 122 8" xfId="15669" xr:uid="{00000000-0005-0000-0000-0000363D0000}"/>
    <cellStyle name="Normal 122 9" xfId="15670" xr:uid="{00000000-0005-0000-0000-0000373D0000}"/>
    <cellStyle name="Normal 123" xfId="15671" xr:uid="{00000000-0005-0000-0000-0000383D0000}"/>
    <cellStyle name="Normal 123 10" xfId="15672" xr:uid="{00000000-0005-0000-0000-0000393D0000}"/>
    <cellStyle name="Normal 123 11" xfId="15673" xr:uid="{00000000-0005-0000-0000-00003A3D0000}"/>
    <cellStyle name="Normal 123 12" xfId="15674" xr:uid="{00000000-0005-0000-0000-00003B3D0000}"/>
    <cellStyle name="Normal 123 13" xfId="15675" xr:uid="{00000000-0005-0000-0000-00003C3D0000}"/>
    <cellStyle name="Normal 123 14" xfId="15676" xr:uid="{00000000-0005-0000-0000-00003D3D0000}"/>
    <cellStyle name="Normal 123 15" xfId="15677" xr:uid="{00000000-0005-0000-0000-00003E3D0000}"/>
    <cellStyle name="Normal 123 16" xfId="15678" xr:uid="{00000000-0005-0000-0000-00003F3D0000}"/>
    <cellStyle name="Normal 123 2" xfId="15679" xr:uid="{00000000-0005-0000-0000-0000403D0000}"/>
    <cellStyle name="Normal 123 3" xfId="15680" xr:uid="{00000000-0005-0000-0000-0000413D0000}"/>
    <cellStyle name="Normal 123 4" xfId="15681" xr:uid="{00000000-0005-0000-0000-0000423D0000}"/>
    <cellStyle name="Normal 123 5" xfId="15682" xr:uid="{00000000-0005-0000-0000-0000433D0000}"/>
    <cellStyle name="Normal 123 6" xfId="15683" xr:uid="{00000000-0005-0000-0000-0000443D0000}"/>
    <cellStyle name="Normal 123 7" xfId="15684" xr:uid="{00000000-0005-0000-0000-0000453D0000}"/>
    <cellStyle name="Normal 123 8" xfId="15685" xr:uid="{00000000-0005-0000-0000-0000463D0000}"/>
    <cellStyle name="Normal 123 9" xfId="15686" xr:uid="{00000000-0005-0000-0000-0000473D0000}"/>
    <cellStyle name="Normal 124" xfId="15687" xr:uid="{00000000-0005-0000-0000-0000483D0000}"/>
    <cellStyle name="Normal 124 2" xfId="15688" xr:uid="{00000000-0005-0000-0000-0000493D0000}"/>
    <cellStyle name="Normal 124 2 2" xfId="15689" xr:uid="{00000000-0005-0000-0000-00004A3D0000}"/>
    <cellStyle name="Normal 124 3" xfId="15690" xr:uid="{00000000-0005-0000-0000-00004B3D0000}"/>
    <cellStyle name="Normal 124 4" xfId="15691" xr:uid="{00000000-0005-0000-0000-00004C3D0000}"/>
    <cellStyle name="Normal 124 5" xfId="15692" xr:uid="{00000000-0005-0000-0000-00004D3D0000}"/>
    <cellStyle name="Normal 124 6" xfId="15693" xr:uid="{00000000-0005-0000-0000-00004E3D0000}"/>
    <cellStyle name="Normal 125" xfId="15694" xr:uid="{00000000-0005-0000-0000-00004F3D0000}"/>
    <cellStyle name="Normal 126" xfId="15695" xr:uid="{00000000-0005-0000-0000-0000503D0000}"/>
    <cellStyle name="Normal 126 2" xfId="15696" xr:uid="{00000000-0005-0000-0000-0000513D0000}"/>
    <cellStyle name="Normal 126 2 2" xfId="15697" xr:uid="{00000000-0005-0000-0000-0000523D0000}"/>
    <cellStyle name="Normal 126 3" xfId="15698" xr:uid="{00000000-0005-0000-0000-0000533D0000}"/>
    <cellStyle name="Normal 127" xfId="15699" xr:uid="{00000000-0005-0000-0000-0000543D0000}"/>
    <cellStyle name="Normal 127 2" xfId="15700" xr:uid="{00000000-0005-0000-0000-0000553D0000}"/>
    <cellStyle name="Normal 127 2 2" xfId="15701" xr:uid="{00000000-0005-0000-0000-0000563D0000}"/>
    <cellStyle name="Normal 127 2 2 2" xfId="15702" xr:uid="{00000000-0005-0000-0000-0000573D0000}"/>
    <cellStyle name="Normal 127 2 3" xfId="15703" xr:uid="{00000000-0005-0000-0000-0000583D0000}"/>
    <cellStyle name="Normal 127 2 3 2" xfId="15704" xr:uid="{00000000-0005-0000-0000-0000593D0000}"/>
    <cellStyle name="Normal 127 2 4" xfId="15705" xr:uid="{00000000-0005-0000-0000-00005A3D0000}"/>
    <cellStyle name="Normal 127 3" xfId="15706" xr:uid="{00000000-0005-0000-0000-00005B3D0000}"/>
    <cellStyle name="Normal 127 3 2" xfId="15707" xr:uid="{00000000-0005-0000-0000-00005C3D0000}"/>
    <cellStyle name="Normal 127 3 2 2" xfId="15708" xr:uid="{00000000-0005-0000-0000-00005D3D0000}"/>
    <cellStyle name="Normal 127 3 3" xfId="15709" xr:uid="{00000000-0005-0000-0000-00005E3D0000}"/>
    <cellStyle name="Normal 127 3 3 2" xfId="15710" xr:uid="{00000000-0005-0000-0000-00005F3D0000}"/>
    <cellStyle name="Normal 127 3 4" xfId="15711" xr:uid="{00000000-0005-0000-0000-0000603D0000}"/>
    <cellStyle name="Normal 127 4" xfId="15712" xr:uid="{00000000-0005-0000-0000-0000613D0000}"/>
    <cellStyle name="Normal 127 4 2" xfId="15713" xr:uid="{00000000-0005-0000-0000-0000623D0000}"/>
    <cellStyle name="Normal 127 4 2 2" xfId="15714" xr:uid="{00000000-0005-0000-0000-0000633D0000}"/>
    <cellStyle name="Normal 127 4 3" xfId="15715" xr:uid="{00000000-0005-0000-0000-0000643D0000}"/>
    <cellStyle name="Normal 127 4 3 2" xfId="15716" xr:uid="{00000000-0005-0000-0000-0000653D0000}"/>
    <cellStyle name="Normal 127 4 4" xfId="15717" xr:uid="{00000000-0005-0000-0000-0000663D0000}"/>
    <cellStyle name="Normal 127 5" xfId="15718" xr:uid="{00000000-0005-0000-0000-0000673D0000}"/>
    <cellStyle name="Normal 127 5 2" xfId="15719" xr:uid="{00000000-0005-0000-0000-0000683D0000}"/>
    <cellStyle name="Normal 127 5 2 2" xfId="15720" xr:uid="{00000000-0005-0000-0000-0000693D0000}"/>
    <cellStyle name="Normal 127 5 3" xfId="15721" xr:uid="{00000000-0005-0000-0000-00006A3D0000}"/>
    <cellStyle name="Normal 127 5 3 2" xfId="15722" xr:uid="{00000000-0005-0000-0000-00006B3D0000}"/>
    <cellStyle name="Normal 127 5 4" xfId="15723" xr:uid="{00000000-0005-0000-0000-00006C3D0000}"/>
    <cellStyle name="Normal 127 6" xfId="15724" xr:uid="{00000000-0005-0000-0000-00006D3D0000}"/>
    <cellStyle name="Normal 127 6 2" xfId="15725" xr:uid="{00000000-0005-0000-0000-00006E3D0000}"/>
    <cellStyle name="Normal 127 6 2 2" xfId="15726" xr:uid="{00000000-0005-0000-0000-00006F3D0000}"/>
    <cellStyle name="Normal 127 6 3" xfId="15727" xr:uid="{00000000-0005-0000-0000-0000703D0000}"/>
    <cellStyle name="Normal 127 6 3 2" xfId="15728" xr:uid="{00000000-0005-0000-0000-0000713D0000}"/>
    <cellStyle name="Normal 127 6 4" xfId="15729" xr:uid="{00000000-0005-0000-0000-0000723D0000}"/>
    <cellStyle name="Normal 127 7" xfId="15730" xr:uid="{00000000-0005-0000-0000-0000733D0000}"/>
    <cellStyle name="Normal 127 7 2" xfId="15731" xr:uid="{00000000-0005-0000-0000-0000743D0000}"/>
    <cellStyle name="Normal 127 8" xfId="15732" xr:uid="{00000000-0005-0000-0000-0000753D0000}"/>
    <cellStyle name="Normal 127 8 2" xfId="15733" xr:uid="{00000000-0005-0000-0000-0000763D0000}"/>
    <cellStyle name="Normal 127 9" xfId="15734" xr:uid="{00000000-0005-0000-0000-0000773D0000}"/>
    <cellStyle name="Normal 128" xfId="15735" xr:uid="{00000000-0005-0000-0000-0000783D0000}"/>
    <cellStyle name="Normal 128 10" xfId="15736" xr:uid="{00000000-0005-0000-0000-0000793D0000}"/>
    <cellStyle name="Normal 128 10 2" xfId="15737" xr:uid="{00000000-0005-0000-0000-00007A3D0000}"/>
    <cellStyle name="Normal 128 11" xfId="15738" xr:uid="{00000000-0005-0000-0000-00007B3D0000}"/>
    <cellStyle name="Normal 128 11 2" xfId="15739" xr:uid="{00000000-0005-0000-0000-00007C3D0000}"/>
    <cellStyle name="Normal 128 12" xfId="15740" xr:uid="{00000000-0005-0000-0000-00007D3D0000}"/>
    <cellStyle name="Normal 128 12 2" xfId="15741" xr:uid="{00000000-0005-0000-0000-00007E3D0000}"/>
    <cellStyle name="Normal 128 13" xfId="15742" xr:uid="{00000000-0005-0000-0000-00007F3D0000}"/>
    <cellStyle name="Normal 128 13 2" xfId="15743" xr:uid="{00000000-0005-0000-0000-0000803D0000}"/>
    <cellStyle name="Normal 128 14" xfId="15744" xr:uid="{00000000-0005-0000-0000-0000813D0000}"/>
    <cellStyle name="Normal 128 14 2" xfId="15745" xr:uid="{00000000-0005-0000-0000-0000823D0000}"/>
    <cellStyle name="Normal 128 15" xfId="15746" xr:uid="{00000000-0005-0000-0000-0000833D0000}"/>
    <cellStyle name="Normal 128 15 2" xfId="15747" xr:uid="{00000000-0005-0000-0000-0000843D0000}"/>
    <cellStyle name="Normal 128 16" xfId="15748" xr:uid="{00000000-0005-0000-0000-0000853D0000}"/>
    <cellStyle name="Normal 128 2" xfId="15749" xr:uid="{00000000-0005-0000-0000-0000863D0000}"/>
    <cellStyle name="Normal 128 2 2" xfId="15750" xr:uid="{00000000-0005-0000-0000-0000873D0000}"/>
    <cellStyle name="Normal 128 3" xfId="15751" xr:uid="{00000000-0005-0000-0000-0000883D0000}"/>
    <cellStyle name="Normal 128 3 2" xfId="15752" xr:uid="{00000000-0005-0000-0000-0000893D0000}"/>
    <cellStyle name="Normal 128 4" xfId="15753" xr:uid="{00000000-0005-0000-0000-00008A3D0000}"/>
    <cellStyle name="Normal 128 4 2" xfId="15754" xr:uid="{00000000-0005-0000-0000-00008B3D0000}"/>
    <cellStyle name="Normal 128 5" xfId="15755" xr:uid="{00000000-0005-0000-0000-00008C3D0000}"/>
    <cellStyle name="Normal 128 5 2" xfId="15756" xr:uid="{00000000-0005-0000-0000-00008D3D0000}"/>
    <cellStyle name="Normal 128 6" xfId="15757" xr:uid="{00000000-0005-0000-0000-00008E3D0000}"/>
    <cellStyle name="Normal 128 6 2" xfId="15758" xr:uid="{00000000-0005-0000-0000-00008F3D0000}"/>
    <cellStyle name="Normal 128 7" xfId="15759" xr:uid="{00000000-0005-0000-0000-0000903D0000}"/>
    <cellStyle name="Normal 128 7 2" xfId="15760" xr:uid="{00000000-0005-0000-0000-0000913D0000}"/>
    <cellStyle name="Normal 128 8" xfId="15761" xr:uid="{00000000-0005-0000-0000-0000923D0000}"/>
    <cellStyle name="Normal 128 8 2" xfId="15762" xr:uid="{00000000-0005-0000-0000-0000933D0000}"/>
    <cellStyle name="Normal 128 9" xfId="15763" xr:uid="{00000000-0005-0000-0000-0000943D0000}"/>
    <cellStyle name="Normal 128 9 2" xfId="15764" xr:uid="{00000000-0005-0000-0000-0000953D0000}"/>
    <cellStyle name="Normal 129" xfId="15765" xr:uid="{00000000-0005-0000-0000-0000963D0000}"/>
    <cellStyle name="Normal 129 2" xfId="15766" xr:uid="{00000000-0005-0000-0000-0000973D0000}"/>
    <cellStyle name="Normal 13" xfId="15767" xr:uid="{00000000-0005-0000-0000-0000983D0000}"/>
    <cellStyle name="Normal 13 10" xfId="15768" xr:uid="{00000000-0005-0000-0000-0000993D0000}"/>
    <cellStyle name="Normal 13 11" xfId="15769" xr:uid="{00000000-0005-0000-0000-00009A3D0000}"/>
    <cellStyle name="Normal 13 11 2" xfId="15770" xr:uid="{00000000-0005-0000-0000-00009B3D0000}"/>
    <cellStyle name="Normal 13 11 2 2" xfId="15771" xr:uid="{00000000-0005-0000-0000-00009C3D0000}"/>
    <cellStyle name="Normal 13 12" xfId="15772" xr:uid="{00000000-0005-0000-0000-00009D3D0000}"/>
    <cellStyle name="Normal 13 13" xfId="15773" xr:uid="{00000000-0005-0000-0000-00009E3D0000}"/>
    <cellStyle name="Normal 13 14" xfId="15774" xr:uid="{00000000-0005-0000-0000-00009F3D0000}"/>
    <cellStyle name="Normal 13 15" xfId="15775" xr:uid="{00000000-0005-0000-0000-0000A03D0000}"/>
    <cellStyle name="Normal 13 2" xfId="15776" xr:uid="{00000000-0005-0000-0000-0000A13D0000}"/>
    <cellStyle name="Normal 13 2 2" xfId="15777" xr:uid="{00000000-0005-0000-0000-0000A23D0000}"/>
    <cellStyle name="Normal 13 3" xfId="15778" xr:uid="{00000000-0005-0000-0000-0000A33D0000}"/>
    <cellStyle name="Normal 13 3 2" xfId="15779" xr:uid="{00000000-0005-0000-0000-0000A43D0000}"/>
    <cellStyle name="Normal 13 4" xfId="15780" xr:uid="{00000000-0005-0000-0000-0000A53D0000}"/>
    <cellStyle name="Normal 13 5" xfId="15781" xr:uid="{00000000-0005-0000-0000-0000A63D0000}"/>
    <cellStyle name="Normal 13 6" xfId="15782" xr:uid="{00000000-0005-0000-0000-0000A73D0000}"/>
    <cellStyle name="Normal 13 7" xfId="15783" xr:uid="{00000000-0005-0000-0000-0000A83D0000}"/>
    <cellStyle name="Normal 13 8" xfId="15784" xr:uid="{00000000-0005-0000-0000-0000A93D0000}"/>
    <cellStyle name="Normal 13 9" xfId="15785" xr:uid="{00000000-0005-0000-0000-0000AA3D0000}"/>
    <cellStyle name="Normal 130" xfId="15786" xr:uid="{00000000-0005-0000-0000-0000AB3D0000}"/>
    <cellStyle name="Normal 131" xfId="15787" xr:uid="{00000000-0005-0000-0000-0000AC3D0000}"/>
    <cellStyle name="Normal 132" xfId="15788" xr:uid="{00000000-0005-0000-0000-0000AD3D0000}"/>
    <cellStyle name="Normal 132 2" xfId="15789" xr:uid="{00000000-0005-0000-0000-0000AE3D0000}"/>
    <cellStyle name="Normal 132 2 2" xfId="15790" xr:uid="{00000000-0005-0000-0000-0000AF3D0000}"/>
    <cellStyle name="Normal 132 2 2 2" xfId="15791" xr:uid="{00000000-0005-0000-0000-0000B03D0000}"/>
    <cellStyle name="Normal 132 2 3" xfId="15792" xr:uid="{00000000-0005-0000-0000-0000B13D0000}"/>
    <cellStyle name="Normal 132 2 3 2" xfId="15793" xr:uid="{00000000-0005-0000-0000-0000B23D0000}"/>
    <cellStyle name="Normal 132 2 4" xfId="15794" xr:uid="{00000000-0005-0000-0000-0000B33D0000}"/>
    <cellStyle name="Normal 132 3" xfId="15795" xr:uid="{00000000-0005-0000-0000-0000B43D0000}"/>
    <cellStyle name="Normal 132 3 2" xfId="15796" xr:uid="{00000000-0005-0000-0000-0000B53D0000}"/>
    <cellStyle name="Normal 132 3 2 2" xfId="15797" xr:uid="{00000000-0005-0000-0000-0000B63D0000}"/>
    <cellStyle name="Normal 132 3 3" xfId="15798" xr:uid="{00000000-0005-0000-0000-0000B73D0000}"/>
    <cellStyle name="Normal 132 3 3 2" xfId="15799" xr:uid="{00000000-0005-0000-0000-0000B83D0000}"/>
    <cellStyle name="Normal 132 3 4" xfId="15800" xr:uid="{00000000-0005-0000-0000-0000B93D0000}"/>
    <cellStyle name="Normal 132 4" xfId="15801" xr:uid="{00000000-0005-0000-0000-0000BA3D0000}"/>
    <cellStyle name="Normal 132 4 2" xfId="15802" xr:uid="{00000000-0005-0000-0000-0000BB3D0000}"/>
    <cellStyle name="Normal 132 4 2 2" xfId="15803" xr:uid="{00000000-0005-0000-0000-0000BC3D0000}"/>
    <cellStyle name="Normal 132 4 3" xfId="15804" xr:uid="{00000000-0005-0000-0000-0000BD3D0000}"/>
    <cellStyle name="Normal 132 4 3 2" xfId="15805" xr:uid="{00000000-0005-0000-0000-0000BE3D0000}"/>
    <cellStyle name="Normal 132 4 4" xfId="15806" xr:uid="{00000000-0005-0000-0000-0000BF3D0000}"/>
    <cellStyle name="Normal 132 5" xfId="15807" xr:uid="{00000000-0005-0000-0000-0000C03D0000}"/>
    <cellStyle name="Normal 132 5 2" xfId="15808" xr:uid="{00000000-0005-0000-0000-0000C13D0000}"/>
    <cellStyle name="Normal 132 5 2 2" xfId="15809" xr:uid="{00000000-0005-0000-0000-0000C23D0000}"/>
    <cellStyle name="Normal 132 5 3" xfId="15810" xr:uid="{00000000-0005-0000-0000-0000C33D0000}"/>
    <cellStyle name="Normal 132 5 3 2" xfId="15811" xr:uid="{00000000-0005-0000-0000-0000C43D0000}"/>
    <cellStyle name="Normal 132 5 4" xfId="15812" xr:uid="{00000000-0005-0000-0000-0000C53D0000}"/>
    <cellStyle name="Normal 132 6" xfId="15813" xr:uid="{00000000-0005-0000-0000-0000C63D0000}"/>
    <cellStyle name="Normal 132 6 2" xfId="15814" xr:uid="{00000000-0005-0000-0000-0000C73D0000}"/>
    <cellStyle name="Normal 132 6 2 2" xfId="15815" xr:uid="{00000000-0005-0000-0000-0000C83D0000}"/>
    <cellStyle name="Normal 132 6 3" xfId="15816" xr:uid="{00000000-0005-0000-0000-0000C93D0000}"/>
    <cellStyle name="Normal 132 6 3 2" xfId="15817" xr:uid="{00000000-0005-0000-0000-0000CA3D0000}"/>
    <cellStyle name="Normal 132 6 4" xfId="15818" xr:uid="{00000000-0005-0000-0000-0000CB3D0000}"/>
    <cellStyle name="Normal 132 7" xfId="15819" xr:uid="{00000000-0005-0000-0000-0000CC3D0000}"/>
    <cellStyle name="Normal 132 7 2" xfId="15820" xr:uid="{00000000-0005-0000-0000-0000CD3D0000}"/>
    <cellStyle name="Normal 132 8" xfId="15821" xr:uid="{00000000-0005-0000-0000-0000CE3D0000}"/>
    <cellStyle name="Normal 132 8 2" xfId="15822" xr:uid="{00000000-0005-0000-0000-0000CF3D0000}"/>
    <cellStyle name="Normal 132 9" xfId="15823" xr:uid="{00000000-0005-0000-0000-0000D03D0000}"/>
    <cellStyle name="Normal 133" xfId="15824" xr:uid="{00000000-0005-0000-0000-0000D13D0000}"/>
    <cellStyle name="Normal 134" xfId="15825" xr:uid="{00000000-0005-0000-0000-0000D23D0000}"/>
    <cellStyle name="Normal 135" xfId="15826" xr:uid="{00000000-0005-0000-0000-0000D33D0000}"/>
    <cellStyle name="Normal 136" xfId="15827" xr:uid="{00000000-0005-0000-0000-0000D43D0000}"/>
    <cellStyle name="Normal 137" xfId="15828" xr:uid="{00000000-0005-0000-0000-0000D53D0000}"/>
    <cellStyle name="Normal 137 2" xfId="15829" xr:uid="{00000000-0005-0000-0000-0000D63D0000}"/>
    <cellStyle name="Normal 138" xfId="15830" xr:uid="{00000000-0005-0000-0000-0000D73D0000}"/>
    <cellStyle name="Normal 138 2" xfId="15831" xr:uid="{00000000-0005-0000-0000-0000D83D0000}"/>
    <cellStyle name="Normal 139" xfId="15832" xr:uid="{00000000-0005-0000-0000-0000D93D0000}"/>
    <cellStyle name="Normal 14" xfId="15833" xr:uid="{00000000-0005-0000-0000-0000DA3D0000}"/>
    <cellStyle name="Normal 14 10" xfId="15834" xr:uid="{00000000-0005-0000-0000-0000DB3D0000}"/>
    <cellStyle name="Normal 14 11" xfId="15835" xr:uid="{00000000-0005-0000-0000-0000DC3D0000}"/>
    <cellStyle name="Normal 14 12" xfId="15836" xr:uid="{00000000-0005-0000-0000-0000DD3D0000}"/>
    <cellStyle name="Normal 14 13" xfId="15837" xr:uid="{00000000-0005-0000-0000-0000DE3D0000}"/>
    <cellStyle name="Normal 14 14" xfId="15838" xr:uid="{00000000-0005-0000-0000-0000DF3D0000}"/>
    <cellStyle name="Normal 14 15" xfId="15839" xr:uid="{00000000-0005-0000-0000-0000E03D0000}"/>
    <cellStyle name="Normal 14 2" xfId="15840" xr:uid="{00000000-0005-0000-0000-0000E13D0000}"/>
    <cellStyle name="Normal 14 3" xfId="15841" xr:uid="{00000000-0005-0000-0000-0000E23D0000}"/>
    <cellStyle name="Normal 14 4" xfId="15842" xr:uid="{00000000-0005-0000-0000-0000E33D0000}"/>
    <cellStyle name="Normal 14 5" xfId="15843" xr:uid="{00000000-0005-0000-0000-0000E43D0000}"/>
    <cellStyle name="Normal 14 6" xfId="15844" xr:uid="{00000000-0005-0000-0000-0000E53D0000}"/>
    <cellStyle name="Normal 14 7" xfId="15845" xr:uid="{00000000-0005-0000-0000-0000E63D0000}"/>
    <cellStyle name="Normal 14 8" xfId="15846" xr:uid="{00000000-0005-0000-0000-0000E73D0000}"/>
    <cellStyle name="Normal 14 9" xfId="15847" xr:uid="{00000000-0005-0000-0000-0000E83D0000}"/>
    <cellStyle name="Normal 140" xfId="15848" xr:uid="{00000000-0005-0000-0000-0000E93D0000}"/>
    <cellStyle name="Normal 141" xfId="15849" xr:uid="{00000000-0005-0000-0000-0000EA3D0000}"/>
    <cellStyle name="Normal 141 2" xfId="15850" xr:uid="{00000000-0005-0000-0000-0000EB3D0000}"/>
    <cellStyle name="Normal 142" xfId="15851" xr:uid="{00000000-0005-0000-0000-0000EC3D0000}"/>
    <cellStyle name="Normal 142 2" xfId="15852" xr:uid="{00000000-0005-0000-0000-0000ED3D0000}"/>
    <cellStyle name="Normal 143" xfId="15853" xr:uid="{00000000-0005-0000-0000-0000EE3D0000}"/>
    <cellStyle name="Normal 144" xfId="15854" xr:uid="{00000000-0005-0000-0000-0000EF3D0000}"/>
    <cellStyle name="Normal 145" xfId="15855" xr:uid="{00000000-0005-0000-0000-0000F03D0000}"/>
    <cellStyle name="Normal 146" xfId="15856" xr:uid="{00000000-0005-0000-0000-0000F13D0000}"/>
    <cellStyle name="Normal 147" xfId="15857" xr:uid="{00000000-0005-0000-0000-0000F23D0000}"/>
    <cellStyle name="Normal 148" xfId="15858" xr:uid="{00000000-0005-0000-0000-0000F33D0000}"/>
    <cellStyle name="Normal 149" xfId="15859" xr:uid="{00000000-0005-0000-0000-0000F43D0000}"/>
    <cellStyle name="Normal 149 2" xfId="15860" xr:uid="{00000000-0005-0000-0000-0000F53D0000}"/>
    <cellStyle name="Normal 149 3" xfId="15861" xr:uid="{00000000-0005-0000-0000-0000F63D0000}"/>
    <cellStyle name="Normal 149 4" xfId="15862" xr:uid="{00000000-0005-0000-0000-0000F73D0000}"/>
    <cellStyle name="Normal 149 5" xfId="15863" xr:uid="{00000000-0005-0000-0000-0000F83D0000}"/>
    <cellStyle name="Normal 15" xfId="15864" xr:uid="{00000000-0005-0000-0000-0000F93D0000}"/>
    <cellStyle name="Normal 15 10" xfId="15865" xr:uid="{00000000-0005-0000-0000-0000FA3D0000}"/>
    <cellStyle name="Normal 15 11" xfId="15866" xr:uid="{00000000-0005-0000-0000-0000FB3D0000}"/>
    <cellStyle name="Normal 15 12" xfId="15867" xr:uid="{00000000-0005-0000-0000-0000FC3D0000}"/>
    <cellStyle name="Normal 15 13" xfId="15868" xr:uid="{00000000-0005-0000-0000-0000FD3D0000}"/>
    <cellStyle name="Normal 15 14" xfId="15869" xr:uid="{00000000-0005-0000-0000-0000FE3D0000}"/>
    <cellStyle name="Normal 15 2" xfId="15870" xr:uid="{00000000-0005-0000-0000-0000FF3D0000}"/>
    <cellStyle name="Normal 15 3" xfId="15871" xr:uid="{00000000-0005-0000-0000-0000003E0000}"/>
    <cellStyle name="Normal 15 4" xfId="15872" xr:uid="{00000000-0005-0000-0000-0000013E0000}"/>
    <cellStyle name="Normal 15 5" xfId="15873" xr:uid="{00000000-0005-0000-0000-0000023E0000}"/>
    <cellStyle name="Normal 15 6" xfId="15874" xr:uid="{00000000-0005-0000-0000-0000033E0000}"/>
    <cellStyle name="Normal 15 7" xfId="15875" xr:uid="{00000000-0005-0000-0000-0000043E0000}"/>
    <cellStyle name="Normal 15 8" xfId="15876" xr:uid="{00000000-0005-0000-0000-0000053E0000}"/>
    <cellStyle name="Normal 15 9" xfId="15877" xr:uid="{00000000-0005-0000-0000-0000063E0000}"/>
    <cellStyle name="Normal 150" xfId="15878" xr:uid="{00000000-0005-0000-0000-0000073E0000}"/>
    <cellStyle name="Normal 151" xfId="15879" xr:uid="{00000000-0005-0000-0000-0000083E0000}"/>
    <cellStyle name="Normal 152" xfId="15880" xr:uid="{00000000-0005-0000-0000-0000093E0000}"/>
    <cellStyle name="Normal 153" xfId="15881" xr:uid="{00000000-0005-0000-0000-00000A3E0000}"/>
    <cellStyle name="Normal 154" xfId="15882" xr:uid="{00000000-0005-0000-0000-00000B3E0000}"/>
    <cellStyle name="Normal 155" xfId="15883" xr:uid="{00000000-0005-0000-0000-00000C3E0000}"/>
    <cellStyle name="Normal 156" xfId="15884" xr:uid="{00000000-0005-0000-0000-00000D3E0000}"/>
    <cellStyle name="Normal 157" xfId="15885" xr:uid="{00000000-0005-0000-0000-00000E3E0000}"/>
    <cellStyle name="Normal 158" xfId="15886" xr:uid="{00000000-0005-0000-0000-00000F3E0000}"/>
    <cellStyle name="Normal 159" xfId="15887" xr:uid="{00000000-0005-0000-0000-0000103E0000}"/>
    <cellStyle name="Normal 16" xfId="15888" xr:uid="{00000000-0005-0000-0000-0000113E0000}"/>
    <cellStyle name="Normal 16 10" xfId="15889" xr:uid="{00000000-0005-0000-0000-0000123E0000}"/>
    <cellStyle name="Normal 16 10 2" xfId="15890" xr:uid="{00000000-0005-0000-0000-0000133E0000}"/>
    <cellStyle name="Normal 16 11" xfId="15891" xr:uid="{00000000-0005-0000-0000-0000143E0000}"/>
    <cellStyle name="Normal 16 11 2" xfId="15892" xr:uid="{00000000-0005-0000-0000-0000153E0000}"/>
    <cellStyle name="Normal 16 12" xfId="15893" xr:uid="{00000000-0005-0000-0000-0000163E0000}"/>
    <cellStyle name="Normal 16 12 2" xfId="15894" xr:uid="{00000000-0005-0000-0000-0000173E0000}"/>
    <cellStyle name="Normal 16 13" xfId="15895" xr:uid="{00000000-0005-0000-0000-0000183E0000}"/>
    <cellStyle name="Normal 16 13 2" xfId="15896" xr:uid="{00000000-0005-0000-0000-0000193E0000}"/>
    <cellStyle name="Normal 16 14" xfId="15897" xr:uid="{00000000-0005-0000-0000-00001A3E0000}"/>
    <cellStyle name="Normal 16 14 2" xfId="15898" xr:uid="{00000000-0005-0000-0000-00001B3E0000}"/>
    <cellStyle name="Normal 16 15" xfId="15899" xr:uid="{00000000-0005-0000-0000-00001C3E0000}"/>
    <cellStyle name="Normal 16 16" xfId="15900" xr:uid="{00000000-0005-0000-0000-00001D3E0000}"/>
    <cellStyle name="Normal 16 17" xfId="15901" xr:uid="{00000000-0005-0000-0000-00001E3E0000}"/>
    <cellStyle name="Normal 16 18" xfId="15902" xr:uid="{00000000-0005-0000-0000-00001F3E0000}"/>
    <cellStyle name="Normal 16 19" xfId="15903" xr:uid="{00000000-0005-0000-0000-0000203E0000}"/>
    <cellStyle name="Normal 16 2" xfId="15904" xr:uid="{00000000-0005-0000-0000-0000213E0000}"/>
    <cellStyle name="Normal 16 2 2" xfId="15905" xr:uid="{00000000-0005-0000-0000-0000223E0000}"/>
    <cellStyle name="Normal 16 20" xfId="15906" xr:uid="{00000000-0005-0000-0000-0000233E0000}"/>
    <cellStyle name="Normal 16 21" xfId="15907" xr:uid="{00000000-0005-0000-0000-0000243E0000}"/>
    <cellStyle name="Normal 16 22" xfId="15908" xr:uid="{00000000-0005-0000-0000-0000253E0000}"/>
    <cellStyle name="Normal 16 23" xfId="15909" xr:uid="{00000000-0005-0000-0000-0000263E0000}"/>
    <cellStyle name="Normal 16 24" xfId="15910" xr:uid="{00000000-0005-0000-0000-0000273E0000}"/>
    <cellStyle name="Normal 16 25" xfId="15911" xr:uid="{00000000-0005-0000-0000-0000283E0000}"/>
    <cellStyle name="Normal 16 26" xfId="15912" xr:uid="{00000000-0005-0000-0000-0000293E0000}"/>
    <cellStyle name="Normal 16 27" xfId="15913" xr:uid="{00000000-0005-0000-0000-00002A3E0000}"/>
    <cellStyle name="Normal 16 28" xfId="15914" xr:uid="{00000000-0005-0000-0000-00002B3E0000}"/>
    <cellStyle name="Normal 16 29" xfId="15915" xr:uid="{00000000-0005-0000-0000-00002C3E0000}"/>
    <cellStyle name="Normal 16 3" xfId="15916" xr:uid="{00000000-0005-0000-0000-00002D3E0000}"/>
    <cellStyle name="Normal 16 3 2" xfId="15917" xr:uid="{00000000-0005-0000-0000-00002E3E0000}"/>
    <cellStyle name="Normal 16 30" xfId="15918" xr:uid="{00000000-0005-0000-0000-00002F3E0000}"/>
    <cellStyle name="Normal 16 31" xfId="15919" xr:uid="{00000000-0005-0000-0000-0000303E0000}"/>
    <cellStyle name="Normal 16 31 2" xfId="15920" xr:uid="{00000000-0005-0000-0000-0000313E0000}"/>
    <cellStyle name="Normal 16 32" xfId="15921" xr:uid="{00000000-0005-0000-0000-0000323E0000}"/>
    <cellStyle name="Normal 16 33" xfId="15922" xr:uid="{00000000-0005-0000-0000-0000333E0000}"/>
    <cellStyle name="Normal 16 4" xfId="15923" xr:uid="{00000000-0005-0000-0000-0000343E0000}"/>
    <cellStyle name="Normal 16 4 2" xfId="15924" xr:uid="{00000000-0005-0000-0000-0000353E0000}"/>
    <cellStyle name="Normal 16 5" xfId="15925" xr:uid="{00000000-0005-0000-0000-0000363E0000}"/>
    <cellStyle name="Normal 16 5 2" xfId="15926" xr:uid="{00000000-0005-0000-0000-0000373E0000}"/>
    <cellStyle name="Normal 16 6" xfId="15927" xr:uid="{00000000-0005-0000-0000-0000383E0000}"/>
    <cellStyle name="Normal 16 6 2" xfId="15928" xr:uid="{00000000-0005-0000-0000-0000393E0000}"/>
    <cellStyle name="Normal 16 7" xfId="15929" xr:uid="{00000000-0005-0000-0000-00003A3E0000}"/>
    <cellStyle name="Normal 16 7 2" xfId="15930" xr:uid="{00000000-0005-0000-0000-00003B3E0000}"/>
    <cellStyle name="Normal 16 8" xfId="15931" xr:uid="{00000000-0005-0000-0000-00003C3E0000}"/>
    <cellStyle name="Normal 16 8 2" xfId="15932" xr:uid="{00000000-0005-0000-0000-00003D3E0000}"/>
    <cellStyle name="Normal 16 9" xfId="15933" xr:uid="{00000000-0005-0000-0000-00003E3E0000}"/>
    <cellStyle name="Normal 16 9 2" xfId="15934" xr:uid="{00000000-0005-0000-0000-00003F3E0000}"/>
    <cellStyle name="Normal 160" xfId="15935" xr:uid="{00000000-0005-0000-0000-0000403E0000}"/>
    <cellStyle name="Normal 161" xfId="15936" xr:uid="{00000000-0005-0000-0000-0000413E0000}"/>
    <cellStyle name="Normal 162" xfId="15937" xr:uid="{00000000-0005-0000-0000-0000423E0000}"/>
    <cellStyle name="Normal 163" xfId="15938" xr:uid="{00000000-0005-0000-0000-0000433E0000}"/>
    <cellStyle name="Normal 164" xfId="15939" xr:uid="{00000000-0005-0000-0000-0000443E0000}"/>
    <cellStyle name="Normal 165" xfId="15940" xr:uid="{00000000-0005-0000-0000-0000453E0000}"/>
    <cellStyle name="Normal 166" xfId="15941" xr:uid="{00000000-0005-0000-0000-0000463E0000}"/>
    <cellStyle name="Normal 167" xfId="15942" xr:uid="{00000000-0005-0000-0000-0000473E0000}"/>
    <cellStyle name="Normal 168" xfId="15943" xr:uid="{00000000-0005-0000-0000-0000483E0000}"/>
    <cellStyle name="Normal 169" xfId="15944" xr:uid="{00000000-0005-0000-0000-0000493E0000}"/>
    <cellStyle name="Normal 17" xfId="15945" xr:uid="{00000000-0005-0000-0000-00004A3E0000}"/>
    <cellStyle name="Normal 17 10" xfId="15946" xr:uid="{00000000-0005-0000-0000-00004B3E0000}"/>
    <cellStyle name="Normal 17 11" xfId="15947" xr:uid="{00000000-0005-0000-0000-00004C3E0000}"/>
    <cellStyle name="Normal 17 12" xfId="15948" xr:uid="{00000000-0005-0000-0000-00004D3E0000}"/>
    <cellStyle name="Normal 17 13" xfId="15949" xr:uid="{00000000-0005-0000-0000-00004E3E0000}"/>
    <cellStyle name="Normal 17 14" xfId="15950" xr:uid="{00000000-0005-0000-0000-00004F3E0000}"/>
    <cellStyle name="Normal 17 15" xfId="15951" xr:uid="{00000000-0005-0000-0000-0000503E0000}"/>
    <cellStyle name="Normal 17 16" xfId="15952" xr:uid="{00000000-0005-0000-0000-0000513E0000}"/>
    <cellStyle name="Normal 17 2" xfId="15953" xr:uid="{00000000-0005-0000-0000-0000523E0000}"/>
    <cellStyle name="Normal 17 2 2" xfId="15954" xr:uid="{00000000-0005-0000-0000-0000533E0000}"/>
    <cellStyle name="Normal 17 2 2 2" xfId="15955" xr:uid="{00000000-0005-0000-0000-0000543E0000}"/>
    <cellStyle name="Normal 17 2 2 2 2" xfId="15956" xr:uid="{00000000-0005-0000-0000-0000553E0000}"/>
    <cellStyle name="Normal 17 2 2 2 2 2" xfId="15957" xr:uid="{00000000-0005-0000-0000-0000563E0000}"/>
    <cellStyle name="Normal 17 2 2 2 2 2 2" xfId="15958" xr:uid="{00000000-0005-0000-0000-0000573E0000}"/>
    <cellStyle name="Normal 17 2 2 2 2 2 2 2" xfId="15959" xr:uid="{00000000-0005-0000-0000-0000583E0000}"/>
    <cellStyle name="Normal 17 2 2 2 2 2 2 2 2" xfId="15960" xr:uid="{00000000-0005-0000-0000-0000593E0000}"/>
    <cellStyle name="Normal 17 2 2 2 2 2 3" xfId="15961" xr:uid="{00000000-0005-0000-0000-00005A3E0000}"/>
    <cellStyle name="Normal 17 2 2 2 2 3" xfId="15962" xr:uid="{00000000-0005-0000-0000-00005B3E0000}"/>
    <cellStyle name="Normal 17 2 2 2 2 3 2" xfId="15963" xr:uid="{00000000-0005-0000-0000-00005C3E0000}"/>
    <cellStyle name="Normal 17 2 2 2 3" xfId="15964" xr:uid="{00000000-0005-0000-0000-00005D3E0000}"/>
    <cellStyle name="Normal 17 2 2 2 3 2" xfId="15965" xr:uid="{00000000-0005-0000-0000-00005E3E0000}"/>
    <cellStyle name="Normal 17 2 2 3" xfId="15966" xr:uid="{00000000-0005-0000-0000-00005F3E0000}"/>
    <cellStyle name="Normal 17 2 2 4" xfId="15967" xr:uid="{00000000-0005-0000-0000-0000603E0000}"/>
    <cellStyle name="Normal 17 2 2 5" xfId="15968" xr:uid="{00000000-0005-0000-0000-0000613E0000}"/>
    <cellStyle name="Normal 17 2 2 5 2" xfId="15969" xr:uid="{00000000-0005-0000-0000-0000623E0000}"/>
    <cellStyle name="Normal 17 2 3" xfId="15970" xr:uid="{00000000-0005-0000-0000-0000633E0000}"/>
    <cellStyle name="Normal 17 2 4" xfId="15971" xr:uid="{00000000-0005-0000-0000-0000643E0000}"/>
    <cellStyle name="Normal 17 2 5" xfId="15972" xr:uid="{00000000-0005-0000-0000-0000653E0000}"/>
    <cellStyle name="Normal 17 2 5 2" xfId="15973" xr:uid="{00000000-0005-0000-0000-0000663E0000}"/>
    <cellStyle name="Normal 17 2 6" xfId="15974" xr:uid="{00000000-0005-0000-0000-0000673E0000}"/>
    <cellStyle name="Normal 17 3" xfId="15975" xr:uid="{00000000-0005-0000-0000-0000683E0000}"/>
    <cellStyle name="Normal 17 3 2" xfId="15976" xr:uid="{00000000-0005-0000-0000-0000693E0000}"/>
    <cellStyle name="Normal 17 4" xfId="15977" xr:uid="{00000000-0005-0000-0000-00006A3E0000}"/>
    <cellStyle name="Normal 17 4 2" xfId="15978" xr:uid="{00000000-0005-0000-0000-00006B3E0000}"/>
    <cellStyle name="Normal 17 5" xfId="15979" xr:uid="{00000000-0005-0000-0000-00006C3E0000}"/>
    <cellStyle name="Normal 17 5 2" xfId="15980" xr:uid="{00000000-0005-0000-0000-00006D3E0000}"/>
    <cellStyle name="Normal 17 6" xfId="15981" xr:uid="{00000000-0005-0000-0000-00006E3E0000}"/>
    <cellStyle name="Normal 17 6 2" xfId="15982" xr:uid="{00000000-0005-0000-0000-00006F3E0000}"/>
    <cellStyle name="Normal 17 7" xfId="15983" xr:uid="{00000000-0005-0000-0000-0000703E0000}"/>
    <cellStyle name="Normal 17 7 2" xfId="15984" xr:uid="{00000000-0005-0000-0000-0000713E0000}"/>
    <cellStyle name="Normal 17 8" xfId="15985" xr:uid="{00000000-0005-0000-0000-0000723E0000}"/>
    <cellStyle name="Normal 17 8 2" xfId="15986" xr:uid="{00000000-0005-0000-0000-0000733E0000}"/>
    <cellStyle name="Normal 17 9" xfId="15987" xr:uid="{00000000-0005-0000-0000-0000743E0000}"/>
    <cellStyle name="Normal 17 9 2" xfId="15988" xr:uid="{00000000-0005-0000-0000-0000753E0000}"/>
    <cellStyle name="Normal 170" xfId="15989" xr:uid="{00000000-0005-0000-0000-0000763E0000}"/>
    <cellStyle name="Normal 171" xfId="15990" xr:uid="{00000000-0005-0000-0000-0000773E0000}"/>
    <cellStyle name="Normal 172" xfId="15991" xr:uid="{00000000-0005-0000-0000-0000783E0000}"/>
    <cellStyle name="Normal 173" xfId="15992" xr:uid="{00000000-0005-0000-0000-0000793E0000}"/>
    <cellStyle name="Normal 174" xfId="15993" xr:uid="{00000000-0005-0000-0000-00007A3E0000}"/>
    <cellStyle name="Normal 175" xfId="15994" xr:uid="{00000000-0005-0000-0000-00007B3E0000}"/>
    <cellStyle name="Normal 176" xfId="15995" xr:uid="{00000000-0005-0000-0000-00007C3E0000}"/>
    <cellStyle name="Normal 177" xfId="15996" xr:uid="{00000000-0005-0000-0000-00007D3E0000}"/>
    <cellStyle name="Normal 178" xfId="15997" xr:uid="{00000000-0005-0000-0000-00007E3E0000}"/>
    <cellStyle name="Normal 179" xfId="15998" xr:uid="{00000000-0005-0000-0000-00007F3E0000}"/>
    <cellStyle name="Normal 18" xfId="15999" xr:uid="{00000000-0005-0000-0000-0000803E0000}"/>
    <cellStyle name="Normal 18 10" xfId="16000" xr:uid="{00000000-0005-0000-0000-0000813E0000}"/>
    <cellStyle name="Normal 18 10 2" xfId="16001" xr:uid="{00000000-0005-0000-0000-0000823E0000}"/>
    <cellStyle name="Normal 18 10 2 2" xfId="16002" xr:uid="{00000000-0005-0000-0000-0000833E0000}"/>
    <cellStyle name="Normal 18 10 3" xfId="16003" xr:uid="{00000000-0005-0000-0000-0000843E0000}"/>
    <cellStyle name="Normal 18 11" xfId="16004" xr:uid="{00000000-0005-0000-0000-0000853E0000}"/>
    <cellStyle name="Normal 18 11 2" xfId="16005" xr:uid="{00000000-0005-0000-0000-0000863E0000}"/>
    <cellStyle name="Normal 18 11 2 2" xfId="16006" xr:uid="{00000000-0005-0000-0000-0000873E0000}"/>
    <cellStyle name="Normal 18 11 3" xfId="16007" xr:uid="{00000000-0005-0000-0000-0000883E0000}"/>
    <cellStyle name="Normal 18 12" xfId="16008" xr:uid="{00000000-0005-0000-0000-0000893E0000}"/>
    <cellStyle name="Normal 18 12 2" xfId="16009" xr:uid="{00000000-0005-0000-0000-00008A3E0000}"/>
    <cellStyle name="Normal 18 12 2 2" xfId="16010" xr:uid="{00000000-0005-0000-0000-00008B3E0000}"/>
    <cellStyle name="Normal 18 12 3" xfId="16011" xr:uid="{00000000-0005-0000-0000-00008C3E0000}"/>
    <cellStyle name="Normal 18 13" xfId="16012" xr:uid="{00000000-0005-0000-0000-00008D3E0000}"/>
    <cellStyle name="Normal 18 13 2" xfId="16013" xr:uid="{00000000-0005-0000-0000-00008E3E0000}"/>
    <cellStyle name="Normal 18 13 2 2" xfId="16014" xr:uid="{00000000-0005-0000-0000-00008F3E0000}"/>
    <cellStyle name="Normal 18 13 3" xfId="16015" xr:uid="{00000000-0005-0000-0000-0000903E0000}"/>
    <cellStyle name="Normal 18 14" xfId="16016" xr:uid="{00000000-0005-0000-0000-0000913E0000}"/>
    <cellStyle name="Normal 18 14 2" xfId="16017" xr:uid="{00000000-0005-0000-0000-0000923E0000}"/>
    <cellStyle name="Normal 18 15" xfId="16018" xr:uid="{00000000-0005-0000-0000-0000933E0000}"/>
    <cellStyle name="Normal 18 15 2" xfId="16019" xr:uid="{00000000-0005-0000-0000-0000943E0000}"/>
    <cellStyle name="Normal 18 16" xfId="16020" xr:uid="{00000000-0005-0000-0000-0000953E0000}"/>
    <cellStyle name="Normal 18 16 2" xfId="16021" xr:uid="{00000000-0005-0000-0000-0000963E0000}"/>
    <cellStyle name="Normal 18 17" xfId="16022" xr:uid="{00000000-0005-0000-0000-0000973E0000}"/>
    <cellStyle name="Normal 18 17 2" xfId="16023" xr:uid="{00000000-0005-0000-0000-0000983E0000}"/>
    <cellStyle name="Normal 18 18" xfId="16024" xr:uid="{00000000-0005-0000-0000-0000993E0000}"/>
    <cellStyle name="Normal 18 18 2" xfId="16025" xr:uid="{00000000-0005-0000-0000-00009A3E0000}"/>
    <cellStyle name="Normal 18 19" xfId="16026" xr:uid="{00000000-0005-0000-0000-00009B3E0000}"/>
    <cellStyle name="Normal 18 19 2" xfId="16027" xr:uid="{00000000-0005-0000-0000-00009C3E0000}"/>
    <cellStyle name="Normal 18 2" xfId="16028" xr:uid="{00000000-0005-0000-0000-00009D3E0000}"/>
    <cellStyle name="Normal 18 2 10" xfId="16029" xr:uid="{00000000-0005-0000-0000-00009E3E0000}"/>
    <cellStyle name="Normal 18 2 2" xfId="16030" xr:uid="{00000000-0005-0000-0000-00009F3E0000}"/>
    <cellStyle name="Normal 18 2 3" xfId="16031" xr:uid="{00000000-0005-0000-0000-0000A03E0000}"/>
    <cellStyle name="Normal 18 2 4" xfId="16032" xr:uid="{00000000-0005-0000-0000-0000A13E0000}"/>
    <cellStyle name="Normal 18 2 5" xfId="16033" xr:uid="{00000000-0005-0000-0000-0000A23E0000}"/>
    <cellStyle name="Normal 18 2 6" xfId="16034" xr:uid="{00000000-0005-0000-0000-0000A33E0000}"/>
    <cellStyle name="Normal 18 2 7" xfId="16035" xr:uid="{00000000-0005-0000-0000-0000A43E0000}"/>
    <cellStyle name="Normal 18 2 8" xfId="16036" xr:uid="{00000000-0005-0000-0000-0000A53E0000}"/>
    <cellStyle name="Normal 18 2 9" xfId="16037" xr:uid="{00000000-0005-0000-0000-0000A63E0000}"/>
    <cellStyle name="Normal 18 2 9 2" xfId="16038" xr:uid="{00000000-0005-0000-0000-0000A73E0000}"/>
    <cellStyle name="Normal 18 20" xfId="16039" xr:uid="{00000000-0005-0000-0000-0000A83E0000}"/>
    <cellStyle name="Normal 18 20 2" xfId="16040" xr:uid="{00000000-0005-0000-0000-0000A93E0000}"/>
    <cellStyle name="Normal 18 21" xfId="16041" xr:uid="{00000000-0005-0000-0000-0000AA3E0000}"/>
    <cellStyle name="Normal 18 21 2" xfId="16042" xr:uid="{00000000-0005-0000-0000-0000AB3E0000}"/>
    <cellStyle name="Normal 18 22" xfId="16043" xr:uid="{00000000-0005-0000-0000-0000AC3E0000}"/>
    <cellStyle name="Normal 18 22 2" xfId="16044" xr:uid="{00000000-0005-0000-0000-0000AD3E0000}"/>
    <cellStyle name="Normal 18 23" xfId="16045" xr:uid="{00000000-0005-0000-0000-0000AE3E0000}"/>
    <cellStyle name="Normal 18 23 2" xfId="16046" xr:uid="{00000000-0005-0000-0000-0000AF3E0000}"/>
    <cellStyle name="Normal 18 24" xfId="16047" xr:uid="{00000000-0005-0000-0000-0000B03E0000}"/>
    <cellStyle name="Normal 18 24 2" xfId="16048" xr:uid="{00000000-0005-0000-0000-0000B13E0000}"/>
    <cellStyle name="Normal 18 25" xfId="16049" xr:uid="{00000000-0005-0000-0000-0000B23E0000}"/>
    <cellStyle name="Normal 18 25 2" xfId="16050" xr:uid="{00000000-0005-0000-0000-0000B33E0000}"/>
    <cellStyle name="Normal 18 26" xfId="16051" xr:uid="{00000000-0005-0000-0000-0000B43E0000}"/>
    <cellStyle name="Normal 18 26 2" xfId="16052" xr:uid="{00000000-0005-0000-0000-0000B53E0000}"/>
    <cellStyle name="Normal 18 27" xfId="16053" xr:uid="{00000000-0005-0000-0000-0000B63E0000}"/>
    <cellStyle name="Normal 18 27 2" xfId="16054" xr:uid="{00000000-0005-0000-0000-0000B73E0000}"/>
    <cellStyle name="Normal 18 28" xfId="16055" xr:uid="{00000000-0005-0000-0000-0000B83E0000}"/>
    <cellStyle name="Normal 18 28 2" xfId="16056" xr:uid="{00000000-0005-0000-0000-0000B93E0000}"/>
    <cellStyle name="Normal 18 29" xfId="16057" xr:uid="{00000000-0005-0000-0000-0000BA3E0000}"/>
    <cellStyle name="Normal 18 29 2" xfId="16058" xr:uid="{00000000-0005-0000-0000-0000BB3E0000}"/>
    <cellStyle name="Normal 18 3" xfId="16059" xr:uid="{00000000-0005-0000-0000-0000BC3E0000}"/>
    <cellStyle name="Normal 18 3 10" xfId="16060" xr:uid="{00000000-0005-0000-0000-0000BD3E0000}"/>
    <cellStyle name="Normal 18 3 2" xfId="16061" xr:uid="{00000000-0005-0000-0000-0000BE3E0000}"/>
    <cellStyle name="Normal 18 3 2 2" xfId="16062" xr:uid="{00000000-0005-0000-0000-0000BF3E0000}"/>
    <cellStyle name="Normal 18 3 3" xfId="16063" xr:uid="{00000000-0005-0000-0000-0000C03E0000}"/>
    <cellStyle name="Normal 18 3 3 2" xfId="16064" xr:uid="{00000000-0005-0000-0000-0000C13E0000}"/>
    <cellStyle name="Normal 18 3 4" xfId="16065" xr:uid="{00000000-0005-0000-0000-0000C23E0000}"/>
    <cellStyle name="Normal 18 3 4 2" xfId="16066" xr:uid="{00000000-0005-0000-0000-0000C33E0000}"/>
    <cellStyle name="Normal 18 3 5" xfId="16067" xr:uid="{00000000-0005-0000-0000-0000C43E0000}"/>
    <cellStyle name="Normal 18 3 5 2" xfId="16068" xr:uid="{00000000-0005-0000-0000-0000C53E0000}"/>
    <cellStyle name="Normal 18 3 6" xfId="16069" xr:uid="{00000000-0005-0000-0000-0000C63E0000}"/>
    <cellStyle name="Normal 18 3 6 2" xfId="16070" xr:uid="{00000000-0005-0000-0000-0000C73E0000}"/>
    <cellStyle name="Normal 18 3 7" xfId="16071" xr:uid="{00000000-0005-0000-0000-0000C83E0000}"/>
    <cellStyle name="Normal 18 3 7 2" xfId="16072" xr:uid="{00000000-0005-0000-0000-0000C93E0000}"/>
    <cellStyle name="Normal 18 3 8" xfId="16073" xr:uid="{00000000-0005-0000-0000-0000CA3E0000}"/>
    <cellStyle name="Normal 18 3 8 2" xfId="16074" xr:uid="{00000000-0005-0000-0000-0000CB3E0000}"/>
    <cellStyle name="Normal 18 3 9" xfId="16075" xr:uid="{00000000-0005-0000-0000-0000CC3E0000}"/>
    <cellStyle name="Normal 18 3 9 2" xfId="16076" xr:uid="{00000000-0005-0000-0000-0000CD3E0000}"/>
    <cellStyle name="Normal 18 30" xfId="16077" xr:uid="{00000000-0005-0000-0000-0000CE3E0000}"/>
    <cellStyle name="Normal 18 30 2" xfId="16078" xr:uid="{00000000-0005-0000-0000-0000CF3E0000}"/>
    <cellStyle name="Normal 18 31" xfId="16079" xr:uid="{00000000-0005-0000-0000-0000D03E0000}"/>
    <cellStyle name="Normal 18 31 2" xfId="16080" xr:uid="{00000000-0005-0000-0000-0000D13E0000}"/>
    <cellStyle name="Normal 18 32" xfId="16081" xr:uid="{00000000-0005-0000-0000-0000D23E0000}"/>
    <cellStyle name="Normal 18 32 2" xfId="16082" xr:uid="{00000000-0005-0000-0000-0000D33E0000}"/>
    <cellStyle name="Normal 18 33" xfId="16083" xr:uid="{00000000-0005-0000-0000-0000D43E0000}"/>
    <cellStyle name="Normal 18 33 2" xfId="16084" xr:uid="{00000000-0005-0000-0000-0000D53E0000}"/>
    <cellStyle name="Normal 18 34" xfId="16085" xr:uid="{00000000-0005-0000-0000-0000D63E0000}"/>
    <cellStyle name="Normal 18 34 2" xfId="16086" xr:uid="{00000000-0005-0000-0000-0000D73E0000}"/>
    <cellStyle name="Normal 18 35" xfId="16087" xr:uid="{00000000-0005-0000-0000-0000D83E0000}"/>
    <cellStyle name="Normal 18 35 2" xfId="16088" xr:uid="{00000000-0005-0000-0000-0000D93E0000}"/>
    <cellStyle name="Normal 18 36" xfId="16089" xr:uid="{00000000-0005-0000-0000-0000DA3E0000}"/>
    <cellStyle name="Normal 18 36 2" xfId="16090" xr:uid="{00000000-0005-0000-0000-0000DB3E0000}"/>
    <cellStyle name="Normal 18 37" xfId="16091" xr:uid="{00000000-0005-0000-0000-0000DC3E0000}"/>
    <cellStyle name="Normal 18 37 2" xfId="16092" xr:uid="{00000000-0005-0000-0000-0000DD3E0000}"/>
    <cellStyle name="Normal 18 38" xfId="16093" xr:uid="{00000000-0005-0000-0000-0000DE3E0000}"/>
    <cellStyle name="Normal 18 38 2" xfId="16094" xr:uid="{00000000-0005-0000-0000-0000DF3E0000}"/>
    <cellStyle name="Normal 18 39" xfId="16095" xr:uid="{00000000-0005-0000-0000-0000E03E0000}"/>
    <cellStyle name="Normal 18 39 2" xfId="16096" xr:uid="{00000000-0005-0000-0000-0000E13E0000}"/>
    <cellStyle name="Normal 18 4" xfId="16097" xr:uid="{00000000-0005-0000-0000-0000E23E0000}"/>
    <cellStyle name="Normal 18 4 10" xfId="16098" xr:uid="{00000000-0005-0000-0000-0000E33E0000}"/>
    <cellStyle name="Normal 18 4 2" xfId="16099" xr:uid="{00000000-0005-0000-0000-0000E43E0000}"/>
    <cellStyle name="Normal 18 4 2 2" xfId="16100" xr:uid="{00000000-0005-0000-0000-0000E53E0000}"/>
    <cellStyle name="Normal 18 4 3" xfId="16101" xr:uid="{00000000-0005-0000-0000-0000E63E0000}"/>
    <cellStyle name="Normal 18 4 3 2" xfId="16102" xr:uid="{00000000-0005-0000-0000-0000E73E0000}"/>
    <cellStyle name="Normal 18 4 4" xfId="16103" xr:uid="{00000000-0005-0000-0000-0000E83E0000}"/>
    <cellStyle name="Normal 18 4 4 2" xfId="16104" xr:uid="{00000000-0005-0000-0000-0000E93E0000}"/>
    <cellStyle name="Normal 18 4 5" xfId="16105" xr:uid="{00000000-0005-0000-0000-0000EA3E0000}"/>
    <cellStyle name="Normal 18 4 5 2" xfId="16106" xr:uid="{00000000-0005-0000-0000-0000EB3E0000}"/>
    <cellStyle name="Normal 18 4 6" xfId="16107" xr:uid="{00000000-0005-0000-0000-0000EC3E0000}"/>
    <cellStyle name="Normal 18 4 6 2" xfId="16108" xr:uid="{00000000-0005-0000-0000-0000ED3E0000}"/>
    <cellStyle name="Normal 18 4 7" xfId="16109" xr:uid="{00000000-0005-0000-0000-0000EE3E0000}"/>
    <cellStyle name="Normal 18 4 7 2" xfId="16110" xr:uid="{00000000-0005-0000-0000-0000EF3E0000}"/>
    <cellStyle name="Normal 18 4 8" xfId="16111" xr:uid="{00000000-0005-0000-0000-0000F03E0000}"/>
    <cellStyle name="Normal 18 4 8 2" xfId="16112" xr:uid="{00000000-0005-0000-0000-0000F13E0000}"/>
    <cellStyle name="Normal 18 4 9" xfId="16113" xr:uid="{00000000-0005-0000-0000-0000F23E0000}"/>
    <cellStyle name="Normal 18 4 9 2" xfId="16114" xr:uid="{00000000-0005-0000-0000-0000F33E0000}"/>
    <cellStyle name="Normal 18 40" xfId="16115" xr:uid="{00000000-0005-0000-0000-0000F43E0000}"/>
    <cellStyle name="Normal 18 40 2" xfId="16116" xr:uid="{00000000-0005-0000-0000-0000F53E0000}"/>
    <cellStyle name="Normal 18 41" xfId="16117" xr:uid="{00000000-0005-0000-0000-0000F63E0000}"/>
    <cellStyle name="Normal 18 42" xfId="16118" xr:uid="{00000000-0005-0000-0000-0000F73E0000}"/>
    <cellStyle name="Normal 18 43" xfId="16119" xr:uid="{00000000-0005-0000-0000-0000F83E0000}"/>
    <cellStyle name="Normal 18 44" xfId="16120" xr:uid="{00000000-0005-0000-0000-0000F93E0000}"/>
    <cellStyle name="Normal 18 45" xfId="16121" xr:uid="{00000000-0005-0000-0000-0000FA3E0000}"/>
    <cellStyle name="Normal 18 46" xfId="16122" xr:uid="{00000000-0005-0000-0000-0000FB3E0000}"/>
    <cellStyle name="Normal 18 47" xfId="16123" xr:uid="{00000000-0005-0000-0000-0000FC3E0000}"/>
    <cellStyle name="Normal 18 5" xfId="16124" xr:uid="{00000000-0005-0000-0000-0000FD3E0000}"/>
    <cellStyle name="Normal 18 5 10" xfId="16125" xr:uid="{00000000-0005-0000-0000-0000FE3E0000}"/>
    <cellStyle name="Normal 18 5 10 2" xfId="16126" xr:uid="{00000000-0005-0000-0000-0000FF3E0000}"/>
    <cellStyle name="Normal 18 5 2" xfId="16127" xr:uid="{00000000-0005-0000-0000-0000003F0000}"/>
    <cellStyle name="Normal 18 5 2 2" xfId="16128" xr:uid="{00000000-0005-0000-0000-0000013F0000}"/>
    <cellStyle name="Normal 18 5 3" xfId="16129" xr:uid="{00000000-0005-0000-0000-0000023F0000}"/>
    <cellStyle name="Normal 18 5 3 2" xfId="16130" xr:uid="{00000000-0005-0000-0000-0000033F0000}"/>
    <cellStyle name="Normal 18 5 4" xfId="16131" xr:uid="{00000000-0005-0000-0000-0000043F0000}"/>
    <cellStyle name="Normal 18 5 4 2" xfId="16132" xr:uid="{00000000-0005-0000-0000-0000053F0000}"/>
    <cellStyle name="Normal 18 5 5" xfId="16133" xr:uid="{00000000-0005-0000-0000-0000063F0000}"/>
    <cellStyle name="Normal 18 5 5 2" xfId="16134" xr:uid="{00000000-0005-0000-0000-0000073F0000}"/>
    <cellStyle name="Normal 18 5 6" xfId="16135" xr:uid="{00000000-0005-0000-0000-0000083F0000}"/>
    <cellStyle name="Normal 18 5 6 2" xfId="16136" xr:uid="{00000000-0005-0000-0000-0000093F0000}"/>
    <cellStyle name="Normal 18 5 7" xfId="16137" xr:uid="{00000000-0005-0000-0000-00000A3F0000}"/>
    <cellStyle name="Normal 18 5 7 2" xfId="16138" xr:uid="{00000000-0005-0000-0000-00000B3F0000}"/>
    <cellStyle name="Normal 18 5 8" xfId="16139" xr:uid="{00000000-0005-0000-0000-00000C3F0000}"/>
    <cellStyle name="Normal 18 5 8 2" xfId="16140" xr:uid="{00000000-0005-0000-0000-00000D3F0000}"/>
    <cellStyle name="Normal 18 5 9" xfId="16141" xr:uid="{00000000-0005-0000-0000-00000E3F0000}"/>
    <cellStyle name="Normal 18 6" xfId="16142" xr:uid="{00000000-0005-0000-0000-00000F3F0000}"/>
    <cellStyle name="Normal 18 6 2" xfId="16143" xr:uid="{00000000-0005-0000-0000-0000103F0000}"/>
    <cellStyle name="Normal 18 6 2 2" xfId="16144" xr:uid="{00000000-0005-0000-0000-0000113F0000}"/>
    <cellStyle name="Normal 18 6 3" xfId="16145" xr:uid="{00000000-0005-0000-0000-0000123F0000}"/>
    <cellStyle name="Normal 18 7" xfId="16146" xr:uid="{00000000-0005-0000-0000-0000133F0000}"/>
    <cellStyle name="Normal 18 7 2" xfId="16147" xr:uid="{00000000-0005-0000-0000-0000143F0000}"/>
    <cellStyle name="Normal 18 7 2 2" xfId="16148" xr:uid="{00000000-0005-0000-0000-0000153F0000}"/>
    <cellStyle name="Normal 18 7 3" xfId="16149" xr:uid="{00000000-0005-0000-0000-0000163F0000}"/>
    <cellStyle name="Normal 18 8" xfId="16150" xr:uid="{00000000-0005-0000-0000-0000173F0000}"/>
    <cellStyle name="Normal 18 8 2" xfId="16151" xr:uid="{00000000-0005-0000-0000-0000183F0000}"/>
    <cellStyle name="Normal 18 8 2 2" xfId="16152" xr:uid="{00000000-0005-0000-0000-0000193F0000}"/>
    <cellStyle name="Normal 18 8 3" xfId="16153" xr:uid="{00000000-0005-0000-0000-00001A3F0000}"/>
    <cellStyle name="Normal 18 9" xfId="16154" xr:uid="{00000000-0005-0000-0000-00001B3F0000}"/>
    <cellStyle name="Normal 18 9 2" xfId="16155" xr:uid="{00000000-0005-0000-0000-00001C3F0000}"/>
    <cellStyle name="Normal 18 9 2 2" xfId="16156" xr:uid="{00000000-0005-0000-0000-00001D3F0000}"/>
    <cellStyle name="Normal 18 9 3" xfId="16157" xr:uid="{00000000-0005-0000-0000-00001E3F0000}"/>
    <cellStyle name="Normal 180" xfId="16158" xr:uid="{00000000-0005-0000-0000-00001F3F0000}"/>
    <cellStyle name="Normal 181" xfId="16159" xr:uid="{00000000-0005-0000-0000-0000203F0000}"/>
    <cellStyle name="Normal 182" xfId="16160" xr:uid="{00000000-0005-0000-0000-0000213F0000}"/>
    <cellStyle name="Normal 183" xfId="16161" xr:uid="{00000000-0005-0000-0000-0000223F0000}"/>
    <cellStyle name="Normal 184" xfId="16162" xr:uid="{00000000-0005-0000-0000-0000233F0000}"/>
    <cellStyle name="Normal 185" xfId="16163" xr:uid="{00000000-0005-0000-0000-0000243F0000}"/>
    <cellStyle name="Normal 186" xfId="16164" xr:uid="{00000000-0005-0000-0000-0000253F0000}"/>
    <cellStyle name="Normal 187" xfId="16165" xr:uid="{00000000-0005-0000-0000-0000263F0000}"/>
    <cellStyle name="Normal 188" xfId="16166" xr:uid="{00000000-0005-0000-0000-0000273F0000}"/>
    <cellStyle name="Normal 189" xfId="16167" xr:uid="{00000000-0005-0000-0000-0000283F0000}"/>
    <cellStyle name="Normal 19" xfId="16168" xr:uid="{00000000-0005-0000-0000-0000293F0000}"/>
    <cellStyle name="Normal 19 10" xfId="16169" xr:uid="{00000000-0005-0000-0000-00002A3F0000}"/>
    <cellStyle name="Normal 19 11" xfId="16170" xr:uid="{00000000-0005-0000-0000-00002B3F0000}"/>
    <cellStyle name="Normal 19 12" xfId="16171" xr:uid="{00000000-0005-0000-0000-00002C3F0000}"/>
    <cellStyle name="Normal 19 13" xfId="16172" xr:uid="{00000000-0005-0000-0000-00002D3F0000}"/>
    <cellStyle name="Normal 19 14" xfId="16173" xr:uid="{00000000-0005-0000-0000-00002E3F0000}"/>
    <cellStyle name="Normal 19 15" xfId="16174" xr:uid="{00000000-0005-0000-0000-00002F3F0000}"/>
    <cellStyle name="Normal 19 2" xfId="16175" xr:uid="{00000000-0005-0000-0000-0000303F0000}"/>
    <cellStyle name="Normal 19 3" xfId="16176" xr:uid="{00000000-0005-0000-0000-0000313F0000}"/>
    <cellStyle name="Normal 19 4" xfId="16177" xr:uid="{00000000-0005-0000-0000-0000323F0000}"/>
    <cellStyle name="Normal 19 5" xfId="16178" xr:uid="{00000000-0005-0000-0000-0000333F0000}"/>
    <cellStyle name="Normal 19 6" xfId="16179" xr:uid="{00000000-0005-0000-0000-0000343F0000}"/>
    <cellStyle name="Normal 19 7" xfId="16180" xr:uid="{00000000-0005-0000-0000-0000353F0000}"/>
    <cellStyle name="Normal 19 8" xfId="16181" xr:uid="{00000000-0005-0000-0000-0000363F0000}"/>
    <cellStyle name="Normal 19 9" xfId="16182" xr:uid="{00000000-0005-0000-0000-0000373F0000}"/>
    <cellStyle name="Normal 190" xfId="16183" xr:uid="{00000000-0005-0000-0000-0000383F0000}"/>
    <cellStyle name="Normal 191" xfId="16184" xr:uid="{00000000-0005-0000-0000-0000393F0000}"/>
    <cellStyle name="Normal 192" xfId="16185" xr:uid="{00000000-0005-0000-0000-00003A3F0000}"/>
    <cellStyle name="Normal 193" xfId="16186" xr:uid="{00000000-0005-0000-0000-00003B3F0000}"/>
    <cellStyle name="Normal 194" xfId="16187" xr:uid="{00000000-0005-0000-0000-00003C3F0000}"/>
    <cellStyle name="Normal 195" xfId="16188" xr:uid="{00000000-0005-0000-0000-00003D3F0000}"/>
    <cellStyle name="Normal 196" xfId="16189" xr:uid="{00000000-0005-0000-0000-00003E3F0000}"/>
    <cellStyle name="Normal 197" xfId="16190" xr:uid="{00000000-0005-0000-0000-00003F3F0000}"/>
    <cellStyle name="Normal 198" xfId="16191" xr:uid="{00000000-0005-0000-0000-0000403F0000}"/>
    <cellStyle name="Normal 199" xfId="16192" xr:uid="{00000000-0005-0000-0000-0000413F0000}"/>
    <cellStyle name="Normal 2" xfId="16193" xr:uid="{00000000-0005-0000-0000-0000423F0000}"/>
    <cellStyle name="Normal 2 10" xfId="16194" xr:uid="{00000000-0005-0000-0000-0000433F0000}"/>
    <cellStyle name="Normal 2 10 2" xfId="16195" xr:uid="{00000000-0005-0000-0000-0000443F0000}"/>
    <cellStyle name="Normal 2 11" xfId="16196" xr:uid="{00000000-0005-0000-0000-0000453F0000}"/>
    <cellStyle name="Normal 2 12" xfId="16197" xr:uid="{00000000-0005-0000-0000-0000463F0000}"/>
    <cellStyle name="Normal 2 13" xfId="16198" xr:uid="{00000000-0005-0000-0000-0000473F0000}"/>
    <cellStyle name="Normal 2 14" xfId="16199" xr:uid="{00000000-0005-0000-0000-0000483F0000}"/>
    <cellStyle name="Normal 2 15" xfId="16200" xr:uid="{00000000-0005-0000-0000-0000493F0000}"/>
    <cellStyle name="Normal 2 16" xfId="16201" xr:uid="{00000000-0005-0000-0000-00004A3F0000}"/>
    <cellStyle name="Normal 2 17" xfId="16202" xr:uid="{00000000-0005-0000-0000-00004B3F0000}"/>
    <cellStyle name="Normal 2 18" xfId="16203" xr:uid="{00000000-0005-0000-0000-00004C3F0000}"/>
    <cellStyle name="Normal 2 19" xfId="16204" xr:uid="{00000000-0005-0000-0000-00004D3F0000}"/>
    <cellStyle name="Normal 2 2" xfId="16205" xr:uid="{00000000-0005-0000-0000-00004E3F0000}"/>
    <cellStyle name="Normal 2 2 10" xfId="16206" xr:uid="{00000000-0005-0000-0000-00004F3F0000}"/>
    <cellStyle name="Normal 2 2 11" xfId="16207" xr:uid="{00000000-0005-0000-0000-0000503F0000}"/>
    <cellStyle name="Normal 2 2 12" xfId="16208" xr:uid="{00000000-0005-0000-0000-0000513F0000}"/>
    <cellStyle name="Normal 2 2 13" xfId="16209" xr:uid="{00000000-0005-0000-0000-0000523F0000}"/>
    <cellStyle name="Normal 2 2 14" xfId="16210" xr:uid="{00000000-0005-0000-0000-0000533F0000}"/>
    <cellStyle name="Normal 2 2 15" xfId="16211" xr:uid="{00000000-0005-0000-0000-0000543F0000}"/>
    <cellStyle name="Normal 2 2 16" xfId="16212" xr:uid="{00000000-0005-0000-0000-0000553F0000}"/>
    <cellStyle name="Normal 2 2 17" xfId="16213" xr:uid="{00000000-0005-0000-0000-0000563F0000}"/>
    <cellStyle name="Normal 2 2 18" xfId="16214" xr:uid="{00000000-0005-0000-0000-0000573F0000}"/>
    <cellStyle name="Normal 2 2 19" xfId="16215" xr:uid="{00000000-0005-0000-0000-0000583F0000}"/>
    <cellStyle name="Normal 2 2 2" xfId="16216" xr:uid="{00000000-0005-0000-0000-0000593F0000}"/>
    <cellStyle name="Normal 2 2 2 2" xfId="16217" xr:uid="{00000000-0005-0000-0000-00005A3F0000}"/>
    <cellStyle name="Normal 2 2 2 3" xfId="16218" xr:uid="{00000000-0005-0000-0000-00005B3F0000}"/>
    <cellStyle name="Normal 2 2 2 4" xfId="16219" xr:uid="{00000000-0005-0000-0000-00005C3F0000}"/>
    <cellStyle name="Normal 2 2 2_P&amp;L MR" xfId="16220" xr:uid="{00000000-0005-0000-0000-00005D3F0000}"/>
    <cellStyle name="Normal 2 2 20" xfId="16221" xr:uid="{00000000-0005-0000-0000-00005E3F0000}"/>
    <cellStyle name="Normal 2 2 21" xfId="16222" xr:uid="{00000000-0005-0000-0000-00005F3F0000}"/>
    <cellStyle name="Normal 2 2 22" xfId="16223" xr:uid="{00000000-0005-0000-0000-0000603F0000}"/>
    <cellStyle name="Normal 2 2 23" xfId="16224" xr:uid="{00000000-0005-0000-0000-0000613F0000}"/>
    <cellStyle name="Normal 2 2 24" xfId="16225" xr:uid="{00000000-0005-0000-0000-0000623F0000}"/>
    <cellStyle name="Normal 2 2 25" xfId="16226" xr:uid="{00000000-0005-0000-0000-0000633F0000}"/>
    <cellStyle name="Normal 2 2 26" xfId="16227" xr:uid="{00000000-0005-0000-0000-0000643F0000}"/>
    <cellStyle name="Normal 2 2 27" xfId="16228" xr:uid="{00000000-0005-0000-0000-0000653F0000}"/>
    <cellStyle name="Normal 2 2 28" xfId="16229" xr:uid="{00000000-0005-0000-0000-0000663F0000}"/>
    <cellStyle name="Normal 2 2 29" xfId="16230" xr:uid="{00000000-0005-0000-0000-0000673F0000}"/>
    <cellStyle name="Normal 2 2 3" xfId="16231" xr:uid="{00000000-0005-0000-0000-0000683F0000}"/>
    <cellStyle name="Normal 2 2 3 2" xfId="16232" xr:uid="{00000000-0005-0000-0000-0000693F0000}"/>
    <cellStyle name="Normal 2 2 3 3" xfId="16233" xr:uid="{00000000-0005-0000-0000-00006A3F0000}"/>
    <cellStyle name="Normal 2 2 30" xfId="16234" xr:uid="{00000000-0005-0000-0000-00006B3F0000}"/>
    <cellStyle name="Normal 2 2 31" xfId="16235" xr:uid="{00000000-0005-0000-0000-00006C3F0000}"/>
    <cellStyle name="Normal 2 2 32" xfId="16236" xr:uid="{00000000-0005-0000-0000-00006D3F0000}"/>
    <cellStyle name="Normal 2 2 33" xfId="16237" xr:uid="{00000000-0005-0000-0000-00006E3F0000}"/>
    <cellStyle name="Normal 2 2 34" xfId="16238" xr:uid="{00000000-0005-0000-0000-00006F3F0000}"/>
    <cellStyle name="Normal 2 2 35" xfId="16239" xr:uid="{00000000-0005-0000-0000-0000703F0000}"/>
    <cellStyle name="Normal 2 2 36" xfId="16240" xr:uid="{00000000-0005-0000-0000-0000713F0000}"/>
    <cellStyle name="Normal 2 2 37" xfId="16241" xr:uid="{00000000-0005-0000-0000-0000723F0000}"/>
    <cellStyle name="Normal 2 2 38" xfId="16242" xr:uid="{00000000-0005-0000-0000-0000733F0000}"/>
    <cellStyle name="Normal 2 2 39" xfId="16243" xr:uid="{00000000-0005-0000-0000-0000743F0000}"/>
    <cellStyle name="Normal 2 2 4" xfId="16244" xr:uid="{00000000-0005-0000-0000-0000753F0000}"/>
    <cellStyle name="Normal 2 2 4 2" xfId="16245" xr:uid="{00000000-0005-0000-0000-0000763F0000}"/>
    <cellStyle name="Normal 2 2 40" xfId="16246" xr:uid="{00000000-0005-0000-0000-0000773F0000}"/>
    <cellStyle name="Normal 2 2 41" xfId="16247" xr:uid="{00000000-0005-0000-0000-0000783F0000}"/>
    <cellStyle name="Normal 2 2 42" xfId="16248" xr:uid="{00000000-0005-0000-0000-0000793F0000}"/>
    <cellStyle name="Normal 2 2 43" xfId="16249" xr:uid="{00000000-0005-0000-0000-00007A3F0000}"/>
    <cellStyle name="Normal 2 2 44" xfId="16250" xr:uid="{00000000-0005-0000-0000-00007B3F0000}"/>
    <cellStyle name="Normal 2 2 45" xfId="16251" xr:uid="{00000000-0005-0000-0000-00007C3F0000}"/>
    <cellStyle name="Normal 2 2 46" xfId="16252" xr:uid="{00000000-0005-0000-0000-00007D3F0000}"/>
    <cellStyle name="Normal 2 2 47" xfId="16253" xr:uid="{00000000-0005-0000-0000-00007E3F0000}"/>
    <cellStyle name="Normal 2 2 48" xfId="16254" xr:uid="{00000000-0005-0000-0000-00007F3F0000}"/>
    <cellStyle name="Normal 2 2 49" xfId="16255" xr:uid="{00000000-0005-0000-0000-0000803F0000}"/>
    <cellStyle name="Normal 2 2 5" xfId="16256" xr:uid="{00000000-0005-0000-0000-0000813F0000}"/>
    <cellStyle name="Normal 2 2 5 2" xfId="16257" xr:uid="{00000000-0005-0000-0000-0000823F0000}"/>
    <cellStyle name="Normal 2 2 50" xfId="16258" xr:uid="{00000000-0005-0000-0000-0000833F0000}"/>
    <cellStyle name="Normal 2 2 51" xfId="16259" xr:uid="{00000000-0005-0000-0000-0000843F0000}"/>
    <cellStyle name="Normal 2 2 52" xfId="16260" xr:uid="{00000000-0005-0000-0000-0000853F0000}"/>
    <cellStyle name="Normal 2 2 53" xfId="16261" xr:uid="{00000000-0005-0000-0000-0000863F0000}"/>
    <cellStyle name="Normal 2 2 54" xfId="16262" xr:uid="{00000000-0005-0000-0000-0000873F0000}"/>
    <cellStyle name="Normal 2 2 55" xfId="16263" xr:uid="{00000000-0005-0000-0000-0000883F0000}"/>
    <cellStyle name="Normal 2 2 56" xfId="16264" xr:uid="{00000000-0005-0000-0000-0000893F0000}"/>
    <cellStyle name="Normal 2 2 57" xfId="16265" xr:uid="{00000000-0005-0000-0000-00008A3F0000}"/>
    <cellStyle name="Normal 2 2 58" xfId="16266" xr:uid="{00000000-0005-0000-0000-00008B3F0000}"/>
    <cellStyle name="Normal 2 2 59" xfId="16267" xr:uid="{00000000-0005-0000-0000-00008C3F0000}"/>
    <cellStyle name="Normal 2 2 59 10" xfId="16268" xr:uid="{00000000-0005-0000-0000-00008D3F0000}"/>
    <cellStyle name="Normal 2 2 59 10 2" xfId="16269" xr:uid="{00000000-0005-0000-0000-00008E3F0000}"/>
    <cellStyle name="Normal 2 2 59 11" xfId="16270" xr:uid="{00000000-0005-0000-0000-00008F3F0000}"/>
    <cellStyle name="Normal 2 2 59 11 2" xfId="16271" xr:uid="{00000000-0005-0000-0000-0000903F0000}"/>
    <cellStyle name="Normal 2 2 59 12" xfId="16272" xr:uid="{00000000-0005-0000-0000-0000913F0000}"/>
    <cellStyle name="Normal 2 2 59 12 2" xfId="16273" xr:uid="{00000000-0005-0000-0000-0000923F0000}"/>
    <cellStyle name="Normal 2 2 59 13" xfId="16274" xr:uid="{00000000-0005-0000-0000-0000933F0000}"/>
    <cellStyle name="Normal 2 2 59 13 2" xfId="16275" xr:uid="{00000000-0005-0000-0000-0000943F0000}"/>
    <cellStyle name="Normal 2 2 59 14" xfId="16276" xr:uid="{00000000-0005-0000-0000-0000953F0000}"/>
    <cellStyle name="Normal 2 2 59 14 2" xfId="16277" xr:uid="{00000000-0005-0000-0000-0000963F0000}"/>
    <cellStyle name="Normal 2 2 59 15" xfId="16278" xr:uid="{00000000-0005-0000-0000-0000973F0000}"/>
    <cellStyle name="Normal 2 2 59 15 2" xfId="16279" xr:uid="{00000000-0005-0000-0000-0000983F0000}"/>
    <cellStyle name="Normal 2 2 59 16" xfId="16280" xr:uid="{00000000-0005-0000-0000-0000993F0000}"/>
    <cellStyle name="Normal 2 2 59 2" xfId="16281" xr:uid="{00000000-0005-0000-0000-00009A3F0000}"/>
    <cellStyle name="Normal 2 2 59 2 2" xfId="16282" xr:uid="{00000000-0005-0000-0000-00009B3F0000}"/>
    <cellStyle name="Normal 2 2 59 3" xfId="16283" xr:uid="{00000000-0005-0000-0000-00009C3F0000}"/>
    <cellStyle name="Normal 2 2 59 3 2" xfId="16284" xr:uid="{00000000-0005-0000-0000-00009D3F0000}"/>
    <cellStyle name="Normal 2 2 59 4" xfId="16285" xr:uid="{00000000-0005-0000-0000-00009E3F0000}"/>
    <cellStyle name="Normal 2 2 59 4 2" xfId="16286" xr:uid="{00000000-0005-0000-0000-00009F3F0000}"/>
    <cellStyle name="Normal 2 2 59 5" xfId="16287" xr:uid="{00000000-0005-0000-0000-0000A03F0000}"/>
    <cellStyle name="Normal 2 2 59 5 2" xfId="16288" xr:uid="{00000000-0005-0000-0000-0000A13F0000}"/>
    <cellStyle name="Normal 2 2 59 6" xfId="16289" xr:uid="{00000000-0005-0000-0000-0000A23F0000}"/>
    <cellStyle name="Normal 2 2 59 6 2" xfId="16290" xr:uid="{00000000-0005-0000-0000-0000A33F0000}"/>
    <cellStyle name="Normal 2 2 59 7" xfId="16291" xr:uid="{00000000-0005-0000-0000-0000A43F0000}"/>
    <cellStyle name="Normal 2 2 59 7 2" xfId="16292" xr:uid="{00000000-0005-0000-0000-0000A53F0000}"/>
    <cellStyle name="Normal 2 2 59 8" xfId="16293" xr:uid="{00000000-0005-0000-0000-0000A63F0000}"/>
    <cellStyle name="Normal 2 2 59 8 2" xfId="16294" xr:uid="{00000000-0005-0000-0000-0000A73F0000}"/>
    <cellStyle name="Normal 2 2 59 9" xfId="16295" xr:uid="{00000000-0005-0000-0000-0000A83F0000}"/>
    <cellStyle name="Normal 2 2 59 9 2" xfId="16296" xr:uid="{00000000-0005-0000-0000-0000A93F0000}"/>
    <cellStyle name="Normal 2 2 6" xfId="16297" xr:uid="{00000000-0005-0000-0000-0000AA3F0000}"/>
    <cellStyle name="Normal 2 2 6 2" xfId="16298" xr:uid="{00000000-0005-0000-0000-0000AB3F0000}"/>
    <cellStyle name="Normal 2 2 60" xfId="16299" xr:uid="{00000000-0005-0000-0000-0000AC3F0000}"/>
    <cellStyle name="Normal 2 2 60 10" xfId="16300" xr:uid="{00000000-0005-0000-0000-0000AD3F0000}"/>
    <cellStyle name="Normal 2 2 60 10 2" xfId="16301" xr:uid="{00000000-0005-0000-0000-0000AE3F0000}"/>
    <cellStyle name="Normal 2 2 60 11" xfId="16302" xr:uid="{00000000-0005-0000-0000-0000AF3F0000}"/>
    <cellStyle name="Normal 2 2 60 11 2" xfId="16303" xr:uid="{00000000-0005-0000-0000-0000B03F0000}"/>
    <cellStyle name="Normal 2 2 60 12" xfId="16304" xr:uid="{00000000-0005-0000-0000-0000B13F0000}"/>
    <cellStyle name="Normal 2 2 60 12 2" xfId="16305" xr:uid="{00000000-0005-0000-0000-0000B23F0000}"/>
    <cellStyle name="Normal 2 2 60 13" xfId="16306" xr:uid="{00000000-0005-0000-0000-0000B33F0000}"/>
    <cellStyle name="Normal 2 2 60 13 2" xfId="16307" xr:uid="{00000000-0005-0000-0000-0000B43F0000}"/>
    <cellStyle name="Normal 2 2 60 14" xfId="16308" xr:uid="{00000000-0005-0000-0000-0000B53F0000}"/>
    <cellStyle name="Normal 2 2 60 14 2" xfId="16309" xr:uid="{00000000-0005-0000-0000-0000B63F0000}"/>
    <cellStyle name="Normal 2 2 60 15" xfId="16310" xr:uid="{00000000-0005-0000-0000-0000B73F0000}"/>
    <cellStyle name="Normal 2 2 60 15 2" xfId="16311" xr:uid="{00000000-0005-0000-0000-0000B83F0000}"/>
    <cellStyle name="Normal 2 2 60 16" xfId="16312" xr:uid="{00000000-0005-0000-0000-0000B93F0000}"/>
    <cellStyle name="Normal 2 2 60 2" xfId="16313" xr:uid="{00000000-0005-0000-0000-0000BA3F0000}"/>
    <cellStyle name="Normal 2 2 60 2 2" xfId="16314" xr:uid="{00000000-0005-0000-0000-0000BB3F0000}"/>
    <cellStyle name="Normal 2 2 60 3" xfId="16315" xr:uid="{00000000-0005-0000-0000-0000BC3F0000}"/>
    <cellStyle name="Normal 2 2 60 3 2" xfId="16316" xr:uid="{00000000-0005-0000-0000-0000BD3F0000}"/>
    <cellStyle name="Normal 2 2 60 4" xfId="16317" xr:uid="{00000000-0005-0000-0000-0000BE3F0000}"/>
    <cellStyle name="Normal 2 2 60 4 2" xfId="16318" xr:uid="{00000000-0005-0000-0000-0000BF3F0000}"/>
    <cellStyle name="Normal 2 2 60 5" xfId="16319" xr:uid="{00000000-0005-0000-0000-0000C03F0000}"/>
    <cellStyle name="Normal 2 2 60 5 2" xfId="16320" xr:uid="{00000000-0005-0000-0000-0000C13F0000}"/>
    <cellStyle name="Normal 2 2 60 6" xfId="16321" xr:uid="{00000000-0005-0000-0000-0000C23F0000}"/>
    <cellStyle name="Normal 2 2 60 6 2" xfId="16322" xr:uid="{00000000-0005-0000-0000-0000C33F0000}"/>
    <cellStyle name="Normal 2 2 60 7" xfId="16323" xr:uid="{00000000-0005-0000-0000-0000C43F0000}"/>
    <cellStyle name="Normal 2 2 60 7 2" xfId="16324" xr:uid="{00000000-0005-0000-0000-0000C53F0000}"/>
    <cellStyle name="Normal 2 2 60 8" xfId="16325" xr:uid="{00000000-0005-0000-0000-0000C63F0000}"/>
    <cellStyle name="Normal 2 2 60 8 2" xfId="16326" xr:uid="{00000000-0005-0000-0000-0000C73F0000}"/>
    <cellStyle name="Normal 2 2 60 9" xfId="16327" xr:uid="{00000000-0005-0000-0000-0000C83F0000}"/>
    <cellStyle name="Normal 2 2 60 9 2" xfId="16328" xr:uid="{00000000-0005-0000-0000-0000C93F0000}"/>
    <cellStyle name="Normal 2 2 61" xfId="16329" xr:uid="{00000000-0005-0000-0000-0000CA3F0000}"/>
    <cellStyle name="Normal 2 2 61 10" xfId="16330" xr:uid="{00000000-0005-0000-0000-0000CB3F0000}"/>
    <cellStyle name="Normal 2 2 61 10 2" xfId="16331" xr:uid="{00000000-0005-0000-0000-0000CC3F0000}"/>
    <cellStyle name="Normal 2 2 61 11" xfId="16332" xr:uid="{00000000-0005-0000-0000-0000CD3F0000}"/>
    <cellStyle name="Normal 2 2 61 11 2" xfId="16333" xr:uid="{00000000-0005-0000-0000-0000CE3F0000}"/>
    <cellStyle name="Normal 2 2 61 12" xfId="16334" xr:uid="{00000000-0005-0000-0000-0000CF3F0000}"/>
    <cellStyle name="Normal 2 2 61 12 2" xfId="16335" xr:uid="{00000000-0005-0000-0000-0000D03F0000}"/>
    <cellStyle name="Normal 2 2 61 13" xfId="16336" xr:uid="{00000000-0005-0000-0000-0000D13F0000}"/>
    <cellStyle name="Normal 2 2 61 13 2" xfId="16337" xr:uid="{00000000-0005-0000-0000-0000D23F0000}"/>
    <cellStyle name="Normal 2 2 61 14" xfId="16338" xr:uid="{00000000-0005-0000-0000-0000D33F0000}"/>
    <cellStyle name="Normal 2 2 61 14 2" xfId="16339" xr:uid="{00000000-0005-0000-0000-0000D43F0000}"/>
    <cellStyle name="Normal 2 2 61 15" xfId="16340" xr:uid="{00000000-0005-0000-0000-0000D53F0000}"/>
    <cellStyle name="Normal 2 2 61 15 2" xfId="16341" xr:uid="{00000000-0005-0000-0000-0000D63F0000}"/>
    <cellStyle name="Normal 2 2 61 16" xfId="16342" xr:uid="{00000000-0005-0000-0000-0000D73F0000}"/>
    <cellStyle name="Normal 2 2 61 2" xfId="16343" xr:uid="{00000000-0005-0000-0000-0000D83F0000}"/>
    <cellStyle name="Normal 2 2 61 2 2" xfId="16344" xr:uid="{00000000-0005-0000-0000-0000D93F0000}"/>
    <cellStyle name="Normal 2 2 61 3" xfId="16345" xr:uid="{00000000-0005-0000-0000-0000DA3F0000}"/>
    <cellStyle name="Normal 2 2 61 3 2" xfId="16346" xr:uid="{00000000-0005-0000-0000-0000DB3F0000}"/>
    <cellStyle name="Normal 2 2 61 4" xfId="16347" xr:uid="{00000000-0005-0000-0000-0000DC3F0000}"/>
    <cellStyle name="Normal 2 2 61 4 2" xfId="16348" xr:uid="{00000000-0005-0000-0000-0000DD3F0000}"/>
    <cellStyle name="Normal 2 2 61 5" xfId="16349" xr:uid="{00000000-0005-0000-0000-0000DE3F0000}"/>
    <cellStyle name="Normal 2 2 61 5 2" xfId="16350" xr:uid="{00000000-0005-0000-0000-0000DF3F0000}"/>
    <cellStyle name="Normal 2 2 61 6" xfId="16351" xr:uid="{00000000-0005-0000-0000-0000E03F0000}"/>
    <cellStyle name="Normal 2 2 61 6 2" xfId="16352" xr:uid="{00000000-0005-0000-0000-0000E13F0000}"/>
    <cellStyle name="Normal 2 2 61 7" xfId="16353" xr:uid="{00000000-0005-0000-0000-0000E23F0000}"/>
    <cellStyle name="Normal 2 2 61 7 2" xfId="16354" xr:uid="{00000000-0005-0000-0000-0000E33F0000}"/>
    <cellStyle name="Normal 2 2 61 8" xfId="16355" xr:uid="{00000000-0005-0000-0000-0000E43F0000}"/>
    <cellStyle name="Normal 2 2 61 8 2" xfId="16356" xr:uid="{00000000-0005-0000-0000-0000E53F0000}"/>
    <cellStyle name="Normal 2 2 61 9" xfId="16357" xr:uid="{00000000-0005-0000-0000-0000E63F0000}"/>
    <cellStyle name="Normal 2 2 61 9 2" xfId="16358" xr:uid="{00000000-0005-0000-0000-0000E73F0000}"/>
    <cellStyle name="Normal 2 2 62" xfId="16359" xr:uid="{00000000-0005-0000-0000-0000E83F0000}"/>
    <cellStyle name="Normal 2 2 62 10" xfId="16360" xr:uid="{00000000-0005-0000-0000-0000E93F0000}"/>
    <cellStyle name="Normal 2 2 62 10 2" xfId="16361" xr:uid="{00000000-0005-0000-0000-0000EA3F0000}"/>
    <cellStyle name="Normal 2 2 62 11" xfId="16362" xr:uid="{00000000-0005-0000-0000-0000EB3F0000}"/>
    <cellStyle name="Normal 2 2 62 11 2" xfId="16363" xr:uid="{00000000-0005-0000-0000-0000EC3F0000}"/>
    <cellStyle name="Normal 2 2 62 12" xfId="16364" xr:uid="{00000000-0005-0000-0000-0000ED3F0000}"/>
    <cellStyle name="Normal 2 2 62 12 2" xfId="16365" xr:uid="{00000000-0005-0000-0000-0000EE3F0000}"/>
    <cellStyle name="Normal 2 2 62 13" xfId="16366" xr:uid="{00000000-0005-0000-0000-0000EF3F0000}"/>
    <cellStyle name="Normal 2 2 62 13 2" xfId="16367" xr:uid="{00000000-0005-0000-0000-0000F03F0000}"/>
    <cellStyle name="Normal 2 2 62 14" xfId="16368" xr:uid="{00000000-0005-0000-0000-0000F13F0000}"/>
    <cellStyle name="Normal 2 2 62 14 2" xfId="16369" xr:uid="{00000000-0005-0000-0000-0000F23F0000}"/>
    <cellStyle name="Normal 2 2 62 15" xfId="16370" xr:uid="{00000000-0005-0000-0000-0000F33F0000}"/>
    <cellStyle name="Normal 2 2 62 15 2" xfId="16371" xr:uid="{00000000-0005-0000-0000-0000F43F0000}"/>
    <cellStyle name="Normal 2 2 62 16" xfId="16372" xr:uid="{00000000-0005-0000-0000-0000F53F0000}"/>
    <cellStyle name="Normal 2 2 62 2" xfId="16373" xr:uid="{00000000-0005-0000-0000-0000F63F0000}"/>
    <cellStyle name="Normal 2 2 62 2 2" xfId="16374" xr:uid="{00000000-0005-0000-0000-0000F73F0000}"/>
    <cellStyle name="Normal 2 2 62 3" xfId="16375" xr:uid="{00000000-0005-0000-0000-0000F83F0000}"/>
    <cellStyle name="Normal 2 2 62 3 2" xfId="16376" xr:uid="{00000000-0005-0000-0000-0000F93F0000}"/>
    <cellStyle name="Normal 2 2 62 4" xfId="16377" xr:uid="{00000000-0005-0000-0000-0000FA3F0000}"/>
    <cellStyle name="Normal 2 2 62 4 2" xfId="16378" xr:uid="{00000000-0005-0000-0000-0000FB3F0000}"/>
    <cellStyle name="Normal 2 2 62 5" xfId="16379" xr:uid="{00000000-0005-0000-0000-0000FC3F0000}"/>
    <cellStyle name="Normal 2 2 62 5 2" xfId="16380" xr:uid="{00000000-0005-0000-0000-0000FD3F0000}"/>
    <cellStyle name="Normal 2 2 62 6" xfId="16381" xr:uid="{00000000-0005-0000-0000-0000FE3F0000}"/>
    <cellStyle name="Normal 2 2 62 6 2" xfId="16382" xr:uid="{00000000-0005-0000-0000-0000FF3F0000}"/>
    <cellStyle name="Normal 2 2 62 7" xfId="16383" xr:uid="{00000000-0005-0000-0000-000000400000}"/>
    <cellStyle name="Normal 2 2 62 7 2" xfId="16384" xr:uid="{00000000-0005-0000-0000-000001400000}"/>
    <cellStyle name="Normal 2 2 62 8" xfId="16385" xr:uid="{00000000-0005-0000-0000-000002400000}"/>
    <cellStyle name="Normal 2 2 62 8 2" xfId="16386" xr:uid="{00000000-0005-0000-0000-000003400000}"/>
    <cellStyle name="Normal 2 2 62 9" xfId="16387" xr:uid="{00000000-0005-0000-0000-000004400000}"/>
    <cellStyle name="Normal 2 2 62 9 2" xfId="16388" xr:uid="{00000000-0005-0000-0000-000005400000}"/>
    <cellStyle name="Normal 2 2 63" xfId="16389" xr:uid="{00000000-0005-0000-0000-000006400000}"/>
    <cellStyle name="Normal 2 2 63 10" xfId="16390" xr:uid="{00000000-0005-0000-0000-000007400000}"/>
    <cellStyle name="Normal 2 2 63 10 2" xfId="16391" xr:uid="{00000000-0005-0000-0000-000008400000}"/>
    <cellStyle name="Normal 2 2 63 11" xfId="16392" xr:uid="{00000000-0005-0000-0000-000009400000}"/>
    <cellStyle name="Normal 2 2 63 11 2" xfId="16393" xr:uid="{00000000-0005-0000-0000-00000A400000}"/>
    <cellStyle name="Normal 2 2 63 12" xfId="16394" xr:uid="{00000000-0005-0000-0000-00000B400000}"/>
    <cellStyle name="Normal 2 2 63 12 2" xfId="16395" xr:uid="{00000000-0005-0000-0000-00000C400000}"/>
    <cellStyle name="Normal 2 2 63 13" xfId="16396" xr:uid="{00000000-0005-0000-0000-00000D400000}"/>
    <cellStyle name="Normal 2 2 63 13 2" xfId="16397" xr:uid="{00000000-0005-0000-0000-00000E400000}"/>
    <cellStyle name="Normal 2 2 63 14" xfId="16398" xr:uid="{00000000-0005-0000-0000-00000F400000}"/>
    <cellStyle name="Normal 2 2 63 14 2" xfId="16399" xr:uid="{00000000-0005-0000-0000-000010400000}"/>
    <cellStyle name="Normal 2 2 63 15" xfId="16400" xr:uid="{00000000-0005-0000-0000-000011400000}"/>
    <cellStyle name="Normal 2 2 63 15 2" xfId="16401" xr:uid="{00000000-0005-0000-0000-000012400000}"/>
    <cellStyle name="Normal 2 2 63 16" xfId="16402" xr:uid="{00000000-0005-0000-0000-000013400000}"/>
    <cellStyle name="Normal 2 2 63 2" xfId="16403" xr:uid="{00000000-0005-0000-0000-000014400000}"/>
    <cellStyle name="Normal 2 2 63 2 2" xfId="16404" xr:uid="{00000000-0005-0000-0000-000015400000}"/>
    <cellStyle name="Normal 2 2 63 3" xfId="16405" xr:uid="{00000000-0005-0000-0000-000016400000}"/>
    <cellStyle name="Normal 2 2 63 3 2" xfId="16406" xr:uid="{00000000-0005-0000-0000-000017400000}"/>
    <cellStyle name="Normal 2 2 63 4" xfId="16407" xr:uid="{00000000-0005-0000-0000-000018400000}"/>
    <cellStyle name="Normal 2 2 63 4 2" xfId="16408" xr:uid="{00000000-0005-0000-0000-000019400000}"/>
    <cellStyle name="Normal 2 2 63 5" xfId="16409" xr:uid="{00000000-0005-0000-0000-00001A400000}"/>
    <cellStyle name="Normal 2 2 63 5 2" xfId="16410" xr:uid="{00000000-0005-0000-0000-00001B400000}"/>
    <cellStyle name="Normal 2 2 63 6" xfId="16411" xr:uid="{00000000-0005-0000-0000-00001C400000}"/>
    <cellStyle name="Normal 2 2 63 6 2" xfId="16412" xr:uid="{00000000-0005-0000-0000-00001D400000}"/>
    <cellStyle name="Normal 2 2 63 7" xfId="16413" xr:uid="{00000000-0005-0000-0000-00001E400000}"/>
    <cellStyle name="Normal 2 2 63 7 2" xfId="16414" xr:uid="{00000000-0005-0000-0000-00001F400000}"/>
    <cellStyle name="Normal 2 2 63 8" xfId="16415" xr:uid="{00000000-0005-0000-0000-000020400000}"/>
    <cellStyle name="Normal 2 2 63 8 2" xfId="16416" xr:uid="{00000000-0005-0000-0000-000021400000}"/>
    <cellStyle name="Normal 2 2 63 9" xfId="16417" xr:uid="{00000000-0005-0000-0000-000022400000}"/>
    <cellStyle name="Normal 2 2 63 9 2" xfId="16418" xr:uid="{00000000-0005-0000-0000-000023400000}"/>
    <cellStyle name="Normal 2 2 64" xfId="16419" xr:uid="{00000000-0005-0000-0000-000024400000}"/>
    <cellStyle name="Normal 2 2 64 10" xfId="16420" xr:uid="{00000000-0005-0000-0000-000025400000}"/>
    <cellStyle name="Normal 2 2 64 10 2" xfId="16421" xr:uid="{00000000-0005-0000-0000-000026400000}"/>
    <cellStyle name="Normal 2 2 64 11" xfId="16422" xr:uid="{00000000-0005-0000-0000-000027400000}"/>
    <cellStyle name="Normal 2 2 64 11 2" xfId="16423" xr:uid="{00000000-0005-0000-0000-000028400000}"/>
    <cellStyle name="Normal 2 2 64 12" xfId="16424" xr:uid="{00000000-0005-0000-0000-000029400000}"/>
    <cellStyle name="Normal 2 2 64 12 2" xfId="16425" xr:uid="{00000000-0005-0000-0000-00002A400000}"/>
    <cellStyle name="Normal 2 2 64 13" xfId="16426" xr:uid="{00000000-0005-0000-0000-00002B400000}"/>
    <cellStyle name="Normal 2 2 64 13 2" xfId="16427" xr:uid="{00000000-0005-0000-0000-00002C400000}"/>
    <cellStyle name="Normal 2 2 64 14" xfId="16428" xr:uid="{00000000-0005-0000-0000-00002D400000}"/>
    <cellStyle name="Normal 2 2 64 14 2" xfId="16429" xr:uid="{00000000-0005-0000-0000-00002E400000}"/>
    <cellStyle name="Normal 2 2 64 15" xfId="16430" xr:uid="{00000000-0005-0000-0000-00002F400000}"/>
    <cellStyle name="Normal 2 2 64 15 2" xfId="16431" xr:uid="{00000000-0005-0000-0000-000030400000}"/>
    <cellStyle name="Normal 2 2 64 16" xfId="16432" xr:uid="{00000000-0005-0000-0000-000031400000}"/>
    <cellStyle name="Normal 2 2 64 2" xfId="16433" xr:uid="{00000000-0005-0000-0000-000032400000}"/>
    <cellStyle name="Normal 2 2 64 2 2" xfId="16434" xr:uid="{00000000-0005-0000-0000-000033400000}"/>
    <cellStyle name="Normal 2 2 64 3" xfId="16435" xr:uid="{00000000-0005-0000-0000-000034400000}"/>
    <cellStyle name="Normal 2 2 64 3 2" xfId="16436" xr:uid="{00000000-0005-0000-0000-000035400000}"/>
    <cellStyle name="Normal 2 2 64 4" xfId="16437" xr:uid="{00000000-0005-0000-0000-000036400000}"/>
    <cellStyle name="Normal 2 2 64 4 2" xfId="16438" xr:uid="{00000000-0005-0000-0000-000037400000}"/>
    <cellStyle name="Normal 2 2 64 5" xfId="16439" xr:uid="{00000000-0005-0000-0000-000038400000}"/>
    <cellStyle name="Normal 2 2 64 5 2" xfId="16440" xr:uid="{00000000-0005-0000-0000-000039400000}"/>
    <cellStyle name="Normal 2 2 64 6" xfId="16441" xr:uid="{00000000-0005-0000-0000-00003A400000}"/>
    <cellStyle name="Normal 2 2 64 6 2" xfId="16442" xr:uid="{00000000-0005-0000-0000-00003B400000}"/>
    <cellStyle name="Normal 2 2 64 7" xfId="16443" xr:uid="{00000000-0005-0000-0000-00003C400000}"/>
    <cellStyle name="Normal 2 2 64 7 2" xfId="16444" xr:uid="{00000000-0005-0000-0000-00003D400000}"/>
    <cellStyle name="Normal 2 2 64 8" xfId="16445" xr:uid="{00000000-0005-0000-0000-00003E400000}"/>
    <cellStyle name="Normal 2 2 64 8 2" xfId="16446" xr:uid="{00000000-0005-0000-0000-00003F400000}"/>
    <cellStyle name="Normal 2 2 64 9" xfId="16447" xr:uid="{00000000-0005-0000-0000-000040400000}"/>
    <cellStyle name="Normal 2 2 64 9 2" xfId="16448" xr:uid="{00000000-0005-0000-0000-000041400000}"/>
    <cellStyle name="Normal 2 2 65" xfId="16449" xr:uid="{00000000-0005-0000-0000-000042400000}"/>
    <cellStyle name="Normal 2 2 66" xfId="16450" xr:uid="{00000000-0005-0000-0000-000043400000}"/>
    <cellStyle name="Normal 2 2 67" xfId="16451" xr:uid="{00000000-0005-0000-0000-000044400000}"/>
    <cellStyle name="Normal 2 2 68" xfId="16452" xr:uid="{00000000-0005-0000-0000-000045400000}"/>
    <cellStyle name="Normal 2 2 69" xfId="16453" xr:uid="{00000000-0005-0000-0000-000046400000}"/>
    <cellStyle name="Normal 2 2 7" xfId="16454" xr:uid="{00000000-0005-0000-0000-000047400000}"/>
    <cellStyle name="Normal 2 2 7 2" xfId="16455" xr:uid="{00000000-0005-0000-0000-000048400000}"/>
    <cellStyle name="Normal 2 2 70" xfId="16456" xr:uid="{00000000-0005-0000-0000-000049400000}"/>
    <cellStyle name="Normal 2 2 71" xfId="16457" xr:uid="{00000000-0005-0000-0000-00004A400000}"/>
    <cellStyle name="Normal 2 2 72" xfId="16458" xr:uid="{00000000-0005-0000-0000-00004B400000}"/>
    <cellStyle name="Normal 2 2 73" xfId="16459" xr:uid="{00000000-0005-0000-0000-00004C400000}"/>
    <cellStyle name="Normal 2 2 74" xfId="16460" xr:uid="{00000000-0005-0000-0000-00004D400000}"/>
    <cellStyle name="Normal 2 2 75" xfId="16461" xr:uid="{00000000-0005-0000-0000-00004E400000}"/>
    <cellStyle name="Normal 2 2 76" xfId="16462" xr:uid="{00000000-0005-0000-0000-00004F400000}"/>
    <cellStyle name="Normal 2 2 77" xfId="16463" xr:uid="{00000000-0005-0000-0000-000050400000}"/>
    <cellStyle name="Normal 2 2 78" xfId="16464" xr:uid="{00000000-0005-0000-0000-000051400000}"/>
    <cellStyle name="Normal 2 2 79" xfId="16465" xr:uid="{00000000-0005-0000-0000-000052400000}"/>
    <cellStyle name="Normal 2 2 8" xfId="16466" xr:uid="{00000000-0005-0000-0000-000053400000}"/>
    <cellStyle name="Normal 2 2 80" xfId="16467" xr:uid="{00000000-0005-0000-0000-000054400000}"/>
    <cellStyle name="Normal 2 2 81" xfId="16468" xr:uid="{00000000-0005-0000-0000-000055400000}"/>
    <cellStyle name="Normal 2 2 9" xfId="16469" xr:uid="{00000000-0005-0000-0000-000056400000}"/>
    <cellStyle name="Normal 2 2_P&amp;L MR" xfId="16470" xr:uid="{00000000-0005-0000-0000-000057400000}"/>
    <cellStyle name="Normal 2 20" xfId="16471" xr:uid="{00000000-0005-0000-0000-000058400000}"/>
    <cellStyle name="Normal 2 21" xfId="16472" xr:uid="{00000000-0005-0000-0000-000059400000}"/>
    <cellStyle name="Normal 2 22" xfId="16473" xr:uid="{00000000-0005-0000-0000-00005A400000}"/>
    <cellStyle name="Normal 2 23" xfId="16474" xr:uid="{00000000-0005-0000-0000-00005B400000}"/>
    <cellStyle name="Normal 2 24" xfId="16475" xr:uid="{00000000-0005-0000-0000-00005C400000}"/>
    <cellStyle name="Normal 2 25" xfId="16476" xr:uid="{00000000-0005-0000-0000-00005D400000}"/>
    <cellStyle name="Normal 2 25 2" xfId="16477" xr:uid="{00000000-0005-0000-0000-00005E400000}"/>
    <cellStyle name="Normal 2 26" xfId="16478" xr:uid="{00000000-0005-0000-0000-00005F400000}"/>
    <cellStyle name="Normal 2 27" xfId="16479" xr:uid="{00000000-0005-0000-0000-000060400000}"/>
    <cellStyle name="Normal 2 28" xfId="16480" xr:uid="{00000000-0005-0000-0000-000061400000}"/>
    <cellStyle name="Normal 2 29" xfId="16481" xr:uid="{00000000-0005-0000-0000-000062400000}"/>
    <cellStyle name="Normal 2 3" xfId="16482" xr:uid="{00000000-0005-0000-0000-000063400000}"/>
    <cellStyle name="Normal 2 3 10" xfId="16483" xr:uid="{00000000-0005-0000-0000-000064400000}"/>
    <cellStyle name="Normal 2 3 2" xfId="16484" xr:uid="{00000000-0005-0000-0000-000065400000}"/>
    <cellStyle name="Normal 2 3 2 2" xfId="16485" xr:uid="{00000000-0005-0000-0000-000066400000}"/>
    <cellStyle name="Normal 2 3 2_P&amp;L MR" xfId="16486" xr:uid="{00000000-0005-0000-0000-000067400000}"/>
    <cellStyle name="Normal 2 3 3" xfId="16487" xr:uid="{00000000-0005-0000-0000-000068400000}"/>
    <cellStyle name="Normal 2 3 3 2" xfId="16488" xr:uid="{00000000-0005-0000-0000-000069400000}"/>
    <cellStyle name="Normal 2 3 4" xfId="16489" xr:uid="{00000000-0005-0000-0000-00006A400000}"/>
    <cellStyle name="Normal 2 3 4 2" xfId="16490" xr:uid="{00000000-0005-0000-0000-00006B400000}"/>
    <cellStyle name="Normal 2 3 5" xfId="16491" xr:uid="{00000000-0005-0000-0000-00006C400000}"/>
    <cellStyle name="Normal 2 3 6" xfId="16492" xr:uid="{00000000-0005-0000-0000-00006D400000}"/>
    <cellStyle name="Normal 2 3 7" xfId="16493" xr:uid="{00000000-0005-0000-0000-00006E400000}"/>
    <cellStyle name="Normal 2 3 8" xfId="16494" xr:uid="{00000000-0005-0000-0000-00006F400000}"/>
    <cellStyle name="Normal 2 3 9" xfId="16495" xr:uid="{00000000-0005-0000-0000-000070400000}"/>
    <cellStyle name="Normal 2 3_P&amp;L MR" xfId="16496" xr:uid="{00000000-0005-0000-0000-000071400000}"/>
    <cellStyle name="Normal 2 30" xfId="16497" xr:uid="{00000000-0005-0000-0000-000072400000}"/>
    <cellStyle name="Normal 2 4" xfId="16498" xr:uid="{00000000-0005-0000-0000-000073400000}"/>
    <cellStyle name="Normal 2 4 10" xfId="16499" xr:uid="{00000000-0005-0000-0000-000074400000}"/>
    <cellStyle name="Normal 2 4 2" xfId="16500" xr:uid="{00000000-0005-0000-0000-000075400000}"/>
    <cellStyle name="Normal 2 4 2 2" xfId="16501" xr:uid="{00000000-0005-0000-0000-000076400000}"/>
    <cellStyle name="Normal 2 4 2_P&amp;L MR" xfId="16502" xr:uid="{00000000-0005-0000-0000-000077400000}"/>
    <cellStyle name="Normal 2 4 3" xfId="16503" xr:uid="{00000000-0005-0000-0000-000078400000}"/>
    <cellStyle name="Normal 2 4 4" xfId="16504" xr:uid="{00000000-0005-0000-0000-000079400000}"/>
    <cellStyle name="Normal 2 4 5" xfId="16505" xr:uid="{00000000-0005-0000-0000-00007A400000}"/>
    <cellStyle name="Normal 2 4 6" xfId="16506" xr:uid="{00000000-0005-0000-0000-00007B400000}"/>
    <cellStyle name="Normal 2 4 7" xfId="16507" xr:uid="{00000000-0005-0000-0000-00007C400000}"/>
    <cellStyle name="Normal 2 4 8" xfId="16508" xr:uid="{00000000-0005-0000-0000-00007D400000}"/>
    <cellStyle name="Normal 2 4 9" xfId="16509" xr:uid="{00000000-0005-0000-0000-00007E400000}"/>
    <cellStyle name="Normal 2 4_P&amp;L MR" xfId="16510" xr:uid="{00000000-0005-0000-0000-00007F400000}"/>
    <cellStyle name="Normal 2 5" xfId="16511" xr:uid="{00000000-0005-0000-0000-000080400000}"/>
    <cellStyle name="Normal 2 5 10" xfId="16512" xr:uid="{00000000-0005-0000-0000-000081400000}"/>
    <cellStyle name="Normal 2 5 2" xfId="16513" xr:uid="{00000000-0005-0000-0000-000082400000}"/>
    <cellStyle name="Normal 2 5 2 2" xfId="16514" xr:uid="{00000000-0005-0000-0000-000083400000}"/>
    <cellStyle name="Normal 2 5 2_P&amp;L MR" xfId="16515" xr:uid="{00000000-0005-0000-0000-000084400000}"/>
    <cellStyle name="Normal 2 5 3" xfId="16516" xr:uid="{00000000-0005-0000-0000-000085400000}"/>
    <cellStyle name="Normal 2 5 4" xfId="16517" xr:uid="{00000000-0005-0000-0000-000086400000}"/>
    <cellStyle name="Normal 2 5 5" xfId="16518" xr:uid="{00000000-0005-0000-0000-000087400000}"/>
    <cellStyle name="Normal 2 5 6" xfId="16519" xr:uid="{00000000-0005-0000-0000-000088400000}"/>
    <cellStyle name="Normal 2 5 7" xfId="16520" xr:uid="{00000000-0005-0000-0000-000089400000}"/>
    <cellStyle name="Normal 2 5 8" xfId="16521" xr:uid="{00000000-0005-0000-0000-00008A400000}"/>
    <cellStyle name="Normal 2 5 9" xfId="16522" xr:uid="{00000000-0005-0000-0000-00008B400000}"/>
    <cellStyle name="Normal 2 5_P&amp;L MR" xfId="16523" xr:uid="{00000000-0005-0000-0000-00008C400000}"/>
    <cellStyle name="Normal 2 6" xfId="16524" xr:uid="{00000000-0005-0000-0000-00008D400000}"/>
    <cellStyle name="Normal 2 6 10" xfId="16525" xr:uid="{00000000-0005-0000-0000-00008E400000}"/>
    <cellStyle name="Normal 2 6 2" xfId="16526" xr:uid="{00000000-0005-0000-0000-00008F400000}"/>
    <cellStyle name="Normal 2 6 2 2" xfId="16527" xr:uid="{00000000-0005-0000-0000-000090400000}"/>
    <cellStyle name="Normal 2 6 2_P&amp;L MR" xfId="16528" xr:uid="{00000000-0005-0000-0000-000091400000}"/>
    <cellStyle name="Normal 2 6 3" xfId="16529" xr:uid="{00000000-0005-0000-0000-000092400000}"/>
    <cellStyle name="Normal 2 6 4" xfId="16530" xr:uid="{00000000-0005-0000-0000-000093400000}"/>
    <cellStyle name="Normal 2 6 5" xfId="16531" xr:uid="{00000000-0005-0000-0000-000094400000}"/>
    <cellStyle name="Normal 2 6 6" xfId="16532" xr:uid="{00000000-0005-0000-0000-000095400000}"/>
    <cellStyle name="Normal 2 6 7" xfId="16533" xr:uid="{00000000-0005-0000-0000-000096400000}"/>
    <cellStyle name="Normal 2 6 8" xfId="16534" xr:uid="{00000000-0005-0000-0000-000097400000}"/>
    <cellStyle name="Normal 2 6 9" xfId="16535" xr:uid="{00000000-0005-0000-0000-000098400000}"/>
    <cellStyle name="Normal 2 6_P&amp;L MR" xfId="16536" xr:uid="{00000000-0005-0000-0000-000099400000}"/>
    <cellStyle name="Normal 2 7" xfId="16537" xr:uid="{00000000-0005-0000-0000-00009A400000}"/>
    <cellStyle name="Normal 2 7 10" xfId="16538" xr:uid="{00000000-0005-0000-0000-00009B400000}"/>
    <cellStyle name="Normal 2 7 2" xfId="16539" xr:uid="{00000000-0005-0000-0000-00009C400000}"/>
    <cellStyle name="Normal 2 7 2 2" xfId="16540" xr:uid="{00000000-0005-0000-0000-00009D400000}"/>
    <cellStyle name="Normal 2 7 2_P&amp;L MR" xfId="16541" xr:uid="{00000000-0005-0000-0000-00009E400000}"/>
    <cellStyle name="Normal 2 7 3" xfId="16542" xr:uid="{00000000-0005-0000-0000-00009F400000}"/>
    <cellStyle name="Normal 2 7 4" xfId="16543" xr:uid="{00000000-0005-0000-0000-0000A0400000}"/>
    <cellStyle name="Normal 2 7 5" xfId="16544" xr:uid="{00000000-0005-0000-0000-0000A1400000}"/>
    <cellStyle name="Normal 2 7 6" xfId="16545" xr:uid="{00000000-0005-0000-0000-0000A2400000}"/>
    <cellStyle name="Normal 2 7 7" xfId="16546" xr:uid="{00000000-0005-0000-0000-0000A3400000}"/>
    <cellStyle name="Normal 2 7 8" xfId="16547" xr:uid="{00000000-0005-0000-0000-0000A4400000}"/>
    <cellStyle name="Normal 2 7 9" xfId="16548" xr:uid="{00000000-0005-0000-0000-0000A5400000}"/>
    <cellStyle name="Normal 2 7_P&amp;L MR" xfId="16549" xr:uid="{00000000-0005-0000-0000-0000A6400000}"/>
    <cellStyle name="Normal 2 8" xfId="16550" xr:uid="{00000000-0005-0000-0000-0000A7400000}"/>
    <cellStyle name="Normal 2 8 2" xfId="16551" xr:uid="{00000000-0005-0000-0000-0000A8400000}"/>
    <cellStyle name="Normal 2 8 2 2" xfId="16552" xr:uid="{00000000-0005-0000-0000-0000A9400000}"/>
    <cellStyle name="Normal 2 8 2_P&amp;L MR" xfId="16553" xr:uid="{00000000-0005-0000-0000-0000AA400000}"/>
    <cellStyle name="Normal 2 8 3" xfId="16554" xr:uid="{00000000-0005-0000-0000-0000AB400000}"/>
    <cellStyle name="Normal 2 8_P&amp;L MR" xfId="16555" xr:uid="{00000000-0005-0000-0000-0000AC400000}"/>
    <cellStyle name="Normal 2 9" xfId="16556" xr:uid="{00000000-0005-0000-0000-0000AD400000}"/>
    <cellStyle name="Normal 2 9 2" xfId="16557" xr:uid="{00000000-0005-0000-0000-0000AE400000}"/>
    <cellStyle name="Normal 2 9 3" xfId="16558" xr:uid="{00000000-0005-0000-0000-0000AF400000}"/>
    <cellStyle name="Normal 2 9_P&amp;L MR" xfId="16559" xr:uid="{00000000-0005-0000-0000-0000B0400000}"/>
    <cellStyle name="Normal 2_P&amp;L MR" xfId="16560" xr:uid="{00000000-0005-0000-0000-0000B1400000}"/>
    <cellStyle name="Normal 20" xfId="16561" xr:uid="{00000000-0005-0000-0000-0000B2400000}"/>
    <cellStyle name="Normal 20 10" xfId="16562" xr:uid="{00000000-0005-0000-0000-0000B3400000}"/>
    <cellStyle name="Normal 20 11" xfId="16563" xr:uid="{00000000-0005-0000-0000-0000B4400000}"/>
    <cellStyle name="Normal 20 12" xfId="16564" xr:uid="{00000000-0005-0000-0000-0000B5400000}"/>
    <cellStyle name="Normal 20 13" xfId="16565" xr:uid="{00000000-0005-0000-0000-0000B6400000}"/>
    <cellStyle name="Normal 20 14" xfId="16566" xr:uid="{00000000-0005-0000-0000-0000B7400000}"/>
    <cellStyle name="Normal 20 15" xfId="16567" xr:uid="{00000000-0005-0000-0000-0000B8400000}"/>
    <cellStyle name="Normal 20 2" xfId="16568" xr:uid="{00000000-0005-0000-0000-0000B9400000}"/>
    <cellStyle name="Normal 20 3" xfId="16569" xr:uid="{00000000-0005-0000-0000-0000BA400000}"/>
    <cellStyle name="Normal 20 4" xfId="16570" xr:uid="{00000000-0005-0000-0000-0000BB400000}"/>
    <cellStyle name="Normal 20 5" xfId="16571" xr:uid="{00000000-0005-0000-0000-0000BC400000}"/>
    <cellStyle name="Normal 20 6" xfId="16572" xr:uid="{00000000-0005-0000-0000-0000BD400000}"/>
    <cellStyle name="Normal 20 7" xfId="16573" xr:uid="{00000000-0005-0000-0000-0000BE400000}"/>
    <cellStyle name="Normal 20 8" xfId="16574" xr:uid="{00000000-0005-0000-0000-0000BF400000}"/>
    <cellStyle name="Normal 20 9" xfId="16575" xr:uid="{00000000-0005-0000-0000-0000C0400000}"/>
    <cellStyle name="Normal 200" xfId="16576" xr:uid="{00000000-0005-0000-0000-0000C1400000}"/>
    <cellStyle name="Normal 201" xfId="16577" xr:uid="{00000000-0005-0000-0000-0000C2400000}"/>
    <cellStyle name="Normal 202" xfId="16578" xr:uid="{00000000-0005-0000-0000-0000C3400000}"/>
    <cellStyle name="Normal 203" xfId="16579" xr:uid="{00000000-0005-0000-0000-0000C4400000}"/>
    <cellStyle name="Normal 204" xfId="16580" xr:uid="{00000000-0005-0000-0000-0000C5400000}"/>
    <cellStyle name="Normal 205" xfId="16581" xr:uid="{00000000-0005-0000-0000-0000C6400000}"/>
    <cellStyle name="Normal 206" xfId="16582" xr:uid="{00000000-0005-0000-0000-0000C7400000}"/>
    <cellStyle name="Normal 207" xfId="16583" xr:uid="{00000000-0005-0000-0000-0000C8400000}"/>
    <cellStyle name="Normal 208" xfId="16584" xr:uid="{00000000-0005-0000-0000-0000C9400000}"/>
    <cellStyle name="Normal 209" xfId="16585" xr:uid="{00000000-0005-0000-0000-0000CA400000}"/>
    <cellStyle name="Normal 21" xfId="16586" xr:uid="{00000000-0005-0000-0000-0000CB400000}"/>
    <cellStyle name="Normal 21 10" xfId="16587" xr:uid="{00000000-0005-0000-0000-0000CC400000}"/>
    <cellStyle name="Normal 21 11" xfId="16588" xr:uid="{00000000-0005-0000-0000-0000CD400000}"/>
    <cellStyle name="Normal 21 12" xfId="16589" xr:uid="{00000000-0005-0000-0000-0000CE400000}"/>
    <cellStyle name="Normal 21 13" xfId="16590" xr:uid="{00000000-0005-0000-0000-0000CF400000}"/>
    <cellStyle name="Normal 21 14" xfId="16591" xr:uid="{00000000-0005-0000-0000-0000D0400000}"/>
    <cellStyle name="Normal 21 15" xfId="16592" xr:uid="{00000000-0005-0000-0000-0000D1400000}"/>
    <cellStyle name="Normal 21 15 2" xfId="16593" xr:uid="{00000000-0005-0000-0000-0000D2400000}"/>
    <cellStyle name="Normal 21 16" xfId="16594" xr:uid="{00000000-0005-0000-0000-0000D3400000}"/>
    <cellStyle name="Normal 21 17" xfId="16595" xr:uid="{00000000-0005-0000-0000-0000D4400000}"/>
    <cellStyle name="Normal 21 2" xfId="16596" xr:uid="{00000000-0005-0000-0000-0000D5400000}"/>
    <cellStyle name="Normal 21 2 2" xfId="16597" xr:uid="{00000000-0005-0000-0000-0000D6400000}"/>
    <cellStyle name="Normal 21 3" xfId="16598" xr:uid="{00000000-0005-0000-0000-0000D7400000}"/>
    <cellStyle name="Normal 21 3 2" xfId="16599" xr:uid="{00000000-0005-0000-0000-0000D8400000}"/>
    <cellStyle name="Normal 21 4" xfId="16600" xr:uid="{00000000-0005-0000-0000-0000D9400000}"/>
    <cellStyle name="Normal 21 4 2" xfId="16601" xr:uid="{00000000-0005-0000-0000-0000DA400000}"/>
    <cellStyle name="Normal 21 5" xfId="16602" xr:uid="{00000000-0005-0000-0000-0000DB400000}"/>
    <cellStyle name="Normal 21 5 2" xfId="16603" xr:uid="{00000000-0005-0000-0000-0000DC400000}"/>
    <cellStyle name="Normal 21 6" xfId="16604" xr:uid="{00000000-0005-0000-0000-0000DD400000}"/>
    <cellStyle name="Normal 21 6 2" xfId="16605" xr:uid="{00000000-0005-0000-0000-0000DE400000}"/>
    <cellStyle name="Normal 21 7" xfId="16606" xr:uid="{00000000-0005-0000-0000-0000DF400000}"/>
    <cellStyle name="Normal 21 7 2" xfId="16607" xr:uid="{00000000-0005-0000-0000-0000E0400000}"/>
    <cellStyle name="Normal 21 8" xfId="16608" xr:uid="{00000000-0005-0000-0000-0000E1400000}"/>
    <cellStyle name="Normal 21 9" xfId="16609" xr:uid="{00000000-0005-0000-0000-0000E2400000}"/>
    <cellStyle name="Normal 210" xfId="16610" xr:uid="{00000000-0005-0000-0000-0000E3400000}"/>
    <cellStyle name="Normal 211" xfId="16611" xr:uid="{00000000-0005-0000-0000-0000E4400000}"/>
    <cellStyle name="Normal 212" xfId="16612" xr:uid="{00000000-0005-0000-0000-0000E5400000}"/>
    <cellStyle name="Normal 213" xfId="16613" xr:uid="{00000000-0005-0000-0000-0000E6400000}"/>
    <cellStyle name="Normal 214" xfId="16614" xr:uid="{00000000-0005-0000-0000-0000E7400000}"/>
    <cellStyle name="Normal 215" xfId="16615" xr:uid="{00000000-0005-0000-0000-0000E8400000}"/>
    <cellStyle name="Normal 216" xfId="16616" xr:uid="{00000000-0005-0000-0000-0000E9400000}"/>
    <cellStyle name="Normal 217" xfId="16617" xr:uid="{00000000-0005-0000-0000-0000EA400000}"/>
    <cellStyle name="Normal 218" xfId="16618" xr:uid="{00000000-0005-0000-0000-0000EB400000}"/>
    <cellStyle name="Normal 219" xfId="16619" xr:uid="{00000000-0005-0000-0000-0000EC400000}"/>
    <cellStyle name="Normal 22" xfId="16620" xr:uid="{00000000-0005-0000-0000-0000ED400000}"/>
    <cellStyle name="Normal 22 10" xfId="16621" xr:uid="{00000000-0005-0000-0000-0000EE400000}"/>
    <cellStyle name="Normal 22 11" xfId="16622" xr:uid="{00000000-0005-0000-0000-0000EF400000}"/>
    <cellStyle name="Normal 22 12" xfId="16623" xr:uid="{00000000-0005-0000-0000-0000F0400000}"/>
    <cellStyle name="Normal 22 13" xfId="16624" xr:uid="{00000000-0005-0000-0000-0000F1400000}"/>
    <cellStyle name="Normal 22 14" xfId="16625" xr:uid="{00000000-0005-0000-0000-0000F2400000}"/>
    <cellStyle name="Normal 22 15" xfId="16626" xr:uid="{00000000-0005-0000-0000-0000F3400000}"/>
    <cellStyle name="Normal 22 16" xfId="16627" xr:uid="{00000000-0005-0000-0000-0000F4400000}"/>
    <cellStyle name="Normal 22 2" xfId="16628" xr:uid="{00000000-0005-0000-0000-0000F5400000}"/>
    <cellStyle name="Normal 22 3" xfId="16629" xr:uid="{00000000-0005-0000-0000-0000F6400000}"/>
    <cellStyle name="Normal 22 4" xfId="16630" xr:uid="{00000000-0005-0000-0000-0000F7400000}"/>
    <cellStyle name="Normal 22 5" xfId="16631" xr:uid="{00000000-0005-0000-0000-0000F8400000}"/>
    <cellStyle name="Normal 22 6" xfId="16632" xr:uid="{00000000-0005-0000-0000-0000F9400000}"/>
    <cellStyle name="Normal 22 7" xfId="16633" xr:uid="{00000000-0005-0000-0000-0000FA400000}"/>
    <cellStyle name="Normal 22 8" xfId="16634" xr:uid="{00000000-0005-0000-0000-0000FB400000}"/>
    <cellStyle name="Normal 22 9" xfId="16635" xr:uid="{00000000-0005-0000-0000-0000FC400000}"/>
    <cellStyle name="Normal 220" xfId="16636" xr:uid="{00000000-0005-0000-0000-0000FD400000}"/>
    <cellStyle name="Normal 221" xfId="16637" xr:uid="{00000000-0005-0000-0000-0000FE400000}"/>
    <cellStyle name="Normal 222" xfId="16638" xr:uid="{00000000-0005-0000-0000-0000FF400000}"/>
    <cellStyle name="Normal 223" xfId="16639" xr:uid="{00000000-0005-0000-0000-000000410000}"/>
    <cellStyle name="Normal 224" xfId="16640" xr:uid="{00000000-0005-0000-0000-000001410000}"/>
    <cellStyle name="Normal 225" xfId="16641" xr:uid="{00000000-0005-0000-0000-000002410000}"/>
    <cellStyle name="Normal 226" xfId="16642" xr:uid="{00000000-0005-0000-0000-000003410000}"/>
    <cellStyle name="Normal 227" xfId="16643" xr:uid="{00000000-0005-0000-0000-000004410000}"/>
    <cellStyle name="Normal 228" xfId="16644" xr:uid="{00000000-0005-0000-0000-000005410000}"/>
    <cellStyle name="Normal 229" xfId="16645" xr:uid="{00000000-0005-0000-0000-000006410000}"/>
    <cellStyle name="Normal 23" xfId="16646" xr:uid="{00000000-0005-0000-0000-000007410000}"/>
    <cellStyle name="Normal 23 10" xfId="16647" xr:uid="{00000000-0005-0000-0000-000008410000}"/>
    <cellStyle name="Normal 23 11" xfId="16648" xr:uid="{00000000-0005-0000-0000-000009410000}"/>
    <cellStyle name="Normal 23 12" xfId="16649" xr:uid="{00000000-0005-0000-0000-00000A410000}"/>
    <cellStyle name="Normal 23 13" xfId="16650" xr:uid="{00000000-0005-0000-0000-00000B410000}"/>
    <cellStyle name="Normal 23 14" xfId="16651" xr:uid="{00000000-0005-0000-0000-00000C410000}"/>
    <cellStyle name="Normal 23 15" xfId="16652" xr:uid="{00000000-0005-0000-0000-00000D410000}"/>
    <cellStyle name="Normal 23 2" xfId="16653" xr:uid="{00000000-0005-0000-0000-00000E410000}"/>
    <cellStyle name="Normal 23 2 2" xfId="16654" xr:uid="{00000000-0005-0000-0000-00000F410000}"/>
    <cellStyle name="Normal 23 3" xfId="16655" xr:uid="{00000000-0005-0000-0000-000010410000}"/>
    <cellStyle name="Normal 23 3 2" xfId="16656" xr:uid="{00000000-0005-0000-0000-000011410000}"/>
    <cellStyle name="Normal 23 4" xfId="16657" xr:uid="{00000000-0005-0000-0000-000012410000}"/>
    <cellStyle name="Normal 23 4 2" xfId="16658" xr:uid="{00000000-0005-0000-0000-000013410000}"/>
    <cellStyle name="Normal 23 5" xfId="16659" xr:uid="{00000000-0005-0000-0000-000014410000}"/>
    <cellStyle name="Normal 23 6" xfId="16660" xr:uid="{00000000-0005-0000-0000-000015410000}"/>
    <cellStyle name="Normal 23 7" xfId="16661" xr:uid="{00000000-0005-0000-0000-000016410000}"/>
    <cellStyle name="Normal 23 8" xfId="16662" xr:uid="{00000000-0005-0000-0000-000017410000}"/>
    <cellStyle name="Normal 23 9" xfId="16663" xr:uid="{00000000-0005-0000-0000-000018410000}"/>
    <cellStyle name="Normal 230" xfId="16664" xr:uid="{00000000-0005-0000-0000-000019410000}"/>
    <cellStyle name="Normal 231" xfId="16665" xr:uid="{00000000-0005-0000-0000-00001A410000}"/>
    <cellStyle name="Normal 232" xfId="16666" xr:uid="{00000000-0005-0000-0000-00001B410000}"/>
    <cellStyle name="Normal 233" xfId="16667" xr:uid="{00000000-0005-0000-0000-00001C410000}"/>
    <cellStyle name="Normal 234" xfId="16668" xr:uid="{00000000-0005-0000-0000-00001D410000}"/>
    <cellStyle name="Normal 235" xfId="16669" xr:uid="{00000000-0005-0000-0000-00001E410000}"/>
    <cellStyle name="Normal 236" xfId="16670" xr:uid="{00000000-0005-0000-0000-00001F410000}"/>
    <cellStyle name="Normal 237" xfId="16671" xr:uid="{00000000-0005-0000-0000-000020410000}"/>
    <cellStyle name="Normal 238" xfId="16672" xr:uid="{00000000-0005-0000-0000-000021410000}"/>
    <cellStyle name="Normal 239" xfId="16673" xr:uid="{00000000-0005-0000-0000-000022410000}"/>
    <cellStyle name="Normal 24" xfId="16674" xr:uid="{00000000-0005-0000-0000-000023410000}"/>
    <cellStyle name="Normal 24 10" xfId="16675" xr:uid="{00000000-0005-0000-0000-000024410000}"/>
    <cellStyle name="Normal 24 11" xfId="16676" xr:uid="{00000000-0005-0000-0000-000025410000}"/>
    <cellStyle name="Normal 24 12" xfId="16677" xr:uid="{00000000-0005-0000-0000-000026410000}"/>
    <cellStyle name="Normal 24 13" xfId="16678" xr:uid="{00000000-0005-0000-0000-000027410000}"/>
    <cellStyle name="Normal 24 14" xfId="16679" xr:uid="{00000000-0005-0000-0000-000028410000}"/>
    <cellStyle name="Normal 24 15" xfId="16680" xr:uid="{00000000-0005-0000-0000-000029410000}"/>
    <cellStyle name="Normal 24 2" xfId="16681" xr:uid="{00000000-0005-0000-0000-00002A410000}"/>
    <cellStyle name="Normal 24 3" xfId="16682" xr:uid="{00000000-0005-0000-0000-00002B410000}"/>
    <cellStyle name="Normal 24 4" xfId="16683" xr:uid="{00000000-0005-0000-0000-00002C410000}"/>
    <cellStyle name="Normal 24 5" xfId="16684" xr:uid="{00000000-0005-0000-0000-00002D410000}"/>
    <cellStyle name="Normal 24 6" xfId="16685" xr:uid="{00000000-0005-0000-0000-00002E410000}"/>
    <cellStyle name="Normal 24 7" xfId="16686" xr:uid="{00000000-0005-0000-0000-00002F410000}"/>
    <cellStyle name="Normal 24 8" xfId="16687" xr:uid="{00000000-0005-0000-0000-000030410000}"/>
    <cellStyle name="Normal 24 9" xfId="16688" xr:uid="{00000000-0005-0000-0000-000031410000}"/>
    <cellStyle name="Normal 240" xfId="16689" xr:uid="{00000000-0005-0000-0000-000032410000}"/>
    <cellStyle name="Normal 241" xfId="16690" xr:uid="{00000000-0005-0000-0000-000033410000}"/>
    <cellStyle name="Normal 242" xfId="16691" xr:uid="{00000000-0005-0000-0000-000034410000}"/>
    <cellStyle name="Normal 243" xfId="16692" xr:uid="{00000000-0005-0000-0000-000035410000}"/>
    <cellStyle name="Normal 244" xfId="16693" xr:uid="{00000000-0005-0000-0000-000036410000}"/>
    <cellStyle name="Normal 245" xfId="16694" xr:uid="{00000000-0005-0000-0000-000037410000}"/>
    <cellStyle name="Normal 246" xfId="16695" xr:uid="{00000000-0005-0000-0000-000038410000}"/>
    <cellStyle name="Normal 247" xfId="16696" xr:uid="{00000000-0005-0000-0000-000039410000}"/>
    <cellStyle name="Normal 248" xfId="16697" xr:uid="{00000000-0005-0000-0000-00003A410000}"/>
    <cellStyle name="Normal 249" xfId="16698" xr:uid="{00000000-0005-0000-0000-00003B410000}"/>
    <cellStyle name="Normal 25" xfId="16699" xr:uid="{00000000-0005-0000-0000-00003C410000}"/>
    <cellStyle name="Normal 25 10" xfId="16700" xr:uid="{00000000-0005-0000-0000-00003D410000}"/>
    <cellStyle name="Normal 25 11" xfId="16701" xr:uid="{00000000-0005-0000-0000-00003E410000}"/>
    <cellStyle name="Normal 25 12" xfId="16702" xr:uid="{00000000-0005-0000-0000-00003F410000}"/>
    <cellStyle name="Normal 25 13" xfId="16703" xr:uid="{00000000-0005-0000-0000-000040410000}"/>
    <cellStyle name="Normal 25 14" xfId="16704" xr:uid="{00000000-0005-0000-0000-000041410000}"/>
    <cellStyle name="Normal 25 15" xfId="16705" xr:uid="{00000000-0005-0000-0000-000042410000}"/>
    <cellStyle name="Normal 25 2" xfId="16706" xr:uid="{00000000-0005-0000-0000-000043410000}"/>
    <cellStyle name="Normal 25 2 2" xfId="16707" xr:uid="{00000000-0005-0000-0000-000044410000}"/>
    <cellStyle name="Normal 25 3" xfId="16708" xr:uid="{00000000-0005-0000-0000-000045410000}"/>
    <cellStyle name="Normal 25 3 2" xfId="16709" xr:uid="{00000000-0005-0000-0000-000046410000}"/>
    <cellStyle name="Normal 25 4" xfId="16710" xr:uid="{00000000-0005-0000-0000-000047410000}"/>
    <cellStyle name="Normal 25 4 2" xfId="16711" xr:uid="{00000000-0005-0000-0000-000048410000}"/>
    <cellStyle name="Normal 25 5" xfId="16712" xr:uid="{00000000-0005-0000-0000-000049410000}"/>
    <cellStyle name="Normal 25 5 2" xfId="16713" xr:uid="{00000000-0005-0000-0000-00004A410000}"/>
    <cellStyle name="Normal 25 6" xfId="16714" xr:uid="{00000000-0005-0000-0000-00004B410000}"/>
    <cellStyle name="Normal 25 6 2" xfId="16715" xr:uid="{00000000-0005-0000-0000-00004C410000}"/>
    <cellStyle name="Normal 25 7" xfId="16716" xr:uid="{00000000-0005-0000-0000-00004D410000}"/>
    <cellStyle name="Normal 25 7 2" xfId="16717" xr:uid="{00000000-0005-0000-0000-00004E410000}"/>
    <cellStyle name="Normal 25 8" xfId="16718" xr:uid="{00000000-0005-0000-0000-00004F410000}"/>
    <cellStyle name="Normal 25 8 2" xfId="16719" xr:uid="{00000000-0005-0000-0000-000050410000}"/>
    <cellStyle name="Normal 25 9" xfId="16720" xr:uid="{00000000-0005-0000-0000-000051410000}"/>
    <cellStyle name="Normal 250" xfId="16721" xr:uid="{00000000-0005-0000-0000-000052410000}"/>
    <cellStyle name="Normal 251" xfId="16722" xr:uid="{00000000-0005-0000-0000-000053410000}"/>
    <cellStyle name="Normal 252" xfId="16723" xr:uid="{00000000-0005-0000-0000-000054410000}"/>
    <cellStyle name="Normal 253" xfId="16724" xr:uid="{00000000-0005-0000-0000-000055410000}"/>
    <cellStyle name="Normal 254" xfId="16725" xr:uid="{00000000-0005-0000-0000-000056410000}"/>
    <cellStyle name="Normal 255" xfId="16726" xr:uid="{00000000-0005-0000-0000-000057410000}"/>
    <cellStyle name="Normal 256" xfId="16727" xr:uid="{00000000-0005-0000-0000-000058410000}"/>
    <cellStyle name="Normal 257" xfId="16728" xr:uid="{00000000-0005-0000-0000-000059410000}"/>
    <cellStyle name="Normal 258" xfId="16729" xr:uid="{00000000-0005-0000-0000-00005A410000}"/>
    <cellStyle name="Normal 259" xfId="16730" xr:uid="{00000000-0005-0000-0000-00005B410000}"/>
    <cellStyle name="Normal 26" xfId="16731" xr:uid="{00000000-0005-0000-0000-00005C410000}"/>
    <cellStyle name="Normal 26 10" xfId="16732" xr:uid="{00000000-0005-0000-0000-00005D410000}"/>
    <cellStyle name="Normal 26 11" xfId="16733" xr:uid="{00000000-0005-0000-0000-00005E410000}"/>
    <cellStyle name="Normal 26 12" xfId="16734" xr:uid="{00000000-0005-0000-0000-00005F410000}"/>
    <cellStyle name="Normal 26 13" xfId="16735" xr:uid="{00000000-0005-0000-0000-000060410000}"/>
    <cellStyle name="Normal 26 14" xfId="16736" xr:uid="{00000000-0005-0000-0000-000061410000}"/>
    <cellStyle name="Normal 26 15" xfId="16737" xr:uid="{00000000-0005-0000-0000-000062410000}"/>
    <cellStyle name="Normal 26 16" xfId="16738" xr:uid="{00000000-0005-0000-0000-000063410000}"/>
    <cellStyle name="Normal 26 2" xfId="16739" xr:uid="{00000000-0005-0000-0000-000064410000}"/>
    <cellStyle name="Normal 26 3" xfId="16740" xr:uid="{00000000-0005-0000-0000-000065410000}"/>
    <cellStyle name="Normal 26 4" xfId="16741" xr:uid="{00000000-0005-0000-0000-000066410000}"/>
    <cellStyle name="Normal 26 5" xfId="16742" xr:uid="{00000000-0005-0000-0000-000067410000}"/>
    <cellStyle name="Normal 26 6" xfId="16743" xr:uid="{00000000-0005-0000-0000-000068410000}"/>
    <cellStyle name="Normal 26 6 2" xfId="16744" xr:uid="{00000000-0005-0000-0000-000069410000}"/>
    <cellStyle name="Normal 26 7" xfId="16745" xr:uid="{00000000-0005-0000-0000-00006A410000}"/>
    <cellStyle name="Normal 26 7 2" xfId="16746" xr:uid="{00000000-0005-0000-0000-00006B410000}"/>
    <cellStyle name="Normal 26 8" xfId="16747" xr:uid="{00000000-0005-0000-0000-00006C410000}"/>
    <cellStyle name="Normal 26 9" xfId="16748" xr:uid="{00000000-0005-0000-0000-00006D410000}"/>
    <cellStyle name="Normal 260" xfId="16749" xr:uid="{00000000-0005-0000-0000-00006E410000}"/>
    <cellStyle name="Normal 261" xfId="16750" xr:uid="{00000000-0005-0000-0000-00006F410000}"/>
    <cellStyle name="Normal 262" xfId="16751" xr:uid="{00000000-0005-0000-0000-000070410000}"/>
    <cellStyle name="Normal 263" xfId="16752" xr:uid="{00000000-0005-0000-0000-000071410000}"/>
    <cellStyle name="Normal 264" xfId="16753" xr:uid="{00000000-0005-0000-0000-000072410000}"/>
    <cellStyle name="Normal 265" xfId="16754" xr:uid="{00000000-0005-0000-0000-000073410000}"/>
    <cellStyle name="Normal 266" xfId="16755" xr:uid="{00000000-0005-0000-0000-000074410000}"/>
    <cellStyle name="Normal 267" xfId="16756" xr:uid="{00000000-0005-0000-0000-000075410000}"/>
    <cellStyle name="Normal 268" xfId="16757" xr:uid="{00000000-0005-0000-0000-000076410000}"/>
    <cellStyle name="Normal 269" xfId="16758" xr:uid="{00000000-0005-0000-0000-000077410000}"/>
    <cellStyle name="Normal 27" xfId="16759" xr:uid="{00000000-0005-0000-0000-000078410000}"/>
    <cellStyle name="Normal 27 10" xfId="16760" xr:uid="{00000000-0005-0000-0000-000079410000}"/>
    <cellStyle name="Normal 27 11" xfId="16761" xr:uid="{00000000-0005-0000-0000-00007A410000}"/>
    <cellStyle name="Normal 27 12" xfId="16762" xr:uid="{00000000-0005-0000-0000-00007B410000}"/>
    <cellStyle name="Normal 27 13" xfId="16763" xr:uid="{00000000-0005-0000-0000-00007C410000}"/>
    <cellStyle name="Normal 27 14" xfId="16764" xr:uid="{00000000-0005-0000-0000-00007D410000}"/>
    <cellStyle name="Normal 27 15" xfId="16765" xr:uid="{00000000-0005-0000-0000-00007E410000}"/>
    <cellStyle name="Normal 27 2" xfId="16766" xr:uid="{00000000-0005-0000-0000-00007F410000}"/>
    <cellStyle name="Normal 27 2 2" xfId="16767" xr:uid="{00000000-0005-0000-0000-000080410000}"/>
    <cellStyle name="Normal 27 3" xfId="16768" xr:uid="{00000000-0005-0000-0000-000081410000}"/>
    <cellStyle name="Normal 27 4" xfId="16769" xr:uid="{00000000-0005-0000-0000-000082410000}"/>
    <cellStyle name="Normal 27 5" xfId="16770" xr:uid="{00000000-0005-0000-0000-000083410000}"/>
    <cellStyle name="Normal 27 6" xfId="16771" xr:uid="{00000000-0005-0000-0000-000084410000}"/>
    <cellStyle name="Normal 27 7" xfId="16772" xr:uid="{00000000-0005-0000-0000-000085410000}"/>
    <cellStyle name="Normal 27 8" xfId="16773" xr:uid="{00000000-0005-0000-0000-000086410000}"/>
    <cellStyle name="Normal 27 9" xfId="16774" xr:uid="{00000000-0005-0000-0000-000087410000}"/>
    <cellStyle name="Normal 270" xfId="16775" xr:uid="{00000000-0005-0000-0000-000088410000}"/>
    <cellStyle name="Normal 271" xfId="16776" xr:uid="{00000000-0005-0000-0000-000089410000}"/>
    <cellStyle name="Normal 272" xfId="16777" xr:uid="{00000000-0005-0000-0000-00008A410000}"/>
    <cellStyle name="Normal 273" xfId="16778" xr:uid="{00000000-0005-0000-0000-00008B410000}"/>
    <cellStyle name="Normal 274" xfId="16779" xr:uid="{00000000-0005-0000-0000-00008C410000}"/>
    <cellStyle name="Normal 275" xfId="16780" xr:uid="{00000000-0005-0000-0000-00008D410000}"/>
    <cellStyle name="Normal 276" xfId="16781" xr:uid="{00000000-0005-0000-0000-00008E410000}"/>
    <cellStyle name="Normal 277" xfId="16782" xr:uid="{00000000-0005-0000-0000-00008F410000}"/>
    <cellStyle name="Normal 278" xfId="16783" xr:uid="{00000000-0005-0000-0000-000090410000}"/>
    <cellStyle name="Normal 279" xfId="16784" xr:uid="{00000000-0005-0000-0000-000091410000}"/>
    <cellStyle name="Normal 28" xfId="16785" xr:uid="{00000000-0005-0000-0000-000092410000}"/>
    <cellStyle name="Normal 28 10" xfId="16786" xr:uid="{00000000-0005-0000-0000-000093410000}"/>
    <cellStyle name="Normal 28 11" xfId="16787" xr:uid="{00000000-0005-0000-0000-000094410000}"/>
    <cellStyle name="Normal 28 12" xfId="16788" xr:uid="{00000000-0005-0000-0000-000095410000}"/>
    <cellStyle name="Normal 28 13" xfId="16789" xr:uid="{00000000-0005-0000-0000-000096410000}"/>
    <cellStyle name="Normal 28 14" xfId="16790" xr:uid="{00000000-0005-0000-0000-000097410000}"/>
    <cellStyle name="Normal 28 15" xfId="16791" xr:uid="{00000000-0005-0000-0000-000098410000}"/>
    <cellStyle name="Normal 28 2" xfId="16792" xr:uid="{00000000-0005-0000-0000-000099410000}"/>
    <cellStyle name="Normal 28 3" xfId="16793" xr:uid="{00000000-0005-0000-0000-00009A410000}"/>
    <cellStyle name="Normal 28 4" xfId="16794" xr:uid="{00000000-0005-0000-0000-00009B410000}"/>
    <cellStyle name="Normal 28 5" xfId="16795" xr:uid="{00000000-0005-0000-0000-00009C410000}"/>
    <cellStyle name="Normal 28 6" xfId="16796" xr:uid="{00000000-0005-0000-0000-00009D410000}"/>
    <cellStyle name="Normal 28 7" xfId="16797" xr:uid="{00000000-0005-0000-0000-00009E410000}"/>
    <cellStyle name="Normal 28 8" xfId="16798" xr:uid="{00000000-0005-0000-0000-00009F410000}"/>
    <cellStyle name="Normal 28 9" xfId="16799" xr:uid="{00000000-0005-0000-0000-0000A0410000}"/>
    <cellStyle name="Normal 280" xfId="16800" xr:uid="{00000000-0005-0000-0000-0000A1410000}"/>
    <cellStyle name="Normal 281" xfId="16801" xr:uid="{00000000-0005-0000-0000-0000A2410000}"/>
    <cellStyle name="Normal 282" xfId="16802" xr:uid="{00000000-0005-0000-0000-0000A3410000}"/>
    <cellStyle name="Normal 283" xfId="16803" xr:uid="{00000000-0005-0000-0000-0000A4410000}"/>
    <cellStyle name="Normal 284" xfId="16804" xr:uid="{00000000-0005-0000-0000-0000A5410000}"/>
    <cellStyle name="Normal 285" xfId="16805" xr:uid="{00000000-0005-0000-0000-0000A6410000}"/>
    <cellStyle name="Normal 286" xfId="16806" xr:uid="{00000000-0005-0000-0000-0000A7410000}"/>
    <cellStyle name="Normal 287" xfId="16807" xr:uid="{00000000-0005-0000-0000-0000A8410000}"/>
    <cellStyle name="Normal 288" xfId="16808" xr:uid="{00000000-0005-0000-0000-0000A9410000}"/>
    <cellStyle name="Normal 289" xfId="16809" xr:uid="{00000000-0005-0000-0000-0000AA410000}"/>
    <cellStyle name="Normal 29" xfId="16810" xr:uid="{00000000-0005-0000-0000-0000AB410000}"/>
    <cellStyle name="Normal 29 10" xfId="16811" xr:uid="{00000000-0005-0000-0000-0000AC410000}"/>
    <cellStyle name="Normal 29 11" xfId="16812" xr:uid="{00000000-0005-0000-0000-0000AD410000}"/>
    <cellStyle name="Normal 29 12" xfId="16813" xr:uid="{00000000-0005-0000-0000-0000AE410000}"/>
    <cellStyle name="Normal 29 13" xfId="16814" xr:uid="{00000000-0005-0000-0000-0000AF410000}"/>
    <cellStyle name="Normal 29 14" xfId="16815" xr:uid="{00000000-0005-0000-0000-0000B0410000}"/>
    <cellStyle name="Normal 29 15" xfId="16816" xr:uid="{00000000-0005-0000-0000-0000B1410000}"/>
    <cellStyle name="Normal 29 2" xfId="16817" xr:uid="{00000000-0005-0000-0000-0000B2410000}"/>
    <cellStyle name="Normal 29 3" xfId="16818" xr:uid="{00000000-0005-0000-0000-0000B3410000}"/>
    <cellStyle name="Normal 29 4" xfId="16819" xr:uid="{00000000-0005-0000-0000-0000B4410000}"/>
    <cellStyle name="Normal 29 5" xfId="16820" xr:uid="{00000000-0005-0000-0000-0000B5410000}"/>
    <cellStyle name="Normal 29 6" xfId="16821" xr:uid="{00000000-0005-0000-0000-0000B6410000}"/>
    <cellStyle name="Normal 29 7" xfId="16822" xr:uid="{00000000-0005-0000-0000-0000B7410000}"/>
    <cellStyle name="Normal 29 8" xfId="16823" xr:uid="{00000000-0005-0000-0000-0000B8410000}"/>
    <cellStyle name="Normal 29 9" xfId="16824" xr:uid="{00000000-0005-0000-0000-0000B9410000}"/>
    <cellStyle name="Normal 290" xfId="16825" xr:uid="{00000000-0005-0000-0000-0000BA410000}"/>
    <cellStyle name="Normal 291" xfId="16826" xr:uid="{00000000-0005-0000-0000-0000BB410000}"/>
    <cellStyle name="Normal 292" xfId="16827" xr:uid="{00000000-0005-0000-0000-0000BC410000}"/>
    <cellStyle name="Normal 293" xfId="16828" xr:uid="{00000000-0005-0000-0000-0000BD410000}"/>
    <cellStyle name="Normal 294" xfId="16829" xr:uid="{00000000-0005-0000-0000-0000BE410000}"/>
    <cellStyle name="Normal 3" xfId="16830" xr:uid="{00000000-0005-0000-0000-0000BF410000}"/>
    <cellStyle name="Normal 3 10" xfId="16831" xr:uid="{00000000-0005-0000-0000-0000C0410000}"/>
    <cellStyle name="Normal 3 10 2" xfId="16832" xr:uid="{00000000-0005-0000-0000-0000C1410000}"/>
    <cellStyle name="Normal 3 11" xfId="16833" xr:uid="{00000000-0005-0000-0000-0000C2410000}"/>
    <cellStyle name="Normal 3 11 2" xfId="16834" xr:uid="{00000000-0005-0000-0000-0000C3410000}"/>
    <cellStyle name="Normal 3 12" xfId="16835" xr:uid="{00000000-0005-0000-0000-0000C4410000}"/>
    <cellStyle name="Normal 3 12 2" xfId="16836" xr:uid="{00000000-0005-0000-0000-0000C5410000}"/>
    <cellStyle name="Normal 3 13" xfId="16837" xr:uid="{00000000-0005-0000-0000-0000C6410000}"/>
    <cellStyle name="Normal 3 13 2" xfId="16838" xr:uid="{00000000-0005-0000-0000-0000C7410000}"/>
    <cellStyle name="Normal 3 13 2 2" xfId="16839" xr:uid="{00000000-0005-0000-0000-0000C8410000}"/>
    <cellStyle name="Normal 3 13 3" xfId="16840" xr:uid="{00000000-0005-0000-0000-0000C9410000}"/>
    <cellStyle name="Normal 3 13 4" xfId="16841" xr:uid="{00000000-0005-0000-0000-0000CA410000}"/>
    <cellStyle name="Normal 3 14" xfId="16842" xr:uid="{00000000-0005-0000-0000-0000CB410000}"/>
    <cellStyle name="Normal 3 15" xfId="16843" xr:uid="{00000000-0005-0000-0000-0000CC410000}"/>
    <cellStyle name="Normal 3 16" xfId="16844" xr:uid="{00000000-0005-0000-0000-0000CD410000}"/>
    <cellStyle name="Normal 3 17" xfId="16845" xr:uid="{00000000-0005-0000-0000-0000CE410000}"/>
    <cellStyle name="Normal 3 18" xfId="16846" xr:uid="{00000000-0005-0000-0000-0000CF410000}"/>
    <cellStyle name="Normal 3 19" xfId="16847" xr:uid="{00000000-0005-0000-0000-0000D0410000}"/>
    <cellStyle name="Normal 3 2" xfId="16848" xr:uid="{00000000-0005-0000-0000-0000D1410000}"/>
    <cellStyle name="Normal 3 2 10" xfId="16849" xr:uid="{00000000-0005-0000-0000-0000D2410000}"/>
    <cellStyle name="Normal 3 2 10 2" xfId="16850" xr:uid="{00000000-0005-0000-0000-0000D3410000}"/>
    <cellStyle name="Normal 3 2 10 3" xfId="16851" xr:uid="{00000000-0005-0000-0000-0000D4410000}"/>
    <cellStyle name="Normal 3 2 11" xfId="16852" xr:uid="{00000000-0005-0000-0000-0000D5410000}"/>
    <cellStyle name="Normal 3 2 11 2" xfId="16853" xr:uid="{00000000-0005-0000-0000-0000D6410000}"/>
    <cellStyle name="Normal 3 2 11 3" xfId="16854" xr:uid="{00000000-0005-0000-0000-0000D7410000}"/>
    <cellStyle name="Normal 3 2 12" xfId="16855" xr:uid="{00000000-0005-0000-0000-0000D8410000}"/>
    <cellStyle name="Normal 3 2 12 2" xfId="16856" xr:uid="{00000000-0005-0000-0000-0000D9410000}"/>
    <cellStyle name="Normal 3 2 12 3" xfId="16857" xr:uid="{00000000-0005-0000-0000-0000DA410000}"/>
    <cellStyle name="Normal 3 2 13" xfId="16858" xr:uid="{00000000-0005-0000-0000-0000DB410000}"/>
    <cellStyle name="Normal 3 2 14" xfId="16859" xr:uid="{00000000-0005-0000-0000-0000DC410000}"/>
    <cellStyle name="Normal 3 2 15" xfId="16860" xr:uid="{00000000-0005-0000-0000-0000DD410000}"/>
    <cellStyle name="Normal 3 2 16" xfId="16861" xr:uid="{00000000-0005-0000-0000-0000DE410000}"/>
    <cellStyle name="Normal 3 2 17" xfId="16862" xr:uid="{00000000-0005-0000-0000-0000DF410000}"/>
    <cellStyle name="Normal 3 2 18" xfId="16863" xr:uid="{00000000-0005-0000-0000-0000E0410000}"/>
    <cellStyle name="Normal 3 2 19" xfId="16864" xr:uid="{00000000-0005-0000-0000-0000E1410000}"/>
    <cellStyle name="Normal 3 2 2" xfId="16865" xr:uid="{00000000-0005-0000-0000-0000E2410000}"/>
    <cellStyle name="Normal 3 2 2 10" xfId="16866" xr:uid="{00000000-0005-0000-0000-0000E3410000}"/>
    <cellStyle name="Normal 3 2 2 11" xfId="16867" xr:uid="{00000000-0005-0000-0000-0000E4410000}"/>
    <cellStyle name="Normal 3 2 2 2" xfId="16868" xr:uid="{00000000-0005-0000-0000-0000E5410000}"/>
    <cellStyle name="Normal 3 2 2 3" xfId="16869" xr:uid="{00000000-0005-0000-0000-0000E6410000}"/>
    <cellStyle name="Normal 3 2 2 4" xfId="16870" xr:uid="{00000000-0005-0000-0000-0000E7410000}"/>
    <cellStyle name="Normal 3 2 2 5" xfId="16871" xr:uid="{00000000-0005-0000-0000-0000E8410000}"/>
    <cellStyle name="Normal 3 2 2 6" xfId="16872" xr:uid="{00000000-0005-0000-0000-0000E9410000}"/>
    <cellStyle name="Normal 3 2 2 7" xfId="16873" xr:uid="{00000000-0005-0000-0000-0000EA410000}"/>
    <cellStyle name="Normal 3 2 2 8" xfId="16874" xr:uid="{00000000-0005-0000-0000-0000EB410000}"/>
    <cellStyle name="Normal 3 2 2 9" xfId="16875" xr:uid="{00000000-0005-0000-0000-0000EC410000}"/>
    <cellStyle name="Normal 3 2 20" xfId="16876" xr:uid="{00000000-0005-0000-0000-0000ED410000}"/>
    <cellStyle name="Normal 3 2 21" xfId="16877" xr:uid="{00000000-0005-0000-0000-0000EE410000}"/>
    <cellStyle name="Normal 3 2 22" xfId="16878" xr:uid="{00000000-0005-0000-0000-0000EF410000}"/>
    <cellStyle name="Normal 3 2 23" xfId="16879" xr:uid="{00000000-0005-0000-0000-0000F0410000}"/>
    <cellStyle name="Normal 3 2 24" xfId="16880" xr:uid="{00000000-0005-0000-0000-0000F1410000}"/>
    <cellStyle name="Normal 3 2 25" xfId="16881" xr:uid="{00000000-0005-0000-0000-0000F2410000}"/>
    <cellStyle name="Normal 3 2 26" xfId="16882" xr:uid="{00000000-0005-0000-0000-0000F3410000}"/>
    <cellStyle name="Normal 3 2 27" xfId="16883" xr:uid="{00000000-0005-0000-0000-0000F4410000}"/>
    <cellStyle name="Normal 3 2 28" xfId="16884" xr:uid="{00000000-0005-0000-0000-0000F5410000}"/>
    <cellStyle name="Normal 3 2 29" xfId="16885" xr:uid="{00000000-0005-0000-0000-0000F6410000}"/>
    <cellStyle name="Normal 3 2 3" xfId="16886" xr:uid="{00000000-0005-0000-0000-0000F7410000}"/>
    <cellStyle name="Normal 3 2 3 2" xfId="16887" xr:uid="{00000000-0005-0000-0000-0000F8410000}"/>
    <cellStyle name="Normal 3 2 3 3" xfId="16888" xr:uid="{00000000-0005-0000-0000-0000F9410000}"/>
    <cellStyle name="Normal 3 2 30" xfId="16889" xr:uid="{00000000-0005-0000-0000-0000FA410000}"/>
    <cellStyle name="Normal 3 2 31" xfId="16890" xr:uid="{00000000-0005-0000-0000-0000FB410000}"/>
    <cellStyle name="Normal 3 2 32" xfId="16891" xr:uid="{00000000-0005-0000-0000-0000FC410000}"/>
    <cellStyle name="Normal 3 2 33" xfId="16892" xr:uid="{00000000-0005-0000-0000-0000FD410000}"/>
    <cellStyle name="Normal 3 2 34" xfId="16893" xr:uid="{00000000-0005-0000-0000-0000FE410000}"/>
    <cellStyle name="Normal 3 2 35" xfId="16894" xr:uid="{00000000-0005-0000-0000-0000FF410000}"/>
    <cellStyle name="Normal 3 2 36" xfId="16895" xr:uid="{00000000-0005-0000-0000-000000420000}"/>
    <cellStyle name="Normal 3 2 37" xfId="16896" xr:uid="{00000000-0005-0000-0000-000001420000}"/>
    <cellStyle name="Normal 3 2 38" xfId="16897" xr:uid="{00000000-0005-0000-0000-000002420000}"/>
    <cellStyle name="Normal 3 2 39" xfId="16898" xr:uid="{00000000-0005-0000-0000-000003420000}"/>
    <cellStyle name="Normal 3 2 4" xfId="16899" xr:uid="{00000000-0005-0000-0000-000004420000}"/>
    <cellStyle name="Normal 3 2 4 2" xfId="16900" xr:uid="{00000000-0005-0000-0000-000005420000}"/>
    <cellStyle name="Normal 3 2 4 3" xfId="16901" xr:uid="{00000000-0005-0000-0000-000006420000}"/>
    <cellStyle name="Normal 3 2 40" xfId="16902" xr:uid="{00000000-0005-0000-0000-000007420000}"/>
    <cellStyle name="Normal 3 2 41" xfId="16903" xr:uid="{00000000-0005-0000-0000-000008420000}"/>
    <cellStyle name="Normal 3 2 42" xfId="16904" xr:uid="{00000000-0005-0000-0000-000009420000}"/>
    <cellStyle name="Normal 3 2 43" xfId="16905" xr:uid="{00000000-0005-0000-0000-00000A420000}"/>
    <cellStyle name="Normal 3 2 44" xfId="16906" xr:uid="{00000000-0005-0000-0000-00000B420000}"/>
    <cellStyle name="Normal 3 2 45" xfId="16907" xr:uid="{00000000-0005-0000-0000-00000C420000}"/>
    <cellStyle name="Normal 3 2 46" xfId="16908" xr:uid="{00000000-0005-0000-0000-00000D420000}"/>
    <cellStyle name="Normal 3 2 47" xfId="16909" xr:uid="{00000000-0005-0000-0000-00000E420000}"/>
    <cellStyle name="Normal 3 2 48" xfId="16910" xr:uid="{00000000-0005-0000-0000-00000F420000}"/>
    <cellStyle name="Normal 3 2 49" xfId="16911" xr:uid="{00000000-0005-0000-0000-000010420000}"/>
    <cellStyle name="Normal 3 2 5" xfId="16912" xr:uid="{00000000-0005-0000-0000-000011420000}"/>
    <cellStyle name="Normal 3 2 5 2" xfId="16913" xr:uid="{00000000-0005-0000-0000-000012420000}"/>
    <cellStyle name="Normal 3 2 5 3" xfId="16914" xr:uid="{00000000-0005-0000-0000-000013420000}"/>
    <cellStyle name="Normal 3 2 50" xfId="16915" xr:uid="{00000000-0005-0000-0000-000014420000}"/>
    <cellStyle name="Normal 3 2 51" xfId="16916" xr:uid="{00000000-0005-0000-0000-000015420000}"/>
    <cellStyle name="Normal 3 2 52" xfId="16917" xr:uid="{00000000-0005-0000-0000-000016420000}"/>
    <cellStyle name="Normal 3 2 53" xfId="16918" xr:uid="{00000000-0005-0000-0000-000017420000}"/>
    <cellStyle name="Normal 3 2 54" xfId="16919" xr:uid="{00000000-0005-0000-0000-000018420000}"/>
    <cellStyle name="Normal 3 2 55" xfId="16920" xr:uid="{00000000-0005-0000-0000-000019420000}"/>
    <cellStyle name="Normal 3 2 56" xfId="16921" xr:uid="{00000000-0005-0000-0000-00001A420000}"/>
    <cellStyle name="Normal 3 2 57" xfId="16922" xr:uid="{00000000-0005-0000-0000-00001B420000}"/>
    <cellStyle name="Normal 3 2 58" xfId="16923" xr:uid="{00000000-0005-0000-0000-00001C420000}"/>
    <cellStyle name="Normal 3 2 59" xfId="16924" xr:uid="{00000000-0005-0000-0000-00001D420000}"/>
    <cellStyle name="Normal 3 2 6" xfId="16925" xr:uid="{00000000-0005-0000-0000-00001E420000}"/>
    <cellStyle name="Normal 3 2 6 2" xfId="16926" xr:uid="{00000000-0005-0000-0000-00001F420000}"/>
    <cellStyle name="Normal 3 2 6 3" xfId="16927" xr:uid="{00000000-0005-0000-0000-000020420000}"/>
    <cellStyle name="Normal 3 2 60" xfId="16928" xr:uid="{00000000-0005-0000-0000-000021420000}"/>
    <cellStyle name="Normal 3 2 61" xfId="16929" xr:uid="{00000000-0005-0000-0000-000022420000}"/>
    <cellStyle name="Normal 3 2 7" xfId="16930" xr:uid="{00000000-0005-0000-0000-000023420000}"/>
    <cellStyle name="Normal 3 2 7 2" xfId="16931" xr:uid="{00000000-0005-0000-0000-000024420000}"/>
    <cellStyle name="Normal 3 2 7 3" xfId="16932" xr:uid="{00000000-0005-0000-0000-000025420000}"/>
    <cellStyle name="Normal 3 2 8" xfId="16933" xr:uid="{00000000-0005-0000-0000-000026420000}"/>
    <cellStyle name="Normal 3 2 8 2" xfId="16934" xr:uid="{00000000-0005-0000-0000-000027420000}"/>
    <cellStyle name="Normal 3 2 8 3" xfId="16935" xr:uid="{00000000-0005-0000-0000-000028420000}"/>
    <cellStyle name="Normal 3 2 9" xfId="16936" xr:uid="{00000000-0005-0000-0000-000029420000}"/>
    <cellStyle name="Normal 3 2 9 2" xfId="16937" xr:uid="{00000000-0005-0000-0000-00002A420000}"/>
    <cellStyle name="Normal 3 2 9 3" xfId="16938" xr:uid="{00000000-0005-0000-0000-00002B420000}"/>
    <cellStyle name="Normal 3 2_P&amp;L MR" xfId="16939" xr:uid="{00000000-0005-0000-0000-00002C420000}"/>
    <cellStyle name="Normal 3 20" xfId="16940" xr:uid="{00000000-0005-0000-0000-00002D420000}"/>
    <cellStyle name="Normal 3 21" xfId="16941" xr:uid="{00000000-0005-0000-0000-00002E420000}"/>
    <cellStyle name="Normal 3 22" xfId="16942" xr:uid="{00000000-0005-0000-0000-00002F420000}"/>
    <cellStyle name="Normal 3 23" xfId="16943" xr:uid="{00000000-0005-0000-0000-000030420000}"/>
    <cellStyle name="Normal 3 24" xfId="16944" xr:uid="{00000000-0005-0000-0000-000031420000}"/>
    <cellStyle name="Normal 3 25" xfId="16945" xr:uid="{00000000-0005-0000-0000-000032420000}"/>
    <cellStyle name="Normal 3 26" xfId="16946" xr:uid="{00000000-0005-0000-0000-000033420000}"/>
    <cellStyle name="Normal 3 27" xfId="16947" xr:uid="{00000000-0005-0000-0000-000034420000}"/>
    <cellStyle name="Normal 3 28" xfId="16948" xr:uid="{00000000-0005-0000-0000-000035420000}"/>
    <cellStyle name="Normal 3 29" xfId="16949" xr:uid="{00000000-0005-0000-0000-000036420000}"/>
    <cellStyle name="Normal 3 3" xfId="16950" xr:uid="{00000000-0005-0000-0000-000037420000}"/>
    <cellStyle name="Normal 3 3 10" xfId="16951" xr:uid="{00000000-0005-0000-0000-000038420000}"/>
    <cellStyle name="Normal 3 3 11" xfId="16952" xr:uid="{00000000-0005-0000-0000-000039420000}"/>
    <cellStyle name="Normal 3 3 12" xfId="16953" xr:uid="{00000000-0005-0000-0000-00003A420000}"/>
    <cellStyle name="Normal 3 3 2" xfId="16954" xr:uid="{00000000-0005-0000-0000-00003B420000}"/>
    <cellStyle name="Normal 3 3 2 2" xfId="16955" xr:uid="{00000000-0005-0000-0000-00003C420000}"/>
    <cellStyle name="Normal 3 3 3" xfId="16956" xr:uid="{00000000-0005-0000-0000-00003D420000}"/>
    <cellStyle name="Normal 3 3 4" xfId="16957" xr:uid="{00000000-0005-0000-0000-00003E420000}"/>
    <cellStyle name="Normal 3 3 5" xfId="16958" xr:uid="{00000000-0005-0000-0000-00003F420000}"/>
    <cellStyle name="Normal 3 3 6" xfId="16959" xr:uid="{00000000-0005-0000-0000-000040420000}"/>
    <cellStyle name="Normal 3 3 7" xfId="16960" xr:uid="{00000000-0005-0000-0000-000041420000}"/>
    <cellStyle name="Normal 3 3 8" xfId="16961" xr:uid="{00000000-0005-0000-0000-000042420000}"/>
    <cellStyle name="Normal 3 3 9" xfId="16962" xr:uid="{00000000-0005-0000-0000-000043420000}"/>
    <cellStyle name="Normal 3 30" xfId="16963" xr:uid="{00000000-0005-0000-0000-000044420000}"/>
    <cellStyle name="Normal 3 31" xfId="16964" xr:uid="{00000000-0005-0000-0000-000045420000}"/>
    <cellStyle name="Normal 3 32" xfId="16965" xr:uid="{00000000-0005-0000-0000-000046420000}"/>
    <cellStyle name="Normal 3 33" xfId="16966" xr:uid="{00000000-0005-0000-0000-000047420000}"/>
    <cellStyle name="Normal 3 34" xfId="16967" xr:uid="{00000000-0005-0000-0000-000048420000}"/>
    <cellStyle name="Normal 3 35" xfId="16968" xr:uid="{00000000-0005-0000-0000-000049420000}"/>
    <cellStyle name="Normal 3 36" xfId="16969" xr:uid="{00000000-0005-0000-0000-00004A420000}"/>
    <cellStyle name="Normal 3 37" xfId="16970" xr:uid="{00000000-0005-0000-0000-00004B420000}"/>
    <cellStyle name="Normal 3 38" xfId="16971" xr:uid="{00000000-0005-0000-0000-00004C420000}"/>
    <cellStyle name="Normal 3 39" xfId="16972" xr:uid="{00000000-0005-0000-0000-00004D420000}"/>
    <cellStyle name="Normal 3 4" xfId="16973" xr:uid="{00000000-0005-0000-0000-00004E420000}"/>
    <cellStyle name="Normal 3 4 2" xfId="16974" xr:uid="{00000000-0005-0000-0000-00004F420000}"/>
    <cellStyle name="Normal 3 4 3" xfId="16975" xr:uid="{00000000-0005-0000-0000-000050420000}"/>
    <cellStyle name="Normal 3 4 4" xfId="16976" xr:uid="{00000000-0005-0000-0000-000051420000}"/>
    <cellStyle name="Normal 3 4 5" xfId="16977" xr:uid="{00000000-0005-0000-0000-000052420000}"/>
    <cellStyle name="Normal 3 40" xfId="16978" xr:uid="{00000000-0005-0000-0000-000053420000}"/>
    <cellStyle name="Normal 3 41" xfId="16979" xr:uid="{00000000-0005-0000-0000-000054420000}"/>
    <cellStyle name="Normal 3 42" xfId="16980" xr:uid="{00000000-0005-0000-0000-000055420000}"/>
    <cellStyle name="Normal 3 43" xfId="16981" xr:uid="{00000000-0005-0000-0000-000056420000}"/>
    <cellStyle name="Normal 3 44" xfId="16982" xr:uid="{00000000-0005-0000-0000-000057420000}"/>
    <cellStyle name="Normal 3 45" xfId="16983" xr:uid="{00000000-0005-0000-0000-000058420000}"/>
    <cellStyle name="Normal 3 46" xfId="16984" xr:uid="{00000000-0005-0000-0000-000059420000}"/>
    <cellStyle name="Normal 3 47" xfId="16985" xr:uid="{00000000-0005-0000-0000-00005A420000}"/>
    <cellStyle name="Normal 3 48" xfId="16986" xr:uid="{00000000-0005-0000-0000-00005B420000}"/>
    <cellStyle name="Normal 3 49" xfId="16987" xr:uid="{00000000-0005-0000-0000-00005C420000}"/>
    <cellStyle name="Normal 3 5" xfId="16988" xr:uid="{00000000-0005-0000-0000-00005D420000}"/>
    <cellStyle name="Normal 3 5 2" xfId="16989" xr:uid="{00000000-0005-0000-0000-00005E420000}"/>
    <cellStyle name="Normal 3 5 3" xfId="16990" xr:uid="{00000000-0005-0000-0000-00005F420000}"/>
    <cellStyle name="Normal 3 50" xfId="16991" xr:uid="{00000000-0005-0000-0000-000060420000}"/>
    <cellStyle name="Normal 3 51" xfId="16992" xr:uid="{00000000-0005-0000-0000-000061420000}"/>
    <cellStyle name="Normal 3 52" xfId="16993" xr:uid="{00000000-0005-0000-0000-000062420000}"/>
    <cellStyle name="Normal 3 53" xfId="16994" xr:uid="{00000000-0005-0000-0000-000063420000}"/>
    <cellStyle name="Normal 3 54" xfId="16995" xr:uid="{00000000-0005-0000-0000-000064420000}"/>
    <cellStyle name="Normal 3 55" xfId="16996" xr:uid="{00000000-0005-0000-0000-000065420000}"/>
    <cellStyle name="Normal 3 56" xfId="16997" xr:uid="{00000000-0005-0000-0000-000066420000}"/>
    <cellStyle name="Normal 3 57" xfId="16998" xr:uid="{00000000-0005-0000-0000-000067420000}"/>
    <cellStyle name="Normal 3 58" xfId="16999" xr:uid="{00000000-0005-0000-0000-000068420000}"/>
    <cellStyle name="Normal 3 59" xfId="17000" xr:uid="{00000000-0005-0000-0000-000069420000}"/>
    <cellStyle name="Normal 3 6" xfId="17001" xr:uid="{00000000-0005-0000-0000-00006A420000}"/>
    <cellStyle name="Normal 3 6 2" xfId="17002" xr:uid="{00000000-0005-0000-0000-00006B420000}"/>
    <cellStyle name="Normal 3 6 3" xfId="17003" xr:uid="{00000000-0005-0000-0000-00006C420000}"/>
    <cellStyle name="Normal 3 7" xfId="17004" xr:uid="{00000000-0005-0000-0000-00006D420000}"/>
    <cellStyle name="Normal 3 7 2" xfId="17005" xr:uid="{00000000-0005-0000-0000-00006E420000}"/>
    <cellStyle name="Normal 3 7 3" xfId="17006" xr:uid="{00000000-0005-0000-0000-00006F420000}"/>
    <cellStyle name="Normal 3 8" xfId="17007" xr:uid="{00000000-0005-0000-0000-000070420000}"/>
    <cellStyle name="Normal 3 8 2" xfId="17008" xr:uid="{00000000-0005-0000-0000-000071420000}"/>
    <cellStyle name="Normal 3 8 3" xfId="17009" xr:uid="{00000000-0005-0000-0000-000072420000}"/>
    <cellStyle name="Normal 3 9" xfId="17010" xr:uid="{00000000-0005-0000-0000-000073420000}"/>
    <cellStyle name="Normal 3 9 2" xfId="17011" xr:uid="{00000000-0005-0000-0000-000074420000}"/>
    <cellStyle name="Normal 30" xfId="17012" xr:uid="{00000000-0005-0000-0000-000075420000}"/>
    <cellStyle name="Normal 30 10" xfId="17013" xr:uid="{00000000-0005-0000-0000-000076420000}"/>
    <cellStyle name="Normal 30 11" xfId="17014" xr:uid="{00000000-0005-0000-0000-000077420000}"/>
    <cellStyle name="Normal 30 12" xfId="17015" xr:uid="{00000000-0005-0000-0000-000078420000}"/>
    <cellStyle name="Normal 30 13" xfId="17016" xr:uid="{00000000-0005-0000-0000-000079420000}"/>
    <cellStyle name="Normal 30 14" xfId="17017" xr:uid="{00000000-0005-0000-0000-00007A420000}"/>
    <cellStyle name="Normal 30 15" xfId="17018" xr:uid="{00000000-0005-0000-0000-00007B420000}"/>
    <cellStyle name="Normal 30 16" xfId="17019" xr:uid="{00000000-0005-0000-0000-00007C420000}"/>
    <cellStyle name="Normal 30 17" xfId="17020" xr:uid="{00000000-0005-0000-0000-00007D420000}"/>
    <cellStyle name="Normal 30 18" xfId="17021" xr:uid="{00000000-0005-0000-0000-00007E420000}"/>
    <cellStyle name="Normal 30 19" xfId="17022" xr:uid="{00000000-0005-0000-0000-00007F420000}"/>
    <cellStyle name="Normal 30 2" xfId="17023" xr:uid="{00000000-0005-0000-0000-000080420000}"/>
    <cellStyle name="Normal 30 2 2" xfId="17024" xr:uid="{00000000-0005-0000-0000-000081420000}"/>
    <cellStyle name="Normal 30 20" xfId="17025" xr:uid="{00000000-0005-0000-0000-000082420000}"/>
    <cellStyle name="Normal 30 21" xfId="17026" xr:uid="{00000000-0005-0000-0000-000083420000}"/>
    <cellStyle name="Normal 30 22" xfId="17027" xr:uid="{00000000-0005-0000-0000-000084420000}"/>
    <cellStyle name="Normal 30 23" xfId="17028" xr:uid="{00000000-0005-0000-0000-000085420000}"/>
    <cellStyle name="Normal 30 24" xfId="17029" xr:uid="{00000000-0005-0000-0000-000086420000}"/>
    <cellStyle name="Normal 30 25" xfId="17030" xr:uid="{00000000-0005-0000-0000-000087420000}"/>
    <cellStyle name="Normal 30 26" xfId="17031" xr:uid="{00000000-0005-0000-0000-000088420000}"/>
    <cellStyle name="Normal 30 27" xfId="17032" xr:uid="{00000000-0005-0000-0000-000089420000}"/>
    <cellStyle name="Normal 30 28" xfId="17033" xr:uid="{00000000-0005-0000-0000-00008A420000}"/>
    <cellStyle name="Normal 30 29" xfId="17034" xr:uid="{00000000-0005-0000-0000-00008B420000}"/>
    <cellStyle name="Normal 30 3" xfId="17035" xr:uid="{00000000-0005-0000-0000-00008C420000}"/>
    <cellStyle name="Normal 30 30" xfId="17036" xr:uid="{00000000-0005-0000-0000-00008D420000}"/>
    <cellStyle name="Normal 30 31" xfId="17037" xr:uid="{00000000-0005-0000-0000-00008E420000}"/>
    <cellStyle name="Normal 30 32" xfId="17038" xr:uid="{00000000-0005-0000-0000-00008F420000}"/>
    <cellStyle name="Normal 30 33" xfId="17039" xr:uid="{00000000-0005-0000-0000-000090420000}"/>
    <cellStyle name="Normal 30 34" xfId="17040" xr:uid="{00000000-0005-0000-0000-000091420000}"/>
    <cellStyle name="Normal 30 35" xfId="17041" xr:uid="{00000000-0005-0000-0000-000092420000}"/>
    <cellStyle name="Normal 30 36" xfId="17042" xr:uid="{00000000-0005-0000-0000-000093420000}"/>
    <cellStyle name="Normal 30 37" xfId="17043" xr:uid="{00000000-0005-0000-0000-000094420000}"/>
    <cellStyle name="Normal 30 38" xfId="17044" xr:uid="{00000000-0005-0000-0000-000095420000}"/>
    <cellStyle name="Normal 30 39" xfId="17045" xr:uid="{00000000-0005-0000-0000-000096420000}"/>
    <cellStyle name="Normal 30 4" xfId="17046" xr:uid="{00000000-0005-0000-0000-000097420000}"/>
    <cellStyle name="Normal 30 40" xfId="17047" xr:uid="{00000000-0005-0000-0000-000098420000}"/>
    <cellStyle name="Normal 30 5" xfId="17048" xr:uid="{00000000-0005-0000-0000-000099420000}"/>
    <cellStyle name="Normal 30 6" xfId="17049" xr:uid="{00000000-0005-0000-0000-00009A420000}"/>
    <cellStyle name="Normal 30 7" xfId="17050" xr:uid="{00000000-0005-0000-0000-00009B420000}"/>
    <cellStyle name="Normal 30 8" xfId="17051" xr:uid="{00000000-0005-0000-0000-00009C420000}"/>
    <cellStyle name="Normal 30 9" xfId="17052" xr:uid="{00000000-0005-0000-0000-00009D420000}"/>
    <cellStyle name="Normal 31" xfId="17053" xr:uid="{00000000-0005-0000-0000-00009E420000}"/>
    <cellStyle name="Normal 31 10" xfId="17054" xr:uid="{00000000-0005-0000-0000-00009F420000}"/>
    <cellStyle name="Normal 31 11" xfId="17055" xr:uid="{00000000-0005-0000-0000-0000A0420000}"/>
    <cellStyle name="Normal 31 12" xfId="17056" xr:uid="{00000000-0005-0000-0000-0000A1420000}"/>
    <cellStyle name="Normal 31 13" xfId="17057" xr:uid="{00000000-0005-0000-0000-0000A2420000}"/>
    <cellStyle name="Normal 31 14" xfId="17058" xr:uid="{00000000-0005-0000-0000-0000A3420000}"/>
    <cellStyle name="Normal 31 15" xfId="17059" xr:uid="{00000000-0005-0000-0000-0000A4420000}"/>
    <cellStyle name="Normal 31 16" xfId="17060" xr:uid="{00000000-0005-0000-0000-0000A5420000}"/>
    <cellStyle name="Normal 31 2" xfId="17061" xr:uid="{00000000-0005-0000-0000-0000A6420000}"/>
    <cellStyle name="Normal 31 3" xfId="17062" xr:uid="{00000000-0005-0000-0000-0000A7420000}"/>
    <cellStyle name="Normal 31 4" xfId="17063" xr:uid="{00000000-0005-0000-0000-0000A8420000}"/>
    <cellStyle name="Normal 31 5" xfId="17064" xr:uid="{00000000-0005-0000-0000-0000A9420000}"/>
    <cellStyle name="Normal 31 6" xfId="17065" xr:uid="{00000000-0005-0000-0000-0000AA420000}"/>
    <cellStyle name="Normal 31 7" xfId="17066" xr:uid="{00000000-0005-0000-0000-0000AB420000}"/>
    <cellStyle name="Normal 31 8" xfId="17067" xr:uid="{00000000-0005-0000-0000-0000AC420000}"/>
    <cellStyle name="Normal 31 9" xfId="17068" xr:uid="{00000000-0005-0000-0000-0000AD420000}"/>
    <cellStyle name="Normal 32" xfId="17069" xr:uid="{00000000-0005-0000-0000-0000AE420000}"/>
    <cellStyle name="Normal 32 10" xfId="17070" xr:uid="{00000000-0005-0000-0000-0000AF420000}"/>
    <cellStyle name="Normal 32 10 2" xfId="17071" xr:uid="{00000000-0005-0000-0000-0000B0420000}"/>
    <cellStyle name="Normal 32 10 2 2" xfId="17072" xr:uid="{00000000-0005-0000-0000-0000B1420000}"/>
    <cellStyle name="Normal 32 10 3" xfId="17073" xr:uid="{00000000-0005-0000-0000-0000B2420000}"/>
    <cellStyle name="Normal 32 11" xfId="17074" xr:uid="{00000000-0005-0000-0000-0000B3420000}"/>
    <cellStyle name="Normal 32 11 2" xfId="17075" xr:uid="{00000000-0005-0000-0000-0000B4420000}"/>
    <cellStyle name="Normal 32 11 2 2" xfId="17076" xr:uid="{00000000-0005-0000-0000-0000B5420000}"/>
    <cellStyle name="Normal 32 11 3" xfId="17077" xr:uid="{00000000-0005-0000-0000-0000B6420000}"/>
    <cellStyle name="Normal 32 12" xfId="17078" xr:uid="{00000000-0005-0000-0000-0000B7420000}"/>
    <cellStyle name="Normal 32 13" xfId="17079" xr:uid="{00000000-0005-0000-0000-0000B8420000}"/>
    <cellStyle name="Normal 32 14" xfId="17080" xr:uid="{00000000-0005-0000-0000-0000B9420000}"/>
    <cellStyle name="Normal 32 14 2" xfId="17081" xr:uid="{00000000-0005-0000-0000-0000BA420000}"/>
    <cellStyle name="Normal 32 15" xfId="17082" xr:uid="{00000000-0005-0000-0000-0000BB420000}"/>
    <cellStyle name="Normal 32 16" xfId="17083" xr:uid="{00000000-0005-0000-0000-0000BC420000}"/>
    <cellStyle name="Normal 32 17" xfId="17084" xr:uid="{00000000-0005-0000-0000-0000BD420000}"/>
    <cellStyle name="Normal 32 18" xfId="17085" xr:uid="{00000000-0005-0000-0000-0000BE420000}"/>
    <cellStyle name="Normal 32 2" xfId="17086" xr:uid="{00000000-0005-0000-0000-0000BF420000}"/>
    <cellStyle name="Normal 32 2 2" xfId="17087" xr:uid="{00000000-0005-0000-0000-0000C0420000}"/>
    <cellStyle name="Normal 32 2 2 2" xfId="17088" xr:uid="{00000000-0005-0000-0000-0000C1420000}"/>
    <cellStyle name="Normal 32 2 3" xfId="17089" xr:uid="{00000000-0005-0000-0000-0000C2420000}"/>
    <cellStyle name="Normal 32 3" xfId="17090" xr:uid="{00000000-0005-0000-0000-0000C3420000}"/>
    <cellStyle name="Normal 32 3 2" xfId="17091" xr:uid="{00000000-0005-0000-0000-0000C4420000}"/>
    <cellStyle name="Normal 32 3 2 2" xfId="17092" xr:uid="{00000000-0005-0000-0000-0000C5420000}"/>
    <cellStyle name="Normal 32 3 3" xfId="17093" xr:uid="{00000000-0005-0000-0000-0000C6420000}"/>
    <cellStyle name="Normal 32 4" xfId="17094" xr:uid="{00000000-0005-0000-0000-0000C7420000}"/>
    <cellStyle name="Normal 32 4 2" xfId="17095" xr:uid="{00000000-0005-0000-0000-0000C8420000}"/>
    <cellStyle name="Normal 32 4 2 2" xfId="17096" xr:uid="{00000000-0005-0000-0000-0000C9420000}"/>
    <cellStyle name="Normal 32 4 3" xfId="17097" xr:uid="{00000000-0005-0000-0000-0000CA420000}"/>
    <cellStyle name="Normal 32 5" xfId="17098" xr:uid="{00000000-0005-0000-0000-0000CB420000}"/>
    <cellStyle name="Normal 32 5 2" xfId="17099" xr:uid="{00000000-0005-0000-0000-0000CC420000}"/>
    <cellStyle name="Normal 32 5 2 2" xfId="17100" xr:uid="{00000000-0005-0000-0000-0000CD420000}"/>
    <cellStyle name="Normal 32 5 3" xfId="17101" xr:uid="{00000000-0005-0000-0000-0000CE420000}"/>
    <cellStyle name="Normal 32 6" xfId="17102" xr:uid="{00000000-0005-0000-0000-0000CF420000}"/>
    <cellStyle name="Normal 32 6 2" xfId="17103" xr:uid="{00000000-0005-0000-0000-0000D0420000}"/>
    <cellStyle name="Normal 32 6 2 2" xfId="17104" xr:uid="{00000000-0005-0000-0000-0000D1420000}"/>
    <cellStyle name="Normal 32 6 3" xfId="17105" xr:uid="{00000000-0005-0000-0000-0000D2420000}"/>
    <cellStyle name="Normal 32 7" xfId="17106" xr:uid="{00000000-0005-0000-0000-0000D3420000}"/>
    <cellStyle name="Normal 32 7 2" xfId="17107" xr:uid="{00000000-0005-0000-0000-0000D4420000}"/>
    <cellStyle name="Normal 32 7 2 2" xfId="17108" xr:uid="{00000000-0005-0000-0000-0000D5420000}"/>
    <cellStyle name="Normal 32 7 3" xfId="17109" xr:uid="{00000000-0005-0000-0000-0000D6420000}"/>
    <cellStyle name="Normal 32 8" xfId="17110" xr:uid="{00000000-0005-0000-0000-0000D7420000}"/>
    <cellStyle name="Normal 32 8 2" xfId="17111" xr:uid="{00000000-0005-0000-0000-0000D8420000}"/>
    <cellStyle name="Normal 32 8 2 2" xfId="17112" xr:uid="{00000000-0005-0000-0000-0000D9420000}"/>
    <cellStyle name="Normal 32 8 3" xfId="17113" xr:uid="{00000000-0005-0000-0000-0000DA420000}"/>
    <cellStyle name="Normal 32 9" xfId="17114" xr:uid="{00000000-0005-0000-0000-0000DB420000}"/>
    <cellStyle name="Normal 32 9 2" xfId="17115" xr:uid="{00000000-0005-0000-0000-0000DC420000}"/>
    <cellStyle name="Normal 32 9 2 2" xfId="17116" xr:uid="{00000000-0005-0000-0000-0000DD420000}"/>
    <cellStyle name="Normal 32 9 3" xfId="17117" xr:uid="{00000000-0005-0000-0000-0000DE420000}"/>
    <cellStyle name="Normal 33" xfId="17118" xr:uid="{00000000-0005-0000-0000-0000DF420000}"/>
    <cellStyle name="Normal 33 10" xfId="17119" xr:uid="{00000000-0005-0000-0000-0000E0420000}"/>
    <cellStyle name="Normal 33 11" xfId="17120" xr:uid="{00000000-0005-0000-0000-0000E1420000}"/>
    <cellStyle name="Normal 33 12" xfId="17121" xr:uid="{00000000-0005-0000-0000-0000E2420000}"/>
    <cellStyle name="Normal 33 13" xfId="17122" xr:uid="{00000000-0005-0000-0000-0000E3420000}"/>
    <cellStyle name="Normal 33 14" xfId="17123" xr:uid="{00000000-0005-0000-0000-0000E4420000}"/>
    <cellStyle name="Normal 33 15" xfId="17124" xr:uid="{00000000-0005-0000-0000-0000E5420000}"/>
    <cellStyle name="Normal 33 2" xfId="17125" xr:uid="{00000000-0005-0000-0000-0000E6420000}"/>
    <cellStyle name="Normal 33 3" xfId="17126" xr:uid="{00000000-0005-0000-0000-0000E7420000}"/>
    <cellStyle name="Normal 33 4" xfId="17127" xr:uid="{00000000-0005-0000-0000-0000E8420000}"/>
    <cellStyle name="Normal 33 5" xfId="17128" xr:uid="{00000000-0005-0000-0000-0000E9420000}"/>
    <cellStyle name="Normal 33 6" xfId="17129" xr:uid="{00000000-0005-0000-0000-0000EA420000}"/>
    <cellStyle name="Normal 33 7" xfId="17130" xr:uid="{00000000-0005-0000-0000-0000EB420000}"/>
    <cellStyle name="Normal 33 8" xfId="17131" xr:uid="{00000000-0005-0000-0000-0000EC420000}"/>
    <cellStyle name="Normal 33 9" xfId="17132" xr:uid="{00000000-0005-0000-0000-0000ED420000}"/>
    <cellStyle name="Normal 34" xfId="17133" xr:uid="{00000000-0005-0000-0000-0000EE420000}"/>
    <cellStyle name="Normal 34 10" xfId="17134" xr:uid="{00000000-0005-0000-0000-0000EF420000}"/>
    <cellStyle name="Normal 34 10 2" xfId="17135" xr:uid="{00000000-0005-0000-0000-0000F0420000}"/>
    <cellStyle name="Normal 34 11" xfId="17136" xr:uid="{00000000-0005-0000-0000-0000F1420000}"/>
    <cellStyle name="Normal 34 11 2" xfId="17137" xr:uid="{00000000-0005-0000-0000-0000F2420000}"/>
    <cellStyle name="Normal 34 12" xfId="17138" xr:uid="{00000000-0005-0000-0000-0000F3420000}"/>
    <cellStyle name="Normal 34 12 2" xfId="17139" xr:uid="{00000000-0005-0000-0000-0000F4420000}"/>
    <cellStyle name="Normal 34 13" xfId="17140" xr:uid="{00000000-0005-0000-0000-0000F5420000}"/>
    <cellStyle name="Normal 34 13 2" xfId="17141" xr:uid="{00000000-0005-0000-0000-0000F6420000}"/>
    <cellStyle name="Normal 34 14" xfId="17142" xr:uid="{00000000-0005-0000-0000-0000F7420000}"/>
    <cellStyle name="Normal 34 15" xfId="17143" xr:uid="{00000000-0005-0000-0000-0000F8420000}"/>
    <cellStyle name="Normal 34 15 2" xfId="17144" xr:uid="{00000000-0005-0000-0000-0000F9420000}"/>
    <cellStyle name="Normal 34 16" xfId="17145" xr:uid="{00000000-0005-0000-0000-0000FA420000}"/>
    <cellStyle name="Normal 34 17" xfId="17146" xr:uid="{00000000-0005-0000-0000-0000FB420000}"/>
    <cellStyle name="Normal 34 18" xfId="17147" xr:uid="{00000000-0005-0000-0000-0000FC420000}"/>
    <cellStyle name="Normal 34 19" xfId="17148" xr:uid="{00000000-0005-0000-0000-0000FD420000}"/>
    <cellStyle name="Normal 34 2" xfId="17149" xr:uid="{00000000-0005-0000-0000-0000FE420000}"/>
    <cellStyle name="Normal 34 2 2" xfId="17150" xr:uid="{00000000-0005-0000-0000-0000FF420000}"/>
    <cellStyle name="Normal 34 20" xfId="17151" xr:uid="{00000000-0005-0000-0000-000000430000}"/>
    <cellStyle name="Normal 34 21" xfId="17152" xr:uid="{00000000-0005-0000-0000-000001430000}"/>
    <cellStyle name="Normal 34 22" xfId="17153" xr:uid="{00000000-0005-0000-0000-000002430000}"/>
    <cellStyle name="Normal 34 23" xfId="17154" xr:uid="{00000000-0005-0000-0000-000003430000}"/>
    <cellStyle name="Normal 34 24" xfId="17155" xr:uid="{00000000-0005-0000-0000-000004430000}"/>
    <cellStyle name="Normal 34 25" xfId="17156" xr:uid="{00000000-0005-0000-0000-000005430000}"/>
    <cellStyle name="Normal 34 26" xfId="17157" xr:uid="{00000000-0005-0000-0000-000006430000}"/>
    <cellStyle name="Normal 34 27" xfId="17158" xr:uid="{00000000-0005-0000-0000-000007430000}"/>
    <cellStyle name="Normal 34 28" xfId="17159" xr:uid="{00000000-0005-0000-0000-000008430000}"/>
    <cellStyle name="Normal 34 29" xfId="17160" xr:uid="{00000000-0005-0000-0000-000009430000}"/>
    <cellStyle name="Normal 34 3" xfId="17161" xr:uid="{00000000-0005-0000-0000-00000A430000}"/>
    <cellStyle name="Normal 34 3 2" xfId="17162" xr:uid="{00000000-0005-0000-0000-00000B430000}"/>
    <cellStyle name="Normal 34 30" xfId="17163" xr:uid="{00000000-0005-0000-0000-00000C430000}"/>
    <cellStyle name="Normal 34 31" xfId="17164" xr:uid="{00000000-0005-0000-0000-00000D430000}"/>
    <cellStyle name="Normal 34 32" xfId="17165" xr:uid="{00000000-0005-0000-0000-00000E430000}"/>
    <cellStyle name="Normal 34 33" xfId="17166" xr:uid="{00000000-0005-0000-0000-00000F430000}"/>
    <cellStyle name="Normal 34 34" xfId="17167" xr:uid="{00000000-0005-0000-0000-000010430000}"/>
    <cellStyle name="Normal 34 35" xfId="17168" xr:uid="{00000000-0005-0000-0000-000011430000}"/>
    <cellStyle name="Normal 34 36" xfId="17169" xr:uid="{00000000-0005-0000-0000-000012430000}"/>
    <cellStyle name="Normal 34 37" xfId="17170" xr:uid="{00000000-0005-0000-0000-000013430000}"/>
    <cellStyle name="Normal 34 38" xfId="17171" xr:uid="{00000000-0005-0000-0000-000014430000}"/>
    <cellStyle name="Normal 34 38 2" xfId="17172" xr:uid="{00000000-0005-0000-0000-000015430000}"/>
    <cellStyle name="Normal 34 39" xfId="17173" xr:uid="{00000000-0005-0000-0000-000016430000}"/>
    <cellStyle name="Normal 34 4" xfId="17174" xr:uid="{00000000-0005-0000-0000-000017430000}"/>
    <cellStyle name="Normal 34 4 2" xfId="17175" xr:uid="{00000000-0005-0000-0000-000018430000}"/>
    <cellStyle name="Normal 34 5" xfId="17176" xr:uid="{00000000-0005-0000-0000-000019430000}"/>
    <cellStyle name="Normal 34 5 2" xfId="17177" xr:uid="{00000000-0005-0000-0000-00001A430000}"/>
    <cellStyle name="Normal 34 6" xfId="17178" xr:uid="{00000000-0005-0000-0000-00001B430000}"/>
    <cellStyle name="Normal 34 6 2" xfId="17179" xr:uid="{00000000-0005-0000-0000-00001C430000}"/>
    <cellStyle name="Normal 34 7" xfId="17180" xr:uid="{00000000-0005-0000-0000-00001D430000}"/>
    <cellStyle name="Normal 34 7 2" xfId="17181" xr:uid="{00000000-0005-0000-0000-00001E430000}"/>
    <cellStyle name="Normal 34 8" xfId="17182" xr:uid="{00000000-0005-0000-0000-00001F430000}"/>
    <cellStyle name="Normal 34 8 2" xfId="17183" xr:uid="{00000000-0005-0000-0000-000020430000}"/>
    <cellStyle name="Normal 34 9" xfId="17184" xr:uid="{00000000-0005-0000-0000-000021430000}"/>
    <cellStyle name="Normal 34 9 2" xfId="17185" xr:uid="{00000000-0005-0000-0000-000022430000}"/>
    <cellStyle name="Normal 35" xfId="17186" xr:uid="{00000000-0005-0000-0000-000023430000}"/>
    <cellStyle name="Normal 35 10" xfId="17187" xr:uid="{00000000-0005-0000-0000-000024430000}"/>
    <cellStyle name="Normal 35 11" xfId="17188" xr:uid="{00000000-0005-0000-0000-000025430000}"/>
    <cellStyle name="Normal 35 12" xfId="17189" xr:uid="{00000000-0005-0000-0000-000026430000}"/>
    <cellStyle name="Normal 35 13" xfId="17190" xr:uid="{00000000-0005-0000-0000-000027430000}"/>
    <cellStyle name="Normal 35 14" xfId="17191" xr:uid="{00000000-0005-0000-0000-000028430000}"/>
    <cellStyle name="Normal 35 15" xfId="17192" xr:uid="{00000000-0005-0000-0000-000029430000}"/>
    <cellStyle name="Normal 35 2" xfId="17193" xr:uid="{00000000-0005-0000-0000-00002A430000}"/>
    <cellStyle name="Normal 35 3" xfId="17194" xr:uid="{00000000-0005-0000-0000-00002B430000}"/>
    <cellStyle name="Normal 35 4" xfId="17195" xr:uid="{00000000-0005-0000-0000-00002C430000}"/>
    <cellStyle name="Normal 35 5" xfId="17196" xr:uid="{00000000-0005-0000-0000-00002D430000}"/>
    <cellStyle name="Normal 35 6" xfId="17197" xr:uid="{00000000-0005-0000-0000-00002E430000}"/>
    <cellStyle name="Normal 35 7" xfId="17198" xr:uid="{00000000-0005-0000-0000-00002F430000}"/>
    <cellStyle name="Normal 35 8" xfId="17199" xr:uid="{00000000-0005-0000-0000-000030430000}"/>
    <cellStyle name="Normal 35 9" xfId="17200" xr:uid="{00000000-0005-0000-0000-000031430000}"/>
    <cellStyle name="Normal 36" xfId="17201" xr:uid="{00000000-0005-0000-0000-000032430000}"/>
    <cellStyle name="Normal 36 10" xfId="17202" xr:uid="{00000000-0005-0000-0000-000033430000}"/>
    <cellStyle name="Normal 36 11" xfId="17203" xr:uid="{00000000-0005-0000-0000-000034430000}"/>
    <cellStyle name="Normal 36 12" xfId="17204" xr:uid="{00000000-0005-0000-0000-000035430000}"/>
    <cellStyle name="Normal 36 13" xfId="17205" xr:uid="{00000000-0005-0000-0000-000036430000}"/>
    <cellStyle name="Normal 36 14" xfId="17206" xr:uid="{00000000-0005-0000-0000-000037430000}"/>
    <cellStyle name="Normal 36 15" xfId="17207" xr:uid="{00000000-0005-0000-0000-000038430000}"/>
    <cellStyle name="Normal 36 2" xfId="17208" xr:uid="{00000000-0005-0000-0000-000039430000}"/>
    <cellStyle name="Normal 36 3" xfId="17209" xr:uid="{00000000-0005-0000-0000-00003A430000}"/>
    <cellStyle name="Normal 36 4" xfId="17210" xr:uid="{00000000-0005-0000-0000-00003B430000}"/>
    <cellStyle name="Normal 36 5" xfId="17211" xr:uid="{00000000-0005-0000-0000-00003C430000}"/>
    <cellStyle name="Normal 36 6" xfId="17212" xr:uid="{00000000-0005-0000-0000-00003D430000}"/>
    <cellStyle name="Normal 36 7" xfId="17213" xr:uid="{00000000-0005-0000-0000-00003E430000}"/>
    <cellStyle name="Normal 36 8" xfId="17214" xr:uid="{00000000-0005-0000-0000-00003F430000}"/>
    <cellStyle name="Normal 36 9" xfId="17215" xr:uid="{00000000-0005-0000-0000-000040430000}"/>
    <cellStyle name="Normal 37" xfId="17216" xr:uid="{00000000-0005-0000-0000-000041430000}"/>
    <cellStyle name="Normal 37 10" xfId="17217" xr:uid="{00000000-0005-0000-0000-000042430000}"/>
    <cellStyle name="Normal 37 11" xfId="17218" xr:uid="{00000000-0005-0000-0000-000043430000}"/>
    <cellStyle name="Normal 37 12" xfId="17219" xr:uid="{00000000-0005-0000-0000-000044430000}"/>
    <cellStyle name="Normal 37 13" xfId="17220" xr:uid="{00000000-0005-0000-0000-000045430000}"/>
    <cellStyle name="Normal 37 14" xfId="17221" xr:uid="{00000000-0005-0000-0000-000046430000}"/>
    <cellStyle name="Normal 37 15" xfId="17222" xr:uid="{00000000-0005-0000-0000-000047430000}"/>
    <cellStyle name="Normal 37 2" xfId="17223" xr:uid="{00000000-0005-0000-0000-000048430000}"/>
    <cellStyle name="Normal 37 3" xfId="17224" xr:uid="{00000000-0005-0000-0000-000049430000}"/>
    <cellStyle name="Normal 37 4" xfId="17225" xr:uid="{00000000-0005-0000-0000-00004A430000}"/>
    <cellStyle name="Normal 37 5" xfId="17226" xr:uid="{00000000-0005-0000-0000-00004B430000}"/>
    <cellStyle name="Normal 37 6" xfId="17227" xr:uid="{00000000-0005-0000-0000-00004C430000}"/>
    <cellStyle name="Normal 37 7" xfId="17228" xr:uid="{00000000-0005-0000-0000-00004D430000}"/>
    <cellStyle name="Normal 37 8" xfId="17229" xr:uid="{00000000-0005-0000-0000-00004E430000}"/>
    <cellStyle name="Normal 37 9" xfId="17230" xr:uid="{00000000-0005-0000-0000-00004F430000}"/>
    <cellStyle name="Normal 38" xfId="17231" xr:uid="{00000000-0005-0000-0000-000050430000}"/>
    <cellStyle name="Normal 38 10" xfId="17232" xr:uid="{00000000-0005-0000-0000-000051430000}"/>
    <cellStyle name="Normal 38 11" xfId="17233" xr:uid="{00000000-0005-0000-0000-000052430000}"/>
    <cellStyle name="Normal 38 12" xfId="17234" xr:uid="{00000000-0005-0000-0000-000053430000}"/>
    <cellStyle name="Normal 38 13" xfId="17235" xr:uid="{00000000-0005-0000-0000-000054430000}"/>
    <cellStyle name="Normal 38 14" xfId="17236" xr:uid="{00000000-0005-0000-0000-000055430000}"/>
    <cellStyle name="Normal 38 15" xfId="17237" xr:uid="{00000000-0005-0000-0000-000056430000}"/>
    <cellStyle name="Normal 38 2" xfId="17238" xr:uid="{00000000-0005-0000-0000-000057430000}"/>
    <cellStyle name="Normal 38 2 2" xfId="17239" xr:uid="{00000000-0005-0000-0000-000058430000}"/>
    <cellStyle name="Normal 38 3" xfId="17240" xr:uid="{00000000-0005-0000-0000-000059430000}"/>
    <cellStyle name="Normal 38 3 2" xfId="17241" xr:uid="{00000000-0005-0000-0000-00005A430000}"/>
    <cellStyle name="Normal 38 4" xfId="17242" xr:uid="{00000000-0005-0000-0000-00005B430000}"/>
    <cellStyle name="Normal 38 4 2" xfId="17243" xr:uid="{00000000-0005-0000-0000-00005C430000}"/>
    <cellStyle name="Normal 38 5" xfId="17244" xr:uid="{00000000-0005-0000-0000-00005D430000}"/>
    <cellStyle name="Normal 38 5 2" xfId="17245" xr:uid="{00000000-0005-0000-0000-00005E430000}"/>
    <cellStyle name="Normal 38 6" xfId="17246" xr:uid="{00000000-0005-0000-0000-00005F430000}"/>
    <cellStyle name="Normal 38 6 2" xfId="17247" xr:uid="{00000000-0005-0000-0000-000060430000}"/>
    <cellStyle name="Normal 38 7" xfId="17248" xr:uid="{00000000-0005-0000-0000-000061430000}"/>
    <cellStyle name="Normal 38 8" xfId="17249" xr:uid="{00000000-0005-0000-0000-000062430000}"/>
    <cellStyle name="Normal 38 9" xfId="17250" xr:uid="{00000000-0005-0000-0000-000063430000}"/>
    <cellStyle name="Normal 39" xfId="17251" xr:uid="{00000000-0005-0000-0000-000064430000}"/>
    <cellStyle name="Normal 39 10" xfId="17252" xr:uid="{00000000-0005-0000-0000-000065430000}"/>
    <cellStyle name="Normal 39 11" xfId="17253" xr:uid="{00000000-0005-0000-0000-000066430000}"/>
    <cellStyle name="Normal 39 12" xfId="17254" xr:uid="{00000000-0005-0000-0000-000067430000}"/>
    <cellStyle name="Normal 39 13" xfId="17255" xr:uid="{00000000-0005-0000-0000-000068430000}"/>
    <cellStyle name="Normal 39 14" xfId="17256" xr:uid="{00000000-0005-0000-0000-000069430000}"/>
    <cellStyle name="Normal 39 15" xfId="17257" xr:uid="{00000000-0005-0000-0000-00006A430000}"/>
    <cellStyle name="Normal 39 2" xfId="17258" xr:uid="{00000000-0005-0000-0000-00006B430000}"/>
    <cellStyle name="Normal 39 3" xfId="17259" xr:uid="{00000000-0005-0000-0000-00006C430000}"/>
    <cellStyle name="Normal 39 4" xfId="17260" xr:uid="{00000000-0005-0000-0000-00006D430000}"/>
    <cellStyle name="Normal 39 5" xfId="17261" xr:uid="{00000000-0005-0000-0000-00006E430000}"/>
    <cellStyle name="Normal 39 6" xfId="17262" xr:uid="{00000000-0005-0000-0000-00006F430000}"/>
    <cellStyle name="Normal 39 7" xfId="17263" xr:uid="{00000000-0005-0000-0000-000070430000}"/>
    <cellStyle name="Normal 39 8" xfId="17264" xr:uid="{00000000-0005-0000-0000-000071430000}"/>
    <cellStyle name="Normal 39 9" xfId="17265" xr:uid="{00000000-0005-0000-0000-000072430000}"/>
    <cellStyle name="Normal 4" xfId="17266" xr:uid="{00000000-0005-0000-0000-000073430000}"/>
    <cellStyle name="Normal 4 10" xfId="17267" xr:uid="{00000000-0005-0000-0000-000074430000}"/>
    <cellStyle name="Normal 4 11" xfId="17268" xr:uid="{00000000-0005-0000-0000-000075430000}"/>
    <cellStyle name="Normal 4 11 2" xfId="17269" xr:uid="{00000000-0005-0000-0000-000076430000}"/>
    <cellStyle name="Normal 4 11 2 2" xfId="17270" xr:uid="{00000000-0005-0000-0000-000077430000}"/>
    <cellStyle name="Normal 4 12" xfId="17271" xr:uid="{00000000-0005-0000-0000-000078430000}"/>
    <cellStyle name="Normal 4 13" xfId="17272" xr:uid="{00000000-0005-0000-0000-000079430000}"/>
    <cellStyle name="Normal 4 14" xfId="17273" xr:uid="{00000000-0005-0000-0000-00007A430000}"/>
    <cellStyle name="Normal 4 14 2" xfId="17274" xr:uid="{00000000-0005-0000-0000-00007B430000}"/>
    <cellStyle name="Normal 4 15" xfId="17275" xr:uid="{00000000-0005-0000-0000-00007C430000}"/>
    <cellStyle name="Normal 4 16" xfId="17276" xr:uid="{00000000-0005-0000-0000-00007D430000}"/>
    <cellStyle name="Normal 4 2" xfId="17277" xr:uid="{00000000-0005-0000-0000-00007E430000}"/>
    <cellStyle name="Normal 4 2 10" xfId="17278" xr:uid="{00000000-0005-0000-0000-00007F430000}"/>
    <cellStyle name="Normal 4 2 2" xfId="17279" xr:uid="{00000000-0005-0000-0000-000080430000}"/>
    <cellStyle name="Normal 4 2 2 2" xfId="17280" xr:uid="{00000000-0005-0000-0000-000081430000}"/>
    <cellStyle name="Normal 4 2 2 2 2" xfId="17281" xr:uid="{00000000-0005-0000-0000-000082430000}"/>
    <cellStyle name="Normal 4 2 2 2 2 2" xfId="17282" xr:uid="{00000000-0005-0000-0000-000083430000}"/>
    <cellStyle name="Normal 4 2 2 2 2 2 2" xfId="17283" xr:uid="{00000000-0005-0000-0000-000084430000}"/>
    <cellStyle name="Normal 4 2 2 2 2 2 2 2" xfId="17284" xr:uid="{00000000-0005-0000-0000-000085430000}"/>
    <cellStyle name="Normal 4 2 2 2 2 2 2 2 2" xfId="17285" xr:uid="{00000000-0005-0000-0000-000086430000}"/>
    <cellStyle name="Normal 4 2 2 2 2 2 2 2 2 2" xfId="17286" xr:uid="{00000000-0005-0000-0000-000087430000}"/>
    <cellStyle name="Normal 4 2 2 2 2 2 2 2 2 2 2" xfId="17287" xr:uid="{00000000-0005-0000-0000-000088430000}"/>
    <cellStyle name="Normal 4 2 2 2 2 2 2 2 2 2 2 2" xfId="17288" xr:uid="{00000000-0005-0000-0000-000089430000}"/>
    <cellStyle name="Normal 4 2 2 2 2 2 2 2 2 2 2 2 2" xfId="17289" xr:uid="{00000000-0005-0000-0000-00008A430000}"/>
    <cellStyle name="Normal 4 2 2 2 2 2 2 2 2 2 2 2 2 2" xfId="17290" xr:uid="{00000000-0005-0000-0000-00008B430000}"/>
    <cellStyle name="Normal 4 2 2 2 2 2 2 2 2 2 3" xfId="17291" xr:uid="{00000000-0005-0000-0000-00008C430000}"/>
    <cellStyle name="Normal 4 2 2 2 2 2 2 2 2 3" xfId="17292" xr:uid="{00000000-0005-0000-0000-00008D430000}"/>
    <cellStyle name="Normal 4 2 2 2 2 2 2 2 2 3 2" xfId="17293" xr:uid="{00000000-0005-0000-0000-00008E430000}"/>
    <cellStyle name="Normal 4 2 2 2 2 2 2 2 3" xfId="17294" xr:uid="{00000000-0005-0000-0000-00008F430000}"/>
    <cellStyle name="Normal 4 2 2 2 2 2 2 2 3 2" xfId="17295" xr:uid="{00000000-0005-0000-0000-000090430000}"/>
    <cellStyle name="Normal 4 2 2 2 2 2 2 3" xfId="17296" xr:uid="{00000000-0005-0000-0000-000091430000}"/>
    <cellStyle name="Normal 4 2 2 2 2 2 2 4" xfId="17297" xr:uid="{00000000-0005-0000-0000-000092430000}"/>
    <cellStyle name="Normal 4 2 2 2 2 2 2 5" xfId="17298" xr:uid="{00000000-0005-0000-0000-000093430000}"/>
    <cellStyle name="Normal 4 2 2 2 2 2 2 5 2" xfId="17299" xr:uid="{00000000-0005-0000-0000-000094430000}"/>
    <cellStyle name="Normal 4 2 2 2 2 2 3" xfId="17300" xr:uid="{00000000-0005-0000-0000-000095430000}"/>
    <cellStyle name="Normal 4 2 2 2 2 2 4" xfId="17301" xr:uid="{00000000-0005-0000-0000-000096430000}"/>
    <cellStyle name="Normal 4 2 2 2 2 2 5" xfId="17302" xr:uid="{00000000-0005-0000-0000-000097430000}"/>
    <cellStyle name="Normal 4 2 2 2 2 2 5 2" xfId="17303" xr:uid="{00000000-0005-0000-0000-000098430000}"/>
    <cellStyle name="Normal 4 2 2 2 2 3" xfId="17304" xr:uid="{00000000-0005-0000-0000-000099430000}"/>
    <cellStyle name="Normal 4 2 2 2 2 4" xfId="17305" xr:uid="{00000000-0005-0000-0000-00009A430000}"/>
    <cellStyle name="Normal 4 2 2 2 2 5" xfId="17306" xr:uid="{00000000-0005-0000-0000-00009B430000}"/>
    <cellStyle name="Normal 4 2 2 2 2 6" xfId="17307" xr:uid="{00000000-0005-0000-0000-00009C430000}"/>
    <cellStyle name="Normal 4 2 2 2 2 7" xfId="17308" xr:uid="{00000000-0005-0000-0000-00009D430000}"/>
    <cellStyle name="Normal 4 2 2 2 2 7 2" xfId="17309" xr:uid="{00000000-0005-0000-0000-00009E430000}"/>
    <cellStyle name="Normal 4 2 2 2 3" xfId="17310" xr:uid="{00000000-0005-0000-0000-00009F430000}"/>
    <cellStyle name="Normal 4 2 2 2 4" xfId="17311" xr:uid="{00000000-0005-0000-0000-0000A0430000}"/>
    <cellStyle name="Normal 4 2 2 2 5" xfId="17312" xr:uid="{00000000-0005-0000-0000-0000A1430000}"/>
    <cellStyle name="Normal 4 2 2 2 6" xfId="17313" xr:uid="{00000000-0005-0000-0000-0000A2430000}"/>
    <cellStyle name="Normal 4 2 2 2 7" xfId="17314" xr:uid="{00000000-0005-0000-0000-0000A3430000}"/>
    <cellStyle name="Normal 4 2 2 2 7 2" xfId="17315" xr:uid="{00000000-0005-0000-0000-0000A4430000}"/>
    <cellStyle name="Normal 4 2 2 3" xfId="17316" xr:uid="{00000000-0005-0000-0000-0000A5430000}"/>
    <cellStyle name="Normal 4 2 2 4" xfId="17317" xr:uid="{00000000-0005-0000-0000-0000A6430000}"/>
    <cellStyle name="Normal 4 2 2 5" xfId="17318" xr:uid="{00000000-0005-0000-0000-0000A7430000}"/>
    <cellStyle name="Normal 4 2 2 6" xfId="17319" xr:uid="{00000000-0005-0000-0000-0000A8430000}"/>
    <cellStyle name="Normal 4 2 2 7" xfId="17320" xr:uid="{00000000-0005-0000-0000-0000A9430000}"/>
    <cellStyle name="Normal 4 2 2 8" xfId="17321" xr:uid="{00000000-0005-0000-0000-0000AA430000}"/>
    <cellStyle name="Normal 4 2 2 8 2" xfId="17322" xr:uid="{00000000-0005-0000-0000-0000AB430000}"/>
    <cellStyle name="Normal 4 2 3" xfId="17323" xr:uid="{00000000-0005-0000-0000-0000AC430000}"/>
    <cellStyle name="Normal 4 2 4" xfId="17324" xr:uid="{00000000-0005-0000-0000-0000AD430000}"/>
    <cellStyle name="Normal 4 2 5" xfId="17325" xr:uid="{00000000-0005-0000-0000-0000AE430000}"/>
    <cellStyle name="Normal 4 2 6" xfId="17326" xr:uid="{00000000-0005-0000-0000-0000AF430000}"/>
    <cellStyle name="Normal 4 2 7" xfId="17327" xr:uid="{00000000-0005-0000-0000-0000B0430000}"/>
    <cellStyle name="Normal 4 2 8" xfId="17328" xr:uid="{00000000-0005-0000-0000-0000B1430000}"/>
    <cellStyle name="Normal 4 2 8 2" xfId="17329" xr:uid="{00000000-0005-0000-0000-0000B2430000}"/>
    <cellStyle name="Normal 4 2 9" xfId="17330" xr:uid="{00000000-0005-0000-0000-0000B3430000}"/>
    <cellStyle name="Normal 4 3" xfId="17331" xr:uid="{00000000-0005-0000-0000-0000B4430000}"/>
    <cellStyle name="Normal 4 3 2" xfId="17332" xr:uid="{00000000-0005-0000-0000-0000B5430000}"/>
    <cellStyle name="Normal 4 3 3" xfId="17333" xr:uid="{00000000-0005-0000-0000-0000B6430000}"/>
    <cellStyle name="Normal 4 4" xfId="17334" xr:uid="{00000000-0005-0000-0000-0000B7430000}"/>
    <cellStyle name="Normal 4 4 2" xfId="17335" xr:uid="{00000000-0005-0000-0000-0000B8430000}"/>
    <cellStyle name="Normal 4 4 3" xfId="17336" xr:uid="{00000000-0005-0000-0000-0000B9430000}"/>
    <cellStyle name="Normal 4 5" xfId="17337" xr:uid="{00000000-0005-0000-0000-0000BA430000}"/>
    <cellStyle name="Normal 4 5 2" xfId="17338" xr:uid="{00000000-0005-0000-0000-0000BB430000}"/>
    <cellStyle name="Normal 4 5 3" xfId="17339" xr:uid="{00000000-0005-0000-0000-0000BC430000}"/>
    <cellStyle name="Normal 4 6" xfId="17340" xr:uid="{00000000-0005-0000-0000-0000BD430000}"/>
    <cellStyle name="Normal 4 6 2" xfId="17341" xr:uid="{00000000-0005-0000-0000-0000BE430000}"/>
    <cellStyle name="Normal 4 6 3" xfId="17342" xr:uid="{00000000-0005-0000-0000-0000BF430000}"/>
    <cellStyle name="Normal 4 7" xfId="17343" xr:uid="{00000000-0005-0000-0000-0000C0430000}"/>
    <cellStyle name="Normal 4 7 2" xfId="17344" xr:uid="{00000000-0005-0000-0000-0000C1430000}"/>
    <cellStyle name="Normal 4 7 3" xfId="17345" xr:uid="{00000000-0005-0000-0000-0000C2430000}"/>
    <cellStyle name="Normal 4 8" xfId="17346" xr:uid="{00000000-0005-0000-0000-0000C3430000}"/>
    <cellStyle name="Normal 4 8 2" xfId="17347" xr:uid="{00000000-0005-0000-0000-0000C4430000}"/>
    <cellStyle name="Normal 4 9" xfId="17348" xr:uid="{00000000-0005-0000-0000-0000C5430000}"/>
    <cellStyle name="Normal 40" xfId="17349" xr:uid="{00000000-0005-0000-0000-0000C6430000}"/>
    <cellStyle name="Normal 40 10" xfId="17350" xr:uid="{00000000-0005-0000-0000-0000C7430000}"/>
    <cellStyle name="Normal 40 11" xfId="17351" xr:uid="{00000000-0005-0000-0000-0000C8430000}"/>
    <cellStyle name="Normal 40 12" xfId="17352" xr:uid="{00000000-0005-0000-0000-0000C9430000}"/>
    <cellStyle name="Normal 40 13" xfId="17353" xr:uid="{00000000-0005-0000-0000-0000CA430000}"/>
    <cellStyle name="Normal 40 14" xfId="17354" xr:uid="{00000000-0005-0000-0000-0000CB430000}"/>
    <cellStyle name="Normal 40 15" xfId="17355" xr:uid="{00000000-0005-0000-0000-0000CC430000}"/>
    <cellStyle name="Normal 40 16" xfId="17356" xr:uid="{00000000-0005-0000-0000-0000CD430000}"/>
    <cellStyle name="Normal 40 2" xfId="17357" xr:uid="{00000000-0005-0000-0000-0000CE430000}"/>
    <cellStyle name="Normal 40 3" xfId="17358" xr:uid="{00000000-0005-0000-0000-0000CF430000}"/>
    <cellStyle name="Normal 40 4" xfId="17359" xr:uid="{00000000-0005-0000-0000-0000D0430000}"/>
    <cellStyle name="Normal 40 5" xfId="17360" xr:uid="{00000000-0005-0000-0000-0000D1430000}"/>
    <cellStyle name="Normal 40 6" xfId="17361" xr:uid="{00000000-0005-0000-0000-0000D2430000}"/>
    <cellStyle name="Normal 40 7" xfId="17362" xr:uid="{00000000-0005-0000-0000-0000D3430000}"/>
    <cellStyle name="Normal 40 8" xfId="17363" xr:uid="{00000000-0005-0000-0000-0000D4430000}"/>
    <cellStyle name="Normal 40 9" xfId="17364" xr:uid="{00000000-0005-0000-0000-0000D5430000}"/>
    <cellStyle name="Normal 41" xfId="17365" xr:uid="{00000000-0005-0000-0000-0000D6430000}"/>
    <cellStyle name="Normal 41 10" xfId="17366" xr:uid="{00000000-0005-0000-0000-0000D7430000}"/>
    <cellStyle name="Normal 41 11" xfId="17367" xr:uid="{00000000-0005-0000-0000-0000D8430000}"/>
    <cellStyle name="Normal 41 12" xfId="17368" xr:uid="{00000000-0005-0000-0000-0000D9430000}"/>
    <cellStyle name="Normal 41 13" xfId="17369" xr:uid="{00000000-0005-0000-0000-0000DA430000}"/>
    <cellStyle name="Normal 41 14" xfId="17370" xr:uid="{00000000-0005-0000-0000-0000DB430000}"/>
    <cellStyle name="Normal 41 15" xfId="17371" xr:uid="{00000000-0005-0000-0000-0000DC430000}"/>
    <cellStyle name="Normal 41 2" xfId="17372" xr:uid="{00000000-0005-0000-0000-0000DD430000}"/>
    <cellStyle name="Normal 41 3" xfId="17373" xr:uid="{00000000-0005-0000-0000-0000DE430000}"/>
    <cellStyle name="Normal 41 4" xfId="17374" xr:uid="{00000000-0005-0000-0000-0000DF430000}"/>
    <cellStyle name="Normal 41 5" xfId="17375" xr:uid="{00000000-0005-0000-0000-0000E0430000}"/>
    <cellStyle name="Normal 41 6" xfId="17376" xr:uid="{00000000-0005-0000-0000-0000E1430000}"/>
    <cellStyle name="Normal 41 7" xfId="17377" xr:uid="{00000000-0005-0000-0000-0000E2430000}"/>
    <cellStyle name="Normal 41 8" xfId="17378" xr:uid="{00000000-0005-0000-0000-0000E3430000}"/>
    <cellStyle name="Normal 41 9" xfId="17379" xr:uid="{00000000-0005-0000-0000-0000E4430000}"/>
    <cellStyle name="Normal 42" xfId="17380" xr:uid="{00000000-0005-0000-0000-0000E5430000}"/>
    <cellStyle name="Normal 42 10" xfId="17381" xr:uid="{00000000-0005-0000-0000-0000E6430000}"/>
    <cellStyle name="Normal 42 11" xfId="17382" xr:uid="{00000000-0005-0000-0000-0000E7430000}"/>
    <cellStyle name="Normal 42 12" xfId="17383" xr:uid="{00000000-0005-0000-0000-0000E8430000}"/>
    <cellStyle name="Normal 42 13" xfId="17384" xr:uid="{00000000-0005-0000-0000-0000E9430000}"/>
    <cellStyle name="Normal 42 14" xfId="17385" xr:uid="{00000000-0005-0000-0000-0000EA430000}"/>
    <cellStyle name="Normal 42 15" xfId="17386" xr:uid="{00000000-0005-0000-0000-0000EB430000}"/>
    <cellStyle name="Normal 42 2" xfId="17387" xr:uid="{00000000-0005-0000-0000-0000EC430000}"/>
    <cellStyle name="Normal 42 3" xfId="17388" xr:uid="{00000000-0005-0000-0000-0000ED430000}"/>
    <cellStyle name="Normal 42 4" xfId="17389" xr:uid="{00000000-0005-0000-0000-0000EE430000}"/>
    <cellStyle name="Normal 42 5" xfId="17390" xr:uid="{00000000-0005-0000-0000-0000EF430000}"/>
    <cellStyle name="Normal 42 6" xfId="17391" xr:uid="{00000000-0005-0000-0000-0000F0430000}"/>
    <cellStyle name="Normal 42 7" xfId="17392" xr:uid="{00000000-0005-0000-0000-0000F1430000}"/>
    <cellStyle name="Normal 42 8" xfId="17393" xr:uid="{00000000-0005-0000-0000-0000F2430000}"/>
    <cellStyle name="Normal 42 9" xfId="17394" xr:uid="{00000000-0005-0000-0000-0000F3430000}"/>
    <cellStyle name="Normal 43" xfId="17395" xr:uid="{00000000-0005-0000-0000-0000F4430000}"/>
    <cellStyle name="Normal 43 10" xfId="17396" xr:uid="{00000000-0005-0000-0000-0000F5430000}"/>
    <cellStyle name="Normal 43 10 2" xfId="17397" xr:uid="{00000000-0005-0000-0000-0000F6430000}"/>
    <cellStyle name="Normal 43 11" xfId="17398" xr:uid="{00000000-0005-0000-0000-0000F7430000}"/>
    <cellStyle name="Normal 43 12" xfId="17399" xr:uid="{00000000-0005-0000-0000-0000F8430000}"/>
    <cellStyle name="Normal 43 13" xfId="17400" xr:uid="{00000000-0005-0000-0000-0000F9430000}"/>
    <cellStyle name="Normal 43 14" xfId="17401" xr:uid="{00000000-0005-0000-0000-0000FA430000}"/>
    <cellStyle name="Normal 43 15" xfId="17402" xr:uid="{00000000-0005-0000-0000-0000FB430000}"/>
    <cellStyle name="Normal 43 16" xfId="17403" xr:uid="{00000000-0005-0000-0000-0000FC430000}"/>
    <cellStyle name="Normal 43 17" xfId="17404" xr:uid="{00000000-0005-0000-0000-0000FD430000}"/>
    <cellStyle name="Normal 43 18" xfId="17405" xr:uid="{00000000-0005-0000-0000-0000FE430000}"/>
    <cellStyle name="Normal 43 18 2" xfId="17406" xr:uid="{00000000-0005-0000-0000-0000FF430000}"/>
    <cellStyle name="Normal 43 19" xfId="17407" xr:uid="{00000000-0005-0000-0000-000000440000}"/>
    <cellStyle name="Normal 43 2" xfId="17408" xr:uid="{00000000-0005-0000-0000-000001440000}"/>
    <cellStyle name="Normal 43 2 2" xfId="17409" xr:uid="{00000000-0005-0000-0000-000002440000}"/>
    <cellStyle name="Normal 43 3" xfId="17410" xr:uid="{00000000-0005-0000-0000-000003440000}"/>
    <cellStyle name="Normal 43 3 2" xfId="17411" xr:uid="{00000000-0005-0000-0000-000004440000}"/>
    <cellStyle name="Normal 43 4" xfId="17412" xr:uid="{00000000-0005-0000-0000-000005440000}"/>
    <cellStyle name="Normal 43 4 2" xfId="17413" xr:uid="{00000000-0005-0000-0000-000006440000}"/>
    <cellStyle name="Normal 43 5" xfId="17414" xr:uid="{00000000-0005-0000-0000-000007440000}"/>
    <cellStyle name="Normal 43 5 2" xfId="17415" xr:uid="{00000000-0005-0000-0000-000008440000}"/>
    <cellStyle name="Normal 43 6" xfId="17416" xr:uid="{00000000-0005-0000-0000-000009440000}"/>
    <cellStyle name="Normal 43 6 2" xfId="17417" xr:uid="{00000000-0005-0000-0000-00000A440000}"/>
    <cellStyle name="Normal 43 7" xfId="17418" xr:uid="{00000000-0005-0000-0000-00000B440000}"/>
    <cellStyle name="Normal 43 7 2" xfId="17419" xr:uid="{00000000-0005-0000-0000-00000C440000}"/>
    <cellStyle name="Normal 43 8" xfId="17420" xr:uid="{00000000-0005-0000-0000-00000D440000}"/>
    <cellStyle name="Normal 43 8 2" xfId="17421" xr:uid="{00000000-0005-0000-0000-00000E440000}"/>
    <cellStyle name="Normal 43 9" xfId="17422" xr:uid="{00000000-0005-0000-0000-00000F440000}"/>
    <cellStyle name="Normal 43 9 2" xfId="17423" xr:uid="{00000000-0005-0000-0000-000010440000}"/>
    <cellStyle name="Normal 44" xfId="17424" xr:uid="{00000000-0005-0000-0000-000011440000}"/>
    <cellStyle name="Normal 44 10" xfId="17425" xr:uid="{00000000-0005-0000-0000-000012440000}"/>
    <cellStyle name="Normal 44 11" xfId="17426" xr:uid="{00000000-0005-0000-0000-000013440000}"/>
    <cellStyle name="Normal 44 12" xfId="17427" xr:uid="{00000000-0005-0000-0000-000014440000}"/>
    <cellStyle name="Normal 44 13" xfId="17428" xr:uid="{00000000-0005-0000-0000-000015440000}"/>
    <cellStyle name="Normal 44 14" xfId="17429" xr:uid="{00000000-0005-0000-0000-000016440000}"/>
    <cellStyle name="Normal 44 15" xfId="17430" xr:uid="{00000000-0005-0000-0000-000017440000}"/>
    <cellStyle name="Normal 44 2" xfId="17431" xr:uid="{00000000-0005-0000-0000-000018440000}"/>
    <cellStyle name="Normal 44 3" xfId="17432" xr:uid="{00000000-0005-0000-0000-000019440000}"/>
    <cellStyle name="Normal 44 4" xfId="17433" xr:uid="{00000000-0005-0000-0000-00001A440000}"/>
    <cellStyle name="Normal 44 5" xfId="17434" xr:uid="{00000000-0005-0000-0000-00001B440000}"/>
    <cellStyle name="Normal 44 6" xfId="17435" xr:uid="{00000000-0005-0000-0000-00001C440000}"/>
    <cellStyle name="Normal 44 7" xfId="17436" xr:uid="{00000000-0005-0000-0000-00001D440000}"/>
    <cellStyle name="Normal 44 8" xfId="17437" xr:uid="{00000000-0005-0000-0000-00001E440000}"/>
    <cellStyle name="Normal 44 9" xfId="17438" xr:uid="{00000000-0005-0000-0000-00001F440000}"/>
    <cellStyle name="Normal 45" xfId="17439" xr:uid="{00000000-0005-0000-0000-000020440000}"/>
    <cellStyle name="Normal 45 10" xfId="17440" xr:uid="{00000000-0005-0000-0000-000021440000}"/>
    <cellStyle name="Normal 45 11" xfId="17441" xr:uid="{00000000-0005-0000-0000-000022440000}"/>
    <cellStyle name="Normal 45 12" xfId="17442" xr:uid="{00000000-0005-0000-0000-000023440000}"/>
    <cellStyle name="Normal 45 13" xfId="17443" xr:uid="{00000000-0005-0000-0000-000024440000}"/>
    <cellStyle name="Normal 45 14" xfId="17444" xr:uid="{00000000-0005-0000-0000-000025440000}"/>
    <cellStyle name="Normal 45 15" xfId="17445" xr:uid="{00000000-0005-0000-0000-000026440000}"/>
    <cellStyle name="Normal 45 2" xfId="17446" xr:uid="{00000000-0005-0000-0000-000027440000}"/>
    <cellStyle name="Normal 45 3" xfId="17447" xr:uid="{00000000-0005-0000-0000-000028440000}"/>
    <cellStyle name="Normal 45 4" xfId="17448" xr:uid="{00000000-0005-0000-0000-000029440000}"/>
    <cellStyle name="Normal 45 5" xfId="17449" xr:uid="{00000000-0005-0000-0000-00002A440000}"/>
    <cellStyle name="Normal 45 6" xfId="17450" xr:uid="{00000000-0005-0000-0000-00002B440000}"/>
    <cellStyle name="Normal 45 7" xfId="17451" xr:uid="{00000000-0005-0000-0000-00002C440000}"/>
    <cellStyle name="Normal 45 8" xfId="17452" xr:uid="{00000000-0005-0000-0000-00002D440000}"/>
    <cellStyle name="Normal 45 9" xfId="17453" xr:uid="{00000000-0005-0000-0000-00002E440000}"/>
    <cellStyle name="Normal 46" xfId="17454" xr:uid="{00000000-0005-0000-0000-00002F440000}"/>
    <cellStyle name="Normal 46 10" xfId="17455" xr:uid="{00000000-0005-0000-0000-000030440000}"/>
    <cellStyle name="Normal 46 11" xfId="17456" xr:uid="{00000000-0005-0000-0000-000031440000}"/>
    <cellStyle name="Normal 46 12" xfId="17457" xr:uid="{00000000-0005-0000-0000-000032440000}"/>
    <cellStyle name="Normal 46 13" xfId="17458" xr:uid="{00000000-0005-0000-0000-000033440000}"/>
    <cellStyle name="Normal 46 14" xfId="17459" xr:uid="{00000000-0005-0000-0000-000034440000}"/>
    <cellStyle name="Normal 46 15" xfId="17460" xr:uid="{00000000-0005-0000-0000-000035440000}"/>
    <cellStyle name="Normal 46 2" xfId="17461" xr:uid="{00000000-0005-0000-0000-000036440000}"/>
    <cellStyle name="Normal 46 3" xfId="17462" xr:uid="{00000000-0005-0000-0000-000037440000}"/>
    <cellStyle name="Normal 46 4" xfId="17463" xr:uid="{00000000-0005-0000-0000-000038440000}"/>
    <cellStyle name="Normal 46 5" xfId="17464" xr:uid="{00000000-0005-0000-0000-000039440000}"/>
    <cellStyle name="Normal 46 6" xfId="17465" xr:uid="{00000000-0005-0000-0000-00003A440000}"/>
    <cellStyle name="Normal 46 7" xfId="17466" xr:uid="{00000000-0005-0000-0000-00003B440000}"/>
    <cellStyle name="Normal 46 8" xfId="17467" xr:uid="{00000000-0005-0000-0000-00003C440000}"/>
    <cellStyle name="Normal 46 9" xfId="17468" xr:uid="{00000000-0005-0000-0000-00003D440000}"/>
    <cellStyle name="Normal 47" xfId="17469" xr:uid="{00000000-0005-0000-0000-00003E440000}"/>
    <cellStyle name="Normal 47 10" xfId="17470" xr:uid="{00000000-0005-0000-0000-00003F440000}"/>
    <cellStyle name="Normal 47 11" xfId="17471" xr:uid="{00000000-0005-0000-0000-000040440000}"/>
    <cellStyle name="Normal 47 12" xfId="17472" xr:uid="{00000000-0005-0000-0000-000041440000}"/>
    <cellStyle name="Normal 47 13" xfId="17473" xr:uid="{00000000-0005-0000-0000-000042440000}"/>
    <cellStyle name="Normal 47 14" xfId="17474" xr:uid="{00000000-0005-0000-0000-000043440000}"/>
    <cellStyle name="Normal 47 15" xfId="17475" xr:uid="{00000000-0005-0000-0000-000044440000}"/>
    <cellStyle name="Normal 47 2" xfId="17476" xr:uid="{00000000-0005-0000-0000-000045440000}"/>
    <cellStyle name="Normal 47 3" xfId="17477" xr:uid="{00000000-0005-0000-0000-000046440000}"/>
    <cellStyle name="Normal 47 4" xfId="17478" xr:uid="{00000000-0005-0000-0000-000047440000}"/>
    <cellStyle name="Normal 47 5" xfId="17479" xr:uid="{00000000-0005-0000-0000-000048440000}"/>
    <cellStyle name="Normal 47 6" xfId="17480" xr:uid="{00000000-0005-0000-0000-000049440000}"/>
    <cellStyle name="Normal 47 7" xfId="17481" xr:uid="{00000000-0005-0000-0000-00004A440000}"/>
    <cellStyle name="Normal 47 8" xfId="17482" xr:uid="{00000000-0005-0000-0000-00004B440000}"/>
    <cellStyle name="Normal 47 9" xfId="17483" xr:uid="{00000000-0005-0000-0000-00004C440000}"/>
    <cellStyle name="Normal 48" xfId="17484" xr:uid="{00000000-0005-0000-0000-00004D440000}"/>
    <cellStyle name="Normal 48 10" xfId="17485" xr:uid="{00000000-0005-0000-0000-00004E440000}"/>
    <cellStyle name="Normal 48 11" xfId="17486" xr:uid="{00000000-0005-0000-0000-00004F440000}"/>
    <cellStyle name="Normal 48 12" xfId="17487" xr:uid="{00000000-0005-0000-0000-000050440000}"/>
    <cellStyle name="Normal 48 13" xfId="17488" xr:uid="{00000000-0005-0000-0000-000051440000}"/>
    <cellStyle name="Normal 48 14" xfId="17489" xr:uid="{00000000-0005-0000-0000-000052440000}"/>
    <cellStyle name="Normal 48 15" xfId="17490" xr:uid="{00000000-0005-0000-0000-000053440000}"/>
    <cellStyle name="Normal 48 2" xfId="17491" xr:uid="{00000000-0005-0000-0000-000054440000}"/>
    <cellStyle name="Normal 48 3" xfId="17492" xr:uid="{00000000-0005-0000-0000-000055440000}"/>
    <cellStyle name="Normal 48 4" xfId="17493" xr:uid="{00000000-0005-0000-0000-000056440000}"/>
    <cellStyle name="Normal 48 5" xfId="17494" xr:uid="{00000000-0005-0000-0000-000057440000}"/>
    <cellStyle name="Normal 48 6" xfId="17495" xr:uid="{00000000-0005-0000-0000-000058440000}"/>
    <cellStyle name="Normal 48 7" xfId="17496" xr:uid="{00000000-0005-0000-0000-000059440000}"/>
    <cellStyle name="Normal 48 8" xfId="17497" xr:uid="{00000000-0005-0000-0000-00005A440000}"/>
    <cellStyle name="Normal 48 9" xfId="17498" xr:uid="{00000000-0005-0000-0000-00005B440000}"/>
    <cellStyle name="Normal 49" xfId="17499" xr:uid="{00000000-0005-0000-0000-00005C440000}"/>
    <cellStyle name="Normal 49 10" xfId="17500" xr:uid="{00000000-0005-0000-0000-00005D440000}"/>
    <cellStyle name="Normal 49 11" xfId="17501" xr:uid="{00000000-0005-0000-0000-00005E440000}"/>
    <cellStyle name="Normal 49 12" xfId="17502" xr:uid="{00000000-0005-0000-0000-00005F440000}"/>
    <cellStyle name="Normal 49 13" xfId="17503" xr:uid="{00000000-0005-0000-0000-000060440000}"/>
    <cellStyle name="Normal 49 14" xfId="17504" xr:uid="{00000000-0005-0000-0000-000061440000}"/>
    <cellStyle name="Normal 49 15" xfId="17505" xr:uid="{00000000-0005-0000-0000-000062440000}"/>
    <cellStyle name="Normal 49 2" xfId="17506" xr:uid="{00000000-0005-0000-0000-000063440000}"/>
    <cellStyle name="Normal 49 3" xfId="17507" xr:uid="{00000000-0005-0000-0000-000064440000}"/>
    <cellStyle name="Normal 49 4" xfId="17508" xr:uid="{00000000-0005-0000-0000-000065440000}"/>
    <cellStyle name="Normal 49 5" xfId="17509" xr:uid="{00000000-0005-0000-0000-000066440000}"/>
    <cellStyle name="Normal 49 6" xfId="17510" xr:uid="{00000000-0005-0000-0000-000067440000}"/>
    <cellStyle name="Normal 49 7" xfId="17511" xr:uid="{00000000-0005-0000-0000-000068440000}"/>
    <cellStyle name="Normal 49 8" xfId="17512" xr:uid="{00000000-0005-0000-0000-000069440000}"/>
    <cellStyle name="Normal 49 9" xfId="17513" xr:uid="{00000000-0005-0000-0000-00006A440000}"/>
    <cellStyle name="Normal 5" xfId="17514" xr:uid="{00000000-0005-0000-0000-00006B440000}"/>
    <cellStyle name="Normal 5 10" xfId="17515" xr:uid="{00000000-0005-0000-0000-00006C440000}"/>
    <cellStyle name="Normal 5 10 2" xfId="17516" xr:uid="{00000000-0005-0000-0000-00006D440000}"/>
    <cellStyle name="Normal 5 11" xfId="17517" xr:uid="{00000000-0005-0000-0000-00006E440000}"/>
    <cellStyle name="Normal 5 11 2" xfId="17518" xr:uid="{00000000-0005-0000-0000-00006F440000}"/>
    <cellStyle name="Normal 5 12" xfId="17519" xr:uid="{00000000-0005-0000-0000-000070440000}"/>
    <cellStyle name="Normal 5 12 2" xfId="17520" xr:uid="{00000000-0005-0000-0000-000071440000}"/>
    <cellStyle name="Normal 5 13" xfId="17521" xr:uid="{00000000-0005-0000-0000-000072440000}"/>
    <cellStyle name="Normal 5 13 2" xfId="17522" xr:uid="{00000000-0005-0000-0000-000073440000}"/>
    <cellStyle name="Normal 5 14" xfId="17523" xr:uid="{00000000-0005-0000-0000-000074440000}"/>
    <cellStyle name="Normal 5 15" xfId="17524" xr:uid="{00000000-0005-0000-0000-000075440000}"/>
    <cellStyle name="Normal 5 16" xfId="17525" xr:uid="{00000000-0005-0000-0000-000076440000}"/>
    <cellStyle name="Normal 5 17" xfId="17526" xr:uid="{00000000-0005-0000-0000-000077440000}"/>
    <cellStyle name="Normal 5 18" xfId="17527" xr:uid="{00000000-0005-0000-0000-000078440000}"/>
    <cellStyle name="Normal 5 19" xfId="17528" xr:uid="{00000000-0005-0000-0000-000079440000}"/>
    <cellStyle name="Normal 5 2" xfId="17529" xr:uid="{00000000-0005-0000-0000-00007A440000}"/>
    <cellStyle name="Normal 5 2 10" xfId="17530" xr:uid="{00000000-0005-0000-0000-00007B440000}"/>
    <cellStyle name="Normal 5 2 11" xfId="17531" xr:uid="{00000000-0005-0000-0000-00007C440000}"/>
    <cellStyle name="Normal 5 2 12" xfId="17532" xr:uid="{00000000-0005-0000-0000-00007D440000}"/>
    <cellStyle name="Normal 5 2 13" xfId="17533" xr:uid="{00000000-0005-0000-0000-00007E440000}"/>
    <cellStyle name="Normal 5 2 14" xfId="17534" xr:uid="{00000000-0005-0000-0000-00007F440000}"/>
    <cellStyle name="Normal 5 2 2" xfId="17535" xr:uid="{00000000-0005-0000-0000-000080440000}"/>
    <cellStyle name="Normal 5 2 2 2" xfId="17536" xr:uid="{00000000-0005-0000-0000-000081440000}"/>
    <cellStyle name="Normal 5 2 2 3" xfId="17537" xr:uid="{00000000-0005-0000-0000-000082440000}"/>
    <cellStyle name="Normal 5 2 2 4" xfId="17538" xr:uid="{00000000-0005-0000-0000-000083440000}"/>
    <cellStyle name="Normal 5 2 2 5" xfId="17539" xr:uid="{00000000-0005-0000-0000-000084440000}"/>
    <cellStyle name="Normal 5 2 2 6" xfId="17540" xr:uid="{00000000-0005-0000-0000-000085440000}"/>
    <cellStyle name="Normal 5 2 2 7" xfId="17541" xr:uid="{00000000-0005-0000-0000-000086440000}"/>
    <cellStyle name="Normal 5 2 2 8" xfId="17542" xr:uid="{00000000-0005-0000-0000-000087440000}"/>
    <cellStyle name="Normal 5 2 2 9" xfId="17543" xr:uid="{00000000-0005-0000-0000-000088440000}"/>
    <cellStyle name="Normal 5 2 3" xfId="17544" xr:uid="{00000000-0005-0000-0000-000089440000}"/>
    <cellStyle name="Normal 5 2 4" xfId="17545" xr:uid="{00000000-0005-0000-0000-00008A440000}"/>
    <cellStyle name="Normal 5 2 5" xfId="17546" xr:uid="{00000000-0005-0000-0000-00008B440000}"/>
    <cellStyle name="Normal 5 2 6" xfId="17547" xr:uid="{00000000-0005-0000-0000-00008C440000}"/>
    <cellStyle name="Normal 5 2 7" xfId="17548" xr:uid="{00000000-0005-0000-0000-00008D440000}"/>
    <cellStyle name="Normal 5 2 8" xfId="17549" xr:uid="{00000000-0005-0000-0000-00008E440000}"/>
    <cellStyle name="Normal 5 2 9" xfId="17550" xr:uid="{00000000-0005-0000-0000-00008F440000}"/>
    <cellStyle name="Normal 5 20" xfId="17551" xr:uid="{00000000-0005-0000-0000-000090440000}"/>
    <cellStyle name="Normal 5 21" xfId="17552" xr:uid="{00000000-0005-0000-0000-000091440000}"/>
    <cellStyle name="Normal 5 22" xfId="17553" xr:uid="{00000000-0005-0000-0000-000092440000}"/>
    <cellStyle name="Normal 5 23" xfId="17554" xr:uid="{00000000-0005-0000-0000-000093440000}"/>
    <cellStyle name="Normal 5 24" xfId="17555" xr:uid="{00000000-0005-0000-0000-000094440000}"/>
    <cellStyle name="Normal 5 25" xfId="17556" xr:uid="{00000000-0005-0000-0000-000095440000}"/>
    <cellStyle name="Normal 5 26" xfId="17557" xr:uid="{00000000-0005-0000-0000-000096440000}"/>
    <cellStyle name="Normal 5 27" xfId="17558" xr:uid="{00000000-0005-0000-0000-000097440000}"/>
    <cellStyle name="Normal 5 28" xfId="17559" xr:uid="{00000000-0005-0000-0000-000098440000}"/>
    <cellStyle name="Normal 5 29" xfId="17560" xr:uid="{00000000-0005-0000-0000-000099440000}"/>
    <cellStyle name="Normal 5 3" xfId="17561" xr:uid="{00000000-0005-0000-0000-00009A440000}"/>
    <cellStyle name="Normal 5 3 10" xfId="17562" xr:uid="{00000000-0005-0000-0000-00009B440000}"/>
    <cellStyle name="Normal 5 3 11" xfId="17563" xr:uid="{00000000-0005-0000-0000-00009C440000}"/>
    <cellStyle name="Normal 5 3 2" xfId="17564" xr:uid="{00000000-0005-0000-0000-00009D440000}"/>
    <cellStyle name="Normal 5 3 2 2" xfId="17565" xr:uid="{00000000-0005-0000-0000-00009E440000}"/>
    <cellStyle name="Normal 5 3 3" xfId="17566" xr:uid="{00000000-0005-0000-0000-00009F440000}"/>
    <cellStyle name="Normal 5 3 4" xfId="17567" xr:uid="{00000000-0005-0000-0000-0000A0440000}"/>
    <cellStyle name="Normal 5 3 5" xfId="17568" xr:uid="{00000000-0005-0000-0000-0000A1440000}"/>
    <cellStyle name="Normal 5 3 6" xfId="17569" xr:uid="{00000000-0005-0000-0000-0000A2440000}"/>
    <cellStyle name="Normal 5 3 7" xfId="17570" xr:uid="{00000000-0005-0000-0000-0000A3440000}"/>
    <cellStyle name="Normal 5 3 8" xfId="17571" xr:uid="{00000000-0005-0000-0000-0000A4440000}"/>
    <cellStyle name="Normal 5 3 9" xfId="17572" xr:uid="{00000000-0005-0000-0000-0000A5440000}"/>
    <cellStyle name="Normal 5 30" xfId="17573" xr:uid="{00000000-0005-0000-0000-0000A6440000}"/>
    <cellStyle name="Normal 5 31" xfId="17574" xr:uid="{00000000-0005-0000-0000-0000A7440000}"/>
    <cellStyle name="Normal 5 32" xfId="17575" xr:uid="{00000000-0005-0000-0000-0000A8440000}"/>
    <cellStyle name="Normal 5 33" xfId="17576" xr:uid="{00000000-0005-0000-0000-0000A9440000}"/>
    <cellStyle name="Normal 5 34" xfId="17577" xr:uid="{00000000-0005-0000-0000-0000AA440000}"/>
    <cellStyle name="Normal 5 35" xfId="17578" xr:uid="{00000000-0005-0000-0000-0000AB440000}"/>
    <cellStyle name="Normal 5 36" xfId="17579" xr:uid="{00000000-0005-0000-0000-0000AC440000}"/>
    <cellStyle name="Normal 5 37" xfId="17580" xr:uid="{00000000-0005-0000-0000-0000AD440000}"/>
    <cellStyle name="Normal 5 38" xfId="17581" xr:uid="{00000000-0005-0000-0000-0000AE440000}"/>
    <cellStyle name="Normal 5 39" xfId="17582" xr:uid="{00000000-0005-0000-0000-0000AF440000}"/>
    <cellStyle name="Normal 5 4" xfId="17583" xr:uid="{00000000-0005-0000-0000-0000B0440000}"/>
    <cellStyle name="Normal 5 4 2" xfId="17584" xr:uid="{00000000-0005-0000-0000-0000B1440000}"/>
    <cellStyle name="Normal 5 4 3" xfId="17585" xr:uid="{00000000-0005-0000-0000-0000B2440000}"/>
    <cellStyle name="Normal 5 40" xfId="17586" xr:uid="{00000000-0005-0000-0000-0000B3440000}"/>
    <cellStyle name="Normal 5 41" xfId="17587" xr:uid="{00000000-0005-0000-0000-0000B4440000}"/>
    <cellStyle name="Normal 5 42" xfId="17588" xr:uid="{00000000-0005-0000-0000-0000B5440000}"/>
    <cellStyle name="Normal 5 43" xfId="17589" xr:uid="{00000000-0005-0000-0000-0000B6440000}"/>
    <cellStyle name="Normal 5 44" xfId="17590" xr:uid="{00000000-0005-0000-0000-0000B7440000}"/>
    <cellStyle name="Normal 5 45" xfId="17591" xr:uid="{00000000-0005-0000-0000-0000B8440000}"/>
    <cellStyle name="Normal 5 46" xfId="17592" xr:uid="{00000000-0005-0000-0000-0000B9440000}"/>
    <cellStyle name="Normal 5 47" xfId="17593" xr:uid="{00000000-0005-0000-0000-0000BA440000}"/>
    <cellStyle name="Normal 5 48" xfId="17594" xr:uid="{00000000-0005-0000-0000-0000BB440000}"/>
    <cellStyle name="Normal 5 49" xfId="17595" xr:uid="{00000000-0005-0000-0000-0000BC440000}"/>
    <cellStyle name="Normal 5 5" xfId="17596" xr:uid="{00000000-0005-0000-0000-0000BD440000}"/>
    <cellStyle name="Normal 5 5 2" xfId="17597" xr:uid="{00000000-0005-0000-0000-0000BE440000}"/>
    <cellStyle name="Normal 5 5 2 2" xfId="17598" xr:uid="{00000000-0005-0000-0000-0000BF440000}"/>
    <cellStyle name="Normal 5 5 3" xfId="17599" xr:uid="{00000000-0005-0000-0000-0000C0440000}"/>
    <cellStyle name="Normal 5 50" xfId="17600" xr:uid="{00000000-0005-0000-0000-0000C1440000}"/>
    <cellStyle name="Normal 5 6" xfId="17601" xr:uid="{00000000-0005-0000-0000-0000C2440000}"/>
    <cellStyle name="Normal 5 6 2" xfId="17602" xr:uid="{00000000-0005-0000-0000-0000C3440000}"/>
    <cellStyle name="Normal 5 6 3" xfId="17603" xr:uid="{00000000-0005-0000-0000-0000C4440000}"/>
    <cellStyle name="Normal 5 7" xfId="17604" xr:uid="{00000000-0005-0000-0000-0000C5440000}"/>
    <cellStyle name="Normal 5 7 2" xfId="17605" xr:uid="{00000000-0005-0000-0000-0000C6440000}"/>
    <cellStyle name="Normal 5 7 3" xfId="17606" xr:uid="{00000000-0005-0000-0000-0000C7440000}"/>
    <cellStyle name="Normal 5 8" xfId="17607" xr:uid="{00000000-0005-0000-0000-0000C8440000}"/>
    <cellStyle name="Normal 5 8 2" xfId="17608" xr:uid="{00000000-0005-0000-0000-0000C9440000}"/>
    <cellStyle name="Normal 5 8 3" xfId="17609" xr:uid="{00000000-0005-0000-0000-0000CA440000}"/>
    <cellStyle name="Normal 5 9" xfId="17610" xr:uid="{00000000-0005-0000-0000-0000CB440000}"/>
    <cellStyle name="Normal 5 9 2" xfId="17611" xr:uid="{00000000-0005-0000-0000-0000CC440000}"/>
    <cellStyle name="Normal 5_P&amp;L MR" xfId="17612" xr:uid="{00000000-0005-0000-0000-0000CD440000}"/>
    <cellStyle name="Normal 50" xfId="17613" xr:uid="{00000000-0005-0000-0000-0000CE440000}"/>
    <cellStyle name="Normal 50 10" xfId="17614" xr:uid="{00000000-0005-0000-0000-0000CF440000}"/>
    <cellStyle name="Normal 50 11" xfId="17615" xr:uid="{00000000-0005-0000-0000-0000D0440000}"/>
    <cellStyle name="Normal 50 12" xfId="17616" xr:uid="{00000000-0005-0000-0000-0000D1440000}"/>
    <cellStyle name="Normal 50 13" xfId="17617" xr:uid="{00000000-0005-0000-0000-0000D2440000}"/>
    <cellStyle name="Normal 50 14" xfId="17618" xr:uid="{00000000-0005-0000-0000-0000D3440000}"/>
    <cellStyle name="Normal 50 15" xfId="17619" xr:uid="{00000000-0005-0000-0000-0000D4440000}"/>
    <cellStyle name="Normal 50 2" xfId="17620" xr:uid="{00000000-0005-0000-0000-0000D5440000}"/>
    <cellStyle name="Normal 50 3" xfId="17621" xr:uid="{00000000-0005-0000-0000-0000D6440000}"/>
    <cellStyle name="Normal 50 4" xfId="17622" xr:uid="{00000000-0005-0000-0000-0000D7440000}"/>
    <cellStyle name="Normal 50 5" xfId="17623" xr:uid="{00000000-0005-0000-0000-0000D8440000}"/>
    <cellStyle name="Normal 50 6" xfId="17624" xr:uid="{00000000-0005-0000-0000-0000D9440000}"/>
    <cellStyle name="Normal 50 7" xfId="17625" xr:uid="{00000000-0005-0000-0000-0000DA440000}"/>
    <cellStyle name="Normal 50 8" xfId="17626" xr:uid="{00000000-0005-0000-0000-0000DB440000}"/>
    <cellStyle name="Normal 50 9" xfId="17627" xr:uid="{00000000-0005-0000-0000-0000DC440000}"/>
    <cellStyle name="Normal 51" xfId="17628" xr:uid="{00000000-0005-0000-0000-0000DD440000}"/>
    <cellStyle name="Normal 51 10" xfId="17629" xr:uid="{00000000-0005-0000-0000-0000DE440000}"/>
    <cellStyle name="Normal 51 11" xfId="17630" xr:uid="{00000000-0005-0000-0000-0000DF440000}"/>
    <cellStyle name="Normal 51 12" xfId="17631" xr:uid="{00000000-0005-0000-0000-0000E0440000}"/>
    <cellStyle name="Normal 51 13" xfId="17632" xr:uid="{00000000-0005-0000-0000-0000E1440000}"/>
    <cellStyle name="Normal 51 14" xfId="17633" xr:uid="{00000000-0005-0000-0000-0000E2440000}"/>
    <cellStyle name="Normal 51 15" xfId="17634" xr:uid="{00000000-0005-0000-0000-0000E3440000}"/>
    <cellStyle name="Normal 51 2" xfId="17635" xr:uid="{00000000-0005-0000-0000-0000E4440000}"/>
    <cellStyle name="Normal 51 3" xfId="17636" xr:uid="{00000000-0005-0000-0000-0000E5440000}"/>
    <cellStyle name="Normal 51 4" xfId="17637" xr:uid="{00000000-0005-0000-0000-0000E6440000}"/>
    <cellStyle name="Normal 51 5" xfId="17638" xr:uid="{00000000-0005-0000-0000-0000E7440000}"/>
    <cellStyle name="Normal 51 6" xfId="17639" xr:uid="{00000000-0005-0000-0000-0000E8440000}"/>
    <cellStyle name="Normal 51 7" xfId="17640" xr:uid="{00000000-0005-0000-0000-0000E9440000}"/>
    <cellStyle name="Normal 51 8" xfId="17641" xr:uid="{00000000-0005-0000-0000-0000EA440000}"/>
    <cellStyle name="Normal 51 9" xfId="17642" xr:uid="{00000000-0005-0000-0000-0000EB440000}"/>
    <cellStyle name="Normal 52" xfId="17643" xr:uid="{00000000-0005-0000-0000-0000EC440000}"/>
    <cellStyle name="Normal 52 10" xfId="17644" xr:uid="{00000000-0005-0000-0000-0000ED440000}"/>
    <cellStyle name="Normal 52 11" xfId="17645" xr:uid="{00000000-0005-0000-0000-0000EE440000}"/>
    <cellStyle name="Normal 52 12" xfId="17646" xr:uid="{00000000-0005-0000-0000-0000EF440000}"/>
    <cellStyle name="Normal 52 13" xfId="17647" xr:uid="{00000000-0005-0000-0000-0000F0440000}"/>
    <cellStyle name="Normal 52 14" xfId="17648" xr:uid="{00000000-0005-0000-0000-0000F1440000}"/>
    <cellStyle name="Normal 52 15" xfId="17649" xr:uid="{00000000-0005-0000-0000-0000F2440000}"/>
    <cellStyle name="Normal 52 2" xfId="17650" xr:uid="{00000000-0005-0000-0000-0000F3440000}"/>
    <cellStyle name="Normal 52 3" xfId="17651" xr:uid="{00000000-0005-0000-0000-0000F4440000}"/>
    <cellStyle name="Normal 52 4" xfId="17652" xr:uid="{00000000-0005-0000-0000-0000F5440000}"/>
    <cellStyle name="Normal 52 5" xfId="17653" xr:uid="{00000000-0005-0000-0000-0000F6440000}"/>
    <cellStyle name="Normal 52 6" xfId="17654" xr:uid="{00000000-0005-0000-0000-0000F7440000}"/>
    <cellStyle name="Normal 52 7" xfId="17655" xr:uid="{00000000-0005-0000-0000-0000F8440000}"/>
    <cellStyle name="Normal 52 8" xfId="17656" xr:uid="{00000000-0005-0000-0000-0000F9440000}"/>
    <cellStyle name="Normal 52 9" xfId="17657" xr:uid="{00000000-0005-0000-0000-0000FA440000}"/>
    <cellStyle name="Normal 53" xfId="17658" xr:uid="{00000000-0005-0000-0000-0000FB440000}"/>
    <cellStyle name="Normal 53 10" xfId="17659" xr:uid="{00000000-0005-0000-0000-0000FC440000}"/>
    <cellStyle name="Normal 53 11" xfId="17660" xr:uid="{00000000-0005-0000-0000-0000FD440000}"/>
    <cellStyle name="Normal 53 12" xfId="17661" xr:uid="{00000000-0005-0000-0000-0000FE440000}"/>
    <cellStyle name="Normal 53 13" xfId="17662" xr:uid="{00000000-0005-0000-0000-0000FF440000}"/>
    <cellStyle name="Normal 53 14" xfId="17663" xr:uid="{00000000-0005-0000-0000-000000450000}"/>
    <cellStyle name="Normal 53 15" xfId="17664" xr:uid="{00000000-0005-0000-0000-000001450000}"/>
    <cellStyle name="Normal 53 2" xfId="17665" xr:uid="{00000000-0005-0000-0000-000002450000}"/>
    <cellStyle name="Normal 53 3" xfId="17666" xr:uid="{00000000-0005-0000-0000-000003450000}"/>
    <cellStyle name="Normal 53 4" xfId="17667" xr:uid="{00000000-0005-0000-0000-000004450000}"/>
    <cellStyle name="Normal 53 5" xfId="17668" xr:uid="{00000000-0005-0000-0000-000005450000}"/>
    <cellStyle name="Normal 53 6" xfId="17669" xr:uid="{00000000-0005-0000-0000-000006450000}"/>
    <cellStyle name="Normal 53 7" xfId="17670" xr:uid="{00000000-0005-0000-0000-000007450000}"/>
    <cellStyle name="Normal 53 8" xfId="17671" xr:uid="{00000000-0005-0000-0000-000008450000}"/>
    <cellStyle name="Normal 53 9" xfId="17672" xr:uid="{00000000-0005-0000-0000-000009450000}"/>
    <cellStyle name="Normal 54" xfId="17673" xr:uid="{00000000-0005-0000-0000-00000A450000}"/>
    <cellStyle name="Normal 54 10" xfId="17674" xr:uid="{00000000-0005-0000-0000-00000B450000}"/>
    <cellStyle name="Normal 54 11" xfId="17675" xr:uid="{00000000-0005-0000-0000-00000C450000}"/>
    <cellStyle name="Normal 54 12" xfId="17676" xr:uid="{00000000-0005-0000-0000-00000D450000}"/>
    <cellStyle name="Normal 54 13" xfId="17677" xr:uid="{00000000-0005-0000-0000-00000E450000}"/>
    <cellStyle name="Normal 54 14" xfId="17678" xr:uid="{00000000-0005-0000-0000-00000F450000}"/>
    <cellStyle name="Normal 54 15" xfId="17679" xr:uid="{00000000-0005-0000-0000-000010450000}"/>
    <cellStyle name="Normal 54 2" xfId="17680" xr:uid="{00000000-0005-0000-0000-000011450000}"/>
    <cellStyle name="Normal 54 3" xfId="17681" xr:uid="{00000000-0005-0000-0000-000012450000}"/>
    <cellStyle name="Normal 54 4" xfId="17682" xr:uid="{00000000-0005-0000-0000-000013450000}"/>
    <cellStyle name="Normal 54 5" xfId="17683" xr:uid="{00000000-0005-0000-0000-000014450000}"/>
    <cellStyle name="Normal 54 6" xfId="17684" xr:uid="{00000000-0005-0000-0000-000015450000}"/>
    <cellStyle name="Normal 54 7" xfId="17685" xr:uid="{00000000-0005-0000-0000-000016450000}"/>
    <cellStyle name="Normal 54 8" xfId="17686" xr:uid="{00000000-0005-0000-0000-000017450000}"/>
    <cellStyle name="Normal 54 9" xfId="17687" xr:uid="{00000000-0005-0000-0000-000018450000}"/>
    <cellStyle name="Normal 55" xfId="17688" xr:uid="{00000000-0005-0000-0000-000019450000}"/>
    <cellStyle name="Normal 55 10" xfId="17689" xr:uid="{00000000-0005-0000-0000-00001A450000}"/>
    <cellStyle name="Normal 55 11" xfId="17690" xr:uid="{00000000-0005-0000-0000-00001B450000}"/>
    <cellStyle name="Normal 55 12" xfId="17691" xr:uid="{00000000-0005-0000-0000-00001C450000}"/>
    <cellStyle name="Normal 55 13" xfId="17692" xr:uid="{00000000-0005-0000-0000-00001D450000}"/>
    <cellStyle name="Normal 55 14" xfId="17693" xr:uid="{00000000-0005-0000-0000-00001E450000}"/>
    <cellStyle name="Normal 55 15" xfId="17694" xr:uid="{00000000-0005-0000-0000-00001F450000}"/>
    <cellStyle name="Normal 55 2" xfId="17695" xr:uid="{00000000-0005-0000-0000-000020450000}"/>
    <cellStyle name="Normal 55 3" xfId="17696" xr:uid="{00000000-0005-0000-0000-000021450000}"/>
    <cellStyle name="Normal 55 4" xfId="17697" xr:uid="{00000000-0005-0000-0000-000022450000}"/>
    <cellStyle name="Normal 55 5" xfId="17698" xr:uid="{00000000-0005-0000-0000-000023450000}"/>
    <cellStyle name="Normal 55 6" xfId="17699" xr:uid="{00000000-0005-0000-0000-000024450000}"/>
    <cellStyle name="Normal 55 7" xfId="17700" xr:uid="{00000000-0005-0000-0000-000025450000}"/>
    <cellStyle name="Normal 55 8" xfId="17701" xr:uid="{00000000-0005-0000-0000-000026450000}"/>
    <cellStyle name="Normal 55 9" xfId="17702" xr:uid="{00000000-0005-0000-0000-000027450000}"/>
    <cellStyle name="Normal 56" xfId="17703" xr:uid="{00000000-0005-0000-0000-000028450000}"/>
    <cellStyle name="Normal 56 10" xfId="17704" xr:uid="{00000000-0005-0000-0000-000029450000}"/>
    <cellStyle name="Normal 56 11" xfId="17705" xr:uid="{00000000-0005-0000-0000-00002A450000}"/>
    <cellStyle name="Normal 56 12" xfId="17706" xr:uid="{00000000-0005-0000-0000-00002B450000}"/>
    <cellStyle name="Normal 56 13" xfId="17707" xr:uid="{00000000-0005-0000-0000-00002C450000}"/>
    <cellStyle name="Normal 56 14" xfId="17708" xr:uid="{00000000-0005-0000-0000-00002D450000}"/>
    <cellStyle name="Normal 56 15" xfId="17709" xr:uid="{00000000-0005-0000-0000-00002E450000}"/>
    <cellStyle name="Normal 56 2" xfId="17710" xr:uid="{00000000-0005-0000-0000-00002F450000}"/>
    <cellStyle name="Normal 56 3" xfId="17711" xr:uid="{00000000-0005-0000-0000-000030450000}"/>
    <cellStyle name="Normal 56 4" xfId="17712" xr:uid="{00000000-0005-0000-0000-000031450000}"/>
    <cellStyle name="Normal 56 5" xfId="17713" xr:uid="{00000000-0005-0000-0000-000032450000}"/>
    <cellStyle name="Normal 56 6" xfId="17714" xr:uid="{00000000-0005-0000-0000-000033450000}"/>
    <cellStyle name="Normal 56 7" xfId="17715" xr:uid="{00000000-0005-0000-0000-000034450000}"/>
    <cellStyle name="Normal 56 8" xfId="17716" xr:uid="{00000000-0005-0000-0000-000035450000}"/>
    <cellStyle name="Normal 56 9" xfId="17717" xr:uid="{00000000-0005-0000-0000-000036450000}"/>
    <cellStyle name="Normal 57" xfId="17718" xr:uid="{00000000-0005-0000-0000-000037450000}"/>
    <cellStyle name="Normal 57 10" xfId="17719" xr:uid="{00000000-0005-0000-0000-000038450000}"/>
    <cellStyle name="Normal 57 11" xfId="17720" xr:uid="{00000000-0005-0000-0000-000039450000}"/>
    <cellStyle name="Normal 57 12" xfId="17721" xr:uid="{00000000-0005-0000-0000-00003A450000}"/>
    <cellStyle name="Normal 57 13" xfId="17722" xr:uid="{00000000-0005-0000-0000-00003B450000}"/>
    <cellStyle name="Normal 57 14" xfId="17723" xr:uid="{00000000-0005-0000-0000-00003C450000}"/>
    <cellStyle name="Normal 57 15" xfId="17724" xr:uid="{00000000-0005-0000-0000-00003D450000}"/>
    <cellStyle name="Normal 57 2" xfId="17725" xr:uid="{00000000-0005-0000-0000-00003E450000}"/>
    <cellStyle name="Normal 57 3" xfId="17726" xr:uid="{00000000-0005-0000-0000-00003F450000}"/>
    <cellStyle name="Normal 57 4" xfId="17727" xr:uid="{00000000-0005-0000-0000-000040450000}"/>
    <cellStyle name="Normal 57 5" xfId="17728" xr:uid="{00000000-0005-0000-0000-000041450000}"/>
    <cellStyle name="Normal 57 6" xfId="17729" xr:uid="{00000000-0005-0000-0000-000042450000}"/>
    <cellStyle name="Normal 57 7" xfId="17730" xr:uid="{00000000-0005-0000-0000-000043450000}"/>
    <cellStyle name="Normal 57 8" xfId="17731" xr:uid="{00000000-0005-0000-0000-000044450000}"/>
    <cellStyle name="Normal 57 9" xfId="17732" xr:uid="{00000000-0005-0000-0000-000045450000}"/>
    <cellStyle name="Normal 58" xfId="17733" xr:uid="{00000000-0005-0000-0000-000046450000}"/>
    <cellStyle name="Normal 58 10" xfId="17734" xr:uid="{00000000-0005-0000-0000-000047450000}"/>
    <cellStyle name="Normal 58 11" xfId="17735" xr:uid="{00000000-0005-0000-0000-000048450000}"/>
    <cellStyle name="Normal 58 12" xfId="17736" xr:uid="{00000000-0005-0000-0000-000049450000}"/>
    <cellStyle name="Normal 58 13" xfId="17737" xr:uid="{00000000-0005-0000-0000-00004A450000}"/>
    <cellStyle name="Normal 58 14" xfId="17738" xr:uid="{00000000-0005-0000-0000-00004B450000}"/>
    <cellStyle name="Normal 58 15" xfId="17739" xr:uid="{00000000-0005-0000-0000-00004C450000}"/>
    <cellStyle name="Normal 58 2" xfId="17740" xr:uid="{00000000-0005-0000-0000-00004D450000}"/>
    <cellStyle name="Normal 58 3" xfId="17741" xr:uid="{00000000-0005-0000-0000-00004E450000}"/>
    <cellStyle name="Normal 58 4" xfId="17742" xr:uid="{00000000-0005-0000-0000-00004F450000}"/>
    <cellStyle name="Normal 58 5" xfId="17743" xr:uid="{00000000-0005-0000-0000-000050450000}"/>
    <cellStyle name="Normal 58 6" xfId="17744" xr:uid="{00000000-0005-0000-0000-000051450000}"/>
    <cellStyle name="Normal 58 7" xfId="17745" xr:uid="{00000000-0005-0000-0000-000052450000}"/>
    <cellStyle name="Normal 58 8" xfId="17746" xr:uid="{00000000-0005-0000-0000-000053450000}"/>
    <cellStyle name="Normal 58 9" xfId="17747" xr:uid="{00000000-0005-0000-0000-000054450000}"/>
    <cellStyle name="Normal 59" xfId="17748" xr:uid="{00000000-0005-0000-0000-000055450000}"/>
    <cellStyle name="Normal 59 10" xfId="17749" xr:uid="{00000000-0005-0000-0000-000056450000}"/>
    <cellStyle name="Normal 59 11" xfId="17750" xr:uid="{00000000-0005-0000-0000-000057450000}"/>
    <cellStyle name="Normal 59 12" xfId="17751" xr:uid="{00000000-0005-0000-0000-000058450000}"/>
    <cellStyle name="Normal 59 13" xfId="17752" xr:uid="{00000000-0005-0000-0000-000059450000}"/>
    <cellStyle name="Normal 59 14" xfId="17753" xr:uid="{00000000-0005-0000-0000-00005A450000}"/>
    <cellStyle name="Normal 59 15" xfId="17754" xr:uid="{00000000-0005-0000-0000-00005B450000}"/>
    <cellStyle name="Normal 59 2" xfId="17755" xr:uid="{00000000-0005-0000-0000-00005C450000}"/>
    <cellStyle name="Normal 59 3" xfId="17756" xr:uid="{00000000-0005-0000-0000-00005D450000}"/>
    <cellStyle name="Normal 59 4" xfId="17757" xr:uid="{00000000-0005-0000-0000-00005E450000}"/>
    <cellStyle name="Normal 59 5" xfId="17758" xr:uid="{00000000-0005-0000-0000-00005F450000}"/>
    <cellStyle name="Normal 59 6" xfId="17759" xr:uid="{00000000-0005-0000-0000-000060450000}"/>
    <cellStyle name="Normal 59 7" xfId="17760" xr:uid="{00000000-0005-0000-0000-000061450000}"/>
    <cellStyle name="Normal 59 8" xfId="17761" xr:uid="{00000000-0005-0000-0000-000062450000}"/>
    <cellStyle name="Normal 59 9" xfId="17762" xr:uid="{00000000-0005-0000-0000-000063450000}"/>
    <cellStyle name="Normal 6" xfId="17763" xr:uid="{00000000-0005-0000-0000-000064450000}"/>
    <cellStyle name="Normal 6 10" xfId="17764" xr:uid="{00000000-0005-0000-0000-000065450000}"/>
    <cellStyle name="Normal 6 10 2" xfId="17765" xr:uid="{00000000-0005-0000-0000-000066450000}"/>
    <cellStyle name="Normal 6 11" xfId="17766" xr:uid="{00000000-0005-0000-0000-000067450000}"/>
    <cellStyle name="Normal 6 11 2" xfId="17767" xr:uid="{00000000-0005-0000-0000-000068450000}"/>
    <cellStyle name="Normal 6 12" xfId="17768" xr:uid="{00000000-0005-0000-0000-000069450000}"/>
    <cellStyle name="Normal 6 12 2" xfId="17769" xr:uid="{00000000-0005-0000-0000-00006A450000}"/>
    <cellStyle name="Normal 6 13" xfId="17770" xr:uid="{00000000-0005-0000-0000-00006B450000}"/>
    <cellStyle name="Normal 6 13 2" xfId="17771" xr:uid="{00000000-0005-0000-0000-00006C450000}"/>
    <cellStyle name="Normal 6 13 2 2" xfId="17772" xr:uid="{00000000-0005-0000-0000-00006D450000}"/>
    <cellStyle name="Normal 6 13 3" xfId="17773" xr:uid="{00000000-0005-0000-0000-00006E450000}"/>
    <cellStyle name="Normal 6 13 4" xfId="17774" xr:uid="{00000000-0005-0000-0000-00006F450000}"/>
    <cellStyle name="Normal 6 14" xfId="17775" xr:uid="{00000000-0005-0000-0000-000070450000}"/>
    <cellStyle name="Normal 6 15" xfId="17776" xr:uid="{00000000-0005-0000-0000-000071450000}"/>
    <cellStyle name="Normal 6 16" xfId="17777" xr:uid="{00000000-0005-0000-0000-000072450000}"/>
    <cellStyle name="Normal 6 17" xfId="17778" xr:uid="{00000000-0005-0000-0000-000073450000}"/>
    <cellStyle name="Normal 6 18" xfId="17779" xr:uid="{00000000-0005-0000-0000-000074450000}"/>
    <cellStyle name="Normal 6 19" xfId="17780" xr:uid="{00000000-0005-0000-0000-000075450000}"/>
    <cellStyle name="Normal 6 2" xfId="17781" xr:uid="{00000000-0005-0000-0000-000076450000}"/>
    <cellStyle name="Normal 6 2 10" xfId="17782" xr:uid="{00000000-0005-0000-0000-000077450000}"/>
    <cellStyle name="Normal 6 2 10 2" xfId="17783" xr:uid="{00000000-0005-0000-0000-000078450000}"/>
    <cellStyle name="Normal 6 2 10 3" xfId="17784" xr:uid="{00000000-0005-0000-0000-000079450000}"/>
    <cellStyle name="Normal 6 2 11" xfId="17785" xr:uid="{00000000-0005-0000-0000-00007A450000}"/>
    <cellStyle name="Normal 6 2 11 2" xfId="17786" xr:uid="{00000000-0005-0000-0000-00007B450000}"/>
    <cellStyle name="Normal 6 2 11 3" xfId="17787" xr:uid="{00000000-0005-0000-0000-00007C450000}"/>
    <cellStyle name="Normal 6 2 12" xfId="17788" xr:uid="{00000000-0005-0000-0000-00007D450000}"/>
    <cellStyle name="Normal 6 2 12 2" xfId="17789" xr:uid="{00000000-0005-0000-0000-00007E450000}"/>
    <cellStyle name="Normal 6 2 12 3" xfId="17790" xr:uid="{00000000-0005-0000-0000-00007F450000}"/>
    <cellStyle name="Normal 6 2 13" xfId="17791" xr:uid="{00000000-0005-0000-0000-000080450000}"/>
    <cellStyle name="Normal 6 2 14" xfId="17792" xr:uid="{00000000-0005-0000-0000-000081450000}"/>
    <cellStyle name="Normal 6 2 15" xfId="17793" xr:uid="{00000000-0005-0000-0000-000082450000}"/>
    <cellStyle name="Normal 6 2 16" xfId="17794" xr:uid="{00000000-0005-0000-0000-000083450000}"/>
    <cellStyle name="Normal 6 2 17" xfId="17795" xr:uid="{00000000-0005-0000-0000-000084450000}"/>
    <cellStyle name="Normal 6 2 18" xfId="17796" xr:uid="{00000000-0005-0000-0000-000085450000}"/>
    <cellStyle name="Normal 6 2 19" xfId="17797" xr:uid="{00000000-0005-0000-0000-000086450000}"/>
    <cellStyle name="Normal 6 2 2" xfId="17798" xr:uid="{00000000-0005-0000-0000-000087450000}"/>
    <cellStyle name="Normal 6 2 2 10" xfId="17799" xr:uid="{00000000-0005-0000-0000-000088450000}"/>
    <cellStyle name="Normal 6 2 2 11" xfId="17800" xr:uid="{00000000-0005-0000-0000-000089450000}"/>
    <cellStyle name="Normal 6 2 2 2" xfId="17801" xr:uid="{00000000-0005-0000-0000-00008A450000}"/>
    <cellStyle name="Normal 6 2 2 3" xfId="17802" xr:uid="{00000000-0005-0000-0000-00008B450000}"/>
    <cellStyle name="Normal 6 2 2 4" xfId="17803" xr:uid="{00000000-0005-0000-0000-00008C450000}"/>
    <cellStyle name="Normal 6 2 2 5" xfId="17804" xr:uid="{00000000-0005-0000-0000-00008D450000}"/>
    <cellStyle name="Normal 6 2 2 6" xfId="17805" xr:uid="{00000000-0005-0000-0000-00008E450000}"/>
    <cellStyle name="Normal 6 2 2 7" xfId="17806" xr:uid="{00000000-0005-0000-0000-00008F450000}"/>
    <cellStyle name="Normal 6 2 2 8" xfId="17807" xr:uid="{00000000-0005-0000-0000-000090450000}"/>
    <cellStyle name="Normal 6 2 2 9" xfId="17808" xr:uid="{00000000-0005-0000-0000-000091450000}"/>
    <cellStyle name="Normal 6 2 20" xfId="17809" xr:uid="{00000000-0005-0000-0000-000092450000}"/>
    <cellStyle name="Normal 6 2 21" xfId="17810" xr:uid="{00000000-0005-0000-0000-000093450000}"/>
    <cellStyle name="Normal 6 2 22" xfId="17811" xr:uid="{00000000-0005-0000-0000-000094450000}"/>
    <cellStyle name="Normal 6 2 23" xfId="17812" xr:uid="{00000000-0005-0000-0000-000095450000}"/>
    <cellStyle name="Normal 6 2 24" xfId="17813" xr:uid="{00000000-0005-0000-0000-000096450000}"/>
    <cellStyle name="Normal 6 2 25" xfId="17814" xr:uid="{00000000-0005-0000-0000-000097450000}"/>
    <cellStyle name="Normal 6 2 26" xfId="17815" xr:uid="{00000000-0005-0000-0000-000098450000}"/>
    <cellStyle name="Normal 6 2 27" xfId="17816" xr:uid="{00000000-0005-0000-0000-000099450000}"/>
    <cellStyle name="Normal 6 2 28" xfId="17817" xr:uid="{00000000-0005-0000-0000-00009A450000}"/>
    <cellStyle name="Normal 6 2 29" xfId="17818" xr:uid="{00000000-0005-0000-0000-00009B450000}"/>
    <cellStyle name="Normal 6 2 3" xfId="17819" xr:uid="{00000000-0005-0000-0000-00009C450000}"/>
    <cellStyle name="Normal 6 2 3 2" xfId="17820" xr:uid="{00000000-0005-0000-0000-00009D450000}"/>
    <cellStyle name="Normal 6 2 3 3" xfId="17821" xr:uid="{00000000-0005-0000-0000-00009E450000}"/>
    <cellStyle name="Normal 6 2 30" xfId="17822" xr:uid="{00000000-0005-0000-0000-00009F450000}"/>
    <cellStyle name="Normal 6 2 31" xfId="17823" xr:uid="{00000000-0005-0000-0000-0000A0450000}"/>
    <cellStyle name="Normal 6 2 32" xfId="17824" xr:uid="{00000000-0005-0000-0000-0000A1450000}"/>
    <cellStyle name="Normal 6 2 33" xfId="17825" xr:uid="{00000000-0005-0000-0000-0000A2450000}"/>
    <cellStyle name="Normal 6 2 34" xfId="17826" xr:uid="{00000000-0005-0000-0000-0000A3450000}"/>
    <cellStyle name="Normal 6 2 35" xfId="17827" xr:uid="{00000000-0005-0000-0000-0000A4450000}"/>
    <cellStyle name="Normal 6 2 36" xfId="17828" xr:uid="{00000000-0005-0000-0000-0000A5450000}"/>
    <cellStyle name="Normal 6 2 37" xfId="17829" xr:uid="{00000000-0005-0000-0000-0000A6450000}"/>
    <cellStyle name="Normal 6 2 38" xfId="17830" xr:uid="{00000000-0005-0000-0000-0000A7450000}"/>
    <cellStyle name="Normal 6 2 39" xfId="17831" xr:uid="{00000000-0005-0000-0000-0000A8450000}"/>
    <cellStyle name="Normal 6 2 4" xfId="17832" xr:uid="{00000000-0005-0000-0000-0000A9450000}"/>
    <cellStyle name="Normal 6 2 4 2" xfId="17833" xr:uid="{00000000-0005-0000-0000-0000AA450000}"/>
    <cellStyle name="Normal 6 2 4 3" xfId="17834" xr:uid="{00000000-0005-0000-0000-0000AB450000}"/>
    <cellStyle name="Normal 6 2 40" xfId="17835" xr:uid="{00000000-0005-0000-0000-0000AC450000}"/>
    <cellStyle name="Normal 6 2 41" xfId="17836" xr:uid="{00000000-0005-0000-0000-0000AD450000}"/>
    <cellStyle name="Normal 6 2 42" xfId="17837" xr:uid="{00000000-0005-0000-0000-0000AE450000}"/>
    <cellStyle name="Normal 6 2 43" xfId="17838" xr:uid="{00000000-0005-0000-0000-0000AF450000}"/>
    <cellStyle name="Normal 6 2 44" xfId="17839" xr:uid="{00000000-0005-0000-0000-0000B0450000}"/>
    <cellStyle name="Normal 6 2 45" xfId="17840" xr:uid="{00000000-0005-0000-0000-0000B1450000}"/>
    <cellStyle name="Normal 6 2 46" xfId="17841" xr:uid="{00000000-0005-0000-0000-0000B2450000}"/>
    <cellStyle name="Normal 6 2 47" xfId="17842" xr:uid="{00000000-0005-0000-0000-0000B3450000}"/>
    <cellStyle name="Normal 6 2 48" xfId="17843" xr:uid="{00000000-0005-0000-0000-0000B4450000}"/>
    <cellStyle name="Normal 6 2 49" xfId="17844" xr:uid="{00000000-0005-0000-0000-0000B5450000}"/>
    <cellStyle name="Normal 6 2 5" xfId="17845" xr:uid="{00000000-0005-0000-0000-0000B6450000}"/>
    <cellStyle name="Normal 6 2 5 2" xfId="17846" xr:uid="{00000000-0005-0000-0000-0000B7450000}"/>
    <cellStyle name="Normal 6 2 5 3" xfId="17847" xr:uid="{00000000-0005-0000-0000-0000B8450000}"/>
    <cellStyle name="Normal 6 2 50" xfId="17848" xr:uid="{00000000-0005-0000-0000-0000B9450000}"/>
    <cellStyle name="Normal 6 2 51" xfId="17849" xr:uid="{00000000-0005-0000-0000-0000BA450000}"/>
    <cellStyle name="Normal 6 2 52" xfId="17850" xr:uid="{00000000-0005-0000-0000-0000BB450000}"/>
    <cellStyle name="Normal 6 2 53" xfId="17851" xr:uid="{00000000-0005-0000-0000-0000BC450000}"/>
    <cellStyle name="Normal 6 2 54" xfId="17852" xr:uid="{00000000-0005-0000-0000-0000BD450000}"/>
    <cellStyle name="Normal 6 2 55" xfId="17853" xr:uid="{00000000-0005-0000-0000-0000BE450000}"/>
    <cellStyle name="Normal 6 2 56" xfId="17854" xr:uid="{00000000-0005-0000-0000-0000BF450000}"/>
    <cellStyle name="Normal 6 2 57" xfId="17855" xr:uid="{00000000-0005-0000-0000-0000C0450000}"/>
    <cellStyle name="Normal 6 2 58" xfId="17856" xr:uid="{00000000-0005-0000-0000-0000C1450000}"/>
    <cellStyle name="Normal 6 2 59" xfId="17857" xr:uid="{00000000-0005-0000-0000-0000C2450000}"/>
    <cellStyle name="Normal 6 2 6" xfId="17858" xr:uid="{00000000-0005-0000-0000-0000C3450000}"/>
    <cellStyle name="Normal 6 2 6 2" xfId="17859" xr:uid="{00000000-0005-0000-0000-0000C4450000}"/>
    <cellStyle name="Normal 6 2 6 3" xfId="17860" xr:uid="{00000000-0005-0000-0000-0000C5450000}"/>
    <cellStyle name="Normal 6 2 60" xfId="17861" xr:uid="{00000000-0005-0000-0000-0000C6450000}"/>
    <cellStyle name="Normal 6 2 61" xfId="17862" xr:uid="{00000000-0005-0000-0000-0000C7450000}"/>
    <cellStyle name="Normal 6 2 7" xfId="17863" xr:uid="{00000000-0005-0000-0000-0000C8450000}"/>
    <cellStyle name="Normal 6 2 7 2" xfId="17864" xr:uid="{00000000-0005-0000-0000-0000C9450000}"/>
    <cellStyle name="Normal 6 2 7 3" xfId="17865" xr:uid="{00000000-0005-0000-0000-0000CA450000}"/>
    <cellStyle name="Normal 6 2 8" xfId="17866" xr:uid="{00000000-0005-0000-0000-0000CB450000}"/>
    <cellStyle name="Normal 6 2 8 2" xfId="17867" xr:uid="{00000000-0005-0000-0000-0000CC450000}"/>
    <cellStyle name="Normal 6 2 8 3" xfId="17868" xr:uid="{00000000-0005-0000-0000-0000CD450000}"/>
    <cellStyle name="Normal 6 2 9" xfId="17869" xr:uid="{00000000-0005-0000-0000-0000CE450000}"/>
    <cellStyle name="Normal 6 2 9 2" xfId="17870" xr:uid="{00000000-0005-0000-0000-0000CF450000}"/>
    <cellStyle name="Normal 6 2 9 3" xfId="17871" xr:uid="{00000000-0005-0000-0000-0000D0450000}"/>
    <cellStyle name="Normal 6 20" xfId="17872" xr:uid="{00000000-0005-0000-0000-0000D1450000}"/>
    <cellStyle name="Normal 6 21" xfId="17873" xr:uid="{00000000-0005-0000-0000-0000D2450000}"/>
    <cellStyle name="Normal 6 22" xfId="17874" xr:uid="{00000000-0005-0000-0000-0000D3450000}"/>
    <cellStyle name="Normal 6 23" xfId="17875" xr:uid="{00000000-0005-0000-0000-0000D4450000}"/>
    <cellStyle name="Normal 6 24" xfId="17876" xr:uid="{00000000-0005-0000-0000-0000D5450000}"/>
    <cellStyle name="Normal 6 25" xfId="17877" xr:uid="{00000000-0005-0000-0000-0000D6450000}"/>
    <cellStyle name="Normal 6 26" xfId="17878" xr:uid="{00000000-0005-0000-0000-0000D7450000}"/>
    <cellStyle name="Normal 6 27" xfId="17879" xr:uid="{00000000-0005-0000-0000-0000D8450000}"/>
    <cellStyle name="Normal 6 28" xfId="17880" xr:uid="{00000000-0005-0000-0000-0000D9450000}"/>
    <cellStyle name="Normal 6 29" xfId="17881" xr:uid="{00000000-0005-0000-0000-0000DA450000}"/>
    <cellStyle name="Normal 6 3" xfId="17882" xr:uid="{00000000-0005-0000-0000-0000DB450000}"/>
    <cellStyle name="Normal 6 3 10" xfId="17883" xr:uid="{00000000-0005-0000-0000-0000DC450000}"/>
    <cellStyle name="Normal 6 3 11" xfId="17884" xr:uid="{00000000-0005-0000-0000-0000DD450000}"/>
    <cellStyle name="Normal 6 3 12" xfId="17885" xr:uid="{00000000-0005-0000-0000-0000DE450000}"/>
    <cellStyle name="Normal 6 3 13" xfId="17886" xr:uid="{00000000-0005-0000-0000-0000DF450000}"/>
    <cellStyle name="Normal 6 3 14" xfId="17887" xr:uid="{00000000-0005-0000-0000-0000E0450000}"/>
    <cellStyle name="Normal 6 3 15" xfId="17888" xr:uid="{00000000-0005-0000-0000-0000E1450000}"/>
    <cellStyle name="Normal 6 3 16" xfId="17889" xr:uid="{00000000-0005-0000-0000-0000E2450000}"/>
    <cellStyle name="Normal 6 3 17" xfId="17890" xr:uid="{00000000-0005-0000-0000-0000E3450000}"/>
    <cellStyle name="Normal 6 3 18" xfId="17891" xr:uid="{00000000-0005-0000-0000-0000E4450000}"/>
    <cellStyle name="Normal 6 3 19" xfId="17892" xr:uid="{00000000-0005-0000-0000-0000E5450000}"/>
    <cellStyle name="Normal 6 3 2" xfId="17893" xr:uid="{00000000-0005-0000-0000-0000E6450000}"/>
    <cellStyle name="Normal 6 3 2 2" xfId="17894" xr:uid="{00000000-0005-0000-0000-0000E7450000}"/>
    <cellStyle name="Normal 6 3 2 3" xfId="17895" xr:uid="{00000000-0005-0000-0000-0000E8450000}"/>
    <cellStyle name="Normal 6 3 20" xfId="17896" xr:uid="{00000000-0005-0000-0000-0000E9450000}"/>
    <cellStyle name="Normal 6 3 21" xfId="17897" xr:uid="{00000000-0005-0000-0000-0000EA450000}"/>
    <cellStyle name="Normal 6 3 22" xfId="17898" xr:uid="{00000000-0005-0000-0000-0000EB450000}"/>
    <cellStyle name="Normal 6 3 23" xfId="17899" xr:uid="{00000000-0005-0000-0000-0000EC450000}"/>
    <cellStyle name="Normal 6 3 24" xfId="17900" xr:uid="{00000000-0005-0000-0000-0000ED450000}"/>
    <cellStyle name="Normal 6 3 25" xfId="17901" xr:uid="{00000000-0005-0000-0000-0000EE450000}"/>
    <cellStyle name="Normal 6 3 26" xfId="17902" xr:uid="{00000000-0005-0000-0000-0000EF450000}"/>
    <cellStyle name="Normal 6 3 27" xfId="17903" xr:uid="{00000000-0005-0000-0000-0000F0450000}"/>
    <cellStyle name="Normal 6 3 28" xfId="17904" xr:uid="{00000000-0005-0000-0000-0000F1450000}"/>
    <cellStyle name="Normal 6 3 29" xfId="17905" xr:uid="{00000000-0005-0000-0000-0000F2450000}"/>
    <cellStyle name="Normal 6 3 3" xfId="17906" xr:uid="{00000000-0005-0000-0000-0000F3450000}"/>
    <cellStyle name="Normal 6 3 3 2" xfId="17907" xr:uid="{00000000-0005-0000-0000-0000F4450000}"/>
    <cellStyle name="Normal 6 3 3 3" xfId="17908" xr:uid="{00000000-0005-0000-0000-0000F5450000}"/>
    <cellStyle name="Normal 6 3 30" xfId="17909" xr:uid="{00000000-0005-0000-0000-0000F6450000}"/>
    <cellStyle name="Normal 6 3 31" xfId="17910" xr:uid="{00000000-0005-0000-0000-0000F7450000}"/>
    <cellStyle name="Normal 6 3 32" xfId="17911" xr:uid="{00000000-0005-0000-0000-0000F8450000}"/>
    <cellStyle name="Normal 6 3 33" xfId="17912" xr:uid="{00000000-0005-0000-0000-0000F9450000}"/>
    <cellStyle name="Normal 6 3 34" xfId="17913" xr:uid="{00000000-0005-0000-0000-0000FA450000}"/>
    <cellStyle name="Normal 6 3 35" xfId="17914" xr:uid="{00000000-0005-0000-0000-0000FB450000}"/>
    <cellStyle name="Normal 6 3 36" xfId="17915" xr:uid="{00000000-0005-0000-0000-0000FC450000}"/>
    <cellStyle name="Normal 6 3 37" xfId="17916" xr:uid="{00000000-0005-0000-0000-0000FD450000}"/>
    <cellStyle name="Normal 6 3 38" xfId="17917" xr:uid="{00000000-0005-0000-0000-0000FE450000}"/>
    <cellStyle name="Normal 6 3 39" xfId="17918" xr:uid="{00000000-0005-0000-0000-0000FF450000}"/>
    <cellStyle name="Normal 6 3 4" xfId="17919" xr:uid="{00000000-0005-0000-0000-000000460000}"/>
    <cellStyle name="Normal 6 3 4 2" xfId="17920" xr:uid="{00000000-0005-0000-0000-000001460000}"/>
    <cellStyle name="Normal 6 3 4 3" xfId="17921" xr:uid="{00000000-0005-0000-0000-000002460000}"/>
    <cellStyle name="Normal 6 3 40" xfId="17922" xr:uid="{00000000-0005-0000-0000-000003460000}"/>
    <cellStyle name="Normal 6 3 41" xfId="17923" xr:uid="{00000000-0005-0000-0000-000004460000}"/>
    <cellStyle name="Normal 6 3 42" xfId="17924" xr:uid="{00000000-0005-0000-0000-000005460000}"/>
    <cellStyle name="Normal 6 3 43" xfId="17925" xr:uid="{00000000-0005-0000-0000-000006460000}"/>
    <cellStyle name="Normal 6 3 44" xfId="17926" xr:uid="{00000000-0005-0000-0000-000007460000}"/>
    <cellStyle name="Normal 6 3 45" xfId="17927" xr:uid="{00000000-0005-0000-0000-000008460000}"/>
    <cellStyle name="Normal 6 3 46" xfId="17928" xr:uid="{00000000-0005-0000-0000-000009460000}"/>
    <cellStyle name="Normal 6 3 47" xfId="17929" xr:uid="{00000000-0005-0000-0000-00000A460000}"/>
    <cellStyle name="Normal 6 3 48" xfId="17930" xr:uid="{00000000-0005-0000-0000-00000B460000}"/>
    <cellStyle name="Normal 6 3 49" xfId="17931" xr:uid="{00000000-0005-0000-0000-00000C460000}"/>
    <cellStyle name="Normal 6 3 5" xfId="17932" xr:uid="{00000000-0005-0000-0000-00000D460000}"/>
    <cellStyle name="Normal 6 3 5 2" xfId="17933" xr:uid="{00000000-0005-0000-0000-00000E460000}"/>
    <cellStyle name="Normal 6 3 5 3" xfId="17934" xr:uid="{00000000-0005-0000-0000-00000F460000}"/>
    <cellStyle name="Normal 6 3 50" xfId="17935" xr:uid="{00000000-0005-0000-0000-000010460000}"/>
    <cellStyle name="Normal 6 3 51" xfId="17936" xr:uid="{00000000-0005-0000-0000-000011460000}"/>
    <cellStyle name="Normal 6 3 52" xfId="17937" xr:uid="{00000000-0005-0000-0000-000012460000}"/>
    <cellStyle name="Normal 6 3 53" xfId="17938" xr:uid="{00000000-0005-0000-0000-000013460000}"/>
    <cellStyle name="Normal 6 3 54" xfId="17939" xr:uid="{00000000-0005-0000-0000-000014460000}"/>
    <cellStyle name="Normal 6 3 55" xfId="17940" xr:uid="{00000000-0005-0000-0000-000015460000}"/>
    <cellStyle name="Normal 6 3 56" xfId="17941" xr:uid="{00000000-0005-0000-0000-000016460000}"/>
    <cellStyle name="Normal 6 3 57" xfId="17942" xr:uid="{00000000-0005-0000-0000-000017460000}"/>
    <cellStyle name="Normal 6 3 58" xfId="17943" xr:uid="{00000000-0005-0000-0000-000018460000}"/>
    <cellStyle name="Normal 6 3 59" xfId="17944" xr:uid="{00000000-0005-0000-0000-000019460000}"/>
    <cellStyle name="Normal 6 3 6" xfId="17945" xr:uid="{00000000-0005-0000-0000-00001A460000}"/>
    <cellStyle name="Normal 6 3 6 2" xfId="17946" xr:uid="{00000000-0005-0000-0000-00001B460000}"/>
    <cellStyle name="Normal 6 3 6 3" xfId="17947" xr:uid="{00000000-0005-0000-0000-00001C460000}"/>
    <cellStyle name="Normal 6 3 60" xfId="17948" xr:uid="{00000000-0005-0000-0000-00001D460000}"/>
    <cellStyle name="Normal 6 3 61" xfId="17949" xr:uid="{00000000-0005-0000-0000-00001E460000}"/>
    <cellStyle name="Normal 6 3 7" xfId="17950" xr:uid="{00000000-0005-0000-0000-00001F460000}"/>
    <cellStyle name="Normal 6 3 7 2" xfId="17951" xr:uid="{00000000-0005-0000-0000-000020460000}"/>
    <cellStyle name="Normal 6 3 7 3" xfId="17952" xr:uid="{00000000-0005-0000-0000-000021460000}"/>
    <cellStyle name="Normal 6 3 8" xfId="17953" xr:uid="{00000000-0005-0000-0000-000022460000}"/>
    <cellStyle name="Normal 6 3 8 2" xfId="17954" xr:uid="{00000000-0005-0000-0000-000023460000}"/>
    <cellStyle name="Normal 6 3 8 3" xfId="17955" xr:uid="{00000000-0005-0000-0000-000024460000}"/>
    <cellStyle name="Normal 6 3 9" xfId="17956" xr:uid="{00000000-0005-0000-0000-000025460000}"/>
    <cellStyle name="Normal 6 3 9 2" xfId="17957" xr:uid="{00000000-0005-0000-0000-000026460000}"/>
    <cellStyle name="Normal 6 3 9 3" xfId="17958" xr:uid="{00000000-0005-0000-0000-000027460000}"/>
    <cellStyle name="Normal 6 30" xfId="17959" xr:uid="{00000000-0005-0000-0000-000028460000}"/>
    <cellStyle name="Normal 6 31" xfId="17960" xr:uid="{00000000-0005-0000-0000-000029460000}"/>
    <cellStyle name="Normal 6 32" xfId="17961" xr:uid="{00000000-0005-0000-0000-00002A460000}"/>
    <cellStyle name="Normal 6 33" xfId="17962" xr:uid="{00000000-0005-0000-0000-00002B460000}"/>
    <cellStyle name="Normal 6 34" xfId="17963" xr:uid="{00000000-0005-0000-0000-00002C460000}"/>
    <cellStyle name="Normal 6 35" xfId="17964" xr:uid="{00000000-0005-0000-0000-00002D460000}"/>
    <cellStyle name="Normal 6 36" xfId="17965" xr:uid="{00000000-0005-0000-0000-00002E460000}"/>
    <cellStyle name="Normal 6 37" xfId="17966" xr:uid="{00000000-0005-0000-0000-00002F460000}"/>
    <cellStyle name="Normal 6 38" xfId="17967" xr:uid="{00000000-0005-0000-0000-000030460000}"/>
    <cellStyle name="Normal 6 39" xfId="17968" xr:uid="{00000000-0005-0000-0000-000031460000}"/>
    <cellStyle name="Normal 6 4" xfId="17969" xr:uid="{00000000-0005-0000-0000-000032460000}"/>
    <cellStyle name="Normal 6 4 2" xfId="17970" xr:uid="{00000000-0005-0000-0000-000033460000}"/>
    <cellStyle name="Normal 6 4 3" xfId="17971" xr:uid="{00000000-0005-0000-0000-000034460000}"/>
    <cellStyle name="Normal 6 4 4" xfId="17972" xr:uid="{00000000-0005-0000-0000-000035460000}"/>
    <cellStyle name="Normal 6 4 5" xfId="17973" xr:uid="{00000000-0005-0000-0000-000036460000}"/>
    <cellStyle name="Normal 6 40" xfId="17974" xr:uid="{00000000-0005-0000-0000-000037460000}"/>
    <cellStyle name="Normal 6 41" xfId="17975" xr:uid="{00000000-0005-0000-0000-000038460000}"/>
    <cellStyle name="Normal 6 42" xfId="17976" xr:uid="{00000000-0005-0000-0000-000039460000}"/>
    <cellStyle name="Normal 6 43" xfId="17977" xr:uid="{00000000-0005-0000-0000-00003A460000}"/>
    <cellStyle name="Normal 6 44" xfId="17978" xr:uid="{00000000-0005-0000-0000-00003B460000}"/>
    <cellStyle name="Normal 6 45" xfId="17979" xr:uid="{00000000-0005-0000-0000-00003C460000}"/>
    <cellStyle name="Normal 6 46" xfId="17980" xr:uid="{00000000-0005-0000-0000-00003D460000}"/>
    <cellStyle name="Normal 6 47" xfId="17981" xr:uid="{00000000-0005-0000-0000-00003E460000}"/>
    <cellStyle name="Normal 6 48" xfId="17982" xr:uid="{00000000-0005-0000-0000-00003F460000}"/>
    <cellStyle name="Normal 6 49" xfId="17983" xr:uid="{00000000-0005-0000-0000-000040460000}"/>
    <cellStyle name="Normal 6 49 2" xfId="17984" xr:uid="{00000000-0005-0000-0000-000041460000}"/>
    <cellStyle name="Normal 6 5" xfId="17985" xr:uid="{00000000-0005-0000-0000-000042460000}"/>
    <cellStyle name="Normal 6 5 2" xfId="17986" xr:uid="{00000000-0005-0000-0000-000043460000}"/>
    <cellStyle name="Normal 6 5 3" xfId="17987" xr:uid="{00000000-0005-0000-0000-000044460000}"/>
    <cellStyle name="Normal 6 5 4" xfId="17988" xr:uid="{00000000-0005-0000-0000-000045460000}"/>
    <cellStyle name="Normal 6 5 5" xfId="17989" xr:uid="{00000000-0005-0000-0000-000046460000}"/>
    <cellStyle name="Normal 6 50" xfId="17990" xr:uid="{00000000-0005-0000-0000-000047460000}"/>
    <cellStyle name="Normal 6 6" xfId="17991" xr:uid="{00000000-0005-0000-0000-000048460000}"/>
    <cellStyle name="Normal 6 6 2" xfId="17992" xr:uid="{00000000-0005-0000-0000-000049460000}"/>
    <cellStyle name="Normal 6 6 3" xfId="17993" xr:uid="{00000000-0005-0000-0000-00004A460000}"/>
    <cellStyle name="Normal 6 7" xfId="17994" xr:uid="{00000000-0005-0000-0000-00004B460000}"/>
    <cellStyle name="Normal 6 7 2" xfId="17995" xr:uid="{00000000-0005-0000-0000-00004C460000}"/>
    <cellStyle name="Normal 6 7 3" xfId="17996" xr:uid="{00000000-0005-0000-0000-00004D460000}"/>
    <cellStyle name="Normal 6 8" xfId="17997" xr:uid="{00000000-0005-0000-0000-00004E460000}"/>
    <cellStyle name="Normal 6 8 2" xfId="17998" xr:uid="{00000000-0005-0000-0000-00004F460000}"/>
    <cellStyle name="Normal 6 8 3" xfId="17999" xr:uid="{00000000-0005-0000-0000-000050460000}"/>
    <cellStyle name="Normal 6 9" xfId="18000" xr:uid="{00000000-0005-0000-0000-000051460000}"/>
    <cellStyle name="Normal 6 9 2" xfId="18001" xr:uid="{00000000-0005-0000-0000-000052460000}"/>
    <cellStyle name="Normal 6_P&amp;L MR" xfId="18002" xr:uid="{00000000-0005-0000-0000-000053460000}"/>
    <cellStyle name="Normal 60" xfId="18003" xr:uid="{00000000-0005-0000-0000-000054460000}"/>
    <cellStyle name="Normal 60 10" xfId="18004" xr:uid="{00000000-0005-0000-0000-000055460000}"/>
    <cellStyle name="Normal 60 11" xfId="18005" xr:uid="{00000000-0005-0000-0000-000056460000}"/>
    <cellStyle name="Normal 60 12" xfId="18006" xr:uid="{00000000-0005-0000-0000-000057460000}"/>
    <cellStyle name="Normal 60 13" xfId="18007" xr:uid="{00000000-0005-0000-0000-000058460000}"/>
    <cellStyle name="Normal 60 14" xfId="18008" xr:uid="{00000000-0005-0000-0000-000059460000}"/>
    <cellStyle name="Normal 60 15" xfId="18009" xr:uid="{00000000-0005-0000-0000-00005A460000}"/>
    <cellStyle name="Normal 60 2" xfId="18010" xr:uid="{00000000-0005-0000-0000-00005B460000}"/>
    <cellStyle name="Normal 60 3" xfId="18011" xr:uid="{00000000-0005-0000-0000-00005C460000}"/>
    <cellStyle name="Normal 60 4" xfId="18012" xr:uid="{00000000-0005-0000-0000-00005D460000}"/>
    <cellStyle name="Normal 60 5" xfId="18013" xr:uid="{00000000-0005-0000-0000-00005E460000}"/>
    <cellStyle name="Normal 60 6" xfId="18014" xr:uid="{00000000-0005-0000-0000-00005F460000}"/>
    <cellStyle name="Normal 60 7" xfId="18015" xr:uid="{00000000-0005-0000-0000-000060460000}"/>
    <cellStyle name="Normal 60 8" xfId="18016" xr:uid="{00000000-0005-0000-0000-000061460000}"/>
    <cellStyle name="Normal 60 9" xfId="18017" xr:uid="{00000000-0005-0000-0000-000062460000}"/>
    <cellStyle name="Normal 61" xfId="18018" xr:uid="{00000000-0005-0000-0000-000063460000}"/>
    <cellStyle name="Normal 61 10" xfId="18019" xr:uid="{00000000-0005-0000-0000-000064460000}"/>
    <cellStyle name="Normal 61 11" xfId="18020" xr:uid="{00000000-0005-0000-0000-000065460000}"/>
    <cellStyle name="Normal 61 12" xfId="18021" xr:uid="{00000000-0005-0000-0000-000066460000}"/>
    <cellStyle name="Normal 61 13" xfId="18022" xr:uid="{00000000-0005-0000-0000-000067460000}"/>
    <cellStyle name="Normal 61 14" xfId="18023" xr:uid="{00000000-0005-0000-0000-000068460000}"/>
    <cellStyle name="Normal 61 15" xfId="18024" xr:uid="{00000000-0005-0000-0000-000069460000}"/>
    <cellStyle name="Normal 61 2" xfId="18025" xr:uid="{00000000-0005-0000-0000-00006A460000}"/>
    <cellStyle name="Normal 61 3" xfId="18026" xr:uid="{00000000-0005-0000-0000-00006B460000}"/>
    <cellStyle name="Normal 61 4" xfId="18027" xr:uid="{00000000-0005-0000-0000-00006C460000}"/>
    <cellStyle name="Normal 61 5" xfId="18028" xr:uid="{00000000-0005-0000-0000-00006D460000}"/>
    <cellStyle name="Normal 61 6" xfId="18029" xr:uid="{00000000-0005-0000-0000-00006E460000}"/>
    <cellStyle name="Normal 61 7" xfId="18030" xr:uid="{00000000-0005-0000-0000-00006F460000}"/>
    <cellStyle name="Normal 61 8" xfId="18031" xr:uid="{00000000-0005-0000-0000-000070460000}"/>
    <cellStyle name="Normal 61 9" xfId="18032" xr:uid="{00000000-0005-0000-0000-000071460000}"/>
    <cellStyle name="Normal 62" xfId="18033" xr:uid="{00000000-0005-0000-0000-000072460000}"/>
    <cellStyle name="Normal 62 10" xfId="18034" xr:uid="{00000000-0005-0000-0000-000073460000}"/>
    <cellStyle name="Normal 62 11" xfId="18035" xr:uid="{00000000-0005-0000-0000-000074460000}"/>
    <cellStyle name="Normal 62 12" xfId="18036" xr:uid="{00000000-0005-0000-0000-000075460000}"/>
    <cellStyle name="Normal 62 13" xfId="18037" xr:uid="{00000000-0005-0000-0000-000076460000}"/>
    <cellStyle name="Normal 62 14" xfId="18038" xr:uid="{00000000-0005-0000-0000-000077460000}"/>
    <cellStyle name="Normal 62 15" xfId="18039" xr:uid="{00000000-0005-0000-0000-000078460000}"/>
    <cellStyle name="Normal 62 2" xfId="18040" xr:uid="{00000000-0005-0000-0000-000079460000}"/>
    <cellStyle name="Normal 62 3" xfId="18041" xr:uid="{00000000-0005-0000-0000-00007A460000}"/>
    <cellStyle name="Normal 62 4" xfId="18042" xr:uid="{00000000-0005-0000-0000-00007B460000}"/>
    <cellStyle name="Normal 62 5" xfId="18043" xr:uid="{00000000-0005-0000-0000-00007C460000}"/>
    <cellStyle name="Normal 62 6" xfId="18044" xr:uid="{00000000-0005-0000-0000-00007D460000}"/>
    <cellStyle name="Normal 62 7" xfId="18045" xr:uid="{00000000-0005-0000-0000-00007E460000}"/>
    <cellStyle name="Normal 62 8" xfId="18046" xr:uid="{00000000-0005-0000-0000-00007F460000}"/>
    <cellStyle name="Normal 62 9" xfId="18047" xr:uid="{00000000-0005-0000-0000-000080460000}"/>
    <cellStyle name="Normal 63" xfId="18048" xr:uid="{00000000-0005-0000-0000-000081460000}"/>
    <cellStyle name="Normal 63 10" xfId="18049" xr:uid="{00000000-0005-0000-0000-000082460000}"/>
    <cellStyle name="Normal 63 11" xfId="18050" xr:uid="{00000000-0005-0000-0000-000083460000}"/>
    <cellStyle name="Normal 63 12" xfId="18051" xr:uid="{00000000-0005-0000-0000-000084460000}"/>
    <cellStyle name="Normal 63 13" xfId="18052" xr:uid="{00000000-0005-0000-0000-000085460000}"/>
    <cellStyle name="Normal 63 14" xfId="18053" xr:uid="{00000000-0005-0000-0000-000086460000}"/>
    <cellStyle name="Normal 63 15" xfId="18054" xr:uid="{00000000-0005-0000-0000-000087460000}"/>
    <cellStyle name="Normal 63 2" xfId="18055" xr:uid="{00000000-0005-0000-0000-000088460000}"/>
    <cellStyle name="Normal 63 3" xfId="18056" xr:uid="{00000000-0005-0000-0000-000089460000}"/>
    <cellStyle name="Normal 63 4" xfId="18057" xr:uid="{00000000-0005-0000-0000-00008A460000}"/>
    <cellStyle name="Normal 63 5" xfId="18058" xr:uid="{00000000-0005-0000-0000-00008B460000}"/>
    <cellStyle name="Normal 63 6" xfId="18059" xr:uid="{00000000-0005-0000-0000-00008C460000}"/>
    <cellStyle name="Normal 63 7" xfId="18060" xr:uid="{00000000-0005-0000-0000-00008D460000}"/>
    <cellStyle name="Normal 63 8" xfId="18061" xr:uid="{00000000-0005-0000-0000-00008E460000}"/>
    <cellStyle name="Normal 63 9" xfId="18062" xr:uid="{00000000-0005-0000-0000-00008F460000}"/>
    <cellStyle name="Normal 64" xfId="18063" xr:uid="{00000000-0005-0000-0000-000090460000}"/>
    <cellStyle name="Normal 64 10" xfId="18064" xr:uid="{00000000-0005-0000-0000-000091460000}"/>
    <cellStyle name="Normal 64 11" xfId="18065" xr:uid="{00000000-0005-0000-0000-000092460000}"/>
    <cellStyle name="Normal 64 12" xfId="18066" xr:uid="{00000000-0005-0000-0000-000093460000}"/>
    <cellStyle name="Normal 64 13" xfId="18067" xr:uid="{00000000-0005-0000-0000-000094460000}"/>
    <cellStyle name="Normal 64 14" xfId="18068" xr:uid="{00000000-0005-0000-0000-000095460000}"/>
    <cellStyle name="Normal 64 15" xfId="18069" xr:uid="{00000000-0005-0000-0000-000096460000}"/>
    <cellStyle name="Normal 64 2" xfId="18070" xr:uid="{00000000-0005-0000-0000-000097460000}"/>
    <cellStyle name="Normal 64 3" xfId="18071" xr:uid="{00000000-0005-0000-0000-000098460000}"/>
    <cellStyle name="Normal 64 4" xfId="18072" xr:uid="{00000000-0005-0000-0000-000099460000}"/>
    <cellStyle name="Normal 64 5" xfId="18073" xr:uid="{00000000-0005-0000-0000-00009A460000}"/>
    <cellStyle name="Normal 64 6" xfId="18074" xr:uid="{00000000-0005-0000-0000-00009B460000}"/>
    <cellStyle name="Normal 64 7" xfId="18075" xr:uid="{00000000-0005-0000-0000-00009C460000}"/>
    <cellStyle name="Normal 64 8" xfId="18076" xr:uid="{00000000-0005-0000-0000-00009D460000}"/>
    <cellStyle name="Normal 64 9" xfId="18077" xr:uid="{00000000-0005-0000-0000-00009E460000}"/>
    <cellStyle name="Normal 65" xfId="18078" xr:uid="{00000000-0005-0000-0000-00009F460000}"/>
    <cellStyle name="Normal 65 10" xfId="18079" xr:uid="{00000000-0005-0000-0000-0000A0460000}"/>
    <cellStyle name="Normal 65 11" xfId="18080" xr:uid="{00000000-0005-0000-0000-0000A1460000}"/>
    <cellStyle name="Normal 65 12" xfId="18081" xr:uid="{00000000-0005-0000-0000-0000A2460000}"/>
    <cellStyle name="Normal 65 13" xfId="18082" xr:uid="{00000000-0005-0000-0000-0000A3460000}"/>
    <cellStyle name="Normal 65 14" xfId="18083" xr:uid="{00000000-0005-0000-0000-0000A4460000}"/>
    <cellStyle name="Normal 65 15" xfId="18084" xr:uid="{00000000-0005-0000-0000-0000A5460000}"/>
    <cellStyle name="Normal 65 2" xfId="18085" xr:uid="{00000000-0005-0000-0000-0000A6460000}"/>
    <cellStyle name="Normal 65 3" xfId="18086" xr:uid="{00000000-0005-0000-0000-0000A7460000}"/>
    <cellStyle name="Normal 65 4" xfId="18087" xr:uid="{00000000-0005-0000-0000-0000A8460000}"/>
    <cellStyle name="Normal 65 5" xfId="18088" xr:uid="{00000000-0005-0000-0000-0000A9460000}"/>
    <cellStyle name="Normal 65 6" xfId="18089" xr:uid="{00000000-0005-0000-0000-0000AA460000}"/>
    <cellStyle name="Normal 65 7" xfId="18090" xr:uid="{00000000-0005-0000-0000-0000AB460000}"/>
    <cellStyle name="Normal 65 8" xfId="18091" xr:uid="{00000000-0005-0000-0000-0000AC460000}"/>
    <cellStyle name="Normal 65 9" xfId="18092" xr:uid="{00000000-0005-0000-0000-0000AD460000}"/>
    <cellStyle name="Normal 66" xfId="18093" xr:uid="{00000000-0005-0000-0000-0000AE460000}"/>
    <cellStyle name="Normal 66 10" xfId="18094" xr:uid="{00000000-0005-0000-0000-0000AF460000}"/>
    <cellStyle name="Normal 66 11" xfId="18095" xr:uid="{00000000-0005-0000-0000-0000B0460000}"/>
    <cellStyle name="Normal 66 12" xfId="18096" xr:uid="{00000000-0005-0000-0000-0000B1460000}"/>
    <cellStyle name="Normal 66 13" xfId="18097" xr:uid="{00000000-0005-0000-0000-0000B2460000}"/>
    <cellStyle name="Normal 66 14" xfId="18098" xr:uid="{00000000-0005-0000-0000-0000B3460000}"/>
    <cellStyle name="Normal 66 15" xfId="18099" xr:uid="{00000000-0005-0000-0000-0000B4460000}"/>
    <cellStyle name="Normal 66 2" xfId="18100" xr:uid="{00000000-0005-0000-0000-0000B5460000}"/>
    <cellStyle name="Normal 66 3" xfId="18101" xr:uid="{00000000-0005-0000-0000-0000B6460000}"/>
    <cellStyle name="Normal 66 4" xfId="18102" xr:uid="{00000000-0005-0000-0000-0000B7460000}"/>
    <cellStyle name="Normal 66 5" xfId="18103" xr:uid="{00000000-0005-0000-0000-0000B8460000}"/>
    <cellStyle name="Normal 66 6" xfId="18104" xr:uid="{00000000-0005-0000-0000-0000B9460000}"/>
    <cellStyle name="Normal 66 7" xfId="18105" xr:uid="{00000000-0005-0000-0000-0000BA460000}"/>
    <cellStyle name="Normal 66 8" xfId="18106" xr:uid="{00000000-0005-0000-0000-0000BB460000}"/>
    <cellStyle name="Normal 66 9" xfId="18107" xr:uid="{00000000-0005-0000-0000-0000BC460000}"/>
    <cellStyle name="Normal 67" xfId="18108" xr:uid="{00000000-0005-0000-0000-0000BD460000}"/>
    <cellStyle name="Normal 67 10" xfId="18109" xr:uid="{00000000-0005-0000-0000-0000BE460000}"/>
    <cellStyle name="Normal 67 11" xfId="18110" xr:uid="{00000000-0005-0000-0000-0000BF460000}"/>
    <cellStyle name="Normal 67 12" xfId="18111" xr:uid="{00000000-0005-0000-0000-0000C0460000}"/>
    <cellStyle name="Normal 67 13" xfId="18112" xr:uid="{00000000-0005-0000-0000-0000C1460000}"/>
    <cellStyle name="Normal 67 14" xfId="18113" xr:uid="{00000000-0005-0000-0000-0000C2460000}"/>
    <cellStyle name="Normal 67 15" xfId="18114" xr:uid="{00000000-0005-0000-0000-0000C3460000}"/>
    <cellStyle name="Normal 67 2" xfId="18115" xr:uid="{00000000-0005-0000-0000-0000C4460000}"/>
    <cellStyle name="Normal 67 3" xfId="18116" xr:uid="{00000000-0005-0000-0000-0000C5460000}"/>
    <cellStyle name="Normal 67 4" xfId="18117" xr:uid="{00000000-0005-0000-0000-0000C6460000}"/>
    <cellStyle name="Normal 67 5" xfId="18118" xr:uid="{00000000-0005-0000-0000-0000C7460000}"/>
    <cellStyle name="Normal 67 6" xfId="18119" xr:uid="{00000000-0005-0000-0000-0000C8460000}"/>
    <cellStyle name="Normal 67 7" xfId="18120" xr:uid="{00000000-0005-0000-0000-0000C9460000}"/>
    <cellStyle name="Normal 67 8" xfId="18121" xr:uid="{00000000-0005-0000-0000-0000CA460000}"/>
    <cellStyle name="Normal 67 9" xfId="18122" xr:uid="{00000000-0005-0000-0000-0000CB460000}"/>
    <cellStyle name="Normal 68" xfId="18123" xr:uid="{00000000-0005-0000-0000-0000CC460000}"/>
    <cellStyle name="Normal 68 10" xfId="18124" xr:uid="{00000000-0005-0000-0000-0000CD460000}"/>
    <cellStyle name="Normal 68 11" xfId="18125" xr:uid="{00000000-0005-0000-0000-0000CE460000}"/>
    <cellStyle name="Normal 68 12" xfId="18126" xr:uid="{00000000-0005-0000-0000-0000CF460000}"/>
    <cellStyle name="Normal 68 13" xfId="18127" xr:uid="{00000000-0005-0000-0000-0000D0460000}"/>
    <cellStyle name="Normal 68 14" xfId="18128" xr:uid="{00000000-0005-0000-0000-0000D1460000}"/>
    <cellStyle name="Normal 68 15" xfId="18129" xr:uid="{00000000-0005-0000-0000-0000D2460000}"/>
    <cellStyle name="Normal 68 2" xfId="18130" xr:uid="{00000000-0005-0000-0000-0000D3460000}"/>
    <cellStyle name="Normal 68 3" xfId="18131" xr:uid="{00000000-0005-0000-0000-0000D4460000}"/>
    <cellStyle name="Normal 68 4" xfId="18132" xr:uid="{00000000-0005-0000-0000-0000D5460000}"/>
    <cellStyle name="Normal 68 5" xfId="18133" xr:uid="{00000000-0005-0000-0000-0000D6460000}"/>
    <cellStyle name="Normal 68 6" xfId="18134" xr:uid="{00000000-0005-0000-0000-0000D7460000}"/>
    <cellStyle name="Normal 68 7" xfId="18135" xr:uid="{00000000-0005-0000-0000-0000D8460000}"/>
    <cellStyle name="Normal 68 8" xfId="18136" xr:uid="{00000000-0005-0000-0000-0000D9460000}"/>
    <cellStyle name="Normal 68 9" xfId="18137" xr:uid="{00000000-0005-0000-0000-0000DA460000}"/>
    <cellStyle name="Normal 69" xfId="18138" xr:uid="{00000000-0005-0000-0000-0000DB460000}"/>
    <cellStyle name="Normal 69 10" xfId="18139" xr:uid="{00000000-0005-0000-0000-0000DC460000}"/>
    <cellStyle name="Normal 69 11" xfId="18140" xr:uid="{00000000-0005-0000-0000-0000DD460000}"/>
    <cellStyle name="Normal 69 12" xfId="18141" xr:uid="{00000000-0005-0000-0000-0000DE460000}"/>
    <cellStyle name="Normal 69 13" xfId="18142" xr:uid="{00000000-0005-0000-0000-0000DF460000}"/>
    <cellStyle name="Normal 69 14" xfId="18143" xr:uid="{00000000-0005-0000-0000-0000E0460000}"/>
    <cellStyle name="Normal 69 15" xfId="18144" xr:uid="{00000000-0005-0000-0000-0000E1460000}"/>
    <cellStyle name="Normal 69 2" xfId="18145" xr:uid="{00000000-0005-0000-0000-0000E2460000}"/>
    <cellStyle name="Normal 69 3" xfId="18146" xr:uid="{00000000-0005-0000-0000-0000E3460000}"/>
    <cellStyle name="Normal 69 4" xfId="18147" xr:uid="{00000000-0005-0000-0000-0000E4460000}"/>
    <cellStyle name="Normal 69 5" xfId="18148" xr:uid="{00000000-0005-0000-0000-0000E5460000}"/>
    <cellStyle name="Normal 69 6" xfId="18149" xr:uid="{00000000-0005-0000-0000-0000E6460000}"/>
    <cellStyle name="Normal 69 7" xfId="18150" xr:uid="{00000000-0005-0000-0000-0000E7460000}"/>
    <cellStyle name="Normal 69 8" xfId="18151" xr:uid="{00000000-0005-0000-0000-0000E8460000}"/>
    <cellStyle name="Normal 69 9" xfId="18152" xr:uid="{00000000-0005-0000-0000-0000E9460000}"/>
    <cellStyle name="Normal 7" xfId="18153" xr:uid="{00000000-0005-0000-0000-0000EA460000}"/>
    <cellStyle name="Normal 7 10" xfId="18154" xr:uid="{00000000-0005-0000-0000-0000EB460000}"/>
    <cellStyle name="Normal 7 11" xfId="18155" xr:uid="{00000000-0005-0000-0000-0000EC460000}"/>
    <cellStyle name="Normal 7 12" xfId="18156" xr:uid="{00000000-0005-0000-0000-0000ED460000}"/>
    <cellStyle name="Normal 7 13" xfId="18157" xr:uid="{00000000-0005-0000-0000-0000EE460000}"/>
    <cellStyle name="Normal 7 14" xfId="18158" xr:uid="{00000000-0005-0000-0000-0000EF460000}"/>
    <cellStyle name="Normal 7 15" xfId="18159" xr:uid="{00000000-0005-0000-0000-0000F0460000}"/>
    <cellStyle name="Normal 7 15 10" xfId="18160" xr:uid="{00000000-0005-0000-0000-0000F1460000}"/>
    <cellStyle name="Normal 7 15 10 2" xfId="18161" xr:uid="{00000000-0005-0000-0000-0000F2460000}"/>
    <cellStyle name="Normal 7 15 11" xfId="18162" xr:uid="{00000000-0005-0000-0000-0000F3460000}"/>
    <cellStyle name="Normal 7 15 11 2" xfId="18163" xr:uid="{00000000-0005-0000-0000-0000F4460000}"/>
    <cellStyle name="Normal 7 15 12" xfId="18164" xr:uid="{00000000-0005-0000-0000-0000F5460000}"/>
    <cellStyle name="Normal 7 15 12 2" xfId="18165" xr:uid="{00000000-0005-0000-0000-0000F6460000}"/>
    <cellStyle name="Normal 7 15 13" xfId="18166" xr:uid="{00000000-0005-0000-0000-0000F7460000}"/>
    <cellStyle name="Normal 7 15 13 2" xfId="18167" xr:uid="{00000000-0005-0000-0000-0000F8460000}"/>
    <cellStyle name="Normal 7 15 14" xfId="18168" xr:uid="{00000000-0005-0000-0000-0000F9460000}"/>
    <cellStyle name="Normal 7 15 14 2" xfId="18169" xr:uid="{00000000-0005-0000-0000-0000FA460000}"/>
    <cellStyle name="Normal 7 15 15" xfId="18170" xr:uid="{00000000-0005-0000-0000-0000FB460000}"/>
    <cellStyle name="Normal 7 15 15 2" xfId="18171" xr:uid="{00000000-0005-0000-0000-0000FC460000}"/>
    <cellStyle name="Normal 7 15 16" xfId="18172" xr:uid="{00000000-0005-0000-0000-0000FD460000}"/>
    <cellStyle name="Normal 7 15 2" xfId="18173" xr:uid="{00000000-0005-0000-0000-0000FE460000}"/>
    <cellStyle name="Normal 7 15 2 2" xfId="18174" xr:uid="{00000000-0005-0000-0000-0000FF460000}"/>
    <cellStyle name="Normal 7 15 3" xfId="18175" xr:uid="{00000000-0005-0000-0000-000000470000}"/>
    <cellStyle name="Normal 7 15 3 2" xfId="18176" xr:uid="{00000000-0005-0000-0000-000001470000}"/>
    <cellStyle name="Normal 7 15 4" xfId="18177" xr:uid="{00000000-0005-0000-0000-000002470000}"/>
    <cellStyle name="Normal 7 15 4 2" xfId="18178" xr:uid="{00000000-0005-0000-0000-000003470000}"/>
    <cellStyle name="Normal 7 15 5" xfId="18179" xr:uid="{00000000-0005-0000-0000-000004470000}"/>
    <cellStyle name="Normal 7 15 5 2" xfId="18180" xr:uid="{00000000-0005-0000-0000-000005470000}"/>
    <cellStyle name="Normal 7 15 6" xfId="18181" xr:uid="{00000000-0005-0000-0000-000006470000}"/>
    <cellStyle name="Normal 7 15 6 2" xfId="18182" xr:uid="{00000000-0005-0000-0000-000007470000}"/>
    <cellStyle name="Normal 7 15 7" xfId="18183" xr:uid="{00000000-0005-0000-0000-000008470000}"/>
    <cellStyle name="Normal 7 15 7 2" xfId="18184" xr:uid="{00000000-0005-0000-0000-000009470000}"/>
    <cellStyle name="Normal 7 15 8" xfId="18185" xr:uid="{00000000-0005-0000-0000-00000A470000}"/>
    <cellStyle name="Normal 7 15 8 2" xfId="18186" xr:uid="{00000000-0005-0000-0000-00000B470000}"/>
    <cellStyle name="Normal 7 15 9" xfId="18187" xr:uid="{00000000-0005-0000-0000-00000C470000}"/>
    <cellStyle name="Normal 7 15 9 2" xfId="18188" xr:uid="{00000000-0005-0000-0000-00000D470000}"/>
    <cellStyle name="Normal 7 16" xfId="18189" xr:uid="{00000000-0005-0000-0000-00000E470000}"/>
    <cellStyle name="Normal 7 16 10" xfId="18190" xr:uid="{00000000-0005-0000-0000-00000F470000}"/>
    <cellStyle name="Normal 7 16 10 2" xfId="18191" xr:uid="{00000000-0005-0000-0000-000010470000}"/>
    <cellStyle name="Normal 7 16 11" xfId="18192" xr:uid="{00000000-0005-0000-0000-000011470000}"/>
    <cellStyle name="Normal 7 16 11 2" xfId="18193" xr:uid="{00000000-0005-0000-0000-000012470000}"/>
    <cellStyle name="Normal 7 16 12" xfId="18194" xr:uid="{00000000-0005-0000-0000-000013470000}"/>
    <cellStyle name="Normal 7 16 12 2" xfId="18195" xr:uid="{00000000-0005-0000-0000-000014470000}"/>
    <cellStyle name="Normal 7 16 13" xfId="18196" xr:uid="{00000000-0005-0000-0000-000015470000}"/>
    <cellStyle name="Normal 7 16 13 2" xfId="18197" xr:uid="{00000000-0005-0000-0000-000016470000}"/>
    <cellStyle name="Normal 7 16 14" xfId="18198" xr:uid="{00000000-0005-0000-0000-000017470000}"/>
    <cellStyle name="Normal 7 16 14 2" xfId="18199" xr:uid="{00000000-0005-0000-0000-000018470000}"/>
    <cellStyle name="Normal 7 16 15" xfId="18200" xr:uid="{00000000-0005-0000-0000-000019470000}"/>
    <cellStyle name="Normal 7 16 15 2" xfId="18201" xr:uid="{00000000-0005-0000-0000-00001A470000}"/>
    <cellStyle name="Normal 7 16 16" xfId="18202" xr:uid="{00000000-0005-0000-0000-00001B470000}"/>
    <cellStyle name="Normal 7 16 2" xfId="18203" xr:uid="{00000000-0005-0000-0000-00001C470000}"/>
    <cellStyle name="Normal 7 16 2 2" xfId="18204" xr:uid="{00000000-0005-0000-0000-00001D470000}"/>
    <cellStyle name="Normal 7 16 3" xfId="18205" xr:uid="{00000000-0005-0000-0000-00001E470000}"/>
    <cellStyle name="Normal 7 16 3 2" xfId="18206" xr:uid="{00000000-0005-0000-0000-00001F470000}"/>
    <cellStyle name="Normal 7 16 4" xfId="18207" xr:uid="{00000000-0005-0000-0000-000020470000}"/>
    <cellStyle name="Normal 7 16 4 2" xfId="18208" xr:uid="{00000000-0005-0000-0000-000021470000}"/>
    <cellStyle name="Normal 7 16 5" xfId="18209" xr:uid="{00000000-0005-0000-0000-000022470000}"/>
    <cellStyle name="Normal 7 16 5 2" xfId="18210" xr:uid="{00000000-0005-0000-0000-000023470000}"/>
    <cellStyle name="Normal 7 16 6" xfId="18211" xr:uid="{00000000-0005-0000-0000-000024470000}"/>
    <cellStyle name="Normal 7 16 6 2" xfId="18212" xr:uid="{00000000-0005-0000-0000-000025470000}"/>
    <cellStyle name="Normal 7 16 7" xfId="18213" xr:uid="{00000000-0005-0000-0000-000026470000}"/>
    <cellStyle name="Normal 7 16 7 2" xfId="18214" xr:uid="{00000000-0005-0000-0000-000027470000}"/>
    <cellStyle name="Normal 7 16 8" xfId="18215" xr:uid="{00000000-0005-0000-0000-000028470000}"/>
    <cellStyle name="Normal 7 16 8 2" xfId="18216" xr:uid="{00000000-0005-0000-0000-000029470000}"/>
    <cellStyle name="Normal 7 16 9" xfId="18217" xr:uid="{00000000-0005-0000-0000-00002A470000}"/>
    <cellStyle name="Normal 7 16 9 2" xfId="18218" xr:uid="{00000000-0005-0000-0000-00002B470000}"/>
    <cellStyle name="Normal 7 17" xfId="18219" xr:uid="{00000000-0005-0000-0000-00002C470000}"/>
    <cellStyle name="Normal 7 17 10" xfId="18220" xr:uid="{00000000-0005-0000-0000-00002D470000}"/>
    <cellStyle name="Normal 7 17 10 2" xfId="18221" xr:uid="{00000000-0005-0000-0000-00002E470000}"/>
    <cellStyle name="Normal 7 17 11" xfId="18222" xr:uid="{00000000-0005-0000-0000-00002F470000}"/>
    <cellStyle name="Normal 7 17 11 2" xfId="18223" xr:uid="{00000000-0005-0000-0000-000030470000}"/>
    <cellStyle name="Normal 7 17 12" xfId="18224" xr:uid="{00000000-0005-0000-0000-000031470000}"/>
    <cellStyle name="Normal 7 17 12 2" xfId="18225" xr:uid="{00000000-0005-0000-0000-000032470000}"/>
    <cellStyle name="Normal 7 17 13" xfId="18226" xr:uid="{00000000-0005-0000-0000-000033470000}"/>
    <cellStyle name="Normal 7 17 13 2" xfId="18227" xr:uid="{00000000-0005-0000-0000-000034470000}"/>
    <cellStyle name="Normal 7 17 14" xfId="18228" xr:uid="{00000000-0005-0000-0000-000035470000}"/>
    <cellStyle name="Normal 7 17 14 2" xfId="18229" xr:uid="{00000000-0005-0000-0000-000036470000}"/>
    <cellStyle name="Normal 7 17 15" xfId="18230" xr:uid="{00000000-0005-0000-0000-000037470000}"/>
    <cellStyle name="Normal 7 17 15 2" xfId="18231" xr:uid="{00000000-0005-0000-0000-000038470000}"/>
    <cellStyle name="Normal 7 17 16" xfId="18232" xr:uid="{00000000-0005-0000-0000-000039470000}"/>
    <cellStyle name="Normal 7 17 16 2" xfId="18233" xr:uid="{00000000-0005-0000-0000-00003A470000}"/>
    <cellStyle name="Normal 7 17 17" xfId="18234" xr:uid="{00000000-0005-0000-0000-00003B470000}"/>
    <cellStyle name="Normal 7 17 2" xfId="18235" xr:uid="{00000000-0005-0000-0000-00003C470000}"/>
    <cellStyle name="Normal 7 17 3" xfId="18236" xr:uid="{00000000-0005-0000-0000-00003D470000}"/>
    <cellStyle name="Normal 7 17 3 2" xfId="18237" xr:uid="{00000000-0005-0000-0000-00003E470000}"/>
    <cellStyle name="Normal 7 17 4" xfId="18238" xr:uid="{00000000-0005-0000-0000-00003F470000}"/>
    <cellStyle name="Normal 7 17 4 2" xfId="18239" xr:uid="{00000000-0005-0000-0000-000040470000}"/>
    <cellStyle name="Normal 7 17 5" xfId="18240" xr:uid="{00000000-0005-0000-0000-000041470000}"/>
    <cellStyle name="Normal 7 17 5 2" xfId="18241" xr:uid="{00000000-0005-0000-0000-000042470000}"/>
    <cellStyle name="Normal 7 17 6" xfId="18242" xr:uid="{00000000-0005-0000-0000-000043470000}"/>
    <cellStyle name="Normal 7 17 6 2" xfId="18243" xr:uid="{00000000-0005-0000-0000-000044470000}"/>
    <cellStyle name="Normal 7 17 7" xfId="18244" xr:uid="{00000000-0005-0000-0000-000045470000}"/>
    <cellStyle name="Normal 7 17 7 2" xfId="18245" xr:uid="{00000000-0005-0000-0000-000046470000}"/>
    <cellStyle name="Normal 7 17 8" xfId="18246" xr:uid="{00000000-0005-0000-0000-000047470000}"/>
    <cellStyle name="Normal 7 17 8 2" xfId="18247" xr:uid="{00000000-0005-0000-0000-000048470000}"/>
    <cellStyle name="Normal 7 17 9" xfId="18248" xr:uid="{00000000-0005-0000-0000-000049470000}"/>
    <cellStyle name="Normal 7 17 9 2" xfId="18249" xr:uid="{00000000-0005-0000-0000-00004A470000}"/>
    <cellStyle name="Normal 7 18" xfId="18250" xr:uid="{00000000-0005-0000-0000-00004B470000}"/>
    <cellStyle name="Normal 7 19" xfId="18251" xr:uid="{00000000-0005-0000-0000-00004C470000}"/>
    <cellStyle name="Normal 7 2" xfId="18252" xr:uid="{00000000-0005-0000-0000-00004D470000}"/>
    <cellStyle name="Normal 7 2 10" xfId="18253" xr:uid="{00000000-0005-0000-0000-00004E470000}"/>
    <cellStyle name="Normal 7 2 11" xfId="18254" xr:uid="{00000000-0005-0000-0000-00004F470000}"/>
    <cellStyle name="Normal 7 2 12" xfId="18255" xr:uid="{00000000-0005-0000-0000-000050470000}"/>
    <cellStyle name="Normal 7 2 13" xfId="18256" xr:uid="{00000000-0005-0000-0000-000051470000}"/>
    <cellStyle name="Normal 7 2 14" xfId="18257" xr:uid="{00000000-0005-0000-0000-000052470000}"/>
    <cellStyle name="Normal 7 2 15" xfId="18258" xr:uid="{00000000-0005-0000-0000-000053470000}"/>
    <cellStyle name="Normal 7 2 16" xfId="18259" xr:uid="{00000000-0005-0000-0000-000054470000}"/>
    <cellStyle name="Normal 7 2 17" xfId="18260" xr:uid="{00000000-0005-0000-0000-000055470000}"/>
    <cellStyle name="Normal 7 2 18" xfId="18261" xr:uid="{00000000-0005-0000-0000-000056470000}"/>
    <cellStyle name="Normal 7 2 19" xfId="18262" xr:uid="{00000000-0005-0000-0000-000057470000}"/>
    <cellStyle name="Normal 7 2 2" xfId="18263" xr:uid="{00000000-0005-0000-0000-000058470000}"/>
    <cellStyle name="Normal 7 2 2 2" xfId="18264" xr:uid="{00000000-0005-0000-0000-000059470000}"/>
    <cellStyle name="Normal 7 2 20" xfId="18265" xr:uid="{00000000-0005-0000-0000-00005A470000}"/>
    <cellStyle name="Normal 7 2 21" xfId="18266" xr:uid="{00000000-0005-0000-0000-00005B470000}"/>
    <cellStyle name="Normal 7 2 22" xfId="18267" xr:uid="{00000000-0005-0000-0000-00005C470000}"/>
    <cellStyle name="Normal 7 2 23" xfId="18268" xr:uid="{00000000-0005-0000-0000-00005D470000}"/>
    <cellStyle name="Normal 7 2 24" xfId="18269" xr:uid="{00000000-0005-0000-0000-00005E470000}"/>
    <cellStyle name="Normal 7 2 25" xfId="18270" xr:uid="{00000000-0005-0000-0000-00005F470000}"/>
    <cellStyle name="Normal 7 2 26" xfId="18271" xr:uid="{00000000-0005-0000-0000-000060470000}"/>
    <cellStyle name="Normal 7 2 27" xfId="18272" xr:uid="{00000000-0005-0000-0000-000061470000}"/>
    <cellStyle name="Normal 7 2 28" xfId="18273" xr:uid="{00000000-0005-0000-0000-000062470000}"/>
    <cellStyle name="Normal 7 2 29" xfId="18274" xr:uid="{00000000-0005-0000-0000-000063470000}"/>
    <cellStyle name="Normal 7 2 3" xfId="18275" xr:uid="{00000000-0005-0000-0000-000064470000}"/>
    <cellStyle name="Normal 7 2 30" xfId="18276" xr:uid="{00000000-0005-0000-0000-000065470000}"/>
    <cellStyle name="Normal 7 2 31" xfId="18277" xr:uid="{00000000-0005-0000-0000-000066470000}"/>
    <cellStyle name="Normal 7 2 32" xfId="18278" xr:uid="{00000000-0005-0000-0000-000067470000}"/>
    <cellStyle name="Normal 7 2 33" xfId="18279" xr:uid="{00000000-0005-0000-0000-000068470000}"/>
    <cellStyle name="Normal 7 2 34" xfId="18280" xr:uid="{00000000-0005-0000-0000-000069470000}"/>
    <cellStyle name="Normal 7 2 35" xfId="18281" xr:uid="{00000000-0005-0000-0000-00006A470000}"/>
    <cellStyle name="Normal 7 2 36" xfId="18282" xr:uid="{00000000-0005-0000-0000-00006B470000}"/>
    <cellStyle name="Normal 7 2 37" xfId="18283" xr:uid="{00000000-0005-0000-0000-00006C470000}"/>
    <cellStyle name="Normal 7 2 38" xfId="18284" xr:uid="{00000000-0005-0000-0000-00006D470000}"/>
    <cellStyle name="Normal 7 2 39" xfId="18285" xr:uid="{00000000-0005-0000-0000-00006E470000}"/>
    <cellStyle name="Normal 7 2 4" xfId="18286" xr:uid="{00000000-0005-0000-0000-00006F470000}"/>
    <cellStyle name="Normal 7 2 40" xfId="18287" xr:uid="{00000000-0005-0000-0000-000070470000}"/>
    <cellStyle name="Normal 7 2 41" xfId="18288" xr:uid="{00000000-0005-0000-0000-000071470000}"/>
    <cellStyle name="Normal 7 2 42" xfId="18289" xr:uid="{00000000-0005-0000-0000-000072470000}"/>
    <cellStyle name="Normal 7 2 43" xfId="18290" xr:uid="{00000000-0005-0000-0000-000073470000}"/>
    <cellStyle name="Normal 7 2 44" xfId="18291" xr:uid="{00000000-0005-0000-0000-000074470000}"/>
    <cellStyle name="Normal 7 2 45" xfId="18292" xr:uid="{00000000-0005-0000-0000-000075470000}"/>
    <cellStyle name="Normal 7 2 46" xfId="18293" xr:uid="{00000000-0005-0000-0000-000076470000}"/>
    <cellStyle name="Normal 7 2 46 10" xfId="18294" xr:uid="{00000000-0005-0000-0000-000077470000}"/>
    <cellStyle name="Normal 7 2 46 10 10" xfId="18295" xr:uid="{00000000-0005-0000-0000-000078470000}"/>
    <cellStyle name="Normal 7 2 46 10 10 2" xfId="18296" xr:uid="{00000000-0005-0000-0000-000079470000}"/>
    <cellStyle name="Normal 7 2 46 10 11" xfId="18297" xr:uid="{00000000-0005-0000-0000-00007A470000}"/>
    <cellStyle name="Normal 7 2 46 10 11 2" xfId="18298" xr:uid="{00000000-0005-0000-0000-00007B470000}"/>
    <cellStyle name="Normal 7 2 46 10 12" xfId="18299" xr:uid="{00000000-0005-0000-0000-00007C470000}"/>
    <cellStyle name="Normal 7 2 46 10 12 2" xfId="18300" xr:uid="{00000000-0005-0000-0000-00007D470000}"/>
    <cellStyle name="Normal 7 2 46 10 13" xfId="18301" xr:uid="{00000000-0005-0000-0000-00007E470000}"/>
    <cellStyle name="Normal 7 2 46 10 13 2" xfId="18302" xr:uid="{00000000-0005-0000-0000-00007F470000}"/>
    <cellStyle name="Normal 7 2 46 10 14" xfId="18303" xr:uid="{00000000-0005-0000-0000-000080470000}"/>
    <cellStyle name="Normal 7 2 46 10 14 2" xfId="18304" xr:uid="{00000000-0005-0000-0000-000081470000}"/>
    <cellStyle name="Normal 7 2 46 10 15" xfId="18305" xr:uid="{00000000-0005-0000-0000-000082470000}"/>
    <cellStyle name="Normal 7 2 46 10 15 2" xfId="18306" xr:uid="{00000000-0005-0000-0000-000083470000}"/>
    <cellStyle name="Normal 7 2 46 10 16" xfId="18307" xr:uid="{00000000-0005-0000-0000-000084470000}"/>
    <cellStyle name="Normal 7 2 46 10 2" xfId="18308" xr:uid="{00000000-0005-0000-0000-000085470000}"/>
    <cellStyle name="Normal 7 2 46 10 2 2" xfId="18309" xr:uid="{00000000-0005-0000-0000-000086470000}"/>
    <cellStyle name="Normal 7 2 46 10 3" xfId="18310" xr:uid="{00000000-0005-0000-0000-000087470000}"/>
    <cellStyle name="Normal 7 2 46 10 3 2" xfId="18311" xr:uid="{00000000-0005-0000-0000-000088470000}"/>
    <cellStyle name="Normal 7 2 46 10 4" xfId="18312" xr:uid="{00000000-0005-0000-0000-000089470000}"/>
    <cellStyle name="Normal 7 2 46 10 4 2" xfId="18313" xr:uid="{00000000-0005-0000-0000-00008A470000}"/>
    <cellStyle name="Normal 7 2 46 10 5" xfId="18314" xr:uid="{00000000-0005-0000-0000-00008B470000}"/>
    <cellStyle name="Normal 7 2 46 10 5 2" xfId="18315" xr:uid="{00000000-0005-0000-0000-00008C470000}"/>
    <cellStyle name="Normal 7 2 46 10 6" xfId="18316" xr:uid="{00000000-0005-0000-0000-00008D470000}"/>
    <cellStyle name="Normal 7 2 46 10 6 2" xfId="18317" xr:uid="{00000000-0005-0000-0000-00008E470000}"/>
    <cellStyle name="Normal 7 2 46 10 7" xfId="18318" xr:uid="{00000000-0005-0000-0000-00008F470000}"/>
    <cellStyle name="Normal 7 2 46 10 7 2" xfId="18319" xr:uid="{00000000-0005-0000-0000-000090470000}"/>
    <cellStyle name="Normal 7 2 46 10 8" xfId="18320" xr:uid="{00000000-0005-0000-0000-000091470000}"/>
    <cellStyle name="Normal 7 2 46 10 8 2" xfId="18321" xr:uid="{00000000-0005-0000-0000-000092470000}"/>
    <cellStyle name="Normal 7 2 46 10 9" xfId="18322" xr:uid="{00000000-0005-0000-0000-000093470000}"/>
    <cellStyle name="Normal 7 2 46 10 9 2" xfId="18323" xr:uid="{00000000-0005-0000-0000-000094470000}"/>
    <cellStyle name="Normal 7 2 46 11" xfId="18324" xr:uid="{00000000-0005-0000-0000-000095470000}"/>
    <cellStyle name="Normal 7 2 46 11 10" xfId="18325" xr:uid="{00000000-0005-0000-0000-000096470000}"/>
    <cellStyle name="Normal 7 2 46 11 10 2" xfId="18326" xr:uid="{00000000-0005-0000-0000-000097470000}"/>
    <cellStyle name="Normal 7 2 46 11 11" xfId="18327" xr:uid="{00000000-0005-0000-0000-000098470000}"/>
    <cellStyle name="Normal 7 2 46 11 11 2" xfId="18328" xr:uid="{00000000-0005-0000-0000-000099470000}"/>
    <cellStyle name="Normal 7 2 46 11 12" xfId="18329" xr:uid="{00000000-0005-0000-0000-00009A470000}"/>
    <cellStyle name="Normal 7 2 46 11 12 2" xfId="18330" xr:uid="{00000000-0005-0000-0000-00009B470000}"/>
    <cellStyle name="Normal 7 2 46 11 13" xfId="18331" xr:uid="{00000000-0005-0000-0000-00009C470000}"/>
    <cellStyle name="Normal 7 2 46 11 13 2" xfId="18332" xr:uid="{00000000-0005-0000-0000-00009D470000}"/>
    <cellStyle name="Normal 7 2 46 11 14" xfId="18333" xr:uid="{00000000-0005-0000-0000-00009E470000}"/>
    <cellStyle name="Normal 7 2 46 11 14 2" xfId="18334" xr:uid="{00000000-0005-0000-0000-00009F470000}"/>
    <cellStyle name="Normal 7 2 46 11 15" xfId="18335" xr:uid="{00000000-0005-0000-0000-0000A0470000}"/>
    <cellStyle name="Normal 7 2 46 11 15 2" xfId="18336" xr:uid="{00000000-0005-0000-0000-0000A1470000}"/>
    <cellStyle name="Normal 7 2 46 11 16" xfId="18337" xr:uid="{00000000-0005-0000-0000-0000A2470000}"/>
    <cellStyle name="Normal 7 2 46 11 2" xfId="18338" xr:uid="{00000000-0005-0000-0000-0000A3470000}"/>
    <cellStyle name="Normal 7 2 46 11 2 2" xfId="18339" xr:uid="{00000000-0005-0000-0000-0000A4470000}"/>
    <cellStyle name="Normal 7 2 46 11 3" xfId="18340" xr:uid="{00000000-0005-0000-0000-0000A5470000}"/>
    <cellStyle name="Normal 7 2 46 11 3 2" xfId="18341" xr:uid="{00000000-0005-0000-0000-0000A6470000}"/>
    <cellStyle name="Normal 7 2 46 11 4" xfId="18342" xr:uid="{00000000-0005-0000-0000-0000A7470000}"/>
    <cellStyle name="Normal 7 2 46 11 4 2" xfId="18343" xr:uid="{00000000-0005-0000-0000-0000A8470000}"/>
    <cellStyle name="Normal 7 2 46 11 5" xfId="18344" xr:uid="{00000000-0005-0000-0000-0000A9470000}"/>
    <cellStyle name="Normal 7 2 46 11 5 2" xfId="18345" xr:uid="{00000000-0005-0000-0000-0000AA470000}"/>
    <cellStyle name="Normal 7 2 46 11 6" xfId="18346" xr:uid="{00000000-0005-0000-0000-0000AB470000}"/>
    <cellStyle name="Normal 7 2 46 11 6 2" xfId="18347" xr:uid="{00000000-0005-0000-0000-0000AC470000}"/>
    <cellStyle name="Normal 7 2 46 11 7" xfId="18348" xr:uid="{00000000-0005-0000-0000-0000AD470000}"/>
    <cellStyle name="Normal 7 2 46 11 7 2" xfId="18349" xr:uid="{00000000-0005-0000-0000-0000AE470000}"/>
    <cellStyle name="Normal 7 2 46 11 8" xfId="18350" xr:uid="{00000000-0005-0000-0000-0000AF470000}"/>
    <cellStyle name="Normal 7 2 46 11 8 2" xfId="18351" xr:uid="{00000000-0005-0000-0000-0000B0470000}"/>
    <cellStyle name="Normal 7 2 46 11 9" xfId="18352" xr:uid="{00000000-0005-0000-0000-0000B1470000}"/>
    <cellStyle name="Normal 7 2 46 11 9 2" xfId="18353" xr:uid="{00000000-0005-0000-0000-0000B2470000}"/>
    <cellStyle name="Normal 7 2 46 12" xfId="18354" xr:uid="{00000000-0005-0000-0000-0000B3470000}"/>
    <cellStyle name="Normal 7 2 46 12 2" xfId="18355" xr:uid="{00000000-0005-0000-0000-0000B4470000}"/>
    <cellStyle name="Normal 7 2 46 13" xfId="18356" xr:uid="{00000000-0005-0000-0000-0000B5470000}"/>
    <cellStyle name="Normal 7 2 46 13 2" xfId="18357" xr:uid="{00000000-0005-0000-0000-0000B6470000}"/>
    <cellStyle name="Normal 7 2 46 14" xfId="18358" xr:uid="{00000000-0005-0000-0000-0000B7470000}"/>
    <cellStyle name="Normal 7 2 46 14 2" xfId="18359" xr:uid="{00000000-0005-0000-0000-0000B8470000}"/>
    <cellStyle name="Normal 7 2 46 15" xfId="18360" xr:uid="{00000000-0005-0000-0000-0000B9470000}"/>
    <cellStyle name="Normal 7 2 46 15 2" xfId="18361" xr:uid="{00000000-0005-0000-0000-0000BA470000}"/>
    <cellStyle name="Normal 7 2 46 16" xfId="18362" xr:uid="{00000000-0005-0000-0000-0000BB470000}"/>
    <cellStyle name="Normal 7 2 46 16 2" xfId="18363" xr:uid="{00000000-0005-0000-0000-0000BC470000}"/>
    <cellStyle name="Normal 7 2 46 17" xfId="18364" xr:uid="{00000000-0005-0000-0000-0000BD470000}"/>
    <cellStyle name="Normal 7 2 46 17 2" xfId="18365" xr:uid="{00000000-0005-0000-0000-0000BE470000}"/>
    <cellStyle name="Normal 7 2 46 18" xfId="18366" xr:uid="{00000000-0005-0000-0000-0000BF470000}"/>
    <cellStyle name="Normal 7 2 46 18 2" xfId="18367" xr:uid="{00000000-0005-0000-0000-0000C0470000}"/>
    <cellStyle name="Normal 7 2 46 19" xfId="18368" xr:uid="{00000000-0005-0000-0000-0000C1470000}"/>
    <cellStyle name="Normal 7 2 46 19 2" xfId="18369" xr:uid="{00000000-0005-0000-0000-0000C2470000}"/>
    <cellStyle name="Normal 7 2 46 2" xfId="18370" xr:uid="{00000000-0005-0000-0000-0000C3470000}"/>
    <cellStyle name="Normal 7 2 46 2 10" xfId="18371" xr:uid="{00000000-0005-0000-0000-0000C4470000}"/>
    <cellStyle name="Normal 7 2 46 2 10 2" xfId="18372" xr:uid="{00000000-0005-0000-0000-0000C5470000}"/>
    <cellStyle name="Normal 7 2 46 2 11" xfId="18373" xr:uid="{00000000-0005-0000-0000-0000C6470000}"/>
    <cellStyle name="Normal 7 2 46 2 11 2" xfId="18374" xr:uid="{00000000-0005-0000-0000-0000C7470000}"/>
    <cellStyle name="Normal 7 2 46 2 12" xfId="18375" xr:uid="{00000000-0005-0000-0000-0000C8470000}"/>
    <cellStyle name="Normal 7 2 46 2 12 2" xfId="18376" xr:uid="{00000000-0005-0000-0000-0000C9470000}"/>
    <cellStyle name="Normal 7 2 46 2 13" xfId="18377" xr:uid="{00000000-0005-0000-0000-0000CA470000}"/>
    <cellStyle name="Normal 7 2 46 2 13 2" xfId="18378" xr:uid="{00000000-0005-0000-0000-0000CB470000}"/>
    <cellStyle name="Normal 7 2 46 2 14" xfId="18379" xr:uid="{00000000-0005-0000-0000-0000CC470000}"/>
    <cellStyle name="Normal 7 2 46 2 14 2" xfId="18380" xr:uid="{00000000-0005-0000-0000-0000CD470000}"/>
    <cellStyle name="Normal 7 2 46 2 15" xfId="18381" xr:uid="{00000000-0005-0000-0000-0000CE470000}"/>
    <cellStyle name="Normal 7 2 46 2 15 2" xfId="18382" xr:uid="{00000000-0005-0000-0000-0000CF470000}"/>
    <cellStyle name="Normal 7 2 46 2 16" xfId="18383" xr:uid="{00000000-0005-0000-0000-0000D0470000}"/>
    <cellStyle name="Normal 7 2 46 2 2" xfId="18384" xr:uid="{00000000-0005-0000-0000-0000D1470000}"/>
    <cellStyle name="Normal 7 2 46 2 2 2" xfId="18385" xr:uid="{00000000-0005-0000-0000-0000D2470000}"/>
    <cellStyle name="Normal 7 2 46 2 3" xfId="18386" xr:uid="{00000000-0005-0000-0000-0000D3470000}"/>
    <cellStyle name="Normal 7 2 46 2 3 2" xfId="18387" xr:uid="{00000000-0005-0000-0000-0000D4470000}"/>
    <cellStyle name="Normal 7 2 46 2 4" xfId="18388" xr:uid="{00000000-0005-0000-0000-0000D5470000}"/>
    <cellStyle name="Normal 7 2 46 2 4 2" xfId="18389" xr:uid="{00000000-0005-0000-0000-0000D6470000}"/>
    <cellStyle name="Normal 7 2 46 2 5" xfId="18390" xr:uid="{00000000-0005-0000-0000-0000D7470000}"/>
    <cellStyle name="Normal 7 2 46 2 5 2" xfId="18391" xr:uid="{00000000-0005-0000-0000-0000D8470000}"/>
    <cellStyle name="Normal 7 2 46 2 6" xfId="18392" xr:uid="{00000000-0005-0000-0000-0000D9470000}"/>
    <cellStyle name="Normal 7 2 46 2 6 2" xfId="18393" xr:uid="{00000000-0005-0000-0000-0000DA470000}"/>
    <cellStyle name="Normal 7 2 46 2 7" xfId="18394" xr:uid="{00000000-0005-0000-0000-0000DB470000}"/>
    <cellStyle name="Normal 7 2 46 2 7 2" xfId="18395" xr:uid="{00000000-0005-0000-0000-0000DC470000}"/>
    <cellStyle name="Normal 7 2 46 2 8" xfId="18396" xr:uid="{00000000-0005-0000-0000-0000DD470000}"/>
    <cellStyle name="Normal 7 2 46 2 8 2" xfId="18397" xr:uid="{00000000-0005-0000-0000-0000DE470000}"/>
    <cellStyle name="Normal 7 2 46 2 9" xfId="18398" xr:uid="{00000000-0005-0000-0000-0000DF470000}"/>
    <cellStyle name="Normal 7 2 46 2 9 2" xfId="18399" xr:uid="{00000000-0005-0000-0000-0000E0470000}"/>
    <cellStyle name="Normal 7 2 46 20" xfId="18400" xr:uid="{00000000-0005-0000-0000-0000E1470000}"/>
    <cellStyle name="Normal 7 2 46 20 2" xfId="18401" xr:uid="{00000000-0005-0000-0000-0000E2470000}"/>
    <cellStyle name="Normal 7 2 46 21" xfId="18402" xr:uid="{00000000-0005-0000-0000-0000E3470000}"/>
    <cellStyle name="Normal 7 2 46 21 2" xfId="18403" xr:uid="{00000000-0005-0000-0000-0000E4470000}"/>
    <cellStyle name="Normal 7 2 46 22" xfId="18404" xr:uid="{00000000-0005-0000-0000-0000E5470000}"/>
    <cellStyle name="Normal 7 2 46 22 2" xfId="18405" xr:uid="{00000000-0005-0000-0000-0000E6470000}"/>
    <cellStyle name="Normal 7 2 46 23" xfId="18406" xr:uid="{00000000-0005-0000-0000-0000E7470000}"/>
    <cellStyle name="Normal 7 2 46 23 2" xfId="18407" xr:uid="{00000000-0005-0000-0000-0000E8470000}"/>
    <cellStyle name="Normal 7 2 46 24" xfId="18408" xr:uid="{00000000-0005-0000-0000-0000E9470000}"/>
    <cellStyle name="Normal 7 2 46 24 2" xfId="18409" xr:uid="{00000000-0005-0000-0000-0000EA470000}"/>
    <cellStyle name="Normal 7 2 46 25" xfId="18410" xr:uid="{00000000-0005-0000-0000-0000EB470000}"/>
    <cellStyle name="Normal 7 2 46 25 2" xfId="18411" xr:uid="{00000000-0005-0000-0000-0000EC470000}"/>
    <cellStyle name="Normal 7 2 46 26" xfId="18412" xr:uid="{00000000-0005-0000-0000-0000ED470000}"/>
    <cellStyle name="Normal 7 2 46 3" xfId="18413" xr:uid="{00000000-0005-0000-0000-0000EE470000}"/>
    <cellStyle name="Normal 7 2 46 3 10" xfId="18414" xr:uid="{00000000-0005-0000-0000-0000EF470000}"/>
    <cellStyle name="Normal 7 2 46 3 10 2" xfId="18415" xr:uid="{00000000-0005-0000-0000-0000F0470000}"/>
    <cellStyle name="Normal 7 2 46 3 11" xfId="18416" xr:uid="{00000000-0005-0000-0000-0000F1470000}"/>
    <cellStyle name="Normal 7 2 46 3 11 2" xfId="18417" xr:uid="{00000000-0005-0000-0000-0000F2470000}"/>
    <cellStyle name="Normal 7 2 46 3 12" xfId="18418" xr:uid="{00000000-0005-0000-0000-0000F3470000}"/>
    <cellStyle name="Normal 7 2 46 3 12 2" xfId="18419" xr:uid="{00000000-0005-0000-0000-0000F4470000}"/>
    <cellStyle name="Normal 7 2 46 3 13" xfId="18420" xr:uid="{00000000-0005-0000-0000-0000F5470000}"/>
    <cellStyle name="Normal 7 2 46 3 13 2" xfId="18421" xr:uid="{00000000-0005-0000-0000-0000F6470000}"/>
    <cellStyle name="Normal 7 2 46 3 14" xfId="18422" xr:uid="{00000000-0005-0000-0000-0000F7470000}"/>
    <cellStyle name="Normal 7 2 46 3 14 2" xfId="18423" xr:uid="{00000000-0005-0000-0000-0000F8470000}"/>
    <cellStyle name="Normal 7 2 46 3 15" xfId="18424" xr:uid="{00000000-0005-0000-0000-0000F9470000}"/>
    <cellStyle name="Normal 7 2 46 3 15 2" xfId="18425" xr:uid="{00000000-0005-0000-0000-0000FA470000}"/>
    <cellStyle name="Normal 7 2 46 3 16" xfId="18426" xr:uid="{00000000-0005-0000-0000-0000FB470000}"/>
    <cellStyle name="Normal 7 2 46 3 2" xfId="18427" xr:uid="{00000000-0005-0000-0000-0000FC470000}"/>
    <cellStyle name="Normal 7 2 46 3 2 2" xfId="18428" xr:uid="{00000000-0005-0000-0000-0000FD470000}"/>
    <cellStyle name="Normal 7 2 46 3 3" xfId="18429" xr:uid="{00000000-0005-0000-0000-0000FE470000}"/>
    <cellStyle name="Normal 7 2 46 3 3 2" xfId="18430" xr:uid="{00000000-0005-0000-0000-0000FF470000}"/>
    <cellStyle name="Normal 7 2 46 3 4" xfId="18431" xr:uid="{00000000-0005-0000-0000-000000480000}"/>
    <cellStyle name="Normal 7 2 46 3 4 2" xfId="18432" xr:uid="{00000000-0005-0000-0000-000001480000}"/>
    <cellStyle name="Normal 7 2 46 3 5" xfId="18433" xr:uid="{00000000-0005-0000-0000-000002480000}"/>
    <cellStyle name="Normal 7 2 46 3 5 2" xfId="18434" xr:uid="{00000000-0005-0000-0000-000003480000}"/>
    <cellStyle name="Normal 7 2 46 3 6" xfId="18435" xr:uid="{00000000-0005-0000-0000-000004480000}"/>
    <cellStyle name="Normal 7 2 46 3 6 2" xfId="18436" xr:uid="{00000000-0005-0000-0000-000005480000}"/>
    <cellStyle name="Normal 7 2 46 3 7" xfId="18437" xr:uid="{00000000-0005-0000-0000-000006480000}"/>
    <cellStyle name="Normal 7 2 46 3 7 2" xfId="18438" xr:uid="{00000000-0005-0000-0000-000007480000}"/>
    <cellStyle name="Normal 7 2 46 3 8" xfId="18439" xr:uid="{00000000-0005-0000-0000-000008480000}"/>
    <cellStyle name="Normal 7 2 46 3 8 2" xfId="18440" xr:uid="{00000000-0005-0000-0000-000009480000}"/>
    <cellStyle name="Normal 7 2 46 3 9" xfId="18441" xr:uid="{00000000-0005-0000-0000-00000A480000}"/>
    <cellStyle name="Normal 7 2 46 3 9 2" xfId="18442" xr:uid="{00000000-0005-0000-0000-00000B480000}"/>
    <cellStyle name="Normal 7 2 46 4" xfId="18443" xr:uid="{00000000-0005-0000-0000-00000C480000}"/>
    <cellStyle name="Normal 7 2 46 4 10" xfId="18444" xr:uid="{00000000-0005-0000-0000-00000D480000}"/>
    <cellStyle name="Normal 7 2 46 4 10 2" xfId="18445" xr:uid="{00000000-0005-0000-0000-00000E480000}"/>
    <cellStyle name="Normal 7 2 46 4 11" xfId="18446" xr:uid="{00000000-0005-0000-0000-00000F480000}"/>
    <cellStyle name="Normal 7 2 46 4 11 2" xfId="18447" xr:uid="{00000000-0005-0000-0000-000010480000}"/>
    <cellStyle name="Normal 7 2 46 4 12" xfId="18448" xr:uid="{00000000-0005-0000-0000-000011480000}"/>
    <cellStyle name="Normal 7 2 46 4 12 2" xfId="18449" xr:uid="{00000000-0005-0000-0000-000012480000}"/>
    <cellStyle name="Normal 7 2 46 4 13" xfId="18450" xr:uid="{00000000-0005-0000-0000-000013480000}"/>
    <cellStyle name="Normal 7 2 46 4 13 2" xfId="18451" xr:uid="{00000000-0005-0000-0000-000014480000}"/>
    <cellStyle name="Normal 7 2 46 4 14" xfId="18452" xr:uid="{00000000-0005-0000-0000-000015480000}"/>
    <cellStyle name="Normal 7 2 46 4 14 2" xfId="18453" xr:uid="{00000000-0005-0000-0000-000016480000}"/>
    <cellStyle name="Normal 7 2 46 4 15" xfId="18454" xr:uid="{00000000-0005-0000-0000-000017480000}"/>
    <cellStyle name="Normal 7 2 46 4 15 2" xfId="18455" xr:uid="{00000000-0005-0000-0000-000018480000}"/>
    <cellStyle name="Normal 7 2 46 4 16" xfId="18456" xr:uid="{00000000-0005-0000-0000-000019480000}"/>
    <cellStyle name="Normal 7 2 46 4 2" xfId="18457" xr:uid="{00000000-0005-0000-0000-00001A480000}"/>
    <cellStyle name="Normal 7 2 46 4 2 2" xfId="18458" xr:uid="{00000000-0005-0000-0000-00001B480000}"/>
    <cellStyle name="Normal 7 2 46 4 3" xfId="18459" xr:uid="{00000000-0005-0000-0000-00001C480000}"/>
    <cellStyle name="Normal 7 2 46 4 3 2" xfId="18460" xr:uid="{00000000-0005-0000-0000-00001D480000}"/>
    <cellStyle name="Normal 7 2 46 4 4" xfId="18461" xr:uid="{00000000-0005-0000-0000-00001E480000}"/>
    <cellStyle name="Normal 7 2 46 4 4 2" xfId="18462" xr:uid="{00000000-0005-0000-0000-00001F480000}"/>
    <cellStyle name="Normal 7 2 46 4 5" xfId="18463" xr:uid="{00000000-0005-0000-0000-000020480000}"/>
    <cellStyle name="Normal 7 2 46 4 5 2" xfId="18464" xr:uid="{00000000-0005-0000-0000-000021480000}"/>
    <cellStyle name="Normal 7 2 46 4 6" xfId="18465" xr:uid="{00000000-0005-0000-0000-000022480000}"/>
    <cellStyle name="Normal 7 2 46 4 6 2" xfId="18466" xr:uid="{00000000-0005-0000-0000-000023480000}"/>
    <cellStyle name="Normal 7 2 46 4 7" xfId="18467" xr:uid="{00000000-0005-0000-0000-000024480000}"/>
    <cellStyle name="Normal 7 2 46 4 7 2" xfId="18468" xr:uid="{00000000-0005-0000-0000-000025480000}"/>
    <cellStyle name="Normal 7 2 46 4 8" xfId="18469" xr:uid="{00000000-0005-0000-0000-000026480000}"/>
    <cellStyle name="Normal 7 2 46 4 8 2" xfId="18470" xr:uid="{00000000-0005-0000-0000-000027480000}"/>
    <cellStyle name="Normal 7 2 46 4 9" xfId="18471" xr:uid="{00000000-0005-0000-0000-000028480000}"/>
    <cellStyle name="Normal 7 2 46 4 9 2" xfId="18472" xr:uid="{00000000-0005-0000-0000-000029480000}"/>
    <cellStyle name="Normal 7 2 46 5" xfId="18473" xr:uid="{00000000-0005-0000-0000-00002A480000}"/>
    <cellStyle name="Normal 7 2 46 5 10" xfId="18474" xr:uid="{00000000-0005-0000-0000-00002B480000}"/>
    <cellStyle name="Normal 7 2 46 5 10 2" xfId="18475" xr:uid="{00000000-0005-0000-0000-00002C480000}"/>
    <cellStyle name="Normal 7 2 46 5 11" xfId="18476" xr:uid="{00000000-0005-0000-0000-00002D480000}"/>
    <cellStyle name="Normal 7 2 46 5 11 2" xfId="18477" xr:uid="{00000000-0005-0000-0000-00002E480000}"/>
    <cellStyle name="Normal 7 2 46 5 12" xfId="18478" xr:uid="{00000000-0005-0000-0000-00002F480000}"/>
    <cellStyle name="Normal 7 2 46 5 12 2" xfId="18479" xr:uid="{00000000-0005-0000-0000-000030480000}"/>
    <cellStyle name="Normal 7 2 46 5 13" xfId="18480" xr:uid="{00000000-0005-0000-0000-000031480000}"/>
    <cellStyle name="Normal 7 2 46 5 13 2" xfId="18481" xr:uid="{00000000-0005-0000-0000-000032480000}"/>
    <cellStyle name="Normal 7 2 46 5 14" xfId="18482" xr:uid="{00000000-0005-0000-0000-000033480000}"/>
    <cellStyle name="Normal 7 2 46 5 14 2" xfId="18483" xr:uid="{00000000-0005-0000-0000-000034480000}"/>
    <cellStyle name="Normal 7 2 46 5 15" xfId="18484" xr:uid="{00000000-0005-0000-0000-000035480000}"/>
    <cellStyle name="Normal 7 2 46 5 15 2" xfId="18485" xr:uid="{00000000-0005-0000-0000-000036480000}"/>
    <cellStyle name="Normal 7 2 46 5 16" xfId="18486" xr:uid="{00000000-0005-0000-0000-000037480000}"/>
    <cellStyle name="Normal 7 2 46 5 2" xfId="18487" xr:uid="{00000000-0005-0000-0000-000038480000}"/>
    <cellStyle name="Normal 7 2 46 5 2 2" xfId="18488" xr:uid="{00000000-0005-0000-0000-000039480000}"/>
    <cellStyle name="Normal 7 2 46 5 3" xfId="18489" xr:uid="{00000000-0005-0000-0000-00003A480000}"/>
    <cellStyle name="Normal 7 2 46 5 3 2" xfId="18490" xr:uid="{00000000-0005-0000-0000-00003B480000}"/>
    <cellStyle name="Normal 7 2 46 5 4" xfId="18491" xr:uid="{00000000-0005-0000-0000-00003C480000}"/>
    <cellStyle name="Normal 7 2 46 5 4 2" xfId="18492" xr:uid="{00000000-0005-0000-0000-00003D480000}"/>
    <cellStyle name="Normal 7 2 46 5 5" xfId="18493" xr:uid="{00000000-0005-0000-0000-00003E480000}"/>
    <cellStyle name="Normal 7 2 46 5 5 2" xfId="18494" xr:uid="{00000000-0005-0000-0000-00003F480000}"/>
    <cellStyle name="Normal 7 2 46 5 6" xfId="18495" xr:uid="{00000000-0005-0000-0000-000040480000}"/>
    <cellStyle name="Normal 7 2 46 5 6 2" xfId="18496" xr:uid="{00000000-0005-0000-0000-000041480000}"/>
    <cellStyle name="Normal 7 2 46 5 7" xfId="18497" xr:uid="{00000000-0005-0000-0000-000042480000}"/>
    <cellStyle name="Normal 7 2 46 5 7 2" xfId="18498" xr:uid="{00000000-0005-0000-0000-000043480000}"/>
    <cellStyle name="Normal 7 2 46 5 8" xfId="18499" xr:uid="{00000000-0005-0000-0000-000044480000}"/>
    <cellStyle name="Normal 7 2 46 5 8 2" xfId="18500" xr:uid="{00000000-0005-0000-0000-000045480000}"/>
    <cellStyle name="Normal 7 2 46 5 9" xfId="18501" xr:uid="{00000000-0005-0000-0000-000046480000}"/>
    <cellStyle name="Normal 7 2 46 5 9 2" xfId="18502" xr:uid="{00000000-0005-0000-0000-000047480000}"/>
    <cellStyle name="Normal 7 2 46 6" xfId="18503" xr:uid="{00000000-0005-0000-0000-000048480000}"/>
    <cellStyle name="Normal 7 2 46 6 10" xfId="18504" xr:uid="{00000000-0005-0000-0000-000049480000}"/>
    <cellStyle name="Normal 7 2 46 6 10 2" xfId="18505" xr:uid="{00000000-0005-0000-0000-00004A480000}"/>
    <cellStyle name="Normal 7 2 46 6 11" xfId="18506" xr:uid="{00000000-0005-0000-0000-00004B480000}"/>
    <cellStyle name="Normal 7 2 46 6 11 2" xfId="18507" xr:uid="{00000000-0005-0000-0000-00004C480000}"/>
    <cellStyle name="Normal 7 2 46 6 12" xfId="18508" xr:uid="{00000000-0005-0000-0000-00004D480000}"/>
    <cellStyle name="Normal 7 2 46 6 12 2" xfId="18509" xr:uid="{00000000-0005-0000-0000-00004E480000}"/>
    <cellStyle name="Normal 7 2 46 6 13" xfId="18510" xr:uid="{00000000-0005-0000-0000-00004F480000}"/>
    <cellStyle name="Normal 7 2 46 6 13 2" xfId="18511" xr:uid="{00000000-0005-0000-0000-000050480000}"/>
    <cellStyle name="Normal 7 2 46 6 14" xfId="18512" xr:uid="{00000000-0005-0000-0000-000051480000}"/>
    <cellStyle name="Normal 7 2 46 6 14 2" xfId="18513" xr:uid="{00000000-0005-0000-0000-000052480000}"/>
    <cellStyle name="Normal 7 2 46 6 15" xfId="18514" xr:uid="{00000000-0005-0000-0000-000053480000}"/>
    <cellStyle name="Normal 7 2 46 6 15 2" xfId="18515" xr:uid="{00000000-0005-0000-0000-000054480000}"/>
    <cellStyle name="Normal 7 2 46 6 16" xfId="18516" xr:uid="{00000000-0005-0000-0000-000055480000}"/>
    <cellStyle name="Normal 7 2 46 6 2" xfId="18517" xr:uid="{00000000-0005-0000-0000-000056480000}"/>
    <cellStyle name="Normal 7 2 46 6 2 2" xfId="18518" xr:uid="{00000000-0005-0000-0000-000057480000}"/>
    <cellStyle name="Normal 7 2 46 6 3" xfId="18519" xr:uid="{00000000-0005-0000-0000-000058480000}"/>
    <cellStyle name="Normal 7 2 46 6 3 2" xfId="18520" xr:uid="{00000000-0005-0000-0000-000059480000}"/>
    <cellStyle name="Normal 7 2 46 6 4" xfId="18521" xr:uid="{00000000-0005-0000-0000-00005A480000}"/>
    <cellStyle name="Normal 7 2 46 6 4 2" xfId="18522" xr:uid="{00000000-0005-0000-0000-00005B480000}"/>
    <cellStyle name="Normal 7 2 46 6 5" xfId="18523" xr:uid="{00000000-0005-0000-0000-00005C480000}"/>
    <cellStyle name="Normal 7 2 46 6 5 2" xfId="18524" xr:uid="{00000000-0005-0000-0000-00005D480000}"/>
    <cellStyle name="Normal 7 2 46 6 6" xfId="18525" xr:uid="{00000000-0005-0000-0000-00005E480000}"/>
    <cellStyle name="Normal 7 2 46 6 6 2" xfId="18526" xr:uid="{00000000-0005-0000-0000-00005F480000}"/>
    <cellStyle name="Normal 7 2 46 6 7" xfId="18527" xr:uid="{00000000-0005-0000-0000-000060480000}"/>
    <cellStyle name="Normal 7 2 46 6 7 2" xfId="18528" xr:uid="{00000000-0005-0000-0000-000061480000}"/>
    <cellStyle name="Normal 7 2 46 6 8" xfId="18529" xr:uid="{00000000-0005-0000-0000-000062480000}"/>
    <cellStyle name="Normal 7 2 46 6 8 2" xfId="18530" xr:uid="{00000000-0005-0000-0000-000063480000}"/>
    <cellStyle name="Normal 7 2 46 6 9" xfId="18531" xr:uid="{00000000-0005-0000-0000-000064480000}"/>
    <cellStyle name="Normal 7 2 46 6 9 2" xfId="18532" xr:uid="{00000000-0005-0000-0000-000065480000}"/>
    <cellStyle name="Normal 7 2 46 7" xfId="18533" xr:uid="{00000000-0005-0000-0000-000066480000}"/>
    <cellStyle name="Normal 7 2 46 7 10" xfId="18534" xr:uid="{00000000-0005-0000-0000-000067480000}"/>
    <cellStyle name="Normal 7 2 46 7 10 2" xfId="18535" xr:uid="{00000000-0005-0000-0000-000068480000}"/>
    <cellStyle name="Normal 7 2 46 7 11" xfId="18536" xr:uid="{00000000-0005-0000-0000-000069480000}"/>
    <cellStyle name="Normal 7 2 46 7 11 2" xfId="18537" xr:uid="{00000000-0005-0000-0000-00006A480000}"/>
    <cellStyle name="Normal 7 2 46 7 12" xfId="18538" xr:uid="{00000000-0005-0000-0000-00006B480000}"/>
    <cellStyle name="Normal 7 2 46 7 12 2" xfId="18539" xr:uid="{00000000-0005-0000-0000-00006C480000}"/>
    <cellStyle name="Normal 7 2 46 7 13" xfId="18540" xr:uid="{00000000-0005-0000-0000-00006D480000}"/>
    <cellStyle name="Normal 7 2 46 7 13 2" xfId="18541" xr:uid="{00000000-0005-0000-0000-00006E480000}"/>
    <cellStyle name="Normal 7 2 46 7 14" xfId="18542" xr:uid="{00000000-0005-0000-0000-00006F480000}"/>
    <cellStyle name="Normal 7 2 46 7 14 2" xfId="18543" xr:uid="{00000000-0005-0000-0000-000070480000}"/>
    <cellStyle name="Normal 7 2 46 7 15" xfId="18544" xr:uid="{00000000-0005-0000-0000-000071480000}"/>
    <cellStyle name="Normal 7 2 46 7 15 2" xfId="18545" xr:uid="{00000000-0005-0000-0000-000072480000}"/>
    <cellStyle name="Normal 7 2 46 7 16" xfId="18546" xr:uid="{00000000-0005-0000-0000-000073480000}"/>
    <cellStyle name="Normal 7 2 46 7 2" xfId="18547" xr:uid="{00000000-0005-0000-0000-000074480000}"/>
    <cellStyle name="Normal 7 2 46 7 2 2" xfId="18548" xr:uid="{00000000-0005-0000-0000-000075480000}"/>
    <cellStyle name="Normal 7 2 46 7 3" xfId="18549" xr:uid="{00000000-0005-0000-0000-000076480000}"/>
    <cellStyle name="Normal 7 2 46 7 3 2" xfId="18550" xr:uid="{00000000-0005-0000-0000-000077480000}"/>
    <cellStyle name="Normal 7 2 46 7 4" xfId="18551" xr:uid="{00000000-0005-0000-0000-000078480000}"/>
    <cellStyle name="Normal 7 2 46 7 4 2" xfId="18552" xr:uid="{00000000-0005-0000-0000-000079480000}"/>
    <cellStyle name="Normal 7 2 46 7 5" xfId="18553" xr:uid="{00000000-0005-0000-0000-00007A480000}"/>
    <cellStyle name="Normal 7 2 46 7 5 2" xfId="18554" xr:uid="{00000000-0005-0000-0000-00007B480000}"/>
    <cellStyle name="Normal 7 2 46 7 6" xfId="18555" xr:uid="{00000000-0005-0000-0000-00007C480000}"/>
    <cellStyle name="Normal 7 2 46 7 6 2" xfId="18556" xr:uid="{00000000-0005-0000-0000-00007D480000}"/>
    <cellStyle name="Normal 7 2 46 7 7" xfId="18557" xr:uid="{00000000-0005-0000-0000-00007E480000}"/>
    <cellStyle name="Normal 7 2 46 7 7 2" xfId="18558" xr:uid="{00000000-0005-0000-0000-00007F480000}"/>
    <cellStyle name="Normal 7 2 46 7 8" xfId="18559" xr:uid="{00000000-0005-0000-0000-000080480000}"/>
    <cellStyle name="Normal 7 2 46 7 8 2" xfId="18560" xr:uid="{00000000-0005-0000-0000-000081480000}"/>
    <cellStyle name="Normal 7 2 46 7 9" xfId="18561" xr:uid="{00000000-0005-0000-0000-000082480000}"/>
    <cellStyle name="Normal 7 2 46 7 9 2" xfId="18562" xr:uid="{00000000-0005-0000-0000-000083480000}"/>
    <cellStyle name="Normal 7 2 46 8" xfId="18563" xr:uid="{00000000-0005-0000-0000-000084480000}"/>
    <cellStyle name="Normal 7 2 46 8 10" xfId="18564" xr:uid="{00000000-0005-0000-0000-000085480000}"/>
    <cellStyle name="Normal 7 2 46 8 10 2" xfId="18565" xr:uid="{00000000-0005-0000-0000-000086480000}"/>
    <cellStyle name="Normal 7 2 46 8 11" xfId="18566" xr:uid="{00000000-0005-0000-0000-000087480000}"/>
    <cellStyle name="Normal 7 2 46 8 11 2" xfId="18567" xr:uid="{00000000-0005-0000-0000-000088480000}"/>
    <cellStyle name="Normal 7 2 46 8 12" xfId="18568" xr:uid="{00000000-0005-0000-0000-000089480000}"/>
    <cellStyle name="Normal 7 2 46 8 12 2" xfId="18569" xr:uid="{00000000-0005-0000-0000-00008A480000}"/>
    <cellStyle name="Normal 7 2 46 8 13" xfId="18570" xr:uid="{00000000-0005-0000-0000-00008B480000}"/>
    <cellStyle name="Normal 7 2 46 8 13 2" xfId="18571" xr:uid="{00000000-0005-0000-0000-00008C480000}"/>
    <cellStyle name="Normal 7 2 46 8 14" xfId="18572" xr:uid="{00000000-0005-0000-0000-00008D480000}"/>
    <cellStyle name="Normal 7 2 46 8 14 2" xfId="18573" xr:uid="{00000000-0005-0000-0000-00008E480000}"/>
    <cellStyle name="Normal 7 2 46 8 15" xfId="18574" xr:uid="{00000000-0005-0000-0000-00008F480000}"/>
    <cellStyle name="Normal 7 2 46 8 15 2" xfId="18575" xr:uid="{00000000-0005-0000-0000-000090480000}"/>
    <cellStyle name="Normal 7 2 46 8 16" xfId="18576" xr:uid="{00000000-0005-0000-0000-000091480000}"/>
    <cellStyle name="Normal 7 2 46 8 2" xfId="18577" xr:uid="{00000000-0005-0000-0000-000092480000}"/>
    <cellStyle name="Normal 7 2 46 8 2 2" xfId="18578" xr:uid="{00000000-0005-0000-0000-000093480000}"/>
    <cellStyle name="Normal 7 2 46 8 3" xfId="18579" xr:uid="{00000000-0005-0000-0000-000094480000}"/>
    <cellStyle name="Normal 7 2 46 8 3 2" xfId="18580" xr:uid="{00000000-0005-0000-0000-000095480000}"/>
    <cellStyle name="Normal 7 2 46 8 4" xfId="18581" xr:uid="{00000000-0005-0000-0000-000096480000}"/>
    <cellStyle name="Normal 7 2 46 8 4 2" xfId="18582" xr:uid="{00000000-0005-0000-0000-000097480000}"/>
    <cellStyle name="Normal 7 2 46 8 5" xfId="18583" xr:uid="{00000000-0005-0000-0000-000098480000}"/>
    <cellStyle name="Normal 7 2 46 8 5 2" xfId="18584" xr:uid="{00000000-0005-0000-0000-000099480000}"/>
    <cellStyle name="Normal 7 2 46 8 6" xfId="18585" xr:uid="{00000000-0005-0000-0000-00009A480000}"/>
    <cellStyle name="Normal 7 2 46 8 6 2" xfId="18586" xr:uid="{00000000-0005-0000-0000-00009B480000}"/>
    <cellStyle name="Normal 7 2 46 8 7" xfId="18587" xr:uid="{00000000-0005-0000-0000-00009C480000}"/>
    <cellStyle name="Normal 7 2 46 8 7 2" xfId="18588" xr:uid="{00000000-0005-0000-0000-00009D480000}"/>
    <cellStyle name="Normal 7 2 46 8 8" xfId="18589" xr:uid="{00000000-0005-0000-0000-00009E480000}"/>
    <cellStyle name="Normal 7 2 46 8 8 2" xfId="18590" xr:uid="{00000000-0005-0000-0000-00009F480000}"/>
    <cellStyle name="Normal 7 2 46 8 9" xfId="18591" xr:uid="{00000000-0005-0000-0000-0000A0480000}"/>
    <cellStyle name="Normal 7 2 46 8 9 2" xfId="18592" xr:uid="{00000000-0005-0000-0000-0000A1480000}"/>
    <cellStyle name="Normal 7 2 46 9" xfId="18593" xr:uid="{00000000-0005-0000-0000-0000A2480000}"/>
    <cellStyle name="Normal 7 2 46 9 10" xfId="18594" xr:uid="{00000000-0005-0000-0000-0000A3480000}"/>
    <cellStyle name="Normal 7 2 46 9 10 2" xfId="18595" xr:uid="{00000000-0005-0000-0000-0000A4480000}"/>
    <cellStyle name="Normal 7 2 46 9 11" xfId="18596" xr:uid="{00000000-0005-0000-0000-0000A5480000}"/>
    <cellStyle name="Normal 7 2 46 9 11 2" xfId="18597" xr:uid="{00000000-0005-0000-0000-0000A6480000}"/>
    <cellStyle name="Normal 7 2 46 9 12" xfId="18598" xr:uid="{00000000-0005-0000-0000-0000A7480000}"/>
    <cellStyle name="Normal 7 2 46 9 12 2" xfId="18599" xr:uid="{00000000-0005-0000-0000-0000A8480000}"/>
    <cellStyle name="Normal 7 2 46 9 13" xfId="18600" xr:uid="{00000000-0005-0000-0000-0000A9480000}"/>
    <cellStyle name="Normal 7 2 46 9 13 2" xfId="18601" xr:uid="{00000000-0005-0000-0000-0000AA480000}"/>
    <cellStyle name="Normal 7 2 46 9 14" xfId="18602" xr:uid="{00000000-0005-0000-0000-0000AB480000}"/>
    <cellStyle name="Normal 7 2 46 9 14 2" xfId="18603" xr:uid="{00000000-0005-0000-0000-0000AC480000}"/>
    <cellStyle name="Normal 7 2 46 9 15" xfId="18604" xr:uid="{00000000-0005-0000-0000-0000AD480000}"/>
    <cellStyle name="Normal 7 2 46 9 15 2" xfId="18605" xr:uid="{00000000-0005-0000-0000-0000AE480000}"/>
    <cellStyle name="Normal 7 2 46 9 16" xfId="18606" xr:uid="{00000000-0005-0000-0000-0000AF480000}"/>
    <cellStyle name="Normal 7 2 46 9 2" xfId="18607" xr:uid="{00000000-0005-0000-0000-0000B0480000}"/>
    <cellStyle name="Normal 7 2 46 9 2 2" xfId="18608" xr:uid="{00000000-0005-0000-0000-0000B1480000}"/>
    <cellStyle name="Normal 7 2 46 9 3" xfId="18609" xr:uid="{00000000-0005-0000-0000-0000B2480000}"/>
    <cellStyle name="Normal 7 2 46 9 3 2" xfId="18610" xr:uid="{00000000-0005-0000-0000-0000B3480000}"/>
    <cellStyle name="Normal 7 2 46 9 4" xfId="18611" xr:uid="{00000000-0005-0000-0000-0000B4480000}"/>
    <cellStyle name="Normal 7 2 46 9 4 2" xfId="18612" xr:uid="{00000000-0005-0000-0000-0000B5480000}"/>
    <cellStyle name="Normal 7 2 46 9 5" xfId="18613" xr:uid="{00000000-0005-0000-0000-0000B6480000}"/>
    <cellStyle name="Normal 7 2 46 9 5 2" xfId="18614" xr:uid="{00000000-0005-0000-0000-0000B7480000}"/>
    <cellStyle name="Normal 7 2 46 9 6" xfId="18615" xr:uid="{00000000-0005-0000-0000-0000B8480000}"/>
    <cellStyle name="Normal 7 2 46 9 6 2" xfId="18616" xr:uid="{00000000-0005-0000-0000-0000B9480000}"/>
    <cellStyle name="Normal 7 2 46 9 7" xfId="18617" xr:uid="{00000000-0005-0000-0000-0000BA480000}"/>
    <cellStyle name="Normal 7 2 46 9 7 2" xfId="18618" xr:uid="{00000000-0005-0000-0000-0000BB480000}"/>
    <cellStyle name="Normal 7 2 46 9 8" xfId="18619" xr:uid="{00000000-0005-0000-0000-0000BC480000}"/>
    <cellStyle name="Normal 7 2 46 9 8 2" xfId="18620" xr:uid="{00000000-0005-0000-0000-0000BD480000}"/>
    <cellStyle name="Normal 7 2 46 9 9" xfId="18621" xr:uid="{00000000-0005-0000-0000-0000BE480000}"/>
    <cellStyle name="Normal 7 2 46 9 9 2" xfId="18622" xr:uid="{00000000-0005-0000-0000-0000BF480000}"/>
    <cellStyle name="Normal 7 2 47" xfId="18623" xr:uid="{00000000-0005-0000-0000-0000C0480000}"/>
    <cellStyle name="Normal 7 2 48" xfId="18624" xr:uid="{00000000-0005-0000-0000-0000C1480000}"/>
    <cellStyle name="Normal 7 2 49" xfId="18625" xr:uid="{00000000-0005-0000-0000-0000C2480000}"/>
    <cellStyle name="Normal 7 2 5" xfId="18626" xr:uid="{00000000-0005-0000-0000-0000C3480000}"/>
    <cellStyle name="Normal 7 2 50" xfId="18627" xr:uid="{00000000-0005-0000-0000-0000C4480000}"/>
    <cellStyle name="Normal 7 2 51" xfId="18628" xr:uid="{00000000-0005-0000-0000-0000C5480000}"/>
    <cellStyle name="Normal 7 2 51 10" xfId="18629" xr:uid="{00000000-0005-0000-0000-0000C6480000}"/>
    <cellStyle name="Normal 7 2 51 10 2" xfId="18630" xr:uid="{00000000-0005-0000-0000-0000C7480000}"/>
    <cellStyle name="Normal 7 2 51 11" xfId="18631" xr:uid="{00000000-0005-0000-0000-0000C8480000}"/>
    <cellStyle name="Normal 7 2 51 11 2" xfId="18632" xr:uid="{00000000-0005-0000-0000-0000C9480000}"/>
    <cellStyle name="Normal 7 2 51 12" xfId="18633" xr:uid="{00000000-0005-0000-0000-0000CA480000}"/>
    <cellStyle name="Normal 7 2 51 12 2" xfId="18634" xr:uid="{00000000-0005-0000-0000-0000CB480000}"/>
    <cellStyle name="Normal 7 2 51 13" xfId="18635" xr:uid="{00000000-0005-0000-0000-0000CC480000}"/>
    <cellStyle name="Normal 7 2 51 13 2" xfId="18636" xr:uid="{00000000-0005-0000-0000-0000CD480000}"/>
    <cellStyle name="Normal 7 2 51 14" xfId="18637" xr:uid="{00000000-0005-0000-0000-0000CE480000}"/>
    <cellStyle name="Normal 7 2 51 14 2" xfId="18638" xr:uid="{00000000-0005-0000-0000-0000CF480000}"/>
    <cellStyle name="Normal 7 2 51 15" xfId="18639" xr:uid="{00000000-0005-0000-0000-0000D0480000}"/>
    <cellStyle name="Normal 7 2 51 15 2" xfId="18640" xr:uid="{00000000-0005-0000-0000-0000D1480000}"/>
    <cellStyle name="Normal 7 2 51 16" xfId="18641" xr:uid="{00000000-0005-0000-0000-0000D2480000}"/>
    <cellStyle name="Normal 7 2 51 2" xfId="18642" xr:uid="{00000000-0005-0000-0000-0000D3480000}"/>
    <cellStyle name="Normal 7 2 51 2 2" xfId="18643" xr:uid="{00000000-0005-0000-0000-0000D4480000}"/>
    <cellStyle name="Normal 7 2 51 3" xfId="18644" xr:uid="{00000000-0005-0000-0000-0000D5480000}"/>
    <cellStyle name="Normal 7 2 51 3 2" xfId="18645" xr:uid="{00000000-0005-0000-0000-0000D6480000}"/>
    <cellStyle name="Normal 7 2 51 4" xfId="18646" xr:uid="{00000000-0005-0000-0000-0000D7480000}"/>
    <cellStyle name="Normal 7 2 51 4 2" xfId="18647" xr:uid="{00000000-0005-0000-0000-0000D8480000}"/>
    <cellStyle name="Normal 7 2 51 5" xfId="18648" xr:uid="{00000000-0005-0000-0000-0000D9480000}"/>
    <cellStyle name="Normal 7 2 51 5 2" xfId="18649" xr:uid="{00000000-0005-0000-0000-0000DA480000}"/>
    <cellStyle name="Normal 7 2 51 6" xfId="18650" xr:uid="{00000000-0005-0000-0000-0000DB480000}"/>
    <cellStyle name="Normal 7 2 51 6 2" xfId="18651" xr:uid="{00000000-0005-0000-0000-0000DC480000}"/>
    <cellStyle name="Normal 7 2 51 7" xfId="18652" xr:uid="{00000000-0005-0000-0000-0000DD480000}"/>
    <cellStyle name="Normal 7 2 51 7 2" xfId="18653" xr:uid="{00000000-0005-0000-0000-0000DE480000}"/>
    <cellStyle name="Normal 7 2 51 8" xfId="18654" xr:uid="{00000000-0005-0000-0000-0000DF480000}"/>
    <cellStyle name="Normal 7 2 51 8 2" xfId="18655" xr:uid="{00000000-0005-0000-0000-0000E0480000}"/>
    <cellStyle name="Normal 7 2 51 9" xfId="18656" xr:uid="{00000000-0005-0000-0000-0000E1480000}"/>
    <cellStyle name="Normal 7 2 51 9 2" xfId="18657" xr:uid="{00000000-0005-0000-0000-0000E2480000}"/>
    <cellStyle name="Normal 7 2 52" xfId="18658" xr:uid="{00000000-0005-0000-0000-0000E3480000}"/>
    <cellStyle name="Normal 7 2 52 10" xfId="18659" xr:uid="{00000000-0005-0000-0000-0000E4480000}"/>
    <cellStyle name="Normal 7 2 52 10 2" xfId="18660" xr:uid="{00000000-0005-0000-0000-0000E5480000}"/>
    <cellStyle name="Normal 7 2 52 11" xfId="18661" xr:uid="{00000000-0005-0000-0000-0000E6480000}"/>
    <cellStyle name="Normal 7 2 52 11 2" xfId="18662" xr:uid="{00000000-0005-0000-0000-0000E7480000}"/>
    <cellStyle name="Normal 7 2 52 12" xfId="18663" xr:uid="{00000000-0005-0000-0000-0000E8480000}"/>
    <cellStyle name="Normal 7 2 52 12 2" xfId="18664" xr:uid="{00000000-0005-0000-0000-0000E9480000}"/>
    <cellStyle name="Normal 7 2 52 13" xfId="18665" xr:uid="{00000000-0005-0000-0000-0000EA480000}"/>
    <cellStyle name="Normal 7 2 52 13 2" xfId="18666" xr:uid="{00000000-0005-0000-0000-0000EB480000}"/>
    <cellStyle name="Normal 7 2 52 14" xfId="18667" xr:uid="{00000000-0005-0000-0000-0000EC480000}"/>
    <cellStyle name="Normal 7 2 52 14 2" xfId="18668" xr:uid="{00000000-0005-0000-0000-0000ED480000}"/>
    <cellStyle name="Normal 7 2 52 15" xfId="18669" xr:uid="{00000000-0005-0000-0000-0000EE480000}"/>
    <cellStyle name="Normal 7 2 52 15 2" xfId="18670" xr:uid="{00000000-0005-0000-0000-0000EF480000}"/>
    <cellStyle name="Normal 7 2 52 16" xfId="18671" xr:uid="{00000000-0005-0000-0000-0000F0480000}"/>
    <cellStyle name="Normal 7 2 52 2" xfId="18672" xr:uid="{00000000-0005-0000-0000-0000F1480000}"/>
    <cellStyle name="Normal 7 2 52 2 2" xfId="18673" xr:uid="{00000000-0005-0000-0000-0000F2480000}"/>
    <cellStyle name="Normal 7 2 52 3" xfId="18674" xr:uid="{00000000-0005-0000-0000-0000F3480000}"/>
    <cellStyle name="Normal 7 2 52 3 2" xfId="18675" xr:uid="{00000000-0005-0000-0000-0000F4480000}"/>
    <cellStyle name="Normal 7 2 52 4" xfId="18676" xr:uid="{00000000-0005-0000-0000-0000F5480000}"/>
    <cellStyle name="Normal 7 2 52 4 2" xfId="18677" xr:uid="{00000000-0005-0000-0000-0000F6480000}"/>
    <cellStyle name="Normal 7 2 52 5" xfId="18678" xr:uid="{00000000-0005-0000-0000-0000F7480000}"/>
    <cellStyle name="Normal 7 2 52 5 2" xfId="18679" xr:uid="{00000000-0005-0000-0000-0000F8480000}"/>
    <cellStyle name="Normal 7 2 52 6" xfId="18680" xr:uid="{00000000-0005-0000-0000-0000F9480000}"/>
    <cellStyle name="Normal 7 2 52 6 2" xfId="18681" xr:uid="{00000000-0005-0000-0000-0000FA480000}"/>
    <cellStyle name="Normal 7 2 52 7" xfId="18682" xr:uid="{00000000-0005-0000-0000-0000FB480000}"/>
    <cellStyle name="Normal 7 2 52 7 2" xfId="18683" xr:uid="{00000000-0005-0000-0000-0000FC480000}"/>
    <cellStyle name="Normal 7 2 52 8" xfId="18684" xr:uid="{00000000-0005-0000-0000-0000FD480000}"/>
    <cellStyle name="Normal 7 2 52 8 2" xfId="18685" xr:uid="{00000000-0005-0000-0000-0000FE480000}"/>
    <cellStyle name="Normal 7 2 52 9" xfId="18686" xr:uid="{00000000-0005-0000-0000-0000FF480000}"/>
    <cellStyle name="Normal 7 2 52 9 2" xfId="18687" xr:uid="{00000000-0005-0000-0000-000000490000}"/>
    <cellStyle name="Normal 7 2 53" xfId="18688" xr:uid="{00000000-0005-0000-0000-000001490000}"/>
    <cellStyle name="Normal 7 2 53 10" xfId="18689" xr:uid="{00000000-0005-0000-0000-000002490000}"/>
    <cellStyle name="Normal 7 2 53 10 2" xfId="18690" xr:uid="{00000000-0005-0000-0000-000003490000}"/>
    <cellStyle name="Normal 7 2 53 11" xfId="18691" xr:uid="{00000000-0005-0000-0000-000004490000}"/>
    <cellStyle name="Normal 7 2 53 11 2" xfId="18692" xr:uid="{00000000-0005-0000-0000-000005490000}"/>
    <cellStyle name="Normal 7 2 53 12" xfId="18693" xr:uid="{00000000-0005-0000-0000-000006490000}"/>
    <cellStyle name="Normal 7 2 53 12 2" xfId="18694" xr:uid="{00000000-0005-0000-0000-000007490000}"/>
    <cellStyle name="Normal 7 2 53 13" xfId="18695" xr:uid="{00000000-0005-0000-0000-000008490000}"/>
    <cellStyle name="Normal 7 2 53 13 2" xfId="18696" xr:uid="{00000000-0005-0000-0000-000009490000}"/>
    <cellStyle name="Normal 7 2 53 14" xfId="18697" xr:uid="{00000000-0005-0000-0000-00000A490000}"/>
    <cellStyle name="Normal 7 2 53 14 2" xfId="18698" xr:uid="{00000000-0005-0000-0000-00000B490000}"/>
    <cellStyle name="Normal 7 2 53 15" xfId="18699" xr:uid="{00000000-0005-0000-0000-00000C490000}"/>
    <cellStyle name="Normal 7 2 53 15 2" xfId="18700" xr:uid="{00000000-0005-0000-0000-00000D490000}"/>
    <cellStyle name="Normal 7 2 53 16" xfId="18701" xr:uid="{00000000-0005-0000-0000-00000E490000}"/>
    <cellStyle name="Normal 7 2 53 2" xfId="18702" xr:uid="{00000000-0005-0000-0000-00000F490000}"/>
    <cellStyle name="Normal 7 2 53 2 2" xfId="18703" xr:uid="{00000000-0005-0000-0000-000010490000}"/>
    <cellStyle name="Normal 7 2 53 3" xfId="18704" xr:uid="{00000000-0005-0000-0000-000011490000}"/>
    <cellStyle name="Normal 7 2 53 3 2" xfId="18705" xr:uid="{00000000-0005-0000-0000-000012490000}"/>
    <cellStyle name="Normal 7 2 53 4" xfId="18706" xr:uid="{00000000-0005-0000-0000-000013490000}"/>
    <cellStyle name="Normal 7 2 53 4 2" xfId="18707" xr:uid="{00000000-0005-0000-0000-000014490000}"/>
    <cellStyle name="Normal 7 2 53 5" xfId="18708" xr:uid="{00000000-0005-0000-0000-000015490000}"/>
    <cellStyle name="Normal 7 2 53 5 2" xfId="18709" xr:uid="{00000000-0005-0000-0000-000016490000}"/>
    <cellStyle name="Normal 7 2 53 6" xfId="18710" xr:uid="{00000000-0005-0000-0000-000017490000}"/>
    <cellStyle name="Normal 7 2 53 6 2" xfId="18711" xr:uid="{00000000-0005-0000-0000-000018490000}"/>
    <cellStyle name="Normal 7 2 53 7" xfId="18712" xr:uid="{00000000-0005-0000-0000-000019490000}"/>
    <cellStyle name="Normal 7 2 53 7 2" xfId="18713" xr:uid="{00000000-0005-0000-0000-00001A490000}"/>
    <cellStyle name="Normal 7 2 53 8" xfId="18714" xr:uid="{00000000-0005-0000-0000-00001B490000}"/>
    <cellStyle name="Normal 7 2 53 8 2" xfId="18715" xr:uid="{00000000-0005-0000-0000-00001C490000}"/>
    <cellStyle name="Normal 7 2 53 9" xfId="18716" xr:uid="{00000000-0005-0000-0000-00001D490000}"/>
    <cellStyle name="Normal 7 2 53 9 2" xfId="18717" xr:uid="{00000000-0005-0000-0000-00001E490000}"/>
    <cellStyle name="Normal 7 2 54" xfId="18718" xr:uid="{00000000-0005-0000-0000-00001F490000}"/>
    <cellStyle name="Normal 7 2 54 10" xfId="18719" xr:uid="{00000000-0005-0000-0000-000020490000}"/>
    <cellStyle name="Normal 7 2 54 10 2" xfId="18720" xr:uid="{00000000-0005-0000-0000-000021490000}"/>
    <cellStyle name="Normal 7 2 54 11" xfId="18721" xr:uid="{00000000-0005-0000-0000-000022490000}"/>
    <cellStyle name="Normal 7 2 54 11 2" xfId="18722" xr:uid="{00000000-0005-0000-0000-000023490000}"/>
    <cellStyle name="Normal 7 2 54 12" xfId="18723" xr:uid="{00000000-0005-0000-0000-000024490000}"/>
    <cellStyle name="Normal 7 2 54 12 2" xfId="18724" xr:uid="{00000000-0005-0000-0000-000025490000}"/>
    <cellStyle name="Normal 7 2 54 13" xfId="18725" xr:uid="{00000000-0005-0000-0000-000026490000}"/>
    <cellStyle name="Normal 7 2 54 13 2" xfId="18726" xr:uid="{00000000-0005-0000-0000-000027490000}"/>
    <cellStyle name="Normal 7 2 54 14" xfId="18727" xr:uid="{00000000-0005-0000-0000-000028490000}"/>
    <cellStyle name="Normal 7 2 54 14 2" xfId="18728" xr:uid="{00000000-0005-0000-0000-000029490000}"/>
    <cellStyle name="Normal 7 2 54 15" xfId="18729" xr:uid="{00000000-0005-0000-0000-00002A490000}"/>
    <cellStyle name="Normal 7 2 54 15 2" xfId="18730" xr:uid="{00000000-0005-0000-0000-00002B490000}"/>
    <cellStyle name="Normal 7 2 54 16" xfId="18731" xr:uid="{00000000-0005-0000-0000-00002C490000}"/>
    <cellStyle name="Normal 7 2 54 2" xfId="18732" xr:uid="{00000000-0005-0000-0000-00002D490000}"/>
    <cellStyle name="Normal 7 2 54 2 2" xfId="18733" xr:uid="{00000000-0005-0000-0000-00002E490000}"/>
    <cellStyle name="Normal 7 2 54 3" xfId="18734" xr:uid="{00000000-0005-0000-0000-00002F490000}"/>
    <cellStyle name="Normal 7 2 54 3 2" xfId="18735" xr:uid="{00000000-0005-0000-0000-000030490000}"/>
    <cellStyle name="Normal 7 2 54 4" xfId="18736" xr:uid="{00000000-0005-0000-0000-000031490000}"/>
    <cellStyle name="Normal 7 2 54 4 2" xfId="18737" xr:uid="{00000000-0005-0000-0000-000032490000}"/>
    <cellStyle name="Normal 7 2 54 5" xfId="18738" xr:uid="{00000000-0005-0000-0000-000033490000}"/>
    <cellStyle name="Normal 7 2 54 5 2" xfId="18739" xr:uid="{00000000-0005-0000-0000-000034490000}"/>
    <cellStyle name="Normal 7 2 54 6" xfId="18740" xr:uid="{00000000-0005-0000-0000-000035490000}"/>
    <cellStyle name="Normal 7 2 54 6 2" xfId="18741" xr:uid="{00000000-0005-0000-0000-000036490000}"/>
    <cellStyle name="Normal 7 2 54 7" xfId="18742" xr:uid="{00000000-0005-0000-0000-000037490000}"/>
    <cellStyle name="Normal 7 2 54 7 2" xfId="18743" xr:uid="{00000000-0005-0000-0000-000038490000}"/>
    <cellStyle name="Normal 7 2 54 8" xfId="18744" xr:uid="{00000000-0005-0000-0000-000039490000}"/>
    <cellStyle name="Normal 7 2 54 8 2" xfId="18745" xr:uid="{00000000-0005-0000-0000-00003A490000}"/>
    <cellStyle name="Normal 7 2 54 9" xfId="18746" xr:uid="{00000000-0005-0000-0000-00003B490000}"/>
    <cellStyle name="Normal 7 2 54 9 2" xfId="18747" xr:uid="{00000000-0005-0000-0000-00003C490000}"/>
    <cellStyle name="Normal 7 2 55" xfId="18748" xr:uid="{00000000-0005-0000-0000-00003D490000}"/>
    <cellStyle name="Normal 7 2 55 10" xfId="18749" xr:uid="{00000000-0005-0000-0000-00003E490000}"/>
    <cellStyle name="Normal 7 2 55 10 2" xfId="18750" xr:uid="{00000000-0005-0000-0000-00003F490000}"/>
    <cellStyle name="Normal 7 2 55 11" xfId="18751" xr:uid="{00000000-0005-0000-0000-000040490000}"/>
    <cellStyle name="Normal 7 2 55 11 2" xfId="18752" xr:uid="{00000000-0005-0000-0000-000041490000}"/>
    <cellStyle name="Normal 7 2 55 12" xfId="18753" xr:uid="{00000000-0005-0000-0000-000042490000}"/>
    <cellStyle name="Normal 7 2 55 12 2" xfId="18754" xr:uid="{00000000-0005-0000-0000-000043490000}"/>
    <cellStyle name="Normal 7 2 55 13" xfId="18755" xr:uid="{00000000-0005-0000-0000-000044490000}"/>
    <cellStyle name="Normal 7 2 55 13 2" xfId="18756" xr:uid="{00000000-0005-0000-0000-000045490000}"/>
    <cellStyle name="Normal 7 2 55 14" xfId="18757" xr:uid="{00000000-0005-0000-0000-000046490000}"/>
    <cellStyle name="Normal 7 2 55 14 2" xfId="18758" xr:uid="{00000000-0005-0000-0000-000047490000}"/>
    <cellStyle name="Normal 7 2 55 15" xfId="18759" xr:uid="{00000000-0005-0000-0000-000048490000}"/>
    <cellStyle name="Normal 7 2 55 15 2" xfId="18760" xr:uid="{00000000-0005-0000-0000-000049490000}"/>
    <cellStyle name="Normal 7 2 55 16" xfId="18761" xr:uid="{00000000-0005-0000-0000-00004A490000}"/>
    <cellStyle name="Normal 7 2 55 2" xfId="18762" xr:uid="{00000000-0005-0000-0000-00004B490000}"/>
    <cellStyle name="Normal 7 2 55 2 2" xfId="18763" xr:uid="{00000000-0005-0000-0000-00004C490000}"/>
    <cellStyle name="Normal 7 2 55 3" xfId="18764" xr:uid="{00000000-0005-0000-0000-00004D490000}"/>
    <cellStyle name="Normal 7 2 55 3 2" xfId="18765" xr:uid="{00000000-0005-0000-0000-00004E490000}"/>
    <cellStyle name="Normal 7 2 55 4" xfId="18766" xr:uid="{00000000-0005-0000-0000-00004F490000}"/>
    <cellStyle name="Normal 7 2 55 4 2" xfId="18767" xr:uid="{00000000-0005-0000-0000-000050490000}"/>
    <cellStyle name="Normal 7 2 55 5" xfId="18768" xr:uid="{00000000-0005-0000-0000-000051490000}"/>
    <cellStyle name="Normal 7 2 55 5 2" xfId="18769" xr:uid="{00000000-0005-0000-0000-000052490000}"/>
    <cellStyle name="Normal 7 2 55 6" xfId="18770" xr:uid="{00000000-0005-0000-0000-000053490000}"/>
    <cellStyle name="Normal 7 2 55 6 2" xfId="18771" xr:uid="{00000000-0005-0000-0000-000054490000}"/>
    <cellStyle name="Normal 7 2 55 7" xfId="18772" xr:uid="{00000000-0005-0000-0000-000055490000}"/>
    <cellStyle name="Normal 7 2 55 7 2" xfId="18773" xr:uid="{00000000-0005-0000-0000-000056490000}"/>
    <cellStyle name="Normal 7 2 55 8" xfId="18774" xr:uid="{00000000-0005-0000-0000-000057490000}"/>
    <cellStyle name="Normal 7 2 55 8 2" xfId="18775" xr:uid="{00000000-0005-0000-0000-000058490000}"/>
    <cellStyle name="Normal 7 2 55 9" xfId="18776" xr:uid="{00000000-0005-0000-0000-000059490000}"/>
    <cellStyle name="Normal 7 2 55 9 2" xfId="18777" xr:uid="{00000000-0005-0000-0000-00005A490000}"/>
    <cellStyle name="Normal 7 2 56" xfId="18778" xr:uid="{00000000-0005-0000-0000-00005B490000}"/>
    <cellStyle name="Normal 7 2 57" xfId="18779" xr:uid="{00000000-0005-0000-0000-00005C490000}"/>
    <cellStyle name="Normal 7 2 58" xfId="18780" xr:uid="{00000000-0005-0000-0000-00005D490000}"/>
    <cellStyle name="Normal 7 2 58 2" xfId="18781" xr:uid="{00000000-0005-0000-0000-00005E490000}"/>
    <cellStyle name="Normal 7 2 58 2 10" xfId="18782" xr:uid="{00000000-0005-0000-0000-00005F490000}"/>
    <cellStyle name="Normal 7 2 58 2 10 2" xfId="18783" xr:uid="{00000000-0005-0000-0000-000060490000}"/>
    <cellStyle name="Normal 7 2 58 2 11" xfId="18784" xr:uid="{00000000-0005-0000-0000-000061490000}"/>
    <cellStyle name="Normal 7 2 58 2 11 2" xfId="18785" xr:uid="{00000000-0005-0000-0000-000062490000}"/>
    <cellStyle name="Normal 7 2 58 2 12" xfId="18786" xr:uid="{00000000-0005-0000-0000-000063490000}"/>
    <cellStyle name="Normal 7 2 58 2 12 2" xfId="18787" xr:uid="{00000000-0005-0000-0000-000064490000}"/>
    <cellStyle name="Normal 7 2 58 2 13" xfId="18788" xr:uid="{00000000-0005-0000-0000-000065490000}"/>
    <cellStyle name="Normal 7 2 58 2 13 2" xfId="18789" xr:uid="{00000000-0005-0000-0000-000066490000}"/>
    <cellStyle name="Normal 7 2 58 2 14" xfId="18790" xr:uid="{00000000-0005-0000-0000-000067490000}"/>
    <cellStyle name="Normal 7 2 58 2 14 2" xfId="18791" xr:uid="{00000000-0005-0000-0000-000068490000}"/>
    <cellStyle name="Normal 7 2 58 2 15" xfId="18792" xr:uid="{00000000-0005-0000-0000-000069490000}"/>
    <cellStyle name="Normal 7 2 58 2 15 2" xfId="18793" xr:uid="{00000000-0005-0000-0000-00006A490000}"/>
    <cellStyle name="Normal 7 2 58 2 16" xfId="18794" xr:uid="{00000000-0005-0000-0000-00006B490000}"/>
    <cellStyle name="Normal 7 2 58 2 2" xfId="18795" xr:uid="{00000000-0005-0000-0000-00006C490000}"/>
    <cellStyle name="Normal 7 2 58 2 2 2" xfId="18796" xr:uid="{00000000-0005-0000-0000-00006D490000}"/>
    <cellStyle name="Normal 7 2 58 2 3" xfId="18797" xr:uid="{00000000-0005-0000-0000-00006E490000}"/>
    <cellStyle name="Normal 7 2 58 2 3 2" xfId="18798" xr:uid="{00000000-0005-0000-0000-00006F490000}"/>
    <cellStyle name="Normal 7 2 58 2 4" xfId="18799" xr:uid="{00000000-0005-0000-0000-000070490000}"/>
    <cellStyle name="Normal 7 2 58 2 4 2" xfId="18800" xr:uid="{00000000-0005-0000-0000-000071490000}"/>
    <cellStyle name="Normal 7 2 58 2 5" xfId="18801" xr:uid="{00000000-0005-0000-0000-000072490000}"/>
    <cellStyle name="Normal 7 2 58 2 5 2" xfId="18802" xr:uid="{00000000-0005-0000-0000-000073490000}"/>
    <cellStyle name="Normal 7 2 58 2 6" xfId="18803" xr:uid="{00000000-0005-0000-0000-000074490000}"/>
    <cellStyle name="Normal 7 2 58 2 6 2" xfId="18804" xr:uid="{00000000-0005-0000-0000-000075490000}"/>
    <cellStyle name="Normal 7 2 58 2 7" xfId="18805" xr:uid="{00000000-0005-0000-0000-000076490000}"/>
    <cellStyle name="Normal 7 2 58 2 7 2" xfId="18806" xr:uid="{00000000-0005-0000-0000-000077490000}"/>
    <cellStyle name="Normal 7 2 58 2 8" xfId="18807" xr:uid="{00000000-0005-0000-0000-000078490000}"/>
    <cellStyle name="Normal 7 2 58 2 8 2" xfId="18808" xr:uid="{00000000-0005-0000-0000-000079490000}"/>
    <cellStyle name="Normal 7 2 58 2 9" xfId="18809" xr:uid="{00000000-0005-0000-0000-00007A490000}"/>
    <cellStyle name="Normal 7 2 58 2 9 2" xfId="18810" xr:uid="{00000000-0005-0000-0000-00007B490000}"/>
    <cellStyle name="Normal 7 2 59" xfId="18811" xr:uid="{00000000-0005-0000-0000-00007C490000}"/>
    <cellStyle name="Normal 7 2 59 2" xfId="18812" xr:uid="{00000000-0005-0000-0000-00007D490000}"/>
    <cellStyle name="Normal 7 2 6" xfId="18813" xr:uid="{00000000-0005-0000-0000-00007E490000}"/>
    <cellStyle name="Normal 7 2 60" xfId="18814" xr:uid="{00000000-0005-0000-0000-00007F490000}"/>
    <cellStyle name="Normal 7 2 60 2" xfId="18815" xr:uid="{00000000-0005-0000-0000-000080490000}"/>
    <cellStyle name="Normal 7 2 61" xfId="18816" xr:uid="{00000000-0005-0000-0000-000081490000}"/>
    <cellStyle name="Normal 7 2 61 2" xfId="18817" xr:uid="{00000000-0005-0000-0000-000082490000}"/>
    <cellStyle name="Normal 7 2 62" xfId="18818" xr:uid="{00000000-0005-0000-0000-000083490000}"/>
    <cellStyle name="Normal 7 2 62 2" xfId="18819" xr:uid="{00000000-0005-0000-0000-000084490000}"/>
    <cellStyle name="Normal 7 2 63" xfId="18820" xr:uid="{00000000-0005-0000-0000-000085490000}"/>
    <cellStyle name="Normal 7 2 63 2" xfId="18821" xr:uid="{00000000-0005-0000-0000-000086490000}"/>
    <cellStyle name="Normal 7 2 64" xfId="18822" xr:uid="{00000000-0005-0000-0000-000087490000}"/>
    <cellStyle name="Normal 7 2 64 2" xfId="18823" xr:uid="{00000000-0005-0000-0000-000088490000}"/>
    <cellStyle name="Normal 7 2 65" xfId="18824" xr:uid="{00000000-0005-0000-0000-000089490000}"/>
    <cellStyle name="Normal 7 2 65 2" xfId="18825" xr:uid="{00000000-0005-0000-0000-00008A490000}"/>
    <cellStyle name="Normal 7 2 66" xfId="18826" xr:uid="{00000000-0005-0000-0000-00008B490000}"/>
    <cellStyle name="Normal 7 2 66 2" xfId="18827" xr:uid="{00000000-0005-0000-0000-00008C490000}"/>
    <cellStyle name="Normal 7 2 67" xfId="18828" xr:uid="{00000000-0005-0000-0000-00008D490000}"/>
    <cellStyle name="Normal 7 2 67 2" xfId="18829" xr:uid="{00000000-0005-0000-0000-00008E490000}"/>
    <cellStyle name="Normal 7 2 68" xfId="18830" xr:uid="{00000000-0005-0000-0000-00008F490000}"/>
    <cellStyle name="Normal 7 2 68 2" xfId="18831" xr:uid="{00000000-0005-0000-0000-000090490000}"/>
    <cellStyle name="Normal 7 2 69" xfId="18832" xr:uid="{00000000-0005-0000-0000-000091490000}"/>
    <cellStyle name="Normal 7 2 69 2" xfId="18833" xr:uid="{00000000-0005-0000-0000-000092490000}"/>
    <cellStyle name="Normal 7 2 7" xfId="18834" xr:uid="{00000000-0005-0000-0000-000093490000}"/>
    <cellStyle name="Normal 7 2 70" xfId="18835" xr:uid="{00000000-0005-0000-0000-000094490000}"/>
    <cellStyle name="Normal 7 2 70 2" xfId="18836" xr:uid="{00000000-0005-0000-0000-000095490000}"/>
    <cellStyle name="Normal 7 2 71" xfId="18837" xr:uid="{00000000-0005-0000-0000-000096490000}"/>
    <cellStyle name="Normal 7 2 71 2" xfId="18838" xr:uid="{00000000-0005-0000-0000-000097490000}"/>
    <cellStyle name="Normal 7 2 72" xfId="18839" xr:uid="{00000000-0005-0000-0000-000098490000}"/>
    <cellStyle name="Normal 7 2 72 2" xfId="18840" xr:uid="{00000000-0005-0000-0000-000099490000}"/>
    <cellStyle name="Normal 7 2 73" xfId="18841" xr:uid="{00000000-0005-0000-0000-00009A490000}"/>
    <cellStyle name="Normal 7 2 74" xfId="18842" xr:uid="{00000000-0005-0000-0000-00009B490000}"/>
    <cellStyle name="Normal 7 2 8" xfId="18843" xr:uid="{00000000-0005-0000-0000-00009C490000}"/>
    <cellStyle name="Normal 7 2 9" xfId="18844" xr:uid="{00000000-0005-0000-0000-00009D490000}"/>
    <cellStyle name="Normal 7 3" xfId="18845" xr:uid="{00000000-0005-0000-0000-00009E490000}"/>
    <cellStyle name="Normal 7 3 10" xfId="18846" xr:uid="{00000000-0005-0000-0000-00009F490000}"/>
    <cellStyle name="Normal 7 3 11" xfId="18847" xr:uid="{00000000-0005-0000-0000-0000A0490000}"/>
    <cellStyle name="Normal 7 3 12" xfId="18848" xr:uid="{00000000-0005-0000-0000-0000A1490000}"/>
    <cellStyle name="Normal 7 3 13" xfId="18849" xr:uid="{00000000-0005-0000-0000-0000A2490000}"/>
    <cellStyle name="Normal 7 3 14" xfId="18850" xr:uid="{00000000-0005-0000-0000-0000A3490000}"/>
    <cellStyle name="Normal 7 3 15" xfId="18851" xr:uid="{00000000-0005-0000-0000-0000A4490000}"/>
    <cellStyle name="Normal 7 3 16" xfId="18852" xr:uid="{00000000-0005-0000-0000-0000A5490000}"/>
    <cellStyle name="Normal 7 3 17" xfId="18853" xr:uid="{00000000-0005-0000-0000-0000A6490000}"/>
    <cellStyle name="Normal 7 3 18" xfId="18854" xr:uid="{00000000-0005-0000-0000-0000A7490000}"/>
    <cellStyle name="Normal 7 3 19" xfId="18855" xr:uid="{00000000-0005-0000-0000-0000A8490000}"/>
    <cellStyle name="Normal 7 3 2" xfId="18856" xr:uid="{00000000-0005-0000-0000-0000A9490000}"/>
    <cellStyle name="Normal 7 3 20" xfId="18857" xr:uid="{00000000-0005-0000-0000-0000AA490000}"/>
    <cellStyle name="Normal 7 3 21" xfId="18858" xr:uid="{00000000-0005-0000-0000-0000AB490000}"/>
    <cellStyle name="Normal 7 3 22" xfId="18859" xr:uid="{00000000-0005-0000-0000-0000AC490000}"/>
    <cellStyle name="Normal 7 3 23" xfId="18860" xr:uid="{00000000-0005-0000-0000-0000AD490000}"/>
    <cellStyle name="Normal 7 3 24" xfId="18861" xr:uid="{00000000-0005-0000-0000-0000AE490000}"/>
    <cellStyle name="Normal 7 3 25" xfId="18862" xr:uid="{00000000-0005-0000-0000-0000AF490000}"/>
    <cellStyle name="Normal 7 3 26" xfId="18863" xr:uid="{00000000-0005-0000-0000-0000B0490000}"/>
    <cellStyle name="Normal 7 3 27" xfId="18864" xr:uid="{00000000-0005-0000-0000-0000B1490000}"/>
    <cellStyle name="Normal 7 3 28" xfId="18865" xr:uid="{00000000-0005-0000-0000-0000B2490000}"/>
    <cellStyle name="Normal 7 3 29" xfId="18866" xr:uid="{00000000-0005-0000-0000-0000B3490000}"/>
    <cellStyle name="Normal 7 3 3" xfId="18867" xr:uid="{00000000-0005-0000-0000-0000B4490000}"/>
    <cellStyle name="Normal 7 3 30" xfId="18868" xr:uid="{00000000-0005-0000-0000-0000B5490000}"/>
    <cellStyle name="Normal 7 3 31" xfId="18869" xr:uid="{00000000-0005-0000-0000-0000B6490000}"/>
    <cellStyle name="Normal 7 3 32" xfId="18870" xr:uid="{00000000-0005-0000-0000-0000B7490000}"/>
    <cellStyle name="Normal 7 3 33" xfId="18871" xr:uid="{00000000-0005-0000-0000-0000B8490000}"/>
    <cellStyle name="Normal 7 3 34" xfId="18872" xr:uid="{00000000-0005-0000-0000-0000B9490000}"/>
    <cellStyle name="Normal 7 3 35" xfId="18873" xr:uid="{00000000-0005-0000-0000-0000BA490000}"/>
    <cellStyle name="Normal 7 3 36" xfId="18874" xr:uid="{00000000-0005-0000-0000-0000BB490000}"/>
    <cellStyle name="Normal 7 3 37" xfId="18875" xr:uid="{00000000-0005-0000-0000-0000BC490000}"/>
    <cellStyle name="Normal 7 3 38" xfId="18876" xr:uid="{00000000-0005-0000-0000-0000BD490000}"/>
    <cellStyle name="Normal 7 3 39" xfId="18877" xr:uid="{00000000-0005-0000-0000-0000BE490000}"/>
    <cellStyle name="Normal 7 3 4" xfId="18878" xr:uid="{00000000-0005-0000-0000-0000BF490000}"/>
    <cellStyle name="Normal 7 3 40" xfId="18879" xr:uid="{00000000-0005-0000-0000-0000C0490000}"/>
    <cellStyle name="Normal 7 3 41" xfId="18880" xr:uid="{00000000-0005-0000-0000-0000C1490000}"/>
    <cellStyle name="Normal 7 3 42" xfId="18881" xr:uid="{00000000-0005-0000-0000-0000C2490000}"/>
    <cellStyle name="Normal 7 3 43" xfId="18882" xr:uid="{00000000-0005-0000-0000-0000C3490000}"/>
    <cellStyle name="Normal 7 3 44" xfId="18883" xr:uid="{00000000-0005-0000-0000-0000C4490000}"/>
    <cellStyle name="Normal 7 3 45" xfId="18884" xr:uid="{00000000-0005-0000-0000-0000C5490000}"/>
    <cellStyle name="Normal 7 3 46" xfId="18885" xr:uid="{00000000-0005-0000-0000-0000C6490000}"/>
    <cellStyle name="Normal 7 3 47" xfId="18886" xr:uid="{00000000-0005-0000-0000-0000C7490000}"/>
    <cellStyle name="Normal 7 3 48" xfId="18887" xr:uid="{00000000-0005-0000-0000-0000C8490000}"/>
    <cellStyle name="Normal 7 3 49" xfId="18888" xr:uid="{00000000-0005-0000-0000-0000C9490000}"/>
    <cellStyle name="Normal 7 3 5" xfId="18889" xr:uid="{00000000-0005-0000-0000-0000CA490000}"/>
    <cellStyle name="Normal 7 3 50" xfId="18890" xr:uid="{00000000-0005-0000-0000-0000CB490000}"/>
    <cellStyle name="Normal 7 3 51" xfId="18891" xr:uid="{00000000-0005-0000-0000-0000CC490000}"/>
    <cellStyle name="Normal 7 3 52" xfId="18892" xr:uid="{00000000-0005-0000-0000-0000CD490000}"/>
    <cellStyle name="Normal 7 3 53" xfId="18893" xr:uid="{00000000-0005-0000-0000-0000CE490000}"/>
    <cellStyle name="Normal 7 3 54" xfId="18894" xr:uid="{00000000-0005-0000-0000-0000CF490000}"/>
    <cellStyle name="Normal 7 3 55" xfId="18895" xr:uid="{00000000-0005-0000-0000-0000D0490000}"/>
    <cellStyle name="Normal 7 3 56" xfId="18896" xr:uid="{00000000-0005-0000-0000-0000D1490000}"/>
    <cellStyle name="Normal 7 3 57" xfId="18897" xr:uid="{00000000-0005-0000-0000-0000D2490000}"/>
    <cellStyle name="Normal 7 3 58" xfId="18898" xr:uid="{00000000-0005-0000-0000-0000D3490000}"/>
    <cellStyle name="Normal 7 3 59" xfId="18899" xr:uid="{00000000-0005-0000-0000-0000D4490000}"/>
    <cellStyle name="Normal 7 3 6" xfId="18900" xr:uid="{00000000-0005-0000-0000-0000D5490000}"/>
    <cellStyle name="Normal 7 3 7" xfId="18901" xr:uid="{00000000-0005-0000-0000-0000D6490000}"/>
    <cellStyle name="Normal 7 3 8" xfId="18902" xr:uid="{00000000-0005-0000-0000-0000D7490000}"/>
    <cellStyle name="Normal 7 3 9" xfId="18903" xr:uid="{00000000-0005-0000-0000-0000D8490000}"/>
    <cellStyle name="Normal 7 4" xfId="18904" xr:uid="{00000000-0005-0000-0000-0000D9490000}"/>
    <cellStyle name="Normal 7 4 2" xfId="18905" xr:uid="{00000000-0005-0000-0000-0000DA490000}"/>
    <cellStyle name="Normal 7 4 3" xfId="18906" xr:uid="{00000000-0005-0000-0000-0000DB490000}"/>
    <cellStyle name="Normal 7 5" xfId="18907" xr:uid="{00000000-0005-0000-0000-0000DC490000}"/>
    <cellStyle name="Normal 7 5 2" xfId="18908" xr:uid="{00000000-0005-0000-0000-0000DD490000}"/>
    <cellStyle name="Normal 7 5 3" xfId="18909" xr:uid="{00000000-0005-0000-0000-0000DE490000}"/>
    <cellStyle name="Normal 7 6" xfId="18910" xr:uid="{00000000-0005-0000-0000-0000DF490000}"/>
    <cellStyle name="Normal 7 6 2" xfId="18911" xr:uid="{00000000-0005-0000-0000-0000E0490000}"/>
    <cellStyle name="Normal 7 7" xfId="18912" xr:uid="{00000000-0005-0000-0000-0000E1490000}"/>
    <cellStyle name="Normal 7 7 10" xfId="18913" xr:uid="{00000000-0005-0000-0000-0000E2490000}"/>
    <cellStyle name="Normal 7 7 10 2" xfId="18914" xr:uid="{00000000-0005-0000-0000-0000E3490000}"/>
    <cellStyle name="Normal 7 7 11" xfId="18915" xr:uid="{00000000-0005-0000-0000-0000E4490000}"/>
    <cellStyle name="Normal 7 7 11 2" xfId="18916" xr:uid="{00000000-0005-0000-0000-0000E5490000}"/>
    <cellStyle name="Normal 7 7 12" xfId="18917" xr:uid="{00000000-0005-0000-0000-0000E6490000}"/>
    <cellStyle name="Normal 7 7 12 2" xfId="18918" xr:uid="{00000000-0005-0000-0000-0000E7490000}"/>
    <cellStyle name="Normal 7 7 13" xfId="18919" xr:uid="{00000000-0005-0000-0000-0000E8490000}"/>
    <cellStyle name="Normal 7 7 13 2" xfId="18920" xr:uid="{00000000-0005-0000-0000-0000E9490000}"/>
    <cellStyle name="Normal 7 7 14" xfId="18921" xr:uid="{00000000-0005-0000-0000-0000EA490000}"/>
    <cellStyle name="Normal 7 7 14 2" xfId="18922" xr:uid="{00000000-0005-0000-0000-0000EB490000}"/>
    <cellStyle name="Normal 7 7 15" xfId="18923" xr:uid="{00000000-0005-0000-0000-0000EC490000}"/>
    <cellStyle name="Normal 7 7 15 2" xfId="18924" xr:uid="{00000000-0005-0000-0000-0000ED490000}"/>
    <cellStyle name="Normal 7 7 16" xfId="18925" xr:uid="{00000000-0005-0000-0000-0000EE490000}"/>
    <cellStyle name="Normal 7 7 17" xfId="18926" xr:uid="{00000000-0005-0000-0000-0000EF490000}"/>
    <cellStyle name="Normal 7 7 2" xfId="18927" xr:uid="{00000000-0005-0000-0000-0000F0490000}"/>
    <cellStyle name="Normal 7 7 2 2" xfId="18928" xr:uid="{00000000-0005-0000-0000-0000F1490000}"/>
    <cellStyle name="Normal 7 7 3" xfId="18929" xr:uid="{00000000-0005-0000-0000-0000F2490000}"/>
    <cellStyle name="Normal 7 7 3 2" xfId="18930" xr:uid="{00000000-0005-0000-0000-0000F3490000}"/>
    <cellStyle name="Normal 7 7 4" xfId="18931" xr:uid="{00000000-0005-0000-0000-0000F4490000}"/>
    <cellStyle name="Normal 7 7 4 2" xfId="18932" xr:uid="{00000000-0005-0000-0000-0000F5490000}"/>
    <cellStyle name="Normal 7 7 5" xfId="18933" xr:uid="{00000000-0005-0000-0000-0000F6490000}"/>
    <cellStyle name="Normal 7 7 5 2" xfId="18934" xr:uid="{00000000-0005-0000-0000-0000F7490000}"/>
    <cellStyle name="Normal 7 7 6" xfId="18935" xr:uid="{00000000-0005-0000-0000-0000F8490000}"/>
    <cellStyle name="Normal 7 7 6 2" xfId="18936" xr:uid="{00000000-0005-0000-0000-0000F9490000}"/>
    <cellStyle name="Normal 7 7 7" xfId="18937" xr:uid="{00000000-0005-0000-0000-0000FA490000}"/>
    <cellStyle name="Normal 7 7 7 2" xfId="18938" xr:uid="{00000000-0005-0000-0000-0000FB490000}"/>
    <cellStyle name="Normal 7 7 8" xfId="18939" xr:uid="{00000000-0005-0000-0000-0000FC490000}"/>
    <cellStyle name="Normal 7 7 8 2" xfId="18940" xr:uid="{00000000-0005-0000-0000-0000FD490000}"/>
    <cellStyle name="Normal 7 7 9" xfId="18941" xr:uid="{00000000-0005-0000-0000-0000FE490000}"/>
    <cellStyle name="Normal 7 7 9 2" xfId="18942" xr:uid="{00000000-0005-0000-0000-0000FF490000}"/>
    <cellStyle name="Normal 7 8" xfId="18943" xr:uid="{00000000-0005-0000-0000-0000004A0000}"/>
    <cellStyle name="Normal 7 8 10" xfId="18944" xr:uid="{00000000-0005-0000-0000-0000014A0000}"/>
    <cellStyle name="Normal 7 8 10 2" xfId="18945" xr:uid="{00000000-0005-0000-0000-0000024A0000}"/>
    <cellStyle name="Normal 7 8 11" xfId="18946" xr:uid="{00000000-0005-0000-0000-0000034A0000}"/>
    <cellStyle name="Normal 7 8 11 2" xfId="18947" xr:uid="{00000000-0005-0000-0000-0000044A0000}"/>
    <cellStyle name="Normal 7 8 12" xfId="18948" xr:uid="{00000000-0005-0000-0000-0000054A0000}"/>
    <cellStyle name="Normal 7 8 12 2" xfId="18949" xr:uid="{00000000-0005-0000-0000-0000064A0000}"/>
    <cellStyle name="Normal 7 8 13" xfId="18950" xr:uid="{00000000-0005-0000-0000-0000074A0000}"/>
    <cellStyle name="Normal 7 8 13 2" xfId="18951" xr:uid="{00000000-0005-0000-0000-0000084A0000}"/>
    <cellStyle name="Normal 7 8 14" xfId="18952" xr:uid="{00000000-0005-0000-0000-0000094A0000}"/>
    <cellStyle name="Normal 7 8 14 2" xfId="18953" xr:uid="{00000000-0005-0000-0000-00000A4A0000}"/>
    <cellStyle name="Normal 7 8 15" xfId="18954" xr:uid="{00000000-0005-0000-0000-00000B4A0000}"/>
    <cellStyle name="Normal 7 8 15 2" xfId="18955" xr:uid="{00000000-0005-0000-0000-00000C4A0000}"/>
    <cellStyle name="Normal 7 8 16" xfId="18956" xr:uid="{00000000-0005-0000-0000-00000D4A0000}"/>
    <cellStyle name="Normal 7 8 17" xfId="18957" xr:uid="{00000000-0005-0000-0000-00000E4A0000}"/>
    <cellStyle name="Normal 7 8 2" xfId="18958" xr:uid="{00000000-0005-0000-0000-00000F4A0000}"/>
    <cellStyle name="Normal 7 8 2 2" xfId="18959" xr:uid="{00000000-0005-0000-0000-0000104A0000}"/>
    <cellStyle name="Normal 7 8 3" xfId="18960" xr:uid="{00000000-0005-0000-0000-0000114A0000}"/>
    <cellStyle name="Normal 7 8 3 2" xfId="18961" xr:uid="{00000000-0005-0000-0000-0000124A0000}"/>
    <cellStyle name="Normal 7 8 4" xfId="18962" xr:uid="{00000000-0005-0000-0000-0000134A0000}"/>
    <cellStyle name="Normal 7 8 4 2" xfId="18963" xr:uid="{00000000-0005-0000-0000-0000144A0000}"/>
    <cellStyle name="Normal 7 8 5" xfId="18964" xr:uid="{00000000-0005-0000-0000-0000154A0000}"/>
    <cellStyle name="Normal 7 8 5 2" xfId="18965" xr:uid="{00000000-0005-0000-0000-0000164A0000}"/>
    <cellStyle name="Normal 7 8 6" xfId="18966" xr:uid="{00000000-0005-0000-0000-0000174A0000}"/>
    <cellStyle name="Normal 7 8 6 2" xfId="18967" xr:uid="{00000000-0005-0000-0000-0000184A0000}"/>
    <cellStyle name="Normal 7 8 7" xfId="18968" xr:uid="{00000000-0005-0000-0000-0000194A0000}"/>
    <cellStyle name="Normal 7 8 7 2" xfId="18969" xr:uid="{00000000-0005-0000-0000-00001A4A0000}"/>
    <cellStyle name="Normal 7 8 8" xfId="18970" xr:uid="{00000000-0005-0000-0000-00001B4A0000}"/>
    <cellStyle name="Normal 7 8 8 2" xfId="18971" xr:uid="{00000000-0005-0000-0000-00001C4A0000}"/>
    <cellStyle name="Normal 7 8 9" xfId="18972" xr:uid="{00000000-0005-0000-0000-00001D4A0000}"/>
    <cellStyle name="Normal 7 8 9 2" xfId="18973" xr:uid="{00000000-0005-0000-0000-00001E4A0000}"/>
    <cellStyle name="Normal 7 9" xfId="18974" xr:uid="{00000000-0005-0000-0000-00001F4A0000}"/>
    <cellStyle name="Normal 70" xfId="18975" xr:uid="{00000000-0005-0000-0000-0000204A0000}"/>
    <cellStyle name="Normal 70 10" xfId="18976" xr:uid="{00000000-0005-0000-0000-0000214A0000}"/>
    <cellStyle name="Normal 70 11" xfId="18977" xr:uid="{00000000-0005-0000-0000-0000224A0000}"/>
    <cellStyle name="Normal 70 12" xfId="18978" xr:uid="{00000000-0005-0000-0000-0000234A0000}"/>
    <cellStyle name="Normal 70 13" xfId="18979" xr:uid="{00000000-0005-0000-0000-0000244A0000}"/>
    <cellStyle name="Normal 70 14" xfId="18980" xr:uid="{00000000-0005-0000-0000-0000254A0000}"/>
    <cellStyle name="Normal 70 15" xfId="18981" xr:uid="{00000000-0005-0000-0000-0000264A0000}"/>
    <cellStyle name="Normal 70 2" xfId="18982" xr:uid="{00000000-0005-0000-0000-0000274A0000}"/>
    <cellStyle name="Normal 70 3" xfId="18983" xr:uid="{00000000-0005-0000-0000-0000284A0000}"/>
    <cellStyle name="Normal 70 4" xfId="18984" xr:uid="{00000000-0005-0000-0000-0000294A0000}"/>
    <cellStyle name="Normal 70 5" xfId="18985" xr:uid="{00000000-0005-0000-0000-00002A4A0000}"/>
    <cellStyle name="Normal 70 6" xfId="18986" xr:uid="{00000000-0005-0000-0000-00002B4A0000}"/>
    <cellStyle name="Normal 70 7" xfId="18987" xr:uid="{00000000-0005-0000-0000-00002C4A0000}"/>
    <cellStyle name="Normal 70 8" xfId="18988" xr:uid="{00000000-0005-0000-0000-00002D4A0000}"/>
    <cellStyle name="Normal 70 9" xfId="18989" xr:uid="{00000000-0005-0000-0000-00002E4A0000}"/>
    <cellStyle name="Normal 71" xfId="18990" xr:uid="{00000000-0005-0000-0000-00002F4A0000}"/>
    <cellStyle name="Normal 71 10" xfId="18991" xr:uid="{00000000-0005-0000-0000-0000304A0000}"/>
    <cellStyle name="Normal 71 11" xfId="18992" xr:uid="{00000000-0005-0000-0000-0000314A0000}"/>
    <cellStyle name="Normal 71 12" xfId="18993" xr:uid="{00000000-0005-0000-0000-0000324A0000}"/>
    <cellStyle name="Normal 71 13" xfId="18994" xr:uid="{00000000-0005-0000-0000-0000334A0000}"/>
    <cellStyle name="Normal 71 14" xfId="18995" xr:uid="{00000000-0005-0000-0000-0000344A0000}"/>
    <cellStyle name="Normal 71 15" xfId="18996" xr:uid="{00000000-0005-0000-0000-0000354A0000}"/>
    <cellStyle name="Normal 71 2" xfId="18997" xr:uid="{00000000-0005-0000-0000-0000364A0000}"/>
    <cellStyle name="Normal 71 3" xfId="18998" xr:uid="{00000000-0005-0000-0000-0000374A0000}"/>
    <cellStyle name="Normal 71 4" xfId="18999" xr:uid="{00000000-0005-0000-0000-0000384A0000}"/>
    <cellStyle name="Normal 71 5" xfId="19000" xr:uid="{00000000-0005-0000-0000-0000394A0000}"/>
    <cellStyle name="Normal 71 6" xfId="19001" xr:uid="{00000000-0005-0000-0000-00003A4A0000}"/>
    <cellStyle name="Normal 71 7" xfId="19002" xr:uid="{00000000-0005-0000-0000-00003B4A0000}"/>
    <cellStyle name="Normal 71 8" xfId="19003" xr:uid="{00000000-0005-0000-0000-00003C4A0000}"/>
    <cellStyle name="Normal 71 9" xfId="19004" xr:uid="{00000000-0005-0000-0000-00003D4A0000}"/>
    <cellStyle name="Normal 72" xfId="19005" xr:uid="{00000000-0005-0000-0000-00003E4A0000}"/>
    <cellStyle name="Normal 72 10" xfId="19006" xr:uid="{00000000-0005-0000-0000-00003F4A0000}"/>
    <cellStyle name="Normal 72 11" xfId="19007" xr:uid="{00000000-0005-0000-0000-0000404A0000}"/>
    <cellStyle name="Normal 72 12" xfId="19008" xr:uid="{00000000-0005-0000-0000-0000414A0000}"/>
    <cellStyle name="Normal 72 13" xfId="19009" xr:uid="{00000000-0005-0000-0000-0000424A0000}"/>
    <cellStyle name="Normal 72 14" xfId="19010" xr:uid="{00000000-0005-0000-0000-0000434A0000}"/>
    <cellStyle name="Normal 72 15" xfId="19011" xr:uid="{00000000-0005-0000-0000-0000444A0000}"/>
    <cellStyle name="Normal 72 2" xfId="19012" xr:uid="{00000000-0005-0000-0000-0000454A0000}"/>
    <cellStyle name="Normal 72 3" xfId="19013" xr:uid="{00000000-0005-0000-0000-0000464A0000}"/>
    <cellStyle name="Normal 72 4" xfId="19014" xr:uid="{00000000-0005-0000-0000-0000474A0000}"/>
    <cellStyle name="Normal 72 5" xfId="19015" xr:uid="{00000000-0005-0000-0000-0000484A0000}"/>
    <cellStyle name="Normal 72 6" xfId="19016" xr:uid="{00000000-0005-0000-0000-0000494A0000}"/>
    <cellStyle name="Normal 72 7" xfId="19017" xr:uid="{00000000-0005-0000-0000-00004A4A0000}"/>
    <cellStyle name="Normal 72 8" xfId="19018" xr:uid="{00000000-0005-0000-0000-00004B4A0000}"/>
    <cellStyle name="Normal 72 9" xfId="19019" xr:uid="{00000000-0005-0000-0000-00004C4A0000}"/>
    <cellStyle name="Normal 73" xfId="19020" xr:uid="{00000000-0005-0000-0000-00004D4A0000}"/>
    <cellStyle name="Normal 73 10" xfId="19021" xr:uid="{00000000-0005-0000-0000-00004E4A0000}"/>
    <cellStyle name="Normal 73 11" xfId="19022" xr:uid="{00000000-0005-0000-0000-00004F4A0000}"/>
    <cellStyle name="Normal 73 12" xfId="19023" xr:uid="{00000000-0005-0000-0000-0000504A0000}"/>
    <cellStyle name="Normal 73 13" xfId="19024" xr:uid="{00000000-0005-0000-0000-0000514A0000}"/>
    <cellStyle name="Normal 73 14" xfId="19025" xr:uid="{00000000-0005-0000-0000-0000524A0000}"/>
    <cellStyle name="Normal 73 15" xfId="19026" xr:uid="{00000000-0005-0000-0000-0000534A0000}"/>
    <cellStyle name="Normal 73 2" xfId="19027" xr:uid="{00000000-0005-0000-0000-0000544A0000}"/>
    <cellStyle name="Normal 73 3" xfId="19028" xr:uid="{00000000-0005-0000-0000-0000554A0000}"/>
    <cellStyle name="Normal 73 4" xfId="19029" xr:uid="{00000000-0005-0000-0000-0000564A0000}"/>
    <cellStyle name="Normal 73 5" xfId="19030" xr:uid="{00000000-0005-0000-0000-0000574A0000}"/>
    <cellStyle name="Normal 73 6" xfId="19031" xr:uid="{00000000-0005-0000-0000-0000584A0000}"/>
    <cellStyle name="Normal 73 7" xfId="19032" xr:uid="{00000000-0005-0000-0000-0000594A0000}"/>
    <cellStyle name="Normal 73 8" xfId="19033" xr:uid="{00000000-0005-0000-0000-00005A4A0000}"/>
    <cellStyle name="Normal 73 9" xfId="19034" xr:uid="{00000000-0005-0000-0000-00005B4A0000}"/>
    <cellStyle name="Normal 74" xfId="19035" xr:uid="{00000000-0005-0000-0000-00005C4A0000}"/>
    <cellStyle name="Normal 74 10" xfId="19036" xr:uid="{00000000-0005-0000-0000-00005D4A0000}"/>
    <cellStyle name="Normal 74 11" xfId="19037" xr:uid="{00000000-0005-0000-0000-00005E4A0000}"/>
    <cellStyle name="Normal 74 12" xfId="19038" xr:uid="{00000000-0005-0000-0000-00005F4A0000}"/>
    <cellStyle name="Normal 74 13" xfId="19039" xr:uid="{00000000-0005-0000-0000-0000604A0000}"/>
    <cellStyle name="Normal 74 14" xfId="19040" xr:uid="{00000000-0005-0000-0000-0000614A0000}"/>
    <cellStyle name="Normal 74 15" xfId="19041" xr:uid="{00000000-0005-0000-0000-0000624A0000}"/>
    <cellStyle name="Normal 74 2" xfId="19042" xr:uid="{00000000-0005-0000-0000-0000634A0000}"/>
    <cellStyle name="Normal 74 3" xfId="19043" xr:uid="{00000000-0005-0000-0000-0000644A0000}"/>
    <cellStyle name="Normal 74 4" xfId="19044" xr:uid="{00000000-0005-0000-0000-0000654A0000}"/>
    <cellStyle name="Normal 74 5" xfId="19045" xr:uid="{00000000-0005-0000-0000-0000664A0000}"/>
    <cellStyle name="Normal 74 6" xfId="19046" xr:uid="{00000000-0005-0000-0000-0000674A0000}"/>
    <cellStyle name="Normal 74 7" xfId="19047" xr:uid="{00000000-0005-0000-0000-0000684A0000}"/>
    <cellStyle name="Normal 74 8" xfId="19048" xr:uid="{00000000-0005-0000-0000-0000694A0000}"/>
    <cellStyle name="Normal 74 9" xfId="19049" xr:uid="{00000000-0005-0000-0000-00006A4A0000}"/>
    <cellStyle name="Normal 75" xfId="19050" xr:uid="{00000000-0005-0000-0000-00006B4A0000}"/>
    <cellStyle name="Normal 75 10" xfId="19051" xr:uid="{00000000-0005-0000-0000-00006C4A0000}"/>
    <cellStyle name="Normal 75 11" xfId="19052" xr:uid="{00000000-0005-0000-0000-00006D4A0000}"/>
    <cellStyle name="Normal 75 12" xfId="19053" xr:uid="{00000000-0005-0000-0000-00006E4A0000}"/>
    <cellStyle name="Normal 75 13" xfId="19054" xr:uid="{00000000-0005-0000-0000-00006F4A0000}"/>
    <cellStyle name="Normal 75 14" xfId="19055" xr:uid="{00000000-0005-0000-0000-0000704A0000}"/>
    <cellStyle name="Normal 75 15" xfId="19056" xr:uid="{00000000-0005-0000-0000-0000714A0000}"/>
    <cellStyle name="Normal 75 2" xfId="19057" xr:uid="{00000000-0005-0000-0000-0000724A0000}"/>
    <cellStyle name="Normal 75 3" xfId="19058" xr:uid="{00000000-0005-0000-0000-0000734A0000}"/>
    <cellStyle name="Normal 75 4" xfId="19059" xr:uid="{00000000-0005-0000-0000-0000744A0000}"/>
    <cellStyle name="Normal 75 5" xfId="19060" xr:uid="{00000000-0005-0000-0000-0000754A0000}"/>
    <cellStyle name="Normal 75 6" xfId="19061" xr:uid="{00000000-0005-0000-0000-0000764A0000}"/>
    <cellStyle name="Normal 75 7" xfId="19062" xr:uid="{00000000-0005-0000-0000-0000774A0000}"/>
    <cellStyle name="Normal 75 8" xfId="19063" xr:uid="{00000000-0005-0000-0000-0000784A0000}"/>
    <cellStyle name="Normal 75 9" xfId="19064" xr:uid="{00000000-0005-0000-0000-0000794A0000}"/>
    <cellStyle name="Normal 76" xfId="19065" xr:uid="{00000000-0005-0000-0000-00007A4A0000}"/>
    <cellStyle name="Normal 76 10" xfId="19066" xr:uid="{00000000-0005-0000-0000-00007B4A0000}"/>
    <cellStyle name="Normal 76 11" xfId="19067" xr:uid="{00000000-0005-0000-0000-00007C4A0000}"/>
    <cellStyle name="Normal 76 12" xfId="19068" xr:uid="{00000000-0005-0000-0000-00007D4A0000}"/>
    <cellStyle name="Normal 76 13" xfId="19069" xr:uid="{00000000-0005-0000-0000-00007E4A0000}"/>
    <cellStyle name="Normal 76 14" xfId="19070" xr:uid="{00000000-0005-0000-0000-00007F4A0000}"/>
    <cellStyle name="Normal 76 15" xfId="19071" xr:uid="{00000000-0005-0000-0000-0000804A0000}"/>
    <cellStyle name="Normal 76 2" xfId="19072" xr:uid="{00000000-0005-0000-0000-0000814A0000}"/>
    <cellStyle name="Normal 76 3" xfId="19073" xr:uid="{00000000-0005-0000-0000-0000824A0000}"/>
    <cellStyle name="Normal 76 4" xfId="19074" xr:uid="{00000000-0005-0000-0000-0000834A0000}"/>
    <cellStyle name="Normal 76 5" xfId="19075" xr:uid="{00000000-0005-0000-0000-0000844A0000}"/>
    <cellStyle name="Normal 76 6" xfId="19076" xr:uid="{00000000-0005-0000-0000-0000854A0000}"/>
    <cellStyle name="Normal 76 7" xfId="19077" xr:uid="{00000000-0005-0000-0000-0000864A0000}"/>
    <cellStyle name="Normal 76 8" xfId="19078" xr:uid="{00000000-0005-0000-0000-0000874A0000}"/>
    <cellStyle name="Normal 76 9" xfId="19079" xr:uid="{00000000-0005-0000-0000-0000884A0000}"/>
    <cellStyle name="Normal 77" xfId="19080" xr:uid="{00000000-0005-0000-0000-0000894A0000}"/>
    <cellStyle name="Normal 77 10" xfId="19081" xr:uid="{00000000-0005-0000-0000-00008A4A0000}"/>
    <cellStyle name="Normal 77 11" xfId="19082" xr:uid="{00000000-0005-0000-0000-00008B4A0000}"/>
    <cellStyle name="Normal 77 12" xfId="19083" xr:uid="{00000000-0005-0000-0000-00008C4A0000}"/>
    <cellStyle name="Normal 77 13" xfId="19084" xr:uid="{00000000-0005-0000-0000-00008D4A0000}"/>
    <cellStyle name="Normal 77 14" xfId="19085" xr:uid="{00000000-0005-0000-0000-00008E4A0000}"/>
    <cellStyle name="Normal 77 14 2" xfId="19086" xr:uid="{00000000-0005-0000-0000-00008F4A0000}"/>
    <cellStyle name="Normal 77 14 2 2" xfId="19087" xr:uid="{00000000-0005-0000-0000-0000904A0000}"/>
    <cellStyle name="Normal 77 15" xfId="19088" xr:uid="{00000000-0005-0000-0000-0000914A0000}"/>
    <cellStyle name="Normal 77 2" xfId="19089" xr:uid="{00000000-0005-0000-0000-0000924A0000}"/>
    <cellStyle name="Normal 77 2 2" xfId="19090" xr:uid="{00000000-0005-0000-0000-0000934A0000}"/>
    <cellStyle name="Normal 77 3" xfId="19091" xr:uid="{00000000-0005-0000-0000-0000944A0000}"/>
    <cellStyle name="Normal 77 3 2" xfId="19092" xr:uid="{00000000-0005-0000-0000-0000954A0000}"/>
    <cellStyle name="Normal 77 4" xfId="19093" xr:uid="{00000000-0005-0000-0000-0000964A0000}"/>
    <cellStyle name="Normal 77 4 2" xfId="19094" xr:uid="{00000000-0005-0000-0000-0000974A0000}"/>
    <cellStyle name="Normal 77 5" xfId="19095" xr:uid="{00000000-0005-0000-0000-0000984A0000}"/>
    <cellStyle name="Normal 77 5 2" xfId="19096" xr:uid="{00000000-0005-0000-0000-0000994A0000}"/>
    <cellStyle name="Normal 77 6" xfId="19097" xr:uid="{00000000-0005-0000-0000-00009A4A0000}"/>
    <cellStyle name="Normal 77 6 2" xfId="19098" xr:uid="{00000000-0005-0000-0000-00009B4A0000}"/>
    <cellStyle name="Normal 77 7" xfId="19099" xr:uid="{00000000-0005-0000-0000-00009C4A0000}"/>
    <cellStyle name="Normal 77 8" xfId="19100" xr:uid="{00000000-0005-0000-0000-00009D4A0000}"/>
    <cellStyle name="Normal 77 9" xfId="19101" xr:uid="{00000000-0005-0000-0000-00009E4A0000}"/>
    <cellStyle name="Normal 78" xfId="19102" xr:uid="{00000000-0005-0000-0000-00009F4A0000}"/>
    <cellStyle name="Normal 78 10" xfId="19103" xr:uid="{00000000-0005-0000-0000-0000A04A0000}"/>
    <cellStyle name="Normal 78 11" xfId="19104" xr:uid="{00000000-0005-0000-0000-0000A14A0000}"/>
    <cellStyle name="Normal 78 12" xfId="19105" xr:uid="{00000000-0005-0000-0000-0000A24A0000}"/>
    <cellStyle name="Normal 78 13" xfId="19106" xr:uid="{00000000-0005-0000-0000-0000A34A0000}"/>
    <cellStyle name="Normal 78 14" xfId="19107" xr:uid="{00000000-0005-0000-0000-0000A44A0000}"/>
    <cellStyle name="Normal 78 15" xfId="19108" xr:uid="{00000000-0005-0000-0000-0000A54A0000}"/>
    <cellStyle name="Normal 78 2" xfId="19109" xr:uid="{00000000-0005-0000-0000-0000A64A0000}"/>
    <cellStyle name="Normal 78 3" xfId="19110" xr:uid="{00000000-0005-0000-0000-0000A74A0000}"/>
    <cellStyle name="Normal 78 4" xfId="19111" xr:uid="{00000000-0005-0000-0000-0000A84A0000}"/>
    <cellStyle name="Normal 78 5" xfId="19112" xr:uid="{00000000-0005-0000-0000-0000A94A0000}"/>
    <cellStyle name="Normal 78 6" xfId="19113" xr:uid="{00000000-0005-0000-0000-0000AA4A0000}"/>
    <cellStyle name="Normal 78 7" xfId="19114" xr:uid="{00000000-0005-0000-0000-0000AB4A0000}"/>
    <cellStyle name="Normal 78 8" xfId="19115" xr:uid="{00000000-0005-0000-0000-0000AC4A0000}"/>
    <cellStyle name="Normal 78 9" xfId="19116" xr:uid="{00000000-0005-0000-0000-0000AD4A0000}"/>
    <cellStyle name="Normal 79" xfId="19117" xr:uid="{00000000-0005-0000-0000-0000AE4A0000}"/>
    <cellStyle name="Normal 79 10" xfId="19118" xr:uid="{00000000-0005-0000-0000-0000AF4A0000}"/>
    <cellStyle name="Normal 79 11" xfId="19119" xr:uid="{00000000-0005-0000-0000-0000B04A0000}"/>
    <cellStyle name="Normal 79 12" xfId="19120" xr:uid="{00000000-0005-0000-0000-0000B14A0000}"/>
    <cellStyle name="Normal 79 13" xfId="19121" xr:uid="{00000000-0005-0000-0000-0000B24A0000}"/>
    <cellStyle name="Normal 79 14" xfId="19122" xr:uid="{00000000-0005-0000-0000-0000B34A0000}"/>
    <cellStyle name="Normal 79 15" xfId="19123" xr:uid="{00000000-0005-0000-0000-0000B44A0000}"/>
    <cellStyle name="Normal 79 2" xfId="19124" xr:uid="{00000000-0005-0000-0000-0000B54A0000}"/>
    <cellStyle name="Normal 79 3" xfId="19125" xr:uid="{00000000-0005-0000-0000-0000B64A0000}"/>
    <cellStyle name="Normal 79 4" xfId="19126" xr:uid="{00000000-0005-0000-0000-0000B74A0000}"/>
    <cellStyle name="Normal 79 5" xfId="19127" xr:uid="{00000000-0005-0000-0000-0000B84A0000}"/>
    <cellStyle name="Normal 79 6" xfId="19128" xr:uid="{00000000-0005-0000-0000-0000B94A0000}"/>
    <cellStyle name="Normal 79 7" xfId="19129" xr:uid="{00000000-0005-0000-0000-0000BA4A0000}"/>
    <cellStyle name="Normal 79 8" xfId="19130" xr:uid="{00000000-0005-0000-0000-0000BB4A0000}"/>
    <cellStyle name="Normal 79 9" xfId="19131" xr:uid="{00000000-0005-0000-0000-0000BC4A0000}"/>
    <cellStyle name="Normal 8" xfId="19132" xr:uid="{00000000-0005-0000-0000-0000BD4A0000}"/>
    <cellStyle name="Normal 8 10" xfId="19133" xr:uid="{00000000-0005-0000-0000-0000BE4A0000}"/>
    <cellStyle name="Normal 8 11" xfId="19134" xr:uid="{00000000-0005-0000-0000-0000BF4A0000}"/>
    <cellStyle name="Normal 8 12" xfId="19135" xr:uid="{00000000-0005-0000-0000-0000C04A0000}"/>
    <cellStyle name="Normal 8 13" xfId="19136" xr:uid="{00000000-0005-0000-0000-0000C14A0000}"/>
    <cellStyle name="Normal 8 14" xfId="19137" xr:uid="{00000000-0005-0000-0000-0000C24A0000}"/>
    <cellStyle name="Normal 8 15" xfId="19138" xr:uid="{00000000-0005-0000-0000-0000C34A0000}"/>
    <cellStyle name="Normal 8 16" xfId="19139" xr:uid="{00000000-0005-0000-0000-0000C44A0000}"/>
    <cellStyle name="Normal 8 17" xfId="19140" xr:uid="{00000000-0005-0000-0000-0000C54A0000}"/>
    <cellStyle name="Normal 8 17 2" xfId="19141" xr:uid="{00000000-0005-0000-0000-0000C64A0000}"/>
    <cellStyle name="Normal 8 18" xfId="19142" xr:uid="{00000000-0005-0000-0000-0000C74A0000}"/>
    <cellStyle name="Normal 8 19" xfId="19143" xr:uid="{00000000-0005-0000-0000-0000C84A0000}"/>
    <cellStyle name="Normal 8 2" xfId="19144" xr:uid="{00000000-0005-0000-0000-0000C94A0000}"/>
    <cellStyle name="Normal 8 2 10" xfId="19145" xr:uid="{00000000-0005-0000-0000-0000CA4A0000}"/>
    <cellStyle name="Normal 8 2 11" xfId="19146" xr:uid="{00000000-0005-0000-0000-0000CB4A0000}"/>
    <cellStyle name="Normal 8 2 12" xfId="19147" xr:uid="{00000000-0005-0000-0000-0000CC4A0000}"/>
    <cellStyle name="Normal 8 2 13" xfId="19148" xr:uid="{00000000-0005-0000-0000-0000CD4A0000}"/>
    <cellStyle name="Normal 8 2 14" xfId="19149" xr:uid="{00000000-0005-0000-0000-0000CE4A0000}"/>
    <cellStyle name="Normal 8 2 15" xfId="19150" xr:uid="{00000000-0005-0000-0000-0000CF4A0000}"/>
    <cellStyle name="Normal 8 2 16" xfId="19151" xr:uid="{00000000-0005-0000-0000-0000D04A0000}"/>
    <cellStyle name="Normal 8 2 17" xfId="19152" xr:uid="{00000000-0005-0000-0000-0000D14A0000}"/>
    <cellStyle name="Normal 8 2 18" xfId="19153" xr:uid="{00000000-0005-0000-0000-0000D24A0000}"/>
    <cellStyle name="Normal 8 2 19" xfId="19154" xr:uid="{00000000-0005-0000-0000-0000D34A0000}"/>
    <cellStyle name="Normal 8 2 2" xfId="19155" xr:uid="{00000000-0005-0000-0000-0000D44A0000}"/>
    <cellStyle name="Normal 8 2 20" xfId="19156" xr:uid="{00000000-0005-0000-0000-0000D54A0000}"/>
    <cellStyle name="Normal 8 2 21" xfId="19157" xr:uid="{00000000-0005-0000-0000-0000D64A0000}"/>
    <cellStyle name="Normal 8 2 22" xfId="19158" xr:uid="{00000000-0005-0000-0000-0000D74A0000}"/>
    <cellStyle name="Normal 8 2 23" xfId="19159" xr:uid="{00000000-0005-0000-0000-0000D84A0000}"/>
    <cellStyle name="Normal 8 2 24" xfId="19160" xr:uid="{00000000-0005-0000-0000-0000D94A0000}"/>
    <cellStyle name="Normal 8 2 25" xfId="19161" xr:uid="{00000000-0005-0000-0000-0000DA4A0000}"/>
    <cellStyle name="Normal 8 2 26" xfId="19162" xr:uid="{00000000-0005-0000-0000-0000DB4A0000}"/>
    <cellStyle name="Normal 8 2 27" xfId="19163" xr:uid="{00000000-0005-0000-0000-0000DC4A0000}"/>
    <cellStyle name="Normal 8 2 28" xfId="19164" xr:uid="{00000000-0005-0000-0000-0000DD4A0000}"/>
    <cellStyle name="Normal 8 2 29" xfId="19165" xr:uid="{00000000-0005-0000-0000-0000DE4A0000}"/>
    <cellStyle name="Normal 8 2 3" xfId="19166" xr:uid="{00000000-0005-0000-0000-0000DF4A0000}"/>
    <cellStyle name="Normal 8 2 30" xfId="19167" xr:uid="{00000000-0005-0000-0000-0000E04A0000}"/>
    <cellStyle name="Normal 8 2 31" xfId="19168" xr:uid="{00000000-0005-0000-0000-0000E14A0000}"/>
    <cellStyle name="Normal 8 2 32" xfId="19169" xr:uid="{00000000-0005-0000-0000-0000E24A0000}"/>
    <cellStyle name="Normal 8 2 33" xfId="19170" xr:uid="{00000000-0005-0000-0000-0000E34A0000}"/>
    <cellStyle name="Normal 8 2 34" xfId="19171" xr:uid="{00000000-0005-0000-0000-0000E44A0000}"/>
    <cellStyle name="Normal 8 2 35" xfId="19172" xr:uid="{00000000-0005-0000-0000-0000E54A0000}"/>
    <cellStyle name="Normal 8 2 36" xfId="19173" xr:uid="{00000000-0005-0000-0000-0000E64A0000}"/>
    <cellStyle name="Normal 8 2 37" xfId="19174" xr:uid="{00000000-0005-0000-0000-0000E74A0000}"/>
    <cellStyle name="Normal 8 2 38" xfId="19175" xr:uid="{00000000-0005-0000-0000-0000E84A0000}"/>
    <cellStyle name="Normal 8 2 39" xfId="19176" xr:uid="{00000000-0005-0000-0000-0000E94A0000}"/>
    <cellStyle name="Normal 8 2 4" xfId="19177" xr:uid="{00000000-0005-0000-0000-0000EA4A0000}"/>
    <cellStyle name="Normal 8 2 40" xfId="19178" xr:uid="{00000000-0005-0000-0000-0000EB4A0000}"/>
    <cellStyle name="Normal 8 2 41" xfId="19179" xr:uid="{00000000-0005-0000-0000-0000EC4A0000}"/>
    <cellStyle name="Normal 8 2 42" xfId="19180" xr:uid="{00000000-0005-0000-0000-0000ED4A0000}"/>
    <cellStyle name="Normal 8 2 43" xfId="19181" xr:uid="{00000000-0005-0000-0000-0000EE4A0000}"/>
    <cellStyle name="Normal 8 2 44" xfId="19182" xr:uid="{00000000-0005-0000-0000-0000EF4A0000}"/>
    <cellStyle name="Normal 8 2 45" xfId="19183" xr:uid="{00000000-0005-0000-0000-0000F04A0000}"/>
    <cellStyle name="Normal 8 2 46" xfId="19184" xr:uid="{00000000-0005-0000-0000-0000F14A0000}"/>
    <cellStyle name="Normal 8 2 47" xfId="19185" xr:uid="{00000000-0005-0000-0000-0000F24A0000}"/>
    <cellStyle name="Normal 8 2 48" xfId="19186" xr:uid="{00000000-0005-0000-0000-0000F34A0000}"/>
    <cellStyle name="Normal 8 2 49" xfId="19187" xr:uid="{00000000-0005-0000-0000-0000F44A0000}"/>
    <cellStyle name="Normal 8 2 5" xfId="19188" xr:uid="{00000000-0005-0000-0000-0000F54A0000}"/>
    <cellStyle name="Normal 8 2 50" xfId="19189" xr:uid="{00000000-0005-0000-0000-0000F64A0000}"/>
    <cellStyle name="Normal 8 2 51" xfId="19190" xr:uid="{00000000-0005-0000-0000-0000F74A0000}"/>
    <cellStyle name="Normal 8 2 52" xfId="19191" xr:uid="{00000000-0005-0000-0000-0000F84A0000}"/>
    <cellStyle name="Normal 8 2 53" xfId="19192" xr:uid="{00000000-0005-0000-0000-0000F94A0000}"/>
    <cellStyle name="Normal 8 2 54" xfId="19193" xr:uid="{00000000-0005-0000-0000-0000FA4A0000}"/>
    <cellStyle name="Normal 8 2 55" xfId="19194" xr:uid="{00000000-0005-0000-0000-0000FB4A0000}"/>
    <cellStyle name="Normal 8 2 56" xfId="19195" xr:uid="{00000000-0005-0000-0000-0000FC4A0000}"/>
    <cellStyle name="Normal 8 2 57" xfId="19196" xr:uid="{00000000-0005-0000-0000-0000FD4A0000}"/>
    <cellStyle name="Normal 8 2 58" xfId="19197" xr:uid="{00000000-0005-0000-0000-0000FE4A0000}"/>
    <cellStyle name="Normal 8 2 59" xfId="19198" xr:uid="{00000000-0005-0000-0000-0000FF4A0000}"/>
    <cellStyle name="Normal 8 2 6" xfId="19199" xr:uid="{00000000-0005-0000-0000-0000004B0000}"/>
    <cellStyle name="Normal 8 2 7" xfId="19200" xr:uid="{00000000-0005-0000-0000-0000014B0000}"/>
    <cellStyle name="Normal 8 2 8" xfId="19201" xr:uid="{00000000-0005-0000-0000-0000024B0000}"/>
    <cellStyle name="Normal 8 2 9" xfId="19202" xr:uid="{00000000-0005-0000-0000-0000034B0000}"/>
    <cellStyle name="Normal 8 3" xfId="19203" xr:uid="{00000000-0005-0000-0000-0000044B0000}"/>
    <cellStyle name="Normal 8 3 10" xfId="19204" xr:uid="{00000000-0005-0000-0000-0000054B0000}"/>
    <cellStyle name="Normal 8 3 11" xfId="19205" xr:uid="{00000000-0005-0000-0000-0000064B0000}"/>
    <cellStyle name="Normal 8 3 12" xfId="19206" xr:uid="{00000000-0005-0000-0000-0000074B0000}"/>
    <cellStyle name="Normal 8 3 13" xfId="19207" xr:uid="{00000000-0005-0000-0000-0000084B0000}"/>
    <cellStyle name="Normal 8 3 14" xfId="19208" xr:uid="{00000000-0005-0000-0000-0000094B0000}"/>
    <cellStyle name="Normal 8 3 15" xfId="19209" xr:uid="{00000000-0005-0000-0000-00000A4B0000}"/>
    <cellStyle name="Normal 8 3 16" xfId="19210" xr:uid="{00000000-0005-0000-0000-00000B4B0000}"/>
    <cellStyle name="Normal 8 3 17" xfId="19211" xr:uid="{00000000-0005-0000-0000-00000C4B0000}"/>
    <cellStyle name="Normal 8 3 18" xfId="19212" xr:uid="{00000000-0005-0000-0000-00000D4B0000}"/>
    <cellStyle name="Normal 8 3 19" xfId="19213" xr:uid="{00000000-0005-0000-0000-00000E4B0000}"/>
    <cellStyle name="Normal 8 3 2" xfId="19214" xr:uid="{00000000-0005-0000-0000-00000F4B0000}"/>
    <cellStyle name="Normal 8 3 20" xfId="19215" xr:uid="{00000000-0005-0000-0000-0000104B0000}"/>
    <cellStyle name="Normal 8 3 21" xfId="19216" xr:uid="{00000000-0005-0000-0000-0000114B0000}"/>
    <cellStyle name="Normal 8 3 22" xfId="19217" xr:uid="{00000000-0005-0000-0000-0000124B0000}"/>
    <cellStyle name="Normal 8 3 23" xfId="19218" xr:uid="{00000000-0005-0000-0000-0000134B0000}"/>
    <cellStyle name="Normal 8 3 24" xfId="19219" xr:uid="{00000000-0005-0000-0000-0000144B0000}"/>
    <cellStyle name="Normal 8 3 25" xfId="19220" xr:uid="{00000000-0005-0000-0000-0000154B0000}"/>
    <cellStyle name="Normal 8 3 26" xfId="19221" xr:uid="{00000000-0005-0000-0000-0000164B0000}"/>
    <cellStyle name="Normal 8 3 27" xfId="19222" xr:uid="{00000000-0005-0000-0000-0000174B0000}"/>
    <cellStyle name="Normal 8 3 28" xfId="19223" xr:uid="{00000000-0005-0000-0000-0000184B0000}"/>
    <cellStyle name="Normal 8 3 29" xfId="19224" xr:uid="{00000000-0005-0000-0000-0000194B0000}"/>
    <cellStyle name="Normal 8 3 3" xfId="19225" xr:uid="{00000000-0005-0000-0000-00001A4B0000}"/>
    <cellStyle name="Normal 8 3 30" xfId="19226" xr:uid="{00000000-0005-0000-0000-00001B4B0000}"/>
    <cellStyle name="Normal 8 3 31" xfId="19227" xr:uid="{00000000-0005-0000-0000-00001C4B0000}"/>
    <cellStyle name="Normal 8 3 32" xfId="19228" xr:uid="{00000000-0005-0000-0000-00001D4B0000}"/>
    <cellStyle name="Normal 8 3 33" xfId="19229" xr:uid="{00000000-0005-0000-0000-00001E4B0000}"/>
    <cellStyle name="Normal 8 3 34" xfId="19230" xr:uid="{00000000-0005-0000-0000-00001F4B0000}"/>
    <cellStyle name="Normal 8 3 35" xfId="19231" xr:uid="{00000000-0005-0000-0000-0000204B0000}"/>
    <cellStyle name="Normal 8 3 36" xfId="19232" xr:uid="{00000000-0005-0000-0000-0000214B0000}"/>
    <cellStyle name="Normal 8 3 37" xfId="19233" xr:uid="{00000000-0005-0000-0000-0000224B0000}"/>
    <cellStyle name="Normal 8 3 38" xfId="19234" xr:uid="{00000000-0005-0000-0000-0000234B0000}"/>
    <cellStyle name="Normal 8 3 39" xfId="19235" xr:uid="{00000000-0005-0000-0000-0000244B0000}"/>
    <cellStyle name="Normal 8 3 4" xfId="19236" xr:uid="{00000000-0005-0000-0000-0000254B0000}"/>
    <cellStyle name="Normal 8 3 4 10" xfId="19237" xr:uid="{00000000-0005-0000-0000-0000264B0000}"/>
    <cellStyle name="Normal 8 3 4 11" xfId="19238" xr:uid="{00000000-0005-0000-0000-0000274B0000}"/>
    <cellStyle name="Normal 8 3 4 12" xfId="19239" xr:uid="{00000000-0005-0000-0000-0000284B0000}"/>
    <cellStyle name="Normal 8 3 4 13" xfId="19240" xr:uid="{00000000-0005-0000-0000-0000294B0000}"/>
    <cellStyle name="Normal 8 3 4 14" xfId="19241" xr:uid="{00000000-0005-0000-0000-00002A4B0000}"/>
    <cellStyle name="Normal 8 3 4 15" xfId="19242" xr:uid="{00000000-0005-0000-0000-00002B4B0000}"/>
    <cellStyle name="Normal 8 3 4 16" xfId="19243" xr:uid="{00000000-0005-0000-0000-00002C4B0000}"/>
    <cellStyle name="Normal 8 3 4 17" xfId="19244" xr:uid="{00000000-0005-0000-0000-00002D4B0000}"/>
    <cellStyle name="Normal 8 3 4 18" xfId="19245" xr:uid="{00000000-0005-0000-0000-00002E4B0000}"/>
    <cellStyle name="Normal 8 3 4 19" xfId="19246" xr:uid="{00000000-0005-0000-0000-00002F4B0000}"/>
    <cellStyle name="Normal 8 3 4 2" xfId="19247" xr:uid="{00000000-0005-0000-0000-0000304B0000}"/>
    <cellStyle name="Normal 8 3 4 2 2" xfId="19248" xr:uid="{00000000-0005-0000-0000-0000314B0000}"/>
    <cellStyle name="Normal 8 3 4 2 3" xfId="19249" xr:uid="{00000000-0005-0000-0000-0000324B0000}"/>
    <cellStyle name="Normal 8 3 4 2 4" xfId="19250" xr:uid="{00000000-0005-0000-0000-0000334B0000}"/>
    <cellStyle name="Normal 8 3 4 2 5" xfId="19251" xr:uid="{00000000-0005-0000-0000-0000344B0000}"/>
    <cellStyle name="Normal 8 3 4 2 6" xfId="19252" xr:uid="{00000000-0005-0000-0000-0000354B0000}"/>
    <cellStyle name="Normal 8 3 4 20" xfId="19253" xr:uid="{00000000-0005-0000-0000-0000364B0000}"/>
    <cellStyle name="Normal 8 3 4 21" xfId="19254" xr:uid="{00000000-0005-0000-0000-0000374B0000}"/>
    <cellStyle name="Normal 8 3 4 22" xfId="19255" xr:uid="{00000000-0005-0000-0000-0000384B0000}"/>
    <cellStyle name="Normal 8 3 4 23" xfId="19256" xr:uid="{00000000-0005-0000-0000-0000394B0000}"/>
    <cellStyle name="Normal 8 3 4 24" xfId="19257" xr:uid="{00000000-0005-0000-0000-00003A4B0000}"/>
    <cellStyle name="Normal 8 3 4 25" xfId="19258" xr:uid="{00000000-0005-0000-0000-00003B4B0000}"/>
    <cellStyle name="Normal 8 3 4 26" xfId="19259" xr:uid="{00000000-0005-0000-0000-00003C4B0000}"/>
    <cellStyle name="Normal 8 3 4 27" xfId="19260" xr:uid="{00000000-0005-0000-0000-00003D4B0000}"/>
    <cellStyle name="Normal 8 3 4 28" xfId="19261" xr:uid="{00000000-0005-0000-0000-00003E4B0000}"/>
    <cellStyle name="Normal 8 3 4 29" xfId="19262" xr:uid="{00000000-0005-0000-0000-00003F4B0000}"/>
    <cellStyle name="Normal 8 3 4 3" xfId="19263" xr:uid="{00000000-0005-0000-0000-0000404B0000}"/>
    <cellStyle name="Normal 8 3 4 30" xfId="19264" xr:uid="{00000000-0005-0000-0000-0000414B0000}"/>
    <cellStyle name="Normal 8 3 4 31" xfId="19265" xr:uid="{00000000-0005-0000-0000-0000424B0000}"/>
    <cellStyle name="Normal 8 3 4 32" xfId="19266" xr:uid="{00000000-0005-0000-0000-0000434B0000}"/>
    <cellStyle name="Normal 8 3 4 4" xfId="19267" xr:uid="{00000000-0005-0000-0000-0000444B0000}"/>
    <cellStyle name="Normal 8 3 4 5" xfId="19268" xr:uid="{00000000-0005-0000-0000-0000454B0000}"/>
    <cellStyle name="Normal 8 3 4 6" xfId="19269" xr:uid="{00000000-0005-0000-0000-0000464B0000}"/>
    <cellStyle name="Normal 8 3 4 7" xfId="19270" xr:uid="{00000000-0005-0000-0000-0000474B0000}"/>
    <cellStyle name="Normal 8 3 4 8" xfId="19271" xr:uid="{00000000-0005-0000-0000-0000484B0000}"/>
    <cellStyle name="Normal 8 3 4 9" xfId="19272" xr:uid="{00000000-0005-0000-0000-0000494B0000}"/>
    <cellStyle name="Normal 8 3 40" xfId="19273" xr:uid="{00000000-0005-0000-0000-00004A4B0000}"/>
    <cellStyle name="Normal 8 3 41" xfId="19274" xr:uid="{00000000-0005-0000-0000-00004B4B0000}"/>
    <cellStyle name="Normal 8 3 42" xfId="19275" xr:uid="{00000000-0005-0000-0000-00004C4B0000}"/>
    <cellStyle name="Normal 8 3 43" xfId="19276" xr:uid="{00000000-0005-0000-0000-00004D4B0000}"/>
    <cellStyle name="Normal 8 3 44" xfId="19277" xr:uid="{00000000-0005-0000-0000-00004E4B0000}"/>
    <cellStyle name="Normal 8 3 45" xfId="19278" xr:uid="{00000000-0005-0000-0000-00004F4B0000}"/>
    <cellStyle name="Normal 8 3 46" xfId="19279" xr:uid="{00000000-0005-0000-0000-0000504B0000}"/>
    <cellStyle name="Normal 8 3 47" xfId="19280" xr:uid="{00000000-0005-0000-0000-0000514B0000}"/>
    <cellStyle name="Normal 8 3 48" xfId="19281" xr:uid="{00000000-0005-0000-0000-0000524B0000}"/>
    <cellStyle name="Normal 8 3 49" xfId="19282" xr:uid="{00000000-0005-0000-0000-0000534B0000}"/>
    <cellStyle name="Normal 8 3 5" xfId="19283" xr:uid="{00000000-0005-0000-0000-0000544B0000}"/>
    <cellStyle name="Normal 8 3 5 10" xfId="19284" xr:uid="{00000000-0005-0000-0000-0000554B0000}"/>
    <cellStyle name="Normal 8 3 5 11" xfId="19285" xr:uid="{00000000-0005-0000-0000-0000564B0000}"/>
    <cellStyle name="Normal 8 3 5 12" xfId="19286" xr:uid="{00000000-0005-0000-0000-0000574B0000}"/>
    <cellStyle name="Normal 8 3 5 13" xfId="19287" xr:uid="{00000000-0005-0000-0000-0000584B0000}"/>
    <cellStyle name="Normal 8 3 5 14" xfId="19288" xr:uid="{00000000-0005-0000-0000-0000594B0000}"/>
    <cellStyle name="Normal 8 3 5 15" xfId="19289" xr:uid="{00000000-0005-0000-0000-00005A4B0000}"/>
    <cellStyle name="Normal 8 3 5 16" xfId="19290" xr:uid="{00000000-0005-0000-0000-00005B4B0000}"/>
    <cellStyle name="Normal 8 3 5 17" xfId="19291" xr:uid="{00000000-0005-0000-0000-00005C4B0000}"/>
    <cellStyle name="Normal 8 3 5 18" xfId="19292" xr:uid="{00000000-0005-0000-0000-00005D4B0000}"/>
    <cellStyle name="Normal 8 3 5 19" xfId="19293" xr:uid="{00000000-0005-0000-0000-00005E4B0000}"/>
    <cellStyle name="Normal 8 3 5 2" xfId="19294" xr:uid="{00000000-0005-0000-0000-00005F4B0000}"/>
    <cellStyle name="Normal 8 3 5 2 2" xfId="19295" xr:uid="{00000000-0005-0000-0000-0000604B0000}"/>
    <cellStyle name="Normal 8 3 5 2 3" xfId="19296" xr:uid="{00000000-0005-0000-0000-0000614B0000}"/>
    <cellStyle name="Normal 8 3 5 2 4" xfId="19297" xr:uid="{00000000-0005-0000-0000-0000624B0000}"/>
    <cellStyle name="Normal 8 3 5 2 5" xfId="19298" xr:uid="{00000000-0005-0000-0000-0000634B0000}"/>
    <cellStyle name="Normal 8 3 5 2 6" xfId="19299" xr:uid="{00000000-0005-0000-0000-0000644B0000}"/>
    <cellStyle name="Normal 8 3 5 20" xfId="19300" xr:uid="{00000000-0005-0000-0000-0000654B0000}"/>
    <cellStyle name="Normal 8 3 5 21" xfId="19301" xr:uid="{00000000-0005-0000-0000-0000664B0000}"/>
    <cellStyle name="Normal 8 3 5 22" xfId="19302" xr:uid="{00000000-0005-0000-0000-0000674B0000}"/>
    <cellStyle name="Normal 8 3 5 23" xfId="19303" xr:uid="{00000000-0005-0000-0000-0000684B0000}"/>
    <cellStyle name="Normal 8 3 5 24" xfId="19304" xr:uid="{00000000-0005-0000-0000-0000694B0000}"/>
    <cellStyle name="Normal 8 3 5 25" xfId="19305" xr:uid="{00000000-0005-0000-0000-00006A4B0000}"/>
    <cellStyle name="Normal 8 3 5 26" xfId="19306" xr:uid="{00000000-0005-0000-0000-00006B4B0000}"/>
    <cellStyle name="Normal 8 3 5 27" xfId="19307" xr:uid="{00000000-0005-0000-0000-00006C4B0000}"/>
    <cellStyle name="Normal 8 3 5 28" xfId="19308" xr:uid="{00000000-0005-0000-0000-00006D4B0000}"/>
    <cellStyle name="Normal 8 3 5 29" xfId="19309" xr:uid="{00000000-0005-0000-0000-00006E4B0000}"/>
    <cellStyle name="Normal 8 3 5 3" xfId="19310" xr:uid="{00000000-0005-0000-0000-00006F4B0000}"/>
    <cellStyle name="Normal 8 3 5 30" xfId="19311" xr:uid="{00000000-0005-0000-0000-0000704B0000}"/>
    <cellStyle name="Normal 8 3 5 31" xfId="19312" xr:uid="{00000000-0005-0000-0000-0000714B0000}"/>
    <cellStyle name="Normal 8 3 5 32" xfId="19313" xr:uid="{00000000-0005-0000-0000-0000724B0000}"/>
    <cellStyle name="Normal 8 3 5 4" xfId="19314" xr:uid="{00000000-0005-0000-0000-0000734B0000}"/>
    <cellStyle name="Normal 8 3 5 5" xfId="19315" xr:uid="{00000000-0005-0000-0000-0000744B0000}"/>
    <cellStyle name="Normal 8 3 5 6" xfId="19316" xr:uid="{00000000-0005-0000-0000-0000754B0000}"/>
    <cellStyle name="Normal 8 3 5 7" xfId="19317" xr:uid="{00000000-0005-0000-0000-0000764B0000}"/>
    <cellStyle name="Normal 8 3 5 8" xfId="19318" xr:uid="{00000000-0005-0000-0000-0000774B0000}"/>
    <cellStyle name="Normal 8 3 5 9" xfId="19319" xr:uid="{00000000-0005-0000-0000-0000784B0000}"/>
    <cellStyle name="Normal 8 3 50" xfId="19320" xr:uid="{00000000-0005-0000-0000-0000794B0000}"/>
    <cellStyle name="Normal 8 3 51" xfId="19321" xr:uid="{00000000-0005-0000-0000-00007A4B0000}"/>
    <cellStyle name="Normal 8 3 52" xfId="19322" xr:uid="{00000000-0005-0000-0000-00007B4B0000}"/>
    <cellStyle name="Normal 8 3 53" xfId="19323" xr:uid="{00000000-0005-0000-0000-00007C4B0000}"/>
    <cellStyle name="Normal 8 3 54" xfId="19324" xr:uid="{00000000-0005-0000-0000-00007D4B0000}"/>
    <cellStyle name="Normal 8 3 55" xfId="19325" xr:uid="{00000000-0005-0000-0000-00007E4B0000}"/>
    <cellStyle name="Normal 8 3 56" xfId="19326" xr:uid="{00000000-0005-0000-0000-00007F4B0000}"/>
    <cellStyle name="Normal 8 3 57" xfId="19327" xr:uid="{00000000-0005-0000-0000-0000804B0000}"/>
    <cellStyle name="Normal 8 3 58" xfId="19328" xr:uid="{00000000-0005-0000-0000-0000814B0000}"/>
    <cellStyle name="Normal 8 3 59" xfId="19329" xr:uid="{00000000-0005-0000-0000-0000824B0000}"/>
    <cellStyle name="Normal 8 3 6" xfId="19330" xr:uid="{00000000-0005-0000-0000-0000834B0000}"/>
    <cellStyle name="Normal 8 3 6 10" xfId="19331" xr:uid="{00000000-0005-0000-0000-0000844B0000}"/>
    <cellStyle name="Normal 8 3 6 11" xfId="19332" xr:uid="{00000000-0005-0000-0000-0000854B0000}"/>
    <cellStyle name="Normal 8 3 6 12" xfId="19333" xr:uid="{00000000-0005-0000-0000-0000864B0000}"/>
    <cellStyle name="Normal 8 3 6 13" xfId="19334" xr:uid="{00000000-0005-0000-0000-0000874B0000}"/>
    <cellStyle name="Normal 8 3 6 14" xfId="19335" xr:uid="{00000000-0005-0000-0000-0000884B0000}"/>
    <cellStyle name="Normal 8 3 6 15" xfId="19336" xr:uid="{00000000-0005-0000-0000-0000894B0000}"/>
    <cellStyle name="Normal 8 3 6 16" xfId="19337" xr:uid="{00000000-0005-0000-0000-00008A4B0000}"/>
    <cellStyle name="Normal 8 3 6 17" xfId="19338" xr:uid="{00000000-0005-0000-0000-00008B4B0000}"/>
    <cellStyle name="Normal 8 3 6 18" xfId="19339" xr:uid="{00000000-0005-0000-0000-00008C4B0000}"/>
    <cellStyle name="Normal 8 3 6 19" xfId="19340" xr:uid="{00000000-0005-0000-0000-00008D4B0000}"/>
    <cellStyle name="Normal 8 3 6 2" xfId="19341" xr:uid="{00000000-0005-0000-0000-00008E4B0000}"/>
    <cellStyle name="Normal 8 3 6 2 2" xfId="19342" xr:uid="{00000000-0005-0000-0000-00008F4B0000}"/>
    <cellStyle name="Normal 8 3 6 2 3" xfId="19343" xr:uid="{00000000-0005-0000-0000-0000904B0000}"/>
    <cellStyle name="Normal 8 3 6 2 4" xfId="19344" xr:uid="{00000000-0005-0000-0000-0000914B0000}"/>
    <cellStyle name="Normal 8 3 6 2 5" xfId="19345" xr:uid="{00000000-0005-0000-0000-0000924B0000}"/>
    <cellStyle name="Normal 8 3 6 2 6" xfId="19346" xr:uid="{00000000-0005-0000-0000-0000934B0000}"/>
    <cellStyle name="Normal 8 3 6 20" xfId="19347" xr:uid="{00000000-0005-0000-0000-0000944B0000}"/>
    <cellStyle name="Normal 8 3 6 21" xfId="19348" xr:uid="{00000000-0005-0000-0000-0000954B0000}"/>
    <cellStyle name="Normal 8 3 6 22" xfId="19349" xr:uid="{00000000-0005-0000-0000-0000964B0000}"/>
    <cellStyle name="Normal 8 3 6 23" xfId="19350" xr:uid="{00000000-0005-0000-0000-0000974B0000}"/>
    <cellStyle name="Normal 8 3 6 24" xfId="19351" xr:uid="{00000000-0005-0000-0000-0000984B0000}"/>
    <cellStyle name="Normal 8 3 6 25" xfId="19352" xr:uid="{00000000-0005-0000-0000-0000994B0000}"/>
    <cellStyle name="Normal 8 3 6 26" xfId="19353" xr:uid="{00000000-0005-0000-0000-00009A4B0000}"/>
    <cellStyle name="Normal 8 3 6 27" xfId="19354" xr:uid="{00000000-0005-0000-0000-00009B4B0000}"/>
    <cellStyle name="Normal 8 3 6 28" xfId="19355" xr:uid="{00000000-0005-0000-0000-00009C4B0000}"/>
    <cellStyle name="Normal 8 3 6 29" xfId="19356" xr:uid="{00000000-0005-0000-0000-00009D4B0000}"/>
    <cellStyle name="Normal 8 3 6 3" xfId="19357" xr:uid="{00000000-0005-0000-0000-00009E4B0000}"/>
    <cellStyle name="Normal 8 3 6 30" xfId="19358" xr:uid="{00000000-0005-0000-0000-00009F4B0000}"/>
    <cellStyle name="Normal 8 3 6 31" xfId="19359" xr:uid="{00000000-0005-0000-0000-0000A04B0000}"/>
    <cellStyle name="Normal 8 3 6 32" xfId="19360" xr:uid="{00000000-0005-0000-0000-0000A14B0000}"/>
    <cellStyle name="Normal 8 3 6 4" xfId="19361" xr:uid="{00000000-0005-0000-0000-0000A24B0000}"/>
    <cellStyle name="Normal 8 3 6 5" xfId="19362" xr:uid="{00000000-0005-0000-0000-0000A34B0000}"/>
    <cellStyle name="Normal 8 3 6 6" xfId="19363" xr:uid="{00000000-0005-0000-0000-0000A44B0000}"/>
    <cellStyle name="Normal 8 3 6 7" xfId="19364" xr:uid="{00000000-0005-0000-0000-0000A54B0000}"/>
    <cellStyle name="Normal 8 3 6 8" xfId="19365" xr:uid="{00000000-0005-0000-0000-0000A64B0000}"/>
    <cellStyle name="Normal 8 3 6 9" xfId="19366" xr:uid="{00000000-0005-0000-0000-0000A74B0000}"/>
    <cellStyle name="Normal 8 3 7" xfId="19367" xr:uid="{00000000-0005-0000-0000-0000A84B0000}"/>
    <cellStyle name="Normal 8 3 7 10" xfId="19368" xr:uid="{00000000-0005-0000-0000-0000A94B0000}"/>
    <cellStyle name="Normal 8 3 7 11" xfId="19369" xr:uid="{00000000-0005-0000-0000-0000AA4B0000}"/>
    <cellStyle name="Normal 8 3 7 12" xfId="19370" xr:uid="{00000000-0005-0000-0000-0000AB4B0000}"/>
    <cellStyle name="Normal 8 3 7 13" xfId="19371" xr:uid="{00000000-0005-0000-0000-0000AC4B0000}"/>
    <cellStyle name="Normal 8 3 7 14" xfId="19372" xr:uid="{00000000-0005-0000-0000-0000AD4B0000}"/>
    <cellStyle name="Normal 8 3 7 15" xfId="19373" xr:uid="{00000000-0005-0000-0000-0000AE4B0000}"/>
    <cellStyle name="Normal 8 3 7 16" xfId="19374" xr:uid="{00000000-0005-0000-0000-0000AF4B0000}"/>
    <cellStyle name="Normal 8 3 7 17" xfId="19375" xr:uid="{00000000-0005-0000-0000-0000B04B0000}"/>
    <cellStyle name="Normal 8 3 7 18" xfId="19376" xr:uid="{00000000-0005-0000-0000-0000B14B0000}"/>
    <cellStyle name="Normal 8 3 7 19" xfId="19377" xr:uid="{00000000-0005-0000-0000-0000B24B0000}"/>
    <cellStyle name="Normal 8 3 7 2" xfId="19378" xr:uid="{00000000-0005-0000-0000-0000B34B0000}"/>
    <cellStyle name="Normal 8 3 7 2 2" xfId="19379" xr:uid="{00000000-0005-0000-0000-0000B44B0000}"/>
    <cellStyle name="Normal 8 3 7 2 3" xfId="19380" xr:uid="{00000000-0005-0000-0000-0000B54B0000}"/>
    <cellStyle name="Normal 8 3 7 2 4" xfId="19381" xr:uid="{00000000-0005-0000-0000-0000B64B0000}"/>
    <cellStyle name="Normal 8 3 7 2 5" xfId="19382" xr:uid="{00000000-0005-0000-0000-0000B74B0000}"/>
    <cellStyle name="Normal 8 3 7 2 6" xfId="19383" xr:uid="{00000000-0005-0000-0000-0000B84B0000}"/>
    <cellStyle name="Normal 8 3 7 20" xfId="19384" xr:uid="{00000000-0005-0000-0000-0000B94B0000}"/>
    <cellStyle name="Normal 8 3 7 21" xfId="19385" xr:uid="{00000000-0005-0000-0000-0000BA4B0000}"/>
    <cellStyle name="Normal 8 3 7 22" xfId="19386" xr:uid="{00000000-0005-0000-0000-0000BB4B0000}"/>
    <cellStyle name="Normal 8 3 7 23" xfId="19387" xr:uid="{00000000-0005-0000-0000-0000BC4B0000}"/>
    <cellStyle name="Normal 8 3 7 24" xfId="19388" xr:uid="{00000000-0005-0000-0000-0000BD4B0000}"/>
    <cellStyle name="Normal 8 3 7 25" xfId="19389" xr:uid="{00000000-0005-0000-0000-0000BE4B0000}"/>
    <cellStyle name="Normal 8 3 7 26" xfId="19390" xr:uid="{00000000-0005-0000-0000-0000BF4B0000}"/>
    <cellStyle name="Normal 8 3 7 27" xfId="19391" xr:uid="{00000000-0005-0000-0000-0000C04B0000}"/>
    <cellStyle name="Normal 8 3 7 28" xfId="19392" xr:uid="{00000000-0005-0000-0000-0000C14B0000}"/>
    <cellStyle name="Normal 8 3 7 29" xfId="19393" xr:uid="{00000000-0005-0000-0000-0000C24B0000}"/>
    <cellStyle name="Normal 8 3 7 3" xfId="19394" xr:uid="{00000000-0005-0000-0000-0000C34B0000}"/>
    <cellStyle name="Normal 8 3 7 30" xfId="19395" xr:uid="{00000000-0005-0000-0000-0000C44B0000}"/>
    <cellStyle name="Normal 8 3 7 31" xfId="19396" xr:uid="{00000000-0005-0000-0000-0000C54B0000}"/>
    <cellStyle name="Normal 8 3 7 32" xfId="19397" xr:uid="{00000000-0005-0000-0000-0000C64B0000}"/>
    <cellStyle name="Normal 8 3 7 4" xfId="19398" xr:uid="{00000000-0005-0000-0000-0000C74B0000}"/>
    <cellStyle name="Normal 8 3 7 5" xfId="19399" xr:uid="{00000000-0005-0000-0000-0000C84B0000}"/>
    <cellStyle name="Normal 8 3 7 6" xfId="19400" xr:uid="{00000000-0005-0000-0000-0000C94B0000}"/>
    <cellStyle name="Normal 8 3 7 7" xfId="19401" xr:uid="{00000000-0005-0000-0000-0000CA4B0000}"/>
    <cellStyle name="Normal 8 3 7 8" xfId="19402" xr:uid="{00000000-0005-0000-0000-0000CB4B0000}"/>
    <cellStyle name="Normal 8 3 7 9" xfId="19403" xr:uid="{00000000-0005-0000-0000-0000CC4B0000}"/>
    <cellStyle name="Normal 8 3 8" xfId="19404" xr:uid="{00000000-0005-0000-0000-0000CD4B0000}"/>
    <cellStyle name="Normal 8 3 8 10" xfId="19405" xr:uid="{00000000-0005-0000-0000-0000CE4B0000}"/>
    <cellStyle name="Normal 8 3 8 11" xfId="19406" xr:uid="{00000000-0005-0000-0000-0000CF4B0000}"/>
    <cellStyle name="Normal 8 3 8 12" xfId="19407" xr:uid="{00000000-0005-0000-0000-0000D04B0000}"/>
    <cellStyle name="Normal 8 3 8 13" xfId="19408" xr:uid="{00000000-0005-0000-0000-0000D14B0000}"/>
    <cellStyle name="Normal 8 3 8 14" xfId="19409" xr:uid="{00000000-0005-0000-0000-0000D24B0000}"/>
    <cellStyle name="Normal 8 3 8 15" xfId="19410" xr:uid="{00000000-0005-0000-0000-0000D34B0000}"/>
    <cellStyle name="Normal 8 3 8 16" xfId="19411" xr:uid="{00000000-0005-0000-0000-0000D44B0000}"/>
    <cellStyle name="Normal 8 3 8 17" xfId="19412" xr:uid="{00000000-0005-0000-0000-0000D54B0000}"/>
    <cellStyle name="Normal 8 3 8 18" xfId="19413" xr:uid="{00000000-0005-0000-0000-0000D64B0000}"/>
    <cellStyle name="Normal 8 3 8 19" xfId="19414" xr:uid="{00000000-0005-0000-0000-0000D74B0000}"/>
    <cellStyle name="Normal 8 3 8 2" xfId="19415" xr:uid="{00000000-0005-0000-0000-0000D84B0000}"/>
    <cellStyle name="Normal 8 3 8 2 2" xfId="19416" xr:uid="{00000000-0005-0000-0000-0000D94B0000}"/>
    <cellStyle name="Normal 8 3 8 2 3" xfId="19417" xr:uid="{00000000-0005-0000-0000-0000DA4B0000}"/>
    <cellStyle name="Normal 8 3 8 2 4" xfId="19418" xr:uid="{00000000-0005-0000-0000-0000DB4B0000}"/>
    <cellStyle name="Normal 8 3 8 2 5" xfId="19419" xr:uid="{00000000-0005-0000-0000-0000DC4B0000}"/>
    <cellStyle name="Normal 8 3 8 2 6" xfId="19420" xr:uid="{00000000-0005-0000-0000-0000DD4B0000}"/>
    <cellStyle name="Normal 8 3 8 20" xfId="19421" xr:uid="{00000000-0005-0000-0000-0000DE4B0000}"/>
    <cellStyle name="Normal 8 3 8 21" xfId="19422" xr:uid="{00000000-0005-0000-0000-0000DF4B0000}"/>
    <cellStyle name="Normal 8 3 8 22" xfId="19423" xr:uid="{00000000-0005-0000-0000-0000E04B0000}"/>
    <cellStyle name="Normal 8 3 8 23" xfId="19424" xr:uid="{00000000-0005-0000-0000-0000E14B0000}"/>
    <cellStyle name="Normal 8 3 8 24" xfId="19425" xr:uid="{00000000-0005-0000-0000-0000E24B0000}"/>
    <cellStyle name="Normal 8 3 8 25" xfId="19426" xr:uid="{00000000-0005-0000-0000-0000E34B0000}"/>
    <cellStyle name="Normal 8 3 8 26" xfId="19427" xr:uid="{00000000-0005-0000-0000-0000E44B0000}"/>
    <cellStyle name="Normal 8 3 8 27" xfId="19428" xr:uid="{00000000-0005-0000-0000-0000E54B0000}"/>
    <cellStyle name="Normal 8 3 8 28" xfId="19429" xr:uid="{00000000-0005-0000-0000-0000E64B0000}"/>
    <cellStyle name="Normal 8 3 8 29" xfId="19430" xr:uid="{00000000-0005-0000-0000-0000E74B0000}"/>
    <cellStyle name="Normal 8 3 8 3" xfId="19431" xr:uid="{00000000-0005-0000-0000-0000E84B0000}"/>
    <cellStyle name="Normal 8 3 8 30" xfId="19432" xr:uid="{00000000-0005-0000-0000-0000E94B0000}"/>
    <cellStyle name="Normal 8 3 8 31" xfId="19433" xr:uid="{00000000-0005-0000-0000-0000EA4B0000}"/>
    <cellStyle name="Normal 8 3 8 32" xfId="19434" xr:uid="{00000000-0005-0000-0000-0000EB4B0000}"/>
    <cellStyle name="Normal 8 3 8 4" xfId="19435" xr:uid="{00000000-0005-0000-0000-0000EC4B0000}"/>
    <cellStyle name="Normal 8 3 8 5" xfId="19436" xr:uid="{00000000-0005-0000-0000-0000ED4B0000}"/>
    <cellStyle name="Normal 8 3 8 6" xfId="19437" xr:uid="{00000000-0005-0000-0000-0000EE4B0000}"/>
    <cellStyle name="Normal 8 3 8 7" xfId="19438" xr:uid="{00000000-0005-0000-0000-0000EF4B0000}"/>
    <cellStyle name="Normal 8 3 8 8" xfId="19439" xr:uid="{00000000-0005-0000-0000-0000F04B0000}"/>
    <cellStyle name="Normal 8 3 8 9" xfId="19440" xr:uid="{00000000-0005-0000-0000-0000F14B0000}"/>
    <cellStyle name="Normal 8 3 9" xfId="19441" xr:uid="{00000000-0005-0000-0000-0000F24B0000}"/>
    <cellStyle name="Normal 8 3 9 10" xfId="19442" xr:uid="{00000000-0005-0000-0000-0000F34B0000}"/>
    <cellStyle name="Normal 8 3 9 11" xfId="19443" xr:uid="{00000000-0005-0000-0000-0000F44B0000}"/>
    <cellStyle name="Normal 8 3 9 12" xfId="19444" xr:uid="{00000000-0005-0000-0000-0000F54B0000}"/>
    <cellStyle name="Normal 8 3 9 13" xfId="19445" xr:uid="{00000000-0005-0000-0000-0000F64B0000}"/>
    <cellStyle name="Normal 8 3 9 14" xfId="19446" xr:uid="{00000000-0005-0000-0000-0000F74B0000}"/>
    <cellStyle name="Normal 8 3 9 15" xfId="19447" xr:uid="{00000000-0005-0000-0000-0000F84B0000}"/>
    <cellStyle name="Normal 8 3 9 16" xfId="19448" xr:uid="{00000000-0005-0000-0000-0000F94B0000}"/>
    <cellStyle name="Normal 8 3 9 17" xfId="19449" xr:uid="{00000000-0005-0000-0000-0000FA4B0000}"/>
    <cellStyle name="Normal 8 3 9 18" xfId="19450" xr:uid="{00000000-0005-0000-0000-0000FB4B0000}"/>
    <cellStyle name="Normal 8 3 9 19" xfId="19451" xr:uid="{00000000-0005-0000-0000-0000FC4B0000}"/>
    <cellStyle name="Normal 8 3 9 2" xfId="19452" xr:uid="{00000000-0005-0000-0000-0000FD4B0000}"/>
    <cellStyle name="Normal 8 3 9 2 2" xfId="19453" xr:uid="{00000000-0005-0000-0000-0000FE4B0000}"/>
    <cellStyle name="Normal 8 3 9 2 3" xfId="19454" xr:uid="{00000000-0005-0000-0000-0000FF4B0000}"/>
    <cellStyle name="Normal 8 3 9 2 4" xfId="19455" xr:uid="{00000000-0005-0000-0000-0000004C0000}"/>
    <cellStyle name="Normal 8 3 9 2 5" xfId="19456" xr:uid="{00000000-0005-0000-0000-0000014C0000}"/>
    <cellStyle name="Normal 8 3 9 2 6" xfId="19457" xr:uid="{00000000-0005-0000-0000-0000024C0000}"/>
    <cellStyle name="Normal 8 3 9 20" xfId="19458" xr:uid="{00000000-0005-0000-0000-0000034C0000}"/>
    <cellStyle name="Normal 8 3 9 21" xfId="19459" xr:uid="{00000000-0005-0000-0000-0000044C0000}"/>
    <cellStyle name="Normal 8 3 9 22" xfId="19460" xr:uid="{00000000-0005-0000-0000-0000054C0000}"/>
    <cellStyle name="Normal 8 3 9 23" xfId="19461" xr:uid="{00000000-0005-0000-0000-0000064C0000}"/>
    <cellStyle name="Normal 8 3 9 24" xfId="19462" xr:uid="{00000000-0005-0000-0000-0000074C0000}"/>
    <cellStyle name="Normal 8 3 9 25" xfId="19463" xr:uid="{00000000-0005-0000-0000-0000084C0000}"/>
    <cellStyle name="Normal 8 3 9 26" xfId="19464" xr:uid="{00000000-0005-0000-0000-0000094C0000}"/>
    <cellStyle name="Normal 8 3 9 27" xfId="19465" xr:uid="{00000000-0005-0000-0000-00000A4C0000}"/>
    <cellStyle name="Normal 8 3 9 28" xfId="19466" xr:uid="{00000000-0005-0000-0000-00000B4C0000}"/>
    <cellStyle name="Normal 8 3 9 29" xfId="19467" xr:uid="{00000000-0005-0000-0000-00000C4C0000}"/>
    <cellStyle name="Normal 8 3 9 3" xfId="19468" xr:uid="{00000000-0005-0000-0000-00000D4C0000}"/>
    <cellStyle name="Normal 8 3 9 30" xfId="19469" xr:uid="{00000000-0005-0000-0000-00000E4C0000}"/>
    <cellStyle name="Normal 8 3 9 31" xfId="19470" xr:uid="{00000000-0005-0000-0000-00000F4C0000}"/>
    <cellStyle name="Normal 8 3 9 32" xfId="19471" xr:uid="{00000000-0005-0000-0000-0000104C0000}"/>
    <cellStyle name="Normal 8 3 9 4" xfId="19472" xr:uid="{00000000-0005-0000-0000-0000114C0000}"/>
    <cellStyle name="Normal 8 3 9 5" xfId="19473" xr:uid="{00000000-0005-0000-0000-0000124C0000}"/>
    <cellStyle name="Normal 8 3 9 6" xfId="19474" xr:uid="{00000000-0005-0000-0000-0000134C0000}"/>
    <cellStyle name="Normal 8 3 9 7" xfId="19475" xr:uid="{00000000-0005-0000-0000-0000144C0000}"/>
    <cellStyle name="Normal 8 3 9 8" xfId="19476" xr:uid="{00000000-0005-0000-0000-0000154C0000}"/>
    <cellStyle name="Normal 8 3 9 9" xfId="19477" xr:uid="{00000000-0005-0000-0000-0000164C0000}"/>
    <cellStyle name="Normal 8 4" xfId="19478" xr:uid="{00000000-0005-0000-0000-0000174C0000}"/>
    <cellStyle name="Normal 8 4 10" xfId="19479" xr:uid="{00000000-0005-0000-0000-0000184C0000}"/>
    <cellStyle name="Normal 8 4 11" xfId="19480" xr:uid="{00000000-0005-0000-0000-0000194C0000}"/>
    <cellStyle name="Normal 8 4 12" xfId="19481" xr:uid="{00000000-0005-0000-0000-00001A4C0000}"/>
    <cellStyle name="Normal 8 4 13" xfId="19482" xr:uid="{00000000-0005-0000-0000-00001B4C0000}"/>
    <cellStyle name="Normal 8 4 14" xfId="19483" xr:uid="{00000000-0005-0000-0000-00001C4C0000}"/>
    <cellStyle name="Normal 8 4 15" xfId="19484" xr:uid="{00000000-0005-0000-0000-00001D4C0000}"/>
    <cellStyle name="Normal 8 4 16" xfId="19485" xr:uid="{00000000-0005-0000-0000-00001E4C0000}"/>
    <cellStyle name="Normal 8 4 17" xfId="19486" xr:uid="{00000000-0005-0000-0000-00001F4C0000}"/>
    <cellStyle name="Normal 8 4 18" xfId="19487" xr:uid="{00000000-0005-0000-0000-0000204C0000}"/>
    <cellStyle name="Normal 8 4 19" xfId="19488" xr:uid="{00000000-0005-0000-0000-0000214C0000}"/>
    <cellStyle name="Normal 8 4 2" xfId="19489" xr:uid="{00000000-0005-0000-0000-0000224C0000}"/>
    <cellStyle name="Normal 8 4 2 2" xfId="19490" xr:uid="{00000000-0005-0000-0000-0000234C0000}"/>
    <cellStyle name="Normal 8 4 2 3" xfId="19491" xr:uid="{00000000-0005-0000-0000-0000244C0000}"/>
    <cellStyle name="Normal 8 4 2 4" xfId="19492" xr:uid="{00000000-0005-0000-0000-0000254C0000}"/>
    <cellStyle name="Normal 8 4 2 5" xfId="19493" xr:uid="{00000000-0005-0000-0000-0000264C0000}"/>
    <cellStyle name="Normal 8 4 2 6" xfId="19494" xr:uid="{00000000-0005-0000-0000-0000274C0000}"/>
    <cellStyle name="Normal 8 4 20" xfId="19495" xr:uid="{00000000-0005-0000-0000-0000284C0000}"/>
    <cellStyle name="Normal 8 4 21" xfId="19496" xr:uid="{00000000-0005-0000-0000-0000294C0000}"/>
    <cellStyle name="Normal 8 4 22" xfId="19497" xr:uid="{00000000-0005-0000-0000-00002A4C0000}"/>
    <cellStyle name="Normal 8 4 23" xfId="19498" xr:uid="{00000000-0005-0000-0000-00002B4C0000}"/>
    <cellStyle name="Normal 8 4 24" xfId="19499" xr:uid="{00000000-0005-0000-0000-00002C4C0000}"/>
    <cellStyle name="Normal 8 4 25" xfId="19500" xr:uid="{00000000-0005-0000-0000-00002D4C0000}"/>
    <cellStyle name="Normal 8 4 26" xfId="19501" xr:uid="{00000000-0005-0000-0000-00002E4C0000}"/>
    <cellStyle name="Normal 8 4 27" xfId="19502" xr:uid="{00000000-0005-0000-0000-00002F4C0000}"/>
    <cellStyle name="Normal 8 4 28" xfId="19503" xr:uid="{00000000-0005-0000-0000-0000304C0000}"/>
    <cellStyle name="Normal 8 4 29" xfId="19504" xr:uid="{00000000-0005-0000-0000-0000314C0000}"/>
    <cellStyle name="Normal 8 4 3" xfId="19505" xr:uid="{00000000-0005-0000-0000-0000324C0000}"/>
    <cellStyle name="Normal 8 4 30" xfId="19506" xr:uid="{00000000-0005-0000-0000-0000334C0000}"/>
    <cellStyle name="Normal 8 4 31" xfId="19507" xr:uid="{00000000-0005-0000-0000-0000344C0000}"/>
    <cellStyle name="Normal 8 4 32" xfId="19508" xr:uid="{00000000-0005-0000-0000-0000354C0000}"/>
    <cellStyle name="Normal 8 4 33" xfId="19509" xr:uid="{00000000-0005-0000-0000-0000364C0000}"/>
    <cellStyle name="Normal 8 4 4" xfId="19510" xr:uid="{00000000-0005-0000-0000-0000374C0000}"/>
    <cellStyle name="Normal 8 4 5" xfId="19511" xr:uid="{00000000-0005-0000-0000-0000384C0000}"/>
    <cellStyle name="Normal 8 4 6" xfId="19512" xr:uid="{00000000-0005-0000-0000-0000394C0000}"/>
    <cellStyle name="Normal 8 4 7" xfId="19513" xr:uid="{00000000-0005-0000-0000-00003A4C0000}"/>
    <cellStyle name="Normal 8 4 8" xfId="19514" xr:uid="{00000000-0005-0000-0000-00003B4C0000}"/>
    <cellStyle name="Normal 8 4 9" xfId="19515" xr:uid="{00000000-0005-0000-0000-00003C4C0000}"/>
    <cellStyle name="Normal 8 5" xfId="19516" xr:uid="{00000000-0005-0000-0000-00003D4C0000}"/>
    <cellStyle name="Normal 8 5 10" xfId="19517" xr:uid="{00000000-0005-0000-0000-00003E4C0000}"/>
    <cellStyle name="Normal 8 5 11" xfId="19518" xr:uid="{00000000-0005-0000-0000-00003F4C0000}"/>
    <cellStyle name="Normal 8 5 12" xfId="19519" xr:uid="{00000000-0005-0000-0000-0000404C0000}"/>
    <cellStyle name="Normal 8 5 13" xfId="19520" xr:uid="{00000000-0005-0000-0000-0000414C0000}"/>
    <cellStyle name="Normal 8 5 14" xfId="19521" xr:uid="{00000000-0005-0000-0000-0000424C0000}"/>
    <cellStyle name="Normal 8 5 15" xfId="19522" xr:uid="{00000000-0005-0000-0000-0000434C0000}"/>
    <cellStyle name="Normal 8 5 16" xfId="19523" xr:uid="{00000000-0005-0000-0000-0000444C0000}"/>
    <cellStyle name="Normal 8 5 17" xfId="19524" xr:uid="{00000000-0005-0000-0000-0000454C0000}"/>
    <cellStyle name="Normal 8 5 18" xfId="19525" xr:uid="{00000000-0005-0000-0000-0000464C0000}"/>
    <cellStyle name="Normal 8 5 19" xfId="19526" xr:uid="{00000000-0005-0000-0000-0000474C0000}"/>
    <cellStyle name="Normal 8 5 2" xfId="19527" xr:uid="{00000000-0005-0000-0000-0000484C0000}"/>
    <cellStyle name="Normal 8 5 2 2" xfId="19528" xr:uid="{00000000-0005-0000-0000-0000494C0000}"/>
    <cellStyle name="Normal 8 5 2 3" xfId="19529" xr:uid="{00000000-0005-0000-0000-00004A4C0000}"/>
    <cellStyle name="Normal 8 5 2 4" xfId="19530" xr:uid="{00000000-0005-0000-0000-00004B4C0000}"/>
    <cellStyle name="Normal 8 5 2 5" xfId="19531" xr:uid="{00000000-0005-0000-0000-00004C4C0000}"/>
    <cellStyle name="Normal 8 5 2 6" xfId="19532" xr:uid="{00000000-0005-0000-0000-00004D4C0000}"/>
    <cellStyle name="Normal 8 5 20" xfId="19533" xr:uid="{00000000-0005-0000-0000-00004E4C0000}"/>
    <cellStyle name="Normal 8 5 21" xfId="19534" xr:uid="{00000000-0005-0000-0000-00004F4C0000}"/>
    <cellStyle name="Normal 8 5 22" xfId="19535" xr:uid="{00000000-0005-0000-0000-0000504C0000}"/>
    <cellStyle name="Normal 8 5 23" xfId="19536" xr:uid="{00000000-0005-0000-0000-0000514C0000}"/>
    <cellStyle name="Normal 8 5 24" xfId="19537" xr:uid="{00000000-0005-0000-0000-0000524C0000}"/>
    <cellStyle name="Normal 8 5 25" xfId="19538" xr:uid="{00000000-0005-0000-0000-0000534C0000}"/>
    <cellStyle name="Normal 8 5 26" xfId="19539" xr:uid="{00000000-0005-0000-0000-0000544C0000}"/>
    <cellStyle name="Normal 8 5 27" xfId="19540" xr:uid="{00000000-0005-0000-0000-0000554C0000}"/>
    <cellStyle name="Normal 8 5 28" xfId="19541" xr:uid="{00000000-0005-0000-0000-0000564C0000}"/>
    <cellStyle name="Normal 8 5 29" xfId="19542" xr:uid="{00000000-0005-0000-0000-0000574C0000}"/>
    <cellStyle name="Normal 8 5 3" xfId="19543" xr:uid="{00000000-0005-0000-0000-0000584C0000}"/>
    <cellStyle name="Normal 8 5 30" xfId="19544" xr:uid="{00000000-0005-0000-0000-0000594C0000}"/>
    <cellStyle name="Normal 8 5 31" xfId="19545" xr:uid="{00000000-0005-0000-0000-00005A4C0000}"/>
    <cellStyle name="Normal 8 5 32" xfId="19546" xr:uid="{00000000-0005-0000-0000-00005B4C0000}"/>
    <cellStyle name="Normal 8 5 33" xfId="19547" xr:uid="{00000000-0005-0000-0000-00005C4C0000}"/>
    <cellStyle name="Normal 8 5 4" xfId="19548" xr:uid="{00000000-0005-0000-0000-00005D4C0000}"/>
    <cellStyle name="Normal 8 5 5" xfId="19549" xr:uid="{00000000-0005-0000-0000-00005E4C0000}"/>
    <cellStyle name="Normal 8 5 6" xfId="19550" xr:uid="{00000000-0005-0000-0000-00005F4C0000}"/>
    <cellStyle name="Normal 8 5 7" xfId="19551" xr:uid="{00000000-0005-0000-0000-0000604C0000}"/>
    <cellStyle name="Normal 8 5 8" xfId="19552" xr:uid="{00000000-0005-0000-0000-0000614C0000}"/>
    <cellStyle name="Normal 8 5 9" xfId="19553" xr:uid="{00000000-0005-0000-0000-0000624C0000}"/>
    <cellStyle name="Normal 8 6" xfId="19554" xr:uid="{00000000-0005-0000-0000-0000634C0000}"/>
    <cellStyle name="Normal 8 6 2" xfId="19555" xr:uid="{00000000-0005-0000-0000-0000644C0000}"/>
    <cellStyle name="Normal 8 7" xfId="19556" xr:uid="{00000000-0005-0000-0000-0000654C0000}"/>
    <cellStyle name="Normal 8 7 2" xfId="19557" xr:uid="{00000000-0005-0000-0000-0000664C0000}"/>
    <cellStyle name="Normal 8 7 3" xfId="19558" xr:uid="{00000000-0005-0000-0000-0000674C0000}"/>
    <cellStyle name="Normal 8 8" xfId="19559" xr:uid="{00000000-0005-0000-0000-0000684C0000}"/>
    <cellStyle name="Normal 8 8 2" xfId="19560" xr:uid="{00000000-0005-0000-0000-0000694C0000}"/>
    <cellStyle name="Normal 8 9" xfId="19561" xr:uid="{00000000-0005-0000-0000-00006A4C0000}"/>
    <cellStyle name="Normal 80" xfId="19562" xr:uid="{00000000-0005-0000-0000-00006B4C0000}"/>
    <cellStyle name="Normal 80 10" xfId="19563" xr:uid="{00000000-0005-0000-0000-00006C4C0000}"/>
    <cellStyle name="Normal 80 11" xfId="19564" xr:uid="{00000000-0005-0000-0000-00006D4C0000}"/>
    <cellStyle name="Normal 80 12" xfId="19565" xr:uid="{00000000-0005-0000-0000-00006E4C0000}"/>
    <cellStyle name="Normal 80 13" xfId="19566" xr:uid="{00000000-0005-0000-0000-00006F4C0000}"/>
    <cellStyle name="Normal 80 14" xfId="19567" xr:uid="{00000000-0005-0000-0000-0000704C0000}"/>
    <cellStyle name="Normal 80 15" xfId="19568" xr:uid="{00000000-0005-0000-0000-0000714C0000}"/>
    <cellStyle name="Normal 80 2" xfId="19569" xr:uid="{00000000-0005-0000-0000-0000724C0000}"/>
    <cellStyle name="Normal 80 3" xfId="19570" xr:uid="{00000000-0005-0000-0000-0000734C0000}"/>
    <cellStyle name="Normal 80 4" xfId="19571" xr:uid="{00000000-0005-0000-0000-0000744C0000}"/>
    <cellStyle name="Normal 80 5" xfId="19572" xr:uid="{00000000-0005-0000-0000-0000754C0000}"/>
    <cellStyle name="Normal 80 6" xfId="19573" xr:uid="{00000000-0005-0000-0000-0000764C0000}"/>
    <cellStyle name="Normal 80 7" xfId="19574" xr:uid="{00000000-0005-0000-0000-0000774C0000}"/>
    <cellStyle name="Normal 80 8" xfId="19575" xr:uid="{00000000-0005-0000-0000-0000784C0000}"/>
    <cellStyle name="Normal 80 9" xfId="19576" xr:uid="{00000000-0005-0000-0000-0000794C0000}"/>
    <cellStyle name="Normal 81" xfId="19577" xr:uid="{00000000-0005-0000-0000-00007A4C0000}"/>
    <cellStyle name="Normal 81 10" xfId="19578" xr:uid="{00000000-0005-0000-0000-00007B4C0000}"/>
    <cellStyle name="Normal 81 11" xfId="19579" xr:uid="{00000000-0005-0000-0000-00007C4C0000}"/>
    <cellStyle name="Normal 81 12" xfId="19580" xr:uid="{00000000-0005-0000-0000-00007D4C0000}"/>
    <cellStyle name="Normal 81 13" xfId="19581" xr:uid="{00000000-0005-0000-0000-00007E4C0000}"/>
    <cellStyle name="Normal 81 14" xfId="19582" xr:uid="{00000000-0005-0000-0000-00007F4C0000}"/>
    <cellStyle name="Normal 81 15" xfId="19583" xr:uid="{00000000-0005-0000-0000-0000804C0000}"/>
    <cellStyle name="Normal 81 2" xfId="19584" xr:uid="{00000000-0005-0000-0000-0000814C0000}"/>
    <cellStyle name="Normal 81 3" xfId="19585" xr:uid="{00000000-0005-0000-0000-0000824C0000}"/>
    <cellStyle name="Normal 81 4" xfId="19586" xr:uid="{00000000-0005-0000-0000-0000834C0000}"/>
    <cellStyle name="Normal 81 5" xfId="19587" xr:uid="{00000000-0005-0000-0000-0000844C0000}"/>
    <cellStyle name="Normal 81 6" xfId="19588" xr:uid="{00000000-0005-0000-0000-0000854C0000}"/>
    <cellStyle name="Normal 81 7" xfId="19589" xr:uid="{00000000-0005-0000-0000-0000864C0000}"/>
    <cellStyle name="Normal 81 8" xfId="19590" xr:uid="{00000000-0005-0000-0000-0000874C0000}"/>
    <cellStyle name="Normal 81 9" xfId="19591" xr:uid="{00000000-0005-0000-0000-0000884C0000}"/>
    <cellStyle name="Normal 82" xfId="19592" xr:uid="{00000000-0005-0000-0000-0000894C0000}"/>
    <cellStyle name="Normal 82 10" xfId="19593" xr:uid="{00000000-0005-0000-0000-00008A4C0000}"/>
    <cellStyle name="Normal 82 11" xfId="19594" xr:uid="{00000000-0005-0000-0000-00008B4C0000}"/>
    <cellStyle name="Normal 82 12" xfId="19595" xr:uid="{00000000-0005-0000-0000-00008C4C0000}"/>
    <cellStyle name="Normal 82 13" xfId="19596" xr:uid="{00000000-0005-0000-0000-00008D4C0000}"/>
    <cellStyle name="Normal 82 14" xfId="19597" xr:uid="{00000000-0005-0000-0000-00008E4C0000}"/>
    <cellStyle name="Normal 82 15" xfId="19598" xr:uid="{00000000-0005-0000-0000-00008F4C0000}"/>
    <cellStyle name="Normal 82 2" xfId="19599" xr:uid="{00000000-0005-0000-0000-0000904C0000}"/>
    <cellStyle name="Normal 82 3" xfId="19600" xr:uid="{00000000-0005-0000-0000-0000914C0000}"/>
    <cellStyle name="Normal 82 4" xfId="19601" xr:uid="{00000000-0005-0000-0000-0000924C0000}"/>
    <cellStyle name="Normal 82 5" xfId="19602" xr:uid="{00000000-0005-0000-0000-0000934C0000}"/>
    <cellStyle name="Normal 82 6" xfId="19603" xr:uid="{00000000-0005-0000-0000-0000944C0000}"/>
    <cellStyle name="Normal 82 7" xfId="19604" xr:uid="{00000000-0005-0000-0000-0000954C0000}"/>
    <cellStyle name="Normal 82 8" xfId="19605" xr:uid="{00000000-0005-0000-0000-0000964C0000}"/>
    <cellStyle name="Normal 82 9" xfId="19606" xr:uid="{00000000-0005-0000-0000-0000974C0000}"/>
    <cellStyle name="Normal 83" xfId="19607" xr:uid="{00000000-0005-0000-0000-0000984C0000}"/>
    <cellStyle name="Normal 83 10" xfId="19608" xr:uid="{00000000-0005-0000-0000-0000994C0000}"/>
    <cellStyle name="Normal 83 11" xfId="19609" xr:uid="{00000000-0005-0000-0000-00009A4C0000}"/>
    <cellStyle name="Normal 83 12" xfId="19610" xr:uid="{00000000-0005-0000-0000-00009B4C0000}"/>
    <cellStyle name="Normal 83 13" xfId="19611" xr:uid="{00000000-0005-0000-0000-00009C4C0000}"/>
    <cellStyle name="Normal 83 14" xfId="19612" xr:uid="{00000000-0005-0000-0000-00009D4C0000}"/>
    <cellStyle name="Normal 83 15" xfId="19613" xr:uid="{00000000-0005-0000-0000-00009E4C0000}"/>
    <cellStyle name="Normal 83 2" xfId="19614" xr:uid="{00000000-0005-0000-0000-00009F4C0000}"/>
    <cellStyle name="Normal 83 3" xfId="19615" xr:uid="{00000000-0005-0000-0000-0000A04C0000}"/>
    <cellStyle name="Normal 83 4" xfId="19616" xr:uid="{00000000-0005-0000-0000-0000A14C0000}"/>
    <cellStyle name="Normal 83 5" xfId="19617" xr:uid="{00000000-0005-0000-0000-0000A24C0000}"/>
    <cellStyle name="Normal 83 6" xfId="19618" xr:uid="{00000000-0005-0000-0000-0000A34C0000}"/>
    <cellStyle name="Normal 83 7" xfId="19619" xr:uid="{00000000-0005-0000-0000-0000A44C0000}"/>
    <cellStyle name="Normal 83 8" xfId="19620" xr:uid="{00000000-0005-0000-0000-0000A54C0000}"/>
    <cellStyle name="Normal 83 9" xfId="19621" xr:uid="{00000000-0005-0000-0000-0000A64C0000}"/>
    <cellStyle name="Normal 84" xfId="19622" xr:uid="{00000000-0005-0000-0000-0000A74C0000}"/>
    <cellStyle name="Normal 84 10" xfId="19623" xr:uid="{00000000-0005-0000-0000-0000A84C0000}"/>
    <cellStyle name="Normal 84 11" xfId="19624" xr:uid="{00000000-0005-0000-0000-0000A94C0000}"/>
    <cellStyle name="Normal 84 12" xfId="19625" xr:uid="{00000000-0005-0000-0000-0000AA4C0000}"/>
    <cellStyle name="Normal 84 13" xfId="19626" xr:uid="{00000000-0005-0000-0000-0000AB4C0000}"/>
    <cellStyle name="Normal 84 14" xfId="19627" xr:uid="{00000000-0005-0000-0000-0000AC4C0000}"/>
    <cellStyle name="Normal 84 15" xfId="19628" xr:uid="{00000000-0005-0000-0000-0000AD4C0000}"/>
    <cellStyle name="Normal 84 2" xfId="19629" xr:uid="{00000000-0005-0000-0000-0000AE4C0000}"/>
    <cellStyle name="Normal 84 3" xfId="19630" xr:uid="{00000000-0005-0000-0000-0000AF4C0000}"/>
    <cellStyle name="Normal 84 4" xfId="19631" xr:uid="{00000000-0005-0000-0000-0000B04C0000}"/>
    <cellStyle name="Normal 84 5" xfId="19632" xr:uid="{00000000-0005-0000-0000-0000B14C0000}"/>
    <cellStyle name="Normal 84 6" xfId="19633" xr:uid="{00000000-0005-0000-0000-0000B24C0000}"/>
    <cellStyle name="Normal 84 7" xfId="19634" xr:uid="{00000000-0005-0000-0000-0000B34C0000}"/>
    <cellStyle name="Normal 84 8" xfId="19635" xr:uid="{00000000-0005-0000-0000-0000B44C0000}"/>
    <cellStyle name="Normal 84 9" xfId="19636" xr:uid="{00000000-0005-0000-0000-0000B54C0000}"/>
    <cellStyle name="Normal 85" xfId="19637" xr:uid="{00000000-0005-0000-0000-0000B64C0000}"/>
    <cellStyle name="Normal 85 10" xfId="19638" xr:uid="{00000000-0005-0000-0000-0000B74C0000}"/>
    <cellStyle name="Normal 85 11" xfId="19639" xr:uid="{00000000-0005-0000-0000-0000B84C0000}"/>
    <cellStyle name="Normal 85 12" xfId="19640" xr:uid="{00000000-0005-0000-0000-0000B94C0000}"/>
    <cellStyle name="Normal 85 13" xfId="19641" xr:uid="{00000000-0005-0000-0000-0000BA4C0000}"/>
    <cellStyle name="Normal 85 14" xfId="19642" xr:uid="{00000000-0005-0000-0000-0000BB4C0000}"/>
    <cellStyle name="Normal 85 15" xfId="19643" xr:uid="{00000000-0005-0000-0000-0000BC4C0000}"/>
    <cellStyle name="Normal 85 2" xfId="19644" xr:uid="{00000000-0005-0000-0000-0000BD4C0000}"/>
    <cellStyle name="Normal 85 3" xfId="19645" xr:uid="{00000000-0005-0000-0000-0000BE4C0000}"/>
    <cellStyle name="Normal 85 4" xfId="19646" xr:uid="{00000000-0005-0000-0000-0000BF4C0000}"/>
    <cellStyle name="Normal 85 5" xfId="19647" xr:uid="{00000000-0005-0000-0000-0000C04C0000}"/>
    <cellStyle name="Normal 85 6" xfId="19648" xr:uid="{00000000-0005-0000-0000-0000C14C0000}"/>
    <cellStyle name="Normal 85 7" xfId="19649" xr:uid="{00000000-0005-0000-0000-0000C24C0000}"/>
    <cellStyle name="Normal 85 8" xfId="19650" xr:uid="{00000000-0005-0000-0000-0000C34C0000}"/>
    <cellStyle name="Normal 85 9" xfId="19651" xr:uid="{00000000-0005-0000-0000-0000C44C0000}"/>
    <cellStyle name="Normal 86" xfId="19652" xr:uid="{00000000-0005-0000-0000-0000C54C0000}"/>
    <cellStyle name="Normal 86 10" xfId="19653" xr:uid="{00000000-0005-0000-0000-0000C64C0000}"/>
    <cellStyle name="Normal 86 11" xfId="19654" xr:uid="{00000000-0005-0000-0000-0000C74C0000}"/>
    <cellStyle name="Normal 86 12" xfId="19655" xr:uid="{00000000-0005-0000-0000-0000C84C0000}"/>
    <cellStyle name="Normal 86 13" xfId="19656" xr:uid="{00000000-0005-0000-0000-0000C94C0000}"/>
    <cellStyle name="Normal 86 14" xfId="19657" xr:uid="{00000000-0005-0000-0000-0000CA4C0000}"/>
    <cellStyle name="Normal 86 15" xfId="19658" xr:uid="{00000000-0005-0000-0000-0000CB4C0000}"/>
    <cellStyle name="Normal 86 2" xfId="19659" xr:uid="{00000000-0005-0000-0000-0000CC4C0000}"/>
    <cellStyle name="Normal 86 3" xfId="19660" xr:uid="{00000000-0005-0000-0000-0000CD4C0000}"/>
    <cellStyle name="Normal 86 4" xfId="19661" xr:uid="{00000000-0005-0000-0000-0000CE4C0000}"/>
    <cellStyle name="Normal 86 5" xfId="19662" xr:uid="{00000000-0005-0000-0000-0000CF4C0000}"/>
    <cellStyle name="Normal 86 6" xfId="19663" xr:uid="{00000000-0005-0000-0000-0000D04C0000}"/>
    <cellStyle name="Normal 86 7" xfId="19664" xr:uid="{00000000-0005-0000-0000-0000D14C0000}"/>
    <cellStyle name="Normal 86 8" xfId="19665" xr:uid="{00000000-0005-0000-0000-0000D24C0000}"/>
    <cellStyle name="Normal 86 9" xfId="19666" xr:uid="{00000000-0005-0000-0000-0000D34C0000}"/>
    <cellStyle name="Normal 87" xfId="19667" xr:uid="{00000000-0005-0000-0000-0000D44C0000}"/>
    <cellStyle name="Normal 87 10" xfId="19668" xr:uid="{00000000-0005-0000-0000-0000D54C0000}"/>
    <cellStyle name="Normal 87 11" xfId="19669" xr:uid="{00000000-0005-0000-0000-0000D64C0000}"/>
    <cellStyle name="Normal 87 12" xfId="19670" xr:uid="{00000000-0005-0000-0000-0000D74C0000}"/>
    <cellStyle name="Normal 87 13" xfId="19671" xr:uid="{00000000-0005-0000-0000-0000D84C0000}"/>
    <cellStyle name="Normal 87 14" xfId="19672" xr:uid="{00000000-0005-0000-0000-0000D94C0000}"/>
    <cellStyle name="Normal 87 15" xfId="19673" xr:uid="{00000000-0005-0000-0000-0000DA4C0000}"/>
    <cellStyle name="Normal 87 2" xfId="19674" xr:uid="{00000000-0005-0000-0000-0000DB4C0000}"/>
    <cellStyle name="Normal 87 3" xfId="19675" xr:uid="{00000000-0005-0000-0000-0000DC4C0000}"/>
    <cellStyle name="Normal 87 4" xfId="19676" xr:uid="{00000000-0005-0000-0000-0000DD4C0000}"/>
    <cellStyle name="Normal 87 5" xfId="19677" xr:uid="{00000000-0005-0000-0000-0000DE4C0000}"/>
    <cellStyle name="Normal 87 6" xfId="19678" xr:uid="{00000000-0005-0000-0000-0000DF4C0000}"/>
    <cellStyle name="Normal 87 7" xfId="19679" xr:uid="{00000000-0005-0000-0000-0000E04C0000}"/>
    <cellStyle name="Normal 87 8" xfId="19680" xr:uid="{00000000-0005-0000-0000-0000E14C0000}"/>
    <cellStyle name="Normal 87 9" xfId="19681" xr:uid="{00000000-0005-0000-0000-0000E24C0000}"/>
    <cellStyle name="Normal 88" xfId="19682" xr:uid="{00000000-0005-0000-0000-0000E34C0000}"/>
    <cellStyle name="Normal 88 10" xfId="19683" xr:uid="{00000000-0005-0000-0000-0000E44C0000}"/>
    <cellStyle name="Normal 88 11" xfId="19684" xr:uid="{00000000-0005-0000-0000-0000E54C0000}"/>
    <cellStyle name="Normal 88 12" xfId="19685" xr:uid="{00000000-0005-0000-0000-0000E64C0000}"/>
    <cellStyle name="Normal 88 13" xfId="19686" xr:uid="{00000000-0005-0000-0000-0000E74C0000}"/>
    <cellStyle name="Normal 88 14" xfId="19687" xr:uid="{00000000-0005-0000-0000-0000E84C0000}"/>
    <cellStyle name="Normal 88 15" xfId="19688" xr:uid="{00000000-0005-0000-0000-0000E94C0000}"/>
    <cellStyle name="Normal 88 2" xfId="19689" xr:uid="{00000000-0005-0000-0000-0000EA4C0000}"/>
    <cellStyle name="Normal 88 3" xfId="19690" xr:uid="{00000000-0005-0000-0000-0000EB4C0000}"/>
    <cellStyle name="Normal 88 4" xfId="19691" xr:uid="{00000000-0005-0000-0000-0000EC4C0000}"/>
    <cellStyle name="Normal 88 5" xfId="19692" xr:uid="{00000000-0005-0000-0000-0000ED4C0000}"/>
    <cellStyle name="Normal 88 6" xfId="19693" xr:uid="{00000000-0005-0000-0000-0000EE4C0000}"/>
    <cellStyle name="Normal 88 7" xfId="19694" xr:uid="{00000000-0005-0000-0000-0000EF4C0000}"/>
    <cellStyle name="Normal 88 8" xfId="19695" xr:uid="{00000000-0005-0000-0000-0000F04C0000}"/>
    <cellStyle name="Normal 88 9" xfId="19696" xr:uid="{00000000-0005-0000-0000-0000F14C0000}"/>
    <cellStyle name="Normal 89" xfId="19697" xr:uid="{00000000-0005-0000-0000-0000F24C0000}"/>
    <cellStyle name="Normal 89 10" xfId="19698" xr:uid="{00000000-0005-0000-0000-0000F34C0000}"/>
    <cellStyle name="Normal 89 11" xfId="19699" xr:uid="{00000000-0005-0000-0000-0000F44C0000}"/>
    <cellStyle name="Normal 89 12" xfId="19700" xr:uid="{00000000-0005-0000-0000-0000F54C0000}"/>
    <cellStyle name="Normal 89 13" xfId="19701" xr:uid="{00000000-0005-0000-0000-0000F64C0000}"/>
    <cellStyle name="Normal 89 14" xfId="19702" xr:uid="{00000000-0005-0000-0000-0000F74C0000}"/>
    <cellStyle name="Normal 89 15" xfId="19703" xr:uid="{00000000-0005-0000-0000-0000F84C0000}"/>
    <cellStyle name="Normal 89 2" xfId="19704" xr:uid="{00000000-0005-0000-0000-0000F94C0000}"/>
    <cellStyle name="Normal 89 3" xfId="19705" xr:uid="{00000000-0005-0000-0000-0000FA4C0000}"/>
    <cellStyle name="Normal 89 4" xfId="19706" xr:uid="{00000000-0005-0000-0000-0000FB4C0000}"/>
    <cellStyle name="Normal 89 5" xfId="19707" xr:uid="{00000000-0005-0000-0000-0000FC4C0000}"/>
    <cellStyle name="Normal 89 6" xfId="19708" xr:uid="{00000000-0005-0000-0000-0000FD4C0000}"/>
    <cellStyle name="Normal 89 7" xfId="19709" xr:uid="{00000000-0005-0000-0000-0000FE4C0000}"/>
    <cellStyle name="Normal 89 8" xfId="19710" xr:uid="{00000000-0005-0000-0000-0000FF4C0000}"/>
    <cellStyle name="Normal 89 9" xfId="19711" xr:uid="{00000000-0005-0000-0000-0000004D0000}"/>
    <cellStyle name="Normal 9" xfId="19712" xr:uid="{00000000-0005-0000-0000-0000014D0000}"/>
    <cellStyle name="Normal 9 10" xfId="19713" xr:uid="{00000000-0005-0000-0000-0000024D0000}"/>
    <cellStyle name="Normal 9 11" xfId="19714" xr:uid="{00000000-0005-0000-0000-0000034D0000}"/>
    <cellStyle name="Normal 9 12" xfId="19715" xr:uid="{00000000-0005-0000-0000-0000044D0000}"/>
    <cellStyle name="Normal 9 13" xfId="19716" xr:uid="{00000000-0005-0000-0000-0000054D0000}"/>
    <cellStyle name="Normal 9 14" xfId="19717" xr:uid="{00000000-0005-0000-0000-0000064D0000}"/>
    <cellStyle name="Normal 9 15" xfId="19718" xr:uid="{00000000-0005-0000-0000-0000074D0000}"/>
    <cellStyle name="Normal 9 15 10" xfId="19719" xr:uid="{00000000-0005-0000-0000-0000084D0000}"/>
    <cellStyle name="Normal 9 15 10 2" xfId="19720" xr:uid="{00000000-0005-0000-0000-0000094D0000}"/>
    <cellStyle name="Normal 9 15 11" xfId="19721" xr:uid="{00000000-0005-0000-0000-00000A4D0000}"/>
    <cellStyle name="Normal 9 15 11 2" xfId="19722" xr:uid="{00000000-0005-0000-0000-00000B4D0000}"/>
    <cellStyle name="Normal 9 15 12" xfId="19723" xr:uid="{00000000-0005-0000-0000-00000C4D0000}"/>
    <cellStyle name="Normal 9 15 12 2" xfId="19724" xr:uid="{00000000-0005-0000-0000-00000D4D0000}"/>
    <cellStyle name="Normal 9 15 13" xfId="19725" xr:uid="{00000000-0005-0000-0000-00000E4D0000}"/>
    <cellStyle name="Normal 9 15 13 2" xfId="19726" xr:uid="{00000000-0005-0000-0000-00000F4D0000}"/>
    <cellStyle name="Normal 9 15 14" xfId="19727" xr:uid="{00000000-0005-0000-0000-0000104D0000}"/>
    <cellStyle name="Normal 9 15 14 2" xfId="19728" xr:uid="{00000000-0005-0000-0000-0000114D0000}"/>
    <cellStyle name="Normal 9 15 15" xfId="19729" xr:uid="{00000000-0005-0000-0000-0000124D0000}"/>
    <cellStyle name="Normal 9 15 15 2" xfId="19730" xr:uid="{00000000-0005-0000-0000-0000134D0000}"/>
    <cellStyle name="Normal 9 15 16" xfId="19731" xr:uid="{00000000-0005-0000-0000-0000144D0000}"/>
    <cellStyle name="Normal 9 15 2" xfId="19732" xr:uid="{00000000-0005-0000-0000-0000154D0000}"/>
    <cellStyle name="Normal 9 15 2 2" xfId="19733" xr:uid="{00000000-0005-0000-0000-0000164D0000}"/>
    <cellStyle name="Normal 9 15 3" xfId="19734" xr:uid="{00000000-0005-0000-0000-0000174D0000}"/>
    <cellStyle name="Normal 9 15 3 2" xfId="19735" xr:uid="{00000000-0005-0000-0000-0000184D0000}"/>
    <cellStyle name="Normal 9 15 4" xfId="19736" xr:uid="{00000000-0005-0000-0000-0000194D0000}"/>
    <cellStyle name="Normal 9 15 4 2" xfId="19737" xr:uid="{00000000-0005-0000-0000-00001A4D0000}"/>
    <cellStyle name="Normal 9 15 5" xfId="19738" xr:uid="{00000000-0005-0000-0000-00001B4D0000}"/>
    <cellStyle name="Normal 9 15 5 2" xfId="19739" xr:uid="{00000000-0005-0000-0000-00001C4D0000}"/>
    <cellStyle name="Normal 9 15 6" xfId="19740" xr:uid="{00000000-0005-0000-0000-00001D4D0000}"/>
    <cellStyle name="Normal 9 15 6 2" xfId="19741" xr:uid="{00000000-0005-0000-0000-00001E4D0000}"/>
    <cellStyle name="Normal 9 15 7" xfId="19742" xr:uid="{00000000-0005-0000-0000-00001F4D0000}"/>
    <cellStyle name="Normal 9 15 7 2" xfId="19743" xr:uid="{00000000-0005-0000-0000-0000204D0000}"/>
    <cellStyle name="Normal 9 15 8" xfId="19744" xr:uid="{00000000-0005-0000-0000-0000214D0000}"/>
    <cellStyle name="Normal 9 15 8 2" xfId="19745" xr:uid="{00000000-0005-0000-0000-0000224D0000}"/>
    <cellStyle name="Normal 9 15 9" xfId="19746" xr:uid="{00000000-0005-0000-0000-0000234D0000}"/>
    <cellStyle name="Normal 9 15 9 2" xfId="19747" xr:uid="{00000000-0005-0000-0000-0000244D0000}"/>
    <cellStyle name="Normal 9 16" xfId="19748" xr:uid="{00000000-0005-0000-0000-0000254D0000}"/>
    <cellStyle name="Normal 9 16 10" xfId="19749" xr:uid="{00000000-0005-0000-0000-0000264D0000}"/>
    <cellStyle name="Normal 9 16 10 2" xfId="19750" xr:uid="{00000000-0005-0000-0000-0000274D0000}"/>
    <cellStyle name="Normal 9 16 11" xfId="19751" xr:uid="{00000000-0005-0000-0000-0000284D0000}"/>
    <cellStyle name="Normal 9 16 11 2" xfId="19752" xr:uid="{00000000-0005-0000-0000-0000294D0000}"/>
    <cellStyle name="Normal 9 16 12" xfId="19753" xr:uid="{00000000-0005-0000-0000-00002A4D0000}"/>
    <cellStyle name="Normal 9 16 12 2" xfId="19754" xr:uid="{00000000-0005-0000-0000-00002B4D0000}"/>
    <cellStyle name="Normal 9 16 13" xfId="19755" xr:uid="{00000000-0005-0000-0000-00002C4D0000}"/>
    <cellStyle name="Normal 9 16 13 2" xfId="19756" xr:uid="{00000000-0005-0000-0000-00002D4D0000}"/>
    <cellStyle name="Normal 9 16 14" xfId="19757" xr:uid="{00000000-0005-0000-0000-00002E4D0000}"/>
    <cellStyle name="Normal 9 16 14 2" xfId="19758" xr:uid="{00000000-0005-0000-0000-00002F4D0000}"/>
    <cellStyle name="Normal 9 16 15" xfId="19759" xr:uid="{00000000-0005-0000-0000-0000304D0000}"/>
    <cellStyle name="Normal 9 16 15 2" xfId="19760" xr:uid="{00000000-0005-0000-0000-0000314D0000}"/>
    <cellStyle name="Normal 9 16 16" xfId="19761" xr:uid="{00000000-0005-0000-0000-0000324D0000}"/>
    <cellStyle name="Normal 9 16 2" xfId="19762" xr:uid="{00000000-0005-0000-0000-0000334D0000}"/>
    <cellStyle name="Normal 9 16 2 2" xfId="19763" xr:uid="{00000000-0005-0000-0000-0000344D0000}"/>
    <cellStyle name="Normal 9 16 3" xfId="19764" xr:uid="{00000000-0005-0000-0000-0000354D0000}"/>
    <cellStyle name="Normal 9 16 3 2" xfId="19765" xr:uid="{00000000-0005-0000-0000-0000364D0000}"/>
    <cellStyle name="Normal 9 16 4" xfId="19766" xr:uid="{00000000-0005-0000-0000-0000374D0000}"/>
    <cellStyle name="Normal 9 16 4 2" xfId="19767" xr:uid="{00000000-0005-0000-0000-0000384D0000}"/>
    <cellStyle name="Normal 9 16 5" xfId="19768" xr:uid="{00000000-0005-0000-0000-0000394D0000}"/>
    <cellStyle name="Normal 9 16 5 2" xfId="19769" xr:uid="{00000000-0005-0000-0000-00003A4D0000}"/>
    <cellStyle name="Normal 9 16 6" xfId="19770" xr:uid="{00000000-0005-0000-0000-00003B4D0000}"/>
    <cellStyle name="Normal 9 16 6 2" xfId="19771" xr:uid="{00000000-0005-0000-0000-00003C4D0000}"/>
    <cellStyle name="Normal 9 16 7" xfId="19772" xr:uid="{00000000-0005-0000-0000-00003D4D0000}"/>
    <cellStyle name="Normal 9 16 7 2" xfId="19773" xr:uid="{00000000-0005-0000-0000-00003E4D0000}"/>
    <cellStyle name="Normal 9 16 8" xfId="19774" xr:uid="{00000000-0005-0000-0000-00003F4D0000}"/>
    <cellStyle name="Normal 9 16 8 2" xfId="19775" xr:uid="{00000000-0005-0000-0000-0000404D0000}"/>
    <cellStyle name="Normal 9 16 9" xfId="19776" xr:uid="{00000000-0005-0000-0000-0000414D0000}"/>
    <cellStyle name="Normal 9 16 9 2" xfId="19777" xr:uid="{00000000-0005-0000-0000-0000424D0000}"/>
    <cellStyle name="Normal 9 17" xfId="19778" xr:uid="{00000000-0005-0000-0000-0000434D0000}"/>
    <cellStyle name="Normal 9 17 10" xfId="19779" xr:uid="{00000000-0005-0000-0000-0000444D0000}"/>
    <cellStyle name="Normal 9 17 10 2" xfId="19780" xr:uid="{00000000-0005-0000-0000-0000454D0000}"/>
    <cellStyle name="Normal 9 17 11" xfId="19781" xr:uid="{00000000-0005-0000-0000-0000464D0000}"/>
    <cellStyle name="Normal 9 17 11 2" xfId="19782" xr:uid="{00000000-0005-0000-0000-0000474D0000}"/>
    <cellStyle name="Normal 9 17 12" xfId="19783" xr:uid="{00000000-0005-0000-0000-0000484D0000}"/>
    <cellStyle name="Normal 9 17 12 2" xfId="19784" xr:uid="{00000000-0005-0000-0000-0000494D0000}"/>
    <cellStyle name="Normal 9 17 13" xfId="19785" xr:uid="{00000000-0005-0000-0000-00004A4D0000}"/>
    <cellStyle name="Normal 9 17 13 2" xfId="19786" xr:uid="{00000000-0005-0000-0000-00004B4D0000}"/>
    <cellStyle name="Normal 9 17 14" xfId="19787" xr:uid="{00000000-0005-0000-0000-00004C4D0000}"/>
    <cellStyle name="Normal 9 17 14 2" xfId="19788" xr:uid="{00000000-0005-0000-0000-00004D4D0000}"/>
    <cellStyle name="Normal 9 17 15" xfId="19789" xr:uid="{00000000-0005-0000-0000-00004E4D0000}"/>
    <cellStyle name="Normal 9 17 15 2" xfId="19790" xr:uid="{00000000-0005-0000-0000-00004F4D0000}"/>
    <cellStyle name="Normal 9 17 16" xfId="19791" xr:uid="{00000000-0005-0000-0000-0000504D0000}"/>
    <cellStyle name="Normal 9 17 16 2" xfId="19792" xr:uid="{00000000-0005-0000-0000-0000514D0000}"/>
    <cellStyle name="Normal 9 17 17" xfId="19793" xr:uid="{00000000-0005-0000-0000-0000524D0000}"/>
    <cellStyle name="Normal 9 17 2" xfId="19794" xr:uid="{00000000-0005-0000-0000-0000534D0000}"/>
    <cellStyle name="Normal 9 17 3" xfId="19795" xr:uid="{00000000-0005-0000-0000-0000544D0000}"/>
    <cellStyle name="Normal 9 17 3 2" xfId="19796" xr:uid="{00000000-0005-0000-0000-0000554D0000}"/>
    <cellStyle name="Normal 9 17 4" xfId="19797" xr:uid="{00000000-0005-0000-0000-0000564D0000}"/>
    <cellStyle name="Normal 9 17 4 2" xfId="19798" xr:uid="{00000000-0005-0000-0000-0000574D0000}"/>
    <cellStyle name="Normal 9 17 5" xfId="19799" xr:uid="{00000000-0005-0000-0000-0000584D0000}"/>
    <cellStyle name="Normal 9 17 5 2" xfId="19800" xr:uid="{00000000-0005-0000-0000-0000594D0000}"/>
    <cellStyle name="Normal 9 17 6" xfId="19801" xr:uid="{00000000-0005-0000-0000-00005A4D0000}"/>
    <cellStyle name="Normal 9 17 6 2" xfId="19802" xr:uid="{00000000-0005-0000-0000-00005B4D0000}"/>
    <cellStyle name="Normal 9 17 7" xfId="19803" xr:uid="{00000000-0005-0000-0000-00005C4D0000}"/>
    <cellStyle name="Normal 9 17 7 2" xfId="19804" xr:uid="{00000000-0005-0000-0000-00005D4D0000}"/>
    <cellStyle name="Normal 9 17 8" xfId="19805" xr:uid="{00000000-0005-0000-0000-00005E4D0000}"/>
    <cellStyle name="Normal 9 17 8 2" xfId="19806" xr:uid="{00000000-0005-0000-0000-00005F4D0000}"/>
    <cellStyle name="Normal 9 17 9" xfId="19807" xr:uid="{00000000-0005-0000-0000-0000604D0000}"/>
    <cellStyle name="Normal 9 17 9 2" xfId="19808" xr:uid="{00000000-0005-0000-0000-0000614D0000}"/>
    <cellStyle name="Normal 9 18" xfId="19809" xr:uid="{00000000-0005-0000-0000-0000624D0000}"/>
    <cellStyle name="Normal 9 2" xfId="19810" xr:uid="{00000000-0005-0000-0000-0000634D0000}"/>
    <cellStyle name="Normal 9 2 10" xfId="19811" xr:uid="{00000000-0005-0000-0000-0000644D0000}"/>
    <cellStyle name="Normal 9 2 10 10" xfId="19812" xr:uid="{00000000-0005-0000-0000-0000654D0000}"/>
    <cellStyle name="Normal 9 2 10 11" xfId="19813" xr:uid="{00000000-0005-0000-0000-0000664D0000}"/>
    <cellStyle name="Normal 9 2 10 12" xfId="19814" xr:uid="{00000000-0005-0000-0000-0000674D0000}"/>
    <cellStyle name="Normal 9 2 10 13" xfId="19815" xr:uid="{00000000-0005-0000-0000-0000684D0000}"/>
    <cellStyle name="Normal 9 2 10 14" xfId="19816" xr:uid="{00000000-0005-0000-0000-0000694D0000}"/>
    <cellStyle name="Normal 9 2 10 15" xfId="19817" xr:uid="{00000000-0005-0000-0000-00006A4D0000}"/>
    <cellStyle name="Normal 9 2 10 16" xfId="19818" xr:uid="{00000000-0005-0000-0000-00006B4D0000}"/>
    <cellStyle name="Normal 9 2 10 17" xfId="19819" xr:uid="{00000000-0005-0000-0000-00006C4D0000}"/>
    <cellStyle name="Normal 9 2 10 18" xfId="19820" xr:uid="{00000000-0005-0000-0000-00006D4D0000}"/>
    <cellStyle name="Normal 9 2 10 19" xfId="19821" xr:uid="{00000000-0005-0000-0000-00006E4D0000}"/>
    <cellStyle name="Normal 9 2 10 2" xfId="19822" xr:uid="{00000000-0005-0000-0000-00006F4D0000}"/>
    <cellStyle name="Normal 9 2 10 2 2" xfId="19823" xr:uid="{00000000-0005-0000-0000-0000704D0000}"/>
    <cellStyle name="Normal 9 2 10 2 3" xfId="19824" xr:uid="{00000000-0005-0000-0000-0000714D0000}"/>
    <cellStyle name="Normal 9 2 10 2 4" xfId="19825" xr:uid="{00000000-0005-0000-0000-0000724D0000}"/>
    <cellStyle name="Normal 9 2 10 2 5" xfId="19826" xr:uid="{00000000-0005-0000-0000-0000734D0000}"/>
    <cellStyle name="Normal 9 2 10 2 6" xfId="19827" xr:uid="{00000000-0005-0000-0000-0000744D0000}"/>
    <cellStyle name="Normal 9 2 10 20" xfId="19828" xr:uid="{00000000-0005-0000-0000-0000754D0000}"/>
    <cellStyle name="Normal 9 2 10 21" xfId="19829" xr:uid="{00000000-0005-0000-0000-0000764D0000}"/>
    <cellStyle name="Normal 9 2 10 22" xfId="19830" xr:uid="{00000000-0005-0000-0000-0000774D0000}"/>
    <cellStyle name="Normal 9 2 10 23" xfId="19831" xr:uid="{00000000-0005-0000-0000-0000784D0000}"/>
    <cellStyle name="Normal 9 2 10 24" xfId="19832" xr:uid="{00000000-0005-0000-0000-0000794D0000}"/>
    <cellStyle name="Normal 9 2 10 25" xfId="19833" xr:uid="{00000000-0005-0000-0000-00007A4D0000}"/>
    <cellStyle name="Normal 9 2 10 26" xfId="19834" xr:uid="{00000000-0005-0000-0000-00007B4D0000}"/>
    <cellStyle name="Normal 9 2 10 27" xfId="19835" xr:uid="{00000000-0005-0000-0000-00007C4D0000}"/>
    <cellStyle name="Normal 9 2 10 28" xfId="19836" xr:uid="{00000000-0005-0000-0000-00007D4D0000}"/>
    <cellStyle name="Normal 9 2 10 29" xfId="19837" xr:uid="{00000000-0005-0000-0000-00007E4D0000}"/>
    <cellStyle name="Normal 9 2 10 3" xfId="19838" xr:uid="{00000000-0005-0000-0000-00007F4D0000}"/>
    <cellStyle name="Normal 9 2 10 30" xfId="19839" xr:uid="{00000000-0005-0000-0000-0000804D0000}"/>
    <cellStyle name="Normal 9 2 10 31" xfId="19840" xr:uid="{00000000-0005-0000-0000-0000814D0000}"/>
    <cellStyle name="Normal 9 2 10 32" xfId="19841" xr:uid="{00000000-0005-0000-0000-0000824D0000}"/>
    <cellStyle name="Normal 9 2 10 4" xfId="19842" xr:uid="{00000000-0005-0000-0000-0000834D0000}"/>
    <cellStyle name="Normal 9 2 10 5" xfId="19843" xr:uid="{00000000-0005-0000-0000-0000844D0000}"/>
    <cellStyle name="Normal 9 2 10 6" xfId="19844" xr:uid="{00000000-0005-0000-0000-0000854D0000}"/>
    <cellStyle name="Normal 9 2 10 7" xfId="19845" xr:uid="{00000000-0005-0000-0000-0000864D0000}"/>
    <cellStyle name="Normal 9 2 10 8" xfId="19846" xr:uid="{00000000-0005-0000-0000-0000874D0000}"/>
    <cellStyle name="Normal 9 2 10 9" xfId="19847" xr:uid="{00000000-0005-0000-0000-0000884D0000}"/>
    <cellStyle name="Normal 9 2 11" xfId="19848" xr:uid="{00000000-0005-0000-0000-0000894D0000}"/>
    <cellStyle name="Normal 9 2 11 10" xfId="19849" xr:uid="{00000000-0005-0000-0000-00008A4D0000}"/>
    <cellStyle name="Normal 9 2 11 11" xfId="19850" xr:uid="{00000000-0005-0000-0000-00008B4D0000}"/>
    <cellStyle name="Normal 9 2 11 12" xfId="19851" xr:uid="{00000000-0005-0000-0000-00008C4D0000}"/>
    <cellStyle name="Normal 9 2 11 13" xfId="19852" xr:uid="{00000000-0005-0000-0000-00008D4D0000}"/>
    <cellStyle name="Normal 9 2 11 14" xfId="19853" xr:uid="{00000000-0005-0000-0000-00008E4D0000}"/>
    <cellStyle name="Normal 9 2 11 15" xfId="19854" xr:uid="{00000000-0005-0000-0000-00008F4D0000}"/>
    <cellStyle name="Normal 9 2 11 16" xfId="19855" xr:uid="{00000000-0005-0000-0000-0000904D0000}"/>
    <cellStyle name="Normal 9 2 11 17" xfId="19856" xr:uid="{00000000-0005-0000-0000-0000914D0000}"/>
    <cellStyle name="Normal 9 2 11 18" xfId="19857" xr:uid="{00000000-0005-0000-0000-0000924D0000}"/>
    <cellStyle name="Normal 9 2 11 19" xfId="19858" xr:uid="{00000000-0005-0000-0000-0000934D0000}"/>
    <cellStyle name="Normal 9 2 11 2" xfId="19859" xr:uid="{00000000-0005-0000-0000-0000944D0000}"/>
    <cellStyle name="Normal 9 2 11 2 2" xfId="19860" xr:uid="{00000000-0005-0000-0000-0000954D0000}"/>
    <cellStyle name="Normal 9 2 11 2 3" xfId="19861" xr:uid="{00000000-0005-0000-0000-0000964D0000}"/>
    <cellStyle name="Normal 9 2 11 2 4" xfId="19862" xr:uid="{00000000-0005-0000-0000-0000974D0000}"/>
    <cellStyle name="Normal 9 2 11 2 5" xfId="19863" xr:uid="{00000000-0005-0000-0000-0000984D0000}"/>
    <cellStyle name="Normal 9 2 11 2 6" xfId="19864" xr:uid="{00000000-0005-0000-0000-0000994D0000}"/>
    <cellStyle name="Normal 9 2 11 20" xfId="19865" xr:uid="{00000000-0005-0000-0000-00009A4D0000}"/>
    <cellStyle name="Normal 9 2 11 21" xfId="19866" xr:uid="{00000000-0005-0000-0000-00009B4D0000}"/>
    <cellStyle name="Normal 9 2 11 22" xfId="19867" xr:uid="{00000000-0005-0000-0000-00009C4D0000}"/>
    <cellStyle name="Normal 9 2 11 23" xfId="19868" xr:uid="{00000000-0005-0000-0000-00009D4D0000}"/>
    <cellStyle name="Normal 9 2 11 24" xfId="19869" xr:uid="{00000000-0005-0000-0000-00009E4D0000}"/>
    <cellStyle name="Normal 9 2 11 25" xfId="19870" xr:uid="{00000000-0005-0000-0000-00009F4D0000}"/>
    <cellStyle name="Normal 9 2 11 26" xfId="19871" xr:uid="{00000000-0005-0000-0000-0000A04D0000}"/>
    <cellStyle name="Normal 9 2 11 27" xfId="19872" xr:uid="{00000000-0005-0000-0000-0000A14D0000}"/>
    <cellStyle name="Normal 9 2 11 28" xfId="19873" xr:uid="{00000000-0005-0000-0000-0000A24D0000}"/>
    <cellStyle name="Normal 9 2 11 29" xfId="19874" xr:uid="{00000000-0005-0000-0000-0000A34D0000}"/>
    <cellStyle name="Normal 9 2 11 3" xfId="19875" xr:uid="{00000000-0005-0000-0000-0000A44D0000}"/>
    <cellStyle name="Normal 9 2 11 30" xfId="19876" xr:uid="{00000000-0005-0000-0000-0000A54D0000}"/>
    <cellStyle name="Normal 9 2 11 31" xfId="19877" xr:uid="{00000000-0005-0000-0000-0000A64D0000}"/>
    <cellStyle name="Normal 9 2 11 32" xfId="19878" xr:uid="{00000000-0005-0000-0000-0000A74D0000}"/>
    <cellStyle name="Normal 9 2 11 4" xfId="19879" xr:uid="{00000000-0005-0000-0000-0000A84D0000}"/>
    <cellStyle name="Normal 9 2 11 5" xfId="19880" xr:uid="{00000000-0005-0000-0000-0000A94D0000}"/>
    <cellStyle name="Normal 9 2 11 6" xfId="19881" xr:uid="{00000000-0005-0000-0000-0000AA4D0000}"/>
    <cellStyle name="Normal 9 2 11 7" xfId="19882" xr:uid="{00000000-0005-0000-0000-0000AB4D0000}"/>
    <cellStyle name="Normal 9 2 11 8" xfId="19883" xr:uid="{00000000-0005-0000-0000-0000AC4D0000}"/>
    <cellStyle name="Normal 9 2 11 9" xfId="19884" xr:uid="{00000000-0005-0000-0000-0000AD4D0000}"/>
    <cellStyle name="Normal 9 2 12" xfId="19885" xr:uid="{00000000-0005-0000-0000-0000AE4D0000}"/>
    <cellStyle name="Normal 9 2 12 10" xfId="19886" xr:uid="{00000000-0005-0000-0000-0000AF4D0000}"/>
    <cellStyle name="Normal 9 2 12 11" xfId="19887" xr:uid="{00000000-0005-0000-0000-0000B04D0000}"/>
    <cellStyle name="Normal 9 2 12 12" xfId="19888" xr:uid="{00000000-0005-0000-0000-0000B14D0000}"/>
    <cellStyle name="Normal 9 2 12 13" xfId="19889" xr:uid="{00000000-0005-0000-0000-0000B24D0000}"/>
    <cellStyle name="Normal 9 2 12 14" xfId="19890" xr:uid="{00000000-0005-0000-0000-0000B34D0000}"/>
    <cellStyle name="Normal 9 2 12 15" xfId="19891" xr:uid="{00000000-0005-0000-0000-0000B44D0000}"/>
    <cellStyle name="Normal 9 2 12 16" xfId="19892" xr:uid="{00000000-0005-0000-0000-0000B54D0000}"/>
    <cellStyle name="Normal 9 2 12 17" xfId="19893" xr:uid="{00000000-0005-0000-0000-0000B64D0000}"/>
    <cellStyle name="Normal 9 2 12 18" xfId="19894" xr:uid="{00000000-0005-0000-0000-0000B74D0000}"/>
    <cellStyle name="Normal 9 2 12 19" xfId="19895" xr:uid="{00000000-0005-0000-0000-0000B84D0000}"/>
    <cellStyle name="Normal 9 2 12 2" xfId="19896" xr:uid="{00000000-0005-0000-0000-0000B94D0000}"/>
    <cellStyle name="Normal 9 2 12 2 2" xfId="19897" xr:uid="{00000000-0005-0000-0000-0000BA4D0000}"/>
    <cellStyle name="Normal 9 2 12 2 3" xfId="19898" xr:uid="{00000000-0005-0000-0000-0000BB4D0000}"/>
    <cellStyle name="Normal 9 2 12 2 4" xfId="19899" xr:uid="{00000000-0005-0000-0000-0000BC4D0000}"/>
    <cellStyle name="Normal 9 2 12 2 5" xfId="19900" xr:uid="{00000000-0005-0000-0000-0000BD4D0000}"/>
    <cellStyle name="Normal 9 2 12 2 6" xfId="19901" xr:uid="{00000000-0005-0000-0000-0000BE4D0000}"/>
    <cellStyle name="Normal 9 2 12 20" xfId="19902" xr:uid="{00000000-0005-0000-0000-0000BF4D0000}"/>
    <cellStyle name="Normal 9 2 12 21" xfId="19903" xr:uid="{00000000-0005-0000-0000-0000C04D0000}"/>
    <cellStyle name="Normal 9 2 12 22" xfId="19904" xr:uid="{00000000-0005-0000-0000-0000C14D0000}"/>
    <cellStyle name="Normal 9 2 12 23" xfId="19905" xr:uid="{00000000-0005-0000-0000-0000C24D0000}"/>
    <cellStyle name="Normal 9 2 12 24" xfId="19906" xr:uid="{00000000-0005-0000-0000-0000C34D0000}"/>
    <cellStyle name="Normal 9 2 12 25" xfId="19907" xr:uid="{00000000-0005-0000-0000-0000C44D0000}"/>
    <cellStyle name="Normal 9 2 12 26" xfId="19908" xr:uid="{00000000-0005-0000-0000-0000C54D0000}"/>
    <cellStyle name="Normal 9 2 12 27" xfId="19909" xr:uid="{00000000-0005-0000-0000-0000C64D0000}"/>
    <cellStyle name="Normal 9 2 12 28" xfId="19910" xr:uid="{00000000-0005-0000-0000-0000C74D0000}"/>
    <cellStyle name="Normal 9 2 12 29" xfId="19911" xr:uid="{00000000-0005-0000-0000-0000C84D0000}"/>
    <cellStyle name="Normal 9 2 12 3" xfId="19912" xr:uid="{00000000-0005-0000-0000-0000C94D0000}"/>
    <cellStyle name="Normal 9 2 12 30" xfId="19913" xr:uid="{00000000-0005-0000-0000-0000CA4D0000}"/>
    <cellStyle name="Normal 9 2 12 31" xfId="19914" xr:uid="{00000000-0005-0000-0000-0000CB4D0000}"/>
    <cellStyle name="Normal 9 2 12 32" xfId="19915" xr:uid="{00000000-0005-0000-0000-0000CC4D0000}"/>
    <cellStyle name="Normal 9 2 12 4" xfId="19916" xr:uid="{00000000-0005-0000-0000-0000CD4D0000}"/>
    <cellStyle name="Normal 9 2 12 5" xfId="19917" xr:uid="{00000000-0005-0000-0000-0000CE4D0000}"/>
    <cellStyle name="Normal 9 2 12 6" xfId="19918" xr:uid="{00000000-0005-0000-0000-0000CF4D0000}"/>
    <cellStyle name="Normal 9 2 12 7" xfId="19919" xr:uid="{00000000-0005-0000-0000-0000D04D0000}"/>
    <cellStyle name="Normal 9 2 12 8" xfId="19920" xr:uid="{00000000-0005-0000-0000-0000D14D0000}"/>
    <cellStyle name="Normal 9 2 12 9" xfId="19921" xr:uid="{00000000-0005-0000-0000-0000D24D0000}"/>
    <cellStyle name="Normal 9 2 13" xfId="19922" xr:uid="{00000000-0005-0000-0000-0000D34D0000}"/>
    <cellStyle name="Normal 9 2 13 10" xfId="19923" xr:uid="{00000000-0005-0000-0000-0000D44D0000}"/>
    <cellStyle name="Normal 9 2 13 11" xfId="19924" xr:uid="{00000000-0005-0000-0000-0000D54D0000}"/>
    <cellStyle name="Normal 9 2 13 12" xfId="19925" xr:uid="{00000000-0005-0000-0000-0000D64D0000}"/>
    <cellStyle name="Normal 9 2 13 13" xfId="19926" xr:uid="{00000000-0005-0000-0000-0000D74D0000}"/>
    <cellStyle name="Normal 9 2 13 14" xfId="19927" xr:uid="{00000000-0005-0000-0000-0000D84D0000}"/>
    <cellStyle name="Normal 9 2 13 15" xfId="19928" xr:uid="{00000000-0005-0000-0000-0000D94D0000}"/>
    <cellStyle name="Normal 9 2 13 16" xfId="19929" xr:uid="{00000000-0005-0000-0000-0000DA4D0000}"/>
    <cellStyle name="Normal 9 2 13 17" xfId="19930" xr:uid="{00000000-0005-0000-0000-0000DB4D0000}"/>
    <cellStyle name="Normal 9 2 13 18" xfId="19931" xr:uid="{00000000-0005-0000-0000-0000DC4D0000}"/>
    <cellStyle name="Normal 9 2 13 19" xfId="19932" xr:uid="{00000000-0005-0000-0000-0000DD4D0000}"/>
    <cellStyle name="Normal 9 2 13 2" xfId="19933" xr:uid="{00000000-0005-0000-0000-0000DE4D0000}"/>
    <cellStyle name="Normal 9 2 13 2 2" xfId="19934" xr:uid="{00000000-0005-0000-0000-0000DF4D0000}"/>
    <cellStyle name="Normal 9 2 13 2 3" xfId="19935" xr:uid="{00000000-0005-0000-0000-0000E04D0000}"/>
    <cellStyle name="Normal 9 2 13 2 4" xfId="19936" xr:uid="{00000000-0005-0000-0000-0000E14D0000}"/>
    <cellStyle name="Normal 9 2 13 2 5" xfId="19937" xr:uid="{00000000-0005-0000-0000-0000E24D0000}"/>
    <cellStyle name="Normal 9 2 13 2 6" xfId="19938" xr:uid="{00000000-0005-0000-0000-0000E34D0000}"/>
    <cellStyle name="Normal 9 2 13 20" xfId="19939" xr:uid="{00000000-0005-0000-0000-0000E44D0000}"/>
    <cellStyle name="Normal 9 2 13 21" xfId="19940" xr:uid="{00000000-0005-0000-0000-0000E54D0000}"/>
    <cellStyle name="Normal 9 2 13 22" xfId="19941" xr:uid="{00000000-0005-0000-0000-0000E64D0000}"/>
    <cellStyle name="Normal 9 2 13 23" xfId="19942" xr:uid="{00000000-0005-0000-0000-0000E74D0000}"/>
    <cellStyle name="Normal 9 2 13 24" xfId="19943" xr:uid="{00000000-0005-0000-0000-0000E84D0000}"/>
    <cellStyle name="Normal 9 2 13 25" xfId="19944" xr:uid="{00000000-0005-0000-0000-0000E94D0000}"/>
    <cellStyle name="Normal 9 2 13 26" xfId="19945" xr:uid="{00000000-0005-0000-0000-0000EA4D0000}"/>
    <cellStyle name="Normal 9 2 13 27" xfId="19946" xr:uid="{00000000-0005-0000-0000-0000EB4D0000}"/>
    <cellStyle name="Normal 9 2 13 28" xfId="19947" xr:uid="{00000000-0005-0000-0000-0000EC4D0000}"/>
    <cellStyle name="Normal 9 2 13 29" xfId="19948" xr:uid="{00000000-0005-0000-0000-0000ED4D0000}"/>
    <cellStyle name="Normal 9 2 13 3" xfId="19949" xr:uid="{00000000-0005-0000-0000-0000EE4D0000}"/>
    <cellStyle name="Normal 9 2 13 30" xfId="19950" xr:uid="{00000000-0005-0000-0000-0000EF4D0000}"/>
    <cellStyle name="Normal 9 2 13 31" xfId="19951" xr:uid="{00000000-0005-0000-0000-0000F04D0000}"/>
    <cellStyle name="Normal 9 2 13 32" xfId="19952" xr:uid="{00000000-0005-0000-0000-0000F14D0000}"/>
    <cellStyle name="Normal 9 2 13 4" xfId="19953" xr:uid="{00000000-0005-0000-0000-0000F24D0000}"/>
    <cellStyle name="Normal 9 2 13 5" xfId="19954" xr:uid="{00000000-0005-0000-0000-0000F34D0000}"/>
    <cellStyle name="Normal 9 2 13 6" xfId="19955" xr:uid="{00000000-0005-0000-0000-0000F44D0000}"/>
    <cellStyle name="Normal 9 2 13 7" xfId="19956" xr:uid="{00000000-0005-0000-0000-0000F54D0000}"/>
    <cellStyle name="Normal 9 2 13 8" xfId="19957" xr:uid="{00000000-0005-0000-0000-0000F64D0000}"/>
    <cellStyle name="Normal 9 2 13 9" xfId="19958" xr:uid="{00000000-0005-0000-0000-0000F74D0000}"/>
    <cellStyle name="Normal 9 2 14" xfId="19959" xr:uid="{00000000-0005-0000-0000-0000F84D0000}"/>
    <cellStyle name="Normal 9 2 14 10" xfId="19960" xr:uid="{00000000-0005-0000-0000-0000F94D0000}"/>
    <cellStyle name="Normal 9 2 14 11" xfId="19961" xr:uid="{00000000-0005-0000-0000-0000FA4D0000}"/>
    <cellStyle name="Normal 9 2 14 12" xfId="19962" xr:uid="{00000000-0005-0000-0000-0000FB4D0000}"/>
    <cellStyle name="Normal 9 2 14 13" xfId="19963" xr:uid="{00000000-0005-0000-0000-0000FC4D0000}"/>
    <cellStyle name="Normal 9 2 14 14" xfId="19964" xr:uid="{00000000-0005-0000-0000-0000FD4D0000}"/>
    <cellStyle name="Normal 9 2 14 15" xfId="19965" xr:uid="{00000000-0005-0000-0000-0000FE4D0000}"/>
    <cellStyle name="Normal 9 2 14 16" xfId="19966" xr:uid="{00000000-0005-0000-0000-0000FF4D0000}"/>
    <cellStyle name="Normal 9 2 14 17" xfId="19967" xr:uid="{00000000-0005-0000-0000-0000004E0000}"/>
    <cellStyle name="Normal 9 2 14 18" xfId="19968" xr:uid="{00000000-0005-0000-0000-0000014E0000}"/>
    <cellStyle name="Normal 9 2 14 19" xfId="19969" xr:uid="{00000000-0005-0000-0000-0000024E0000}"/>
    <cellStyle name="Normal 9 2 14 2" xfId="19970" xr:uid="{00000000-0005-0000-0000-0000034E0000}"/>
    <cellStyle name="Normal 9 2 14 2 2" xfId="19971" xr:uid="{00000000-0005-0000-0000-0000044E0000}"/>
    <cellStyle name="Normal 9 2 14 2 3" xfId="19972" xr:uid="{00000000-0005-0000-0000-0000054E0000}"/>
    <cellStyle name="Normal 9 2 14 2 4" xfId="19973" xr:uid="{00000000-0005-0000-0000-0000064E0000}"/>
    <cellStyle name="Normal 9 2 14 2 5" xfId="19974" xr:uid="{00000000-0005-0000-0000-0000074E0000}"/>
    <cellStyle name="Normal 9 2 14 2 6" xfId="19975" xr:uid="{00000000-0005-0000-0000-0000084E0000}"/>
    <cellStyle name="Normal 9 2 14 20" xfId="19976" xr:uid="{00000000-0005-0000-0000-0000094E0000}"/>
    <cellStyle name="Normal 9 2 14 21" xfId="19977" xr:uid="{00000000-0005-0000-0000-00000A4E0000}"/>
    <cellStyle name="Normal 9 2 14 22" xfId="19978" xr:uid="{00000000-0005-0000-0000-00000B4E0000}"/>
    <cellStyle name="Normal 9 2 14 23" xfId="19979" xr:uid="{00000000-0005-0000-0000-00000C4E0000}"/>
    <cellStyle name="Normal 9 2 14 24" xfId="19980" xr:uid="{00000000-0005-0000-0000-00000D4E0000}"/>
    <cellStyle name="Normal 9 2 14 25" xfId="19981" xr:uid="{00000000-0005-0000-0000-00000E4E0000}"/>
    <cellStyle name="Normal 9 2 14 26" xfId="19982" xr:uid="{00000000-0005-0000-0000-00000F4E0000}"/>
    <cellStyle name="Normal 9 2 14 27" xfId="19983" xr:uid="{00000000-0005-0000-0000-0000104E0000}"/>
    <cellStyle name="Normal 9 2 14 28" xfId="19984" xr:uid="{00000000-0005-0000-0000-0000114E0000}"/>
    <cellStyle name="Normal 9 2 14 29" xfId="19985" xr:uid="{00000000-0005-0000-0000-0000124E0000}"/>
    <cellStyle name="Normal 9 2 14 3" xfId="19986" xr:uid="{00000000-0005-0000-0000-0000134E0000}"/>
    <cellStyle name="Normal 9 2 14 30" xfId="19987" xr:uid="{00000000-0005-0000-0000-0000144E0000}"/>
    <cellStyle name="Normal 9 2 14 31" xfId="19988" xr:uid="{00000000-0005-0000-0000-0000154E0000}"/>
    <cellStyle name="Normal 9 2 14 32" xfId="19989" xr:uid="{00000000-0005-0000-0000-0000164E0000}"/>
    <cellStyle name="Normal 9 2 14 4" xfId="19990" xr:uid="{00000000-0005-0000-0000-0000174E0000}"/>
    <cellStyle name="Normal 9 2 14 5" xfId="19991" xr:uid="{00000000-0005-0000-0000-0000184E0000}"/>
    <cellStyle name="Normal 9 2 14 6" xfId="19992" xr:uid="{00000000-0005-0000-0000-0000194E0000}"/>
    <cellStyle name="Normal 9 2 14 7" xfId="19993" xr:uid="{00000000-0005-0000-0000-00001A4E0000}"/>
    <cellStyle name="Normal 9 2 14 8" xfId="19994" xr:uid="{00000000-0005-0000-0000-00001B4E0000}"/>
    <cellStyle name="Normal 9 2 14 9" xfId="19995" xr:uid="{00000000-0005-0000-0000-00001C4E0000}"/>
    <cellStyle name="Normal 9 2 15" xfId="19996" xr:uid="{00000000-0005-0000-0000-00001D4E0000}"/>
    <cellStyle name="Normal 9 2 15 10" xfId="19997" xr:uid="{00000000-0005-0000-0000-00001E4E0000}"/>
    <cellStyle name="Normal 9 2 15 11" xfId="19998" xr:uid="{00000000-0005-0000-0000-00001F4E0000}"/>
    <cellStyle name="Normal 9 2 15 12" xfId="19999" xr:uid="{00000000-0005-0000-0000-0000204E0000}"/>
    <cellStyle name="Normal 9 2 15 13" xfId="20000" xr:uid="{00000000-0005-0000-0000-0000214E0000}"/>
    <cellStyle name="Normal 9 2 15 14" xfId="20001" xr:uid="{00000000-0005-0000-0000-0000224E0000}"/>
    <cellStyle name="Normal 9 2 15 15" xfId="20002" xr:uid="{00000000-0005-0000-0000-0000234E0000}"/>
    <cellStyle name="Normal 9 2 15 16" xfId="20003" xr:uid="{00000000-0005-0000-0000-0000244E0000}"/>
    <cellStyle name="Normal 9 2 15 17" xfId="20004" xr:uid="{00000000-0005-0000-0000-0000254E0000}"/>
    <cellStyle name="Normal 9 2 15 18" xfId="20005" xr:uid="{00000000-0005-0000-0000-0000264E0000}"/>
    <cellStyle name="Normal 9 2 15 19" xfId="20006" xr:uid="{00000000-0005-0000-0000-0000274E0000}"/>
    <cellStyle name="Normal 9 2 15 2" xfId="20007" xr:uid="{00000000-0005-0000-0000-0000284E0000}"/>
    <cellStyle name="Normal 9 2 15 2 2" xfId="20008" xr:uid="{00000000-0005-0000-0000-0000294E0000}"/>
    <cellStyle name="Normal 9 2 15 2 3" xfId="20009" xr:uid="{00000000-0005-0000-0000-00002A4E0000}"/>
    <cellStyle name="Normal 9 2 15 2 4" xfId="20010" xr:uid="{00000000-0005-0000-0000-00002B4E0000}"/>
    <cellStyle name="Normal 9 2 15 2 5" xfId="20011" xr:uid="{00000000-0005-0000-0000-00002C4E0000}"/>
    <cellStyle name="Normal 9 2 15 2 6" xfId="20012" xr:uid="{00000000-0005-0000-0000-00002D4E0000}"/>
    <cellStyle name="Normal 9 2 15 20" xfId="20013" xr:uid="{00000000-0005-0000-0000-00002E4E0000}"/>
    <cellStyle name="Normal 9 2 15 21" xfId="20014" xr:uid="{00000000-0005-0000-0000-00002F4E0000}"/>
    <cellStyle name="Normal 9 2 15 22" xfId="20015" xr:uid="{00000000-0005-0000-0000-0000304E0000}"/>
    <cellStyle name="Normal 9 2 15 23" xfId="20016" xr:uid="{00000000-0005-0000-0000-0000314E0000}"/>
    <cellStyle name="Normal 9 2 15 24" xfId="20017" xr:uid="{00000000-0005-0000-0000-0000324E0000}"/>
    <cellStyle name="Normal 9 2 15 25" xfId="20018" xr:uid="{00000000-0005-0000-0000-0000334E0000}"/>
    <cellStyle name="Normal 9 2 15 26" xfId="20019" xr:uid="{00000000-0005-0000-0000-0000344E0000}"/>
    <cellStyle name="Normal 9 2 15 27" xfId="20020" xr:uid="{00000000-0005-0000-0000-0000354E0000}"/>
    <cellStyle name="Normal 9 2 15 28" xfId="20021" xr:uid="{00000000-0005-0000-0000-0000364E0000}"/>
    <cellStyle name="Normal 9 2 15 29" xfId="20022" xr:uid="{00000000-0005-0000-0000-0000374E0000}"/>
    <cellStyle name="Normal 9 2 15 3" xfId="20023" xr:uid="{00000000-0005-0000-0000-0000384E0000}"/>
    <cellStyle name="Normal 9 2 15 30" xfId="20024" xr:uid="{00000000-0005-0000-0000-0000394E0000}"/>
    <cellStyle name="Normal 9 2 15 31" xfId="20025" xr:uid="{00000000-0005-0000-0000-00003A4E0000}"/>
    <cellStyle name="Normal 9 2 15 32" xfId="20026" xr:uid="{00000000-0005-0000-0000-00003B4E0000}"/>
    <cellStyle name="Normal 9 2 15 4" xfId="20027" xr:uid="{00000000-0005-0000-0000-00003C4E0000}"/>
    <cellStyle name="Normal 9 2 15 5" xfId="20028" xr:uid="{00000000-0005-0000-0000-00003D4E0000}"/>
    <cellStyle name="Normal 9 2 15 6" xfId="20029" xr:uid="{00000000-0005-0000-0000-00003E4E0000}"/>
    <cellStyle name="Normal 9 2 15 7" xfId="20030" xr:uid="{00000000-0005-0000-0000-00003F4E0000}"/>
    <cellStyle name="Normal 9 2 15 8" xfId="20031" xr:uid="{00000000-0005-0000-0000-0000404E0000}"/>
    <cellStyle name="Normal 9 2 15 9" xfId="20032" xr:uid="{00000000-0005-0000-0000-0000414E0000}"/>
    <cellStyle name="Normal 9 2 16" xfId="20033" xr:uid="{00000000-0005-0000-0000-0000424E0000}"/>
    <cellStyle name="Normal 9 2 16 10" xfId="20034" xr:uid="{00000000-0005-0000-0000-0000434E0000}"/>
    <cellStyle name="Normal 9 2 16 11" xfId="20035" xr:uid="{00000000-0005-0000-0000-0000444E0000}"/>
    <cellStyle name="Normal 9 2 16 12" xfId="20036" xr:uid="{00000000-0005-0000-0000-0000454E0000}"/>
    <cellStyle name="Normal 9 2 16 13" xfId="20037" xr:uid="{00000000-0005-0000-0000-0000464E0000}"/>
    <cellStyle name="Normal 9 2 16 14" xfId="20038" xr:uid="{00000000-0005-0000-0000-0000474E0000}"/>
    <cellStyle name="Normal 9 2 16 15" xfId="20039" xr:uid="{00000000-0005-0000-0000-0000484E0000}"/>
    <cellStyle name="Normal 9 2 16 16" xfId="20040" xr:uid="{00000000-0005-0000-0000-0000494E0000}"/>
    <cellStyle name="Normal 9 2 16 17" xfId="20041" xr:uid="{00000000-0005-0000-0000-00004A4E0000}"/>
    <cellStyle name="Normal 9 2 16 18" xfId="20042" xr:uid="{00000000-0005-0000-0000-00004B4E0000}"/>
    <cellStyle name="Normal 9 2 16 19" xfId="20043" xr:uid="{00000000-0005-0000-0000-00004C4E0000}"/>
    <cellStyle name="Normal 9 2 16 2" xfId="20044" xr:uid="{00000000-0005-0000-0000-00004D4E0000}"/>
    <cellStyle name="Normal 9 2 16 2 2" xfId="20045" xr:uid="{00000000-0005-0000-0000-00004E4E0000}"/>
    <cellStyle name="Normal 9 2 16 2 3" xfId="20046" xr:uid="{00000000-0005-0000-0000-00004F4E0000}"/>
    <cellStyle name="Normal 9 2 16 2 4" xfId="20047" xr:uid="{00000000-0005-0000-0000-0000504E0000}"/>
    <cellStyle name="Normal 9 2 16 2 5" xfId="20048" xr:uid="{00000000-0005-0000-0000-0000514E0000}"/>
    <cellStyle name="Normal 9 2 16 2 6" xfId="20049" xr:uid="{00000000-0005-0000-0000-0000524E0000}"/>
    <cellStyle name="Normal 9 2 16 20" xfId="20050" xr:uid="{00000000-0005-0000-0000-0000534E0000}"/>
    <cellStyle name="Normal 9 2 16 21" xfId="20051" xr:uid="{00000000-0005-0000-0000-0000544E0000}"/>
    <cellStyle name="Normal 9 2 16 22" xfId="20052" xr:uid="{00000000-0005-0000-0000-0000554E0000}"/>
    <cellStyle name="Normal 9 2 16 23" xfId="20053" xr:uid="{00000000-0005-0000-0000-0000564E0000}"/>
    <cellStyle name="Normal 9 2 16 24" xfId="20054" xr:uid="{00000000-0005-0000-0000-0000574E0000}"/>
    <cellStyle name="Normal 9 2 16 25" xfId="20055" xr:uid="{00000000-0005-0000-0000-0000584E0000}"/>
    <cellStyle name="Normal 9 2 16 26" xfId="20056" xr:uid="{00000000-0005-0000-0000-0000594E0000}"/>
    <cellStyle name="Normal 9 2 16 27" xfId="20057" xr:uid="{00000000-0005-0000-0000-00005A4E0000}"/>
    <cellStyle name="Normal 9 2 16 28" xfId="20058" xr:uid="{00000000-0005-0000-0000-00005B4E0000}"/>
    <cellStyle name="Normal 9 2 16 29" xfId="20059" xr:uid="{00000000-0005-0000-0000-00005C4E0000}"/>
    <cellStyle name="Normal 9 2 16 3" xfId="20060" xr:uid="{00000000-0005-0000-0000-00005D4E0000}"/>
    <cellStyle name="Normal 9 2 16 30" xfId="20061" xr:uid="{00000000-0005-0000-0000-00005E4E0000}"/>
    <cellStyle name="Normal 9 2 16 31" xfId="20062" xr:uid="{00000000-0005-0000-0000-00005F4E0000}"/>
    <cellStyle name="Normal 9 2 16 32" xfId="20063" xr:uid="{00000000-0005-0000-0000-0000604E0000}"/>
    <cellStyle name="Normal 9 2 16 4" xfId="20064" xr:uid="{00000000-0005-0000-0000-0000614E0000}"/>
    <cellStyle name="Normal 9 2 16 5" xfId="20065" xr:uid="{00000000-0005-0000-0000-0000624E0000}"/>
    <cellStyle name="Normal 9 2 16 6" xfId="20066" xr:uid="{00000000-0005-0000-0000-0000634E0000}"/>
    <cellStyle name="Normal 9 2 16 7" xfId="20067" xr:uid="{00000000-0005-0000-0000-0000644E0000}"/>
    <cellStyle name="Normal 9 2 16 8" xfId="20068" xr:uid="{00000000-0005-0000-0000-0000654E0000}"/>
    <cellStyle name="Normal 9 2 16 9" xfId="20069" xr:uid="{00000000-0005-0000-0000-0000664E0000}"/>
    <cellStyle name="Normal 9 2 17" xfId="20070" xr:uid="{00000000-0005-0000-0000-0000674E0000}"/>
    <cellStyle name="Normal 9 2 17 10" xfId="20071" xr:uid="{00000000-0005-0000-0000-0000684E0000}"/>
    <cellStyle name="Normal 9 2 17 11" xfId="20072" xr:uid="{00000000-0005-0000-0000-0000694E0000}"/>
    <cellStyle name="Normal 9 2 17 12" xfId="20073" xr:uid="{00000000-0005-0000-0000-00006A4E0000}"/>
    <cellStyle name="Normal 9 2 17 13" xfId="20074" xr:uid="{00000000-0005-0000-0000-00006B4E0000}"/>
    <cellStyle name="Normal 9 2 17 14" xfId="20075" xr:uid="{00000000-0005-0000-0000-00006C4E0000}"/>
    <cellStyle name="Normal 9 2 17 15" xfId="20076" xr:uid="{00000000-0005-0000-0000-00006D4E0000}"/>
    <cellStyle name="Normal 9 2 17 16" xfId="20077" xr:uid="{00000000-0005-0000-0000-00006E4E0000}"/>
    <cellStyle name="Normal 9 2 17 17" xfId="20078" xr:uid="{00000000-0005-0000-0000-00006F4E0000}"/>
    <cellStyle name="Normal 9 2 17 18" xfId="20079" xr:uid="{00000000-0005-0000-0000-0000704E0000}"/>
    <cellStyle name="Normal 9 2 17 19" xfId="20080" xr:uid="{00000000-0005-0000-0000-0000714E0000}"/>
    <cellStyle name="Normal 9 2 17 2" xfId="20081" xr:uid="{00000000-0005-0000-0000-0000724E0000}"/>
    <cellStyle name="Normal 9 2 17 2 2" xfId="20082" xr:uid="{00000000-0005-0000-0000-0000734E0000}"/>
    <cellStyle name="Normal 9 2 17 2 3" xfId="20083" xr:uid="{00000000-0005-0000-0000-0000744E0000}"/>
    <cellStyle name="Normal 9 2 17 2 4" xfId="20084" xr:uid="{00000000-0005-0000-0000-0000754E0000}"/>
    <cellStyle name="Normal 9 2 17 2 5" xfId="20085" xr:uid="{00000000-0005-0000-0000-0000764E0000}"/>
    <cellStyle name="Normal 9 2 17 2 6" xfId="20086" xr:uid="{00000000-0005-0000-0000-0000774E0000}"/>
    <cellStyle name="Normal 9 2 17 20" xfId="20087" xr:uid="{00000000-0005-0000-0000-0000784E0000}"/>
    <cellStyle name="Normal 9 2 17 21" xfId="20088" xr:uid="{00000000-0005-0000-0000-0000794E0000}"/>
    <cellStyle name="Normal 9 2 17 22" xfId="20089" xr:uid="{00000000-0005-0000-0000-00007A4E0000}"/>
    <cellStyle name="Normal 9 2 17 23" xfId="20090" xr:uid="{00000000-0005-0000-0000-00007B4E0000}"/>
    <cellStyle name="Normal 9 2 17 24" xfId="20091" xr:uid="{00000000-0005-0000-0000-00007C4E0000}"/>
    <cellStyle name="Normal 9 2 17 25" xfId="20092" xr:uid="{00000000-0005-0000-0000-00007D4E0000}"/>
    <cellStyle name="Normal 9 2 17 26" xfId="20093" xr:uid="{00000000-0005-0000-0000-00007E4E0000}"/>
    <cellStyle name="Normal 9 2 17 27" xfId="20094" xr:uid="{00000000-0005-0000-0000-00007F4E0000}"/>
    <cellStyle name="Normal 9 2 17 28" xfId="20095" xr:uid="{00000000-0005-0000-0000-0000804E0000}"/>
    <cellStyle name="Normal 9 2 17 29" xfId="20096" xr:uid="{00000000-0005-0000-0000-0000814E0000}"/>
    <cellStyle name="Normal 9 2 17 3" xfId="20097" xr:uid="{00000000-0005-0000-0000-0000824E0000}"/>
    <cellStyle name="Normal 9 2 17 30" xfId="20098" xr:uid="{00000000-0005-0000-0000-0000834E0000}"/>
    <cellStyle name="Normal 9 2 17 31" xfId="20099" xr:uid="{00000000-0005-0000-0000-0000844E0000}"/>
    <cellStyle name="Normal 9 2 17 32" xfId="20100" xr:uid="{00000000-0005-0000-0000-0000854E0000}"/>
    <cellStyle name="Normal 9 2 17 4" xfId="20101" xr:uid="{00000000-0005-0000-0000-0000864E0000}"/>
    <cellStyle name="Normal 9 2 17 5" xfId="20102" xr:uid="{00000000-0005-0000-0000-0000874E0000}"/>
    <cellStyle name="Normal 9 2 17 6" xfId="20103" xr:uid="{00000000-0005-0000-0000-0000884E0000}"/>
    <cellStyle name="Normal 9 2 17 7" xfId="20104" xr:uid="{00000000-0005-0000-0000-0000894E0000}"/>
    <cellStyle name="Normal 9 2 17 8" xfId="20105" xr:uid="{00000000-0005-0000-0000-00008A4E0000}"/>
    <cellStyle name="Normal 9 2 17 9" xfId="20106" xr:uid="{00000000-0005-0000-0000-00008B4E0000}"/>
    <cellStyle name="Normal 9 2 18" xfId="20107" xr:uid="{00000000-0005-0000-0000-00008C4E0000}"/>
    <cellStyle name="Normal 9 2 18 10" xfId="20108" xr:uid="{00000000-0005-0000-0000-00008D4E0000}"/>
    <cellStyle name="Normal 9 2 18 11" xfId="20109" xr:uid="{00000000-0005-0000-0000-00008E4E0000}"/>
    <cellStyle name="Normal 9 2 18 12" xfId="20110" xr:uid="{00000000-0005-0000-0000-00008F4E0000}"/>
    <cellStyle name="Normal 9 2 18 13" xfId="20111" xr:uid="{00000000-0005-0000-0000-0000904E0000}"/>
    <cellStyle name="Normal 9 2 18 14" xfId="20112" xr:uid="{00000000-0005-0000-0000-0000914E0000}"/>
    <cellStyle name="Normal 9 2 18 15" xfId="20113" xr:uid="{00000000-0005-0000-0000-0000924E0000}"/>
    <cellStyle name="Normal 9 2 18 16" xfId="20114" xr:uid="{00000000-0005-0000-0000-0000934E0000}"/>
    <cellStyle name="Normal 9 2 18 17" xfId="20115" xr:uid="{00000000-0005-0000-0000-0000944E0000}"/>
    <cellStyle name="Normal 9 2 18 18" xfId="20116" xr:uid="{00000000-0005-0000-0000-0000954E0000}"/>
    <cellStyle name="Normal 9 2 18 19" xfId="20117" xr:uid="{00000000-0005-0000-0000-0000964E0000}"/>
    <cellStyle name="Normal 9 2 18 2" xfId="20118" xr:uid="{00000000-0005-0000-0000-0000974E0000}"/>
    <cellStyle name="Normal 9 2 18 2 2" xfId="20119" xr:uid="{00000000-0005-0000-0000-0000984E0000}"/>
    <cellStyle name="Normal 9 2 18 2 3" xfId="20120" xr:uid="{00000000-0005-0000-0000-0000994E0000}"/>
    <cellStyle name="Normal 9 2 18 2 4" xfId="20121" xr:uid="{00000000-0005-0000-0000-00009A4E0000}"/>
    <cellStyle name="Normal 9 2 18 2 5" xfId="20122" xr:uid="{00000000-0005-0000-0000-00009B4E0000}"/>
    <cellStyle name="Normal 9 2 18 2 6" xfId="20123" xr:uid="{00000000-0005-0000-0000-00009C4E0000}"/>
    <cellStyle name="Normal 9 2 18 20" xfId="20124" xr:uid="{00000000-0005-0000-0000-00009D4E0000}"/>
    <cellStyle name="Normal 9 2 18 21" xfId="20125" xr:uid="{00000000-0005-0000-0000-00009E4E0000}"/>
    <cellStyle name="Normal 9 2 18 22" xfId="20126" xr:uid="{00000000-0005-0000-0000-00009F4E0000}"/>
    <cellStyle name="Normal 9 2 18 23" xfId="20127" xr:uid="{00000000-0005-0000-0000-0000A04E0000}"/>
    <cellStyle name="Normal 9 2 18 24" xfId="20128" xr:uid="{00000000-0005-0000-0000-0000A14E0000}"/>
    <cellStyle name="Normal 9 2 18 25" xfId="20129" xr:uid="{00000000-0005-0000-0000-0000A24E0000}"/>
    <cellStyle name="Normal 9 2 18 26" xfId="20130" xr:uid="{00000000-0005-0000-0000-0000A34E0000}"/>
    <cellStyle name="Normal 9 2 18 27" xfId="20131" xr:uid="{00000000-0005-0000-0000-0000A44E0000}"/>
    <cellStyle name="Normal 9 2 18 28" xfId="20132" xr:uid="{00000000-0005-0000-0000-0000A54E0000}"/>
    <cellStyle name="Normal 9 2 18 29" xfId="20133" xr:uid="{00000000-0005-0000-0000-0000A64E0000}"/>
    <cellStyle name="Normal 9 2 18 3" xfId="20134" xr:uid="{00000000-0005-0000-0000-0000A74E0000}"/>
    <cellStyle name="Normal 9 2 18 30" xfId="20135" xr:uid="{00000000-0005-0000-0000-0000A84E0000}"/>
    <cellStyle name="Normal 9 2 18 31" xfId="20136" xr:uid="{00000000-0005-0000-0000-0000A94E0000}"/>
    <cellStyle name="Normal 9 2 18 32" xfId="20137" xr:uid="{00000000-0005-0000-0000-0000AA4E0000}"/>
    <cellStyle name="Normal 9 2 18 4" xfId="20138" xr:uid="{00000000-0005-0000-0000-0000AB4E0000}"/>
    <cellStyle name="Normal 9 2 18 5" xfId="20139" xr:uid="{00000000-0005-0000-0000-0000AC4E0000}"/>
    <cellStyle name="Normal 9 2 18 6" xfId="20140" xr:uid="{00000000-0005-0000-0000-0000AD4E0000}"/>
    <cellStyle name="Normal 9 2 18 7" xfId="20141" xr:uid="{00000000-0005-0000-0000-0000AE4E0000}"/>
    <cellStyle name="Normal 9 2 18 8" xfId="20142" xr:uid="{00000000-0005-0000-0000-0000AF4E0000}"/>
    <cellStyle name="Normal 9 2 18 9" xfId="20143" xr:uid="{00000000-0005-0000-0000-0000B04E0000}"/>
    <cellStyle name="Normal 9 2 19" xfId="20144" xr:uid="{00000000-0005-0000-0000-0000B14E0000}"/>
    <cellStyle name="Normal 9 2 19 10" xfId="20145" xr:uid="{00000000-0005-0000-0000-0000B24E0000}"/>
    <cellStyle name="Normal 9 2 19 11" xfId="20146" xr:uid="{00000000-0005-0000-0000-0000B34E0000}"/>
    <cellStyle name="Normal 9 2 19 12" xfId="20147" xr:uid="{00000000-0005-0000-0000-0000B44E0000}"/>
    <cellStyle name="Normal 9 2 19 13" xfId="20148" xr:uid="{00000000-0005-0000-0000-0000B54E0000}"/>
    <cellStyle name="Normal 9 2 19 14" xfId="20149" xr:uid="{00000000-0005-0000-0000-0000B64E0000}"/>
    <cellStyle name="Normal 9 2 19 15" xfId="20150" xr:uid="{00000000-0005-0000-0000-0000B74E0000}"/>
    <cellStyle name="Normal 9 2 19 16" xfId="20151" xr:uid="{00000000-0005-0000-0000-0000B84E0000}"/>
    <cellStyle name="Normal 9 2 19 17" xfId="20152" xr:uid="{00000000-0005-0000-0000-0000B94E0000}"/>
    <cellStyle name="Normal 9 2 19 18" xfId="20153" xr:uid="{00000000-0005-0000-0000-0000BA4E0000}"/>
    <cellStyle name="Normal 9 2 19 19" xfId="20154" xr:uid="{00000000-0005-0000-0000-0000BB4E0000}"/>
    <cellStyle name="Normal 9 2 19 2" xfId="20155" xr:uid="{00000000-0005-0000-0000-0000BC4E0000}"/>
    <cellStyle name="Normal 9 2 19 2 2" xfId="20156" xr:uid="{00000000-0005-0000-0000-0000BD4E0000}"/>
    <cellStyle name="Normal 9 2 19 2 3" xfId="20157" xr:uid="{00000000-0005-0000-0000-0000BE4E0000}"/>
    <cellStyle name="Normal 9 2 19 2 4" xfId="20158" xr:uid="{00000000-0005-0000-0000-0000BF4E0000}"/>
    <cellStyle name="Normal 9 2 19 2 5" xfId="20159" xr:uid="{00000000-0005-0000-0000-0000C04E0000}"/>
    <cellStyle name="Normal 9 2 19 2 6" xfId="20160" xr:uid="{00000000-0005-0000-0000-0000C14E0000}"/>
    <cellStyle name="Normal 9 2 19 20" xfId="20161" xr:uid="{00000000-0005-0000-0000-0000C24E0000}"/>
    <cellStyle name="Normal 9 2 19 21" xfId="20162" xr:uid="{00000000-0005-0000-0000-0000C34E0000}"/>
    <cellStyle name="Normal 9 2 19 22" xfId="20163" xr:uid="{00000000-0005-0000-0000-0000C44E0000}"/>
    <cellStyle name="Normal 9 2 19 23" xfId="20164" xr:uid="{00000000-0005-0000-0000-0000C54E0000}"/>
    <cellStyle name="Normal 9 2 19 24" xfId="20165" xr:uid="{00000000-0005-0000-0000-0000C64E0000}"/>
    <cellStyle name="Normal 9 2 19 25" xfId="20166" xr:uid="{00000000-0005-0000-0000-0000C74E0000}"/>
    <cellStyle name="Normal 9 2 19 3" xfId="20167" xr:uid="{00000000-0005-0000-0000-0000C84E0000}"/>
    <cellStyle name="Normal 9 2 19 4" xfId="20168" xr:uid="{00000000-0005-0000-0000-0000C94E0000}"/>
    <cellStyle name="Normal 9 2 19 5" xfId="20169" xr:uid="{00000000-0005-0000-0000-0000CA4E0000}"/>
    <cellStyle name="Normal 9 2 19 6" xfId="20170" xr:uid="{00000000-0005-0000-0000-0000CB4E0000}"/>
    <cellStyle name="Normal 9 2 19 7" xfId="20171" xr:uid="{00000000-0005-0000-0000-0000CC4E0000}"/>
    <cellStyle name="Normal 9 2 19 8" xfId="20172" xr:uid="{00000000-0005-0000-0000-0000CD4E0000}"/>
    <cellStyle name="Normal 9 2 19 9" xfId="20173" xr:uid="{00000000-0005-0000-0000-0000CE4E0000}"/>
    <cellStyle name="Normal 9 2 2" xfId="20174" xr:uid="{00000000-0005-0000-0000-0000CF4E0000}"/>
    <cellStyle name="Normal 9 2 2 10" xfId="20175" xr:uid="{00000000-0005-0000-0000-0000D04E0000}"/>
    <cellStyle name="Normal 9 2 2 11" xfId="20176" xr:uid="{00000000-0005-0000-0000-0000D14E0000}"/>
    <cellStyle name="Normal 9 2 2 12" xfId="20177" xr:uid="{00000000-0005-0000-0000-0000D24E0000}"/>
    <cellStyle name="Normal 9 2 2 13" xfId="20178" xr:uid="{00000000-0005-0000-0000-0000D34E0000}"/>
    <cellStyle name="Normal 9 2 2 14" xfId="20179" xr:uid="{00000000-0005-0000-0000-0000D44E0000}"/>
    <cellStyle name="Normal 9 2 2 15" xfId="20180" xr:uid="{00000000-0005-0000-0000-0000D54E0000}"/>
    <cellStyle name="Normal 9 2 2 16" xfId="20181" xr:uid="{00000000-0005-0000-0000-0000D64E0000}"/>
    <cellStyle name="Normal 9 2 2 17" xfId="20182" xr:uid="{00000000-0005-0000-0000-0000D74E0000}"/>
    <cellStyle name="Normal 9 2 2 18" xfId="20183" xr:uid="{00000000-0005-0000-0000-0000D84E0000}"/>
    <cellStyle name="Normal 9 2 2 19" xfId="20184" xr:uid="{00000000-0005-0000-0000-0000D94E0000}"/>
    <cellStyle name="Normal 9 2 2 2" xfId="20185" xr:uid="{00000000-0005-0000-0000-0000DA4E0000}"/>
    <cellStyle name="Normal 9 2 2 2 2" xfId="20186" xr:uid="{00000000-0005-0000-0000-0000DB4E0000}"/>
    <cellStyle name="Normal 9 2 2 2 3" xfId="20187" xr:uid="{00000000-0005-0000-0000-0000DC4E0000}"/>
    <cellStyle name="Normal 9 2 2 2 4" xfId="20188" xr:uid="{00000000-0005-0000-0000-0000DD4E0000}"/>
    <cellStyle name="Normal 9 2 2 2 5" xfId="20189" xr:uid="{00000000-0005-0000-0000-0000DE4E0000}"/>
    <cellStyle name="Normal 9 2 2 2 6" xfId="20190" xr:uid="{00000000-0005-0000-0000-0000DF4E0000}"/>
    <cellStyle name="Normal 9 2 2 20" xfId="20191" xr:uid="{00000000-0005-0000-0000-0000E04E0000}"/>
    <cellStyle name="Normal 9 2 2 21" xfId="20192" xr:uid="{00000000-0005-0000-0000-0000E14E0000}"/>
    <cellStyle name="Normal 9 2 2 22" xfId="20193" xr:uid="{00000000-0005-0000-0000-0000E24E0000}"/>
    <cellStyle name="Normal 9 2 2 23" xfId="20194" xr:uid="{00000000-0005-0000-0000-0000E34E0000}"/>
    <cellStyle name="Normal 9 2 2 24" xfId="20195" xr:uid="{00000000-0005-0000-0000-0000E44E0000}"/>
    <cellStyle name="Normal 9 2 2 25" xfId="20196" xr:uid="{00000000-0005-0000-0000-0000E54E0000}"/>
    <cellStyle name="Normal 9 2 2 26" xfId="20197" xr:uid="{00000000-0005-0000-0000-0000E64E0000}"/>
    <cellStyle name="Normal 9 2 2 27" xfId="20198" xr:uid="{00000000-0005-0000-0000-0000E74E0000}"/>
    <cellStyle name="Normal 9 2 2 28" xfId="20199" xr:uid="{00000000-0005-0000-0000-0000E84E0000}"/>
    <cellStyle name="Normal 9 2 2 29" xfId="20200" xr:uid="{00000000-0005-0000-0000-0000E94E0000}"/>
    <cellStyle name="Normal 9 2 2 3" xfId="20201" xr:uid="{00000000-0005-0000-0000-0000EA4E0000}"/>
    <cellStyle name="Normal 9 2 2 30" xfId="20202" xr:uid="{00000000-0005-0000-0000-0000EB4E0000}"/>
    <cellStyle name="Normal 9 2 2 31" xfId="20203" xr:uid="{00000000-0005-0000-0000-0000EC4E0000}"/>
    <cellStyle name="Normal 9 2 2 32" xfId="20204" xr:uid="{00000000-0005-0000-0000-0000ED4E0000}"/>
    <cellStyle name="Normal 9 2 2 4" xfId="20205" xr:uid="{00000000-0005-0000-0000-0000EE4E0000}"/>
    <cellStyle name="Normal 9 2 2 5" xfId="20206" xr:uid="{00000000-0005-0000-0000-0000EF4E0000}"/>
    <cellStyle name="Normal 9 2 2 6" xfId="20207" xr:uid="{00000000-0005-0000-0000-0000F04E0000}"/>
    <cellStyle name="Normal 9 2 2 7" xfId="20208" xr:uid="{00000000-0005-0000-0000-0000F14E0000}"/>
    <cellStyle name="Normal 9 2 2 8" xfId="20209" xr:uid="{00000000-0005-0000-0000-0000F24E0000}"/>
    <cellStyle name="Normal 9 2 2 9" xfId="20210" xr:uid="{00000000-0005-0000-0000-0000F34E0000}"/>
    <cellStyle name="Normal 9 2 20" xfId="20211" xr:uid="{00000000-0005-0000-0000-0000F44E0000}"/>
    <cellStyle name="Normal 9 2 20 10" xfId="20212" xr:uid="{00000000-0005-0000-0000-0000F54E0000}"/>
    <cellStyle name="Normal 9 2 20 11" xfId="20213" xr:uid="{00000000-0005-0000-0000-0000F64E0000}"/>
    <cellStyle name="Normal 9 2 20 12" xfId="20214" xr:uid="{00000000-0005-0000-0000-0000F74E0000}"/>
    <cellStyle name="Normal 9 2 20 13" xfId="20215" xr:uid="{00000000-0005-0000-0000-0000F84E0000}"/>
    <cellStyle name="Normal 9 2 20 14" xfId="20216" xr:uid="{00000000-0005-0000-0000-0000F94E0000}"/>
    <cellStyle name="Normal 9 2 20 15" xfId="20217" xr:uid="{00000000-0005-0000-0000-0000FA4E0000}"/>
    <cellStyle name="Normal 9 2 20 16" xfId="20218" xr:uid="{00000000-0005-0000-0000-0000FB4E0000}"/>
    <cellStyle name="Normal 9 2 20 17" xfId="20219" xr:uid="{00000000-0005-0000-0000-0000FC4E0000}"/>
    <cellStyle name="Normal 9 2 20 18" xfId="20220" xr:uid="{00000000-0005-0000-0000-0000FD4E0000}"/>
    <cellStyle name="Normal 9 2 20 19" xfId="20221" xr:uid="{00000000-0005-0000-0000-0000FE4E0000}"/>
    <cellStyle name="Normal 9 2 20 2" xfId="20222" xr:uid="{00000000-0005-0000-0000-0000FF4E0000}"/>
    <cellStyle name="Normal 9 2 20 2 2" xfId="20223" xr:uid="{00000000-0005-0000-0000-0000004F0000}"/>
    <cellStyle name="Normal 9 2 20 2 3" xfId="20224" xr:uid="{00000000-0005-0000-0000-0000014F0000}"/>
    <cellStyle name="Normal 9 2 20 2 4" xfId="20225" xr:uid="{00000000-0005-0000-0000-0000024F0000}"/>
    <cellStyle name="Normal 9 2 20 2 5" xfId="20226" xr:uid="{00000000-0005-0000-0000-0000034F0000}"/>
    <cellStyle name="Normal 9 2 20 2 6" xfId="20227" xr:uid="{00000000-0005-0000-0000-0000044F0000}"/>
    <cellStyle name="Normal 9 2 20 20" xfId="20228" xr:uid="{00000000-0005-0000-0000-0000054F0000}"/>
    <cellStyle name="Normal 9 2 20 21" xfId="20229" xr:uid="{00000000-0005-0000-0000-0000064F0000}"/>
    <cellStyle name="Normal 9 2 20 22" xfId="20230" xr:uid="{00000000-0005-0000-0000-0000074F0000}"/>
    <cellStyle name="Normal 9 2 20 23" xfId="20231" xr:uid="{00000000-0005-0000-0000-0000084F0000}"/>
    <cellStyle name="Normal 9 2 20 24" xfId="20232" xr:uid="{00000000-0005-0000-0000-0000094F0000}"/>
    <cellStyle name="Normal 9 2 20 25" xfId="20233" xr:uid="{00000000-0005-0000-0000-00000A4F0000}"/>
    <cellStyle name="Normal 9 2 20 3" xfId="20234" xr:uid="{00000000-0005-0000-0000-00000B4F0000}"/>
    <cellStyle name="Normal 9 2 20 4" xfId="20235" xr:uid="{00000000-0005-0000-0000-00000C4F0000}"/>
    <cellStyle name="Normal 9 2 20 5" xfId="20236" xr:uid="{00000000-0005-0000-0000-00000D4F0000}"/>
    <cellStyle name="Normal 9 2 20 6" xfId="20237" xr:uid="{00000000-0005-0000-0000-00000E4F0000}"/>
    <cellStyle name="Normal 9 2 20 7" xfId="20238" xr:uid="{00000000-0005-0000-0000-00000F4F0000}"/>
    <cellStyle name="Normal 9 2 20 8" xfId="20239" xr:uid="{00000000-0005-0000-0000-0000104F0000}"/>
    <cellStyle name="Normal 9 2 20 9" xfId="20240" xr:uid="{00000000-0005-0000-0000-0000114F0000}"/>
    <cellStyle name="Normal 9 2 21" xfId="20241" xr:uid="{00000000-0005-0000-0000-0000124F0000}"/>
    <cellStyle name="Normal 9 2 21 10" xfId="20242" xr:uid="{00000000-0005-0000-0000-0000134F0000}"/>
    <cellStyle name="Normal 9 2 21 11" xfId="20243" xr:uid="{00000000-0005-0000-0000-0000144F0000}"/>
    <cellStyle name="Normal 9 2 21 12" xfId="20244" xr:uid="{00000000-0005-0000-0000-0000154F0000}"/>
    <cellStyle name="Normal 9 2 21 13" xfId="20245" xr:uid="{00000000-0005-0000-0000-0000164F0000}"/>
    <cellStyle name="Normal 9 2 21 14" xfId="20246" xr:uid="{00000000-0005-0000-0000-0000174F0000}"/>
    <cellStyle name="Normal 9 2 21 15" xfId="20247" xr:uid="{00000000-0005-0000-0000-0000184F0000}"/>
    <cellStyle name="Normal 9 2 21 16" xfId="20248" xr:uid="{00000000-0005-0000-0000-0000194F0000}"/>
    <cellStyle name="Normal 9 2 21 17" xfId="20249" xr:uid="{00000000-0005-0000-0000-00001A4F0000}"/>
    <cellStyle name="Normal 9 2 21 18" xfId="20250" xr:uid="{00000000-0005-0000-0000-00001B4F0000}"/>
    <cellStyle name="Normal 9 2 21 19" xfId="20251" xr:uid="{00000000-0005-0000-0000-00001C4F0000}"/>
    <cellStyle name="Normal 9 2 21 2" xfId="20252" xr:uid="{00000000-0005-0000-0000-00001D4F0000}"/>
    <cellStyle name="Normal 9 2 21 2 2" xfId="20253" xr:uid="{00000000-0005-0000-0000-00001E4F0000}"/>
    <cellStyle name="Normal 9 2 21 2 3" xfId="20254" xr:uid="{00000000-0005-0000-0000-00001F4F0000}"/>
    <cellStyle name="Normal 9 2 21 2 4" xfId="20255" xr:uid="{00000000-0005-0000-0000-0000204F0000}"/>
    <cellStyle name="Normal 9 2 21 2 5" xfId="20256" xr:uid="{00000000-0005-0000-0000-0000214F0000}"/>
    <cellStyle name="Normal 9 2 21 2 6" xfId="20257" xr:uid="{00000000-0005-0000-0000-0000224F0000}"/>
    <cellStyle name="Normal 9 2 21 20" xfId="20258" xr:uid="{00000000-0005-0000-0000-0000234F0000}"/>
    <cellStyle name="Normal 9 2 21 21" xfId="20259" xr:uid="{00000000-0005-0000-0000-0000244F0000}"/>
    <cellStyle name="Normal 9 2 21 22" xfId="20260" xr:uid="{00000000-0005-0000-0000-0000254F0000}"/>
    <cellStyle name="Normal 9 2 21 23" xfId="20261" xr:uid="{00000000-0005-0000-0000-0000264F0000}"/>
    <cellStyle name="Normal 9 2 21 24" xfId="20262" xr:uid="{00000000-0005-0000-0000-0000274F0000}"/>
    <cellStyle name="Normal 9 2 21 25" xfId="20263" xr:uid="{00000000-0005-0000-0000-0000284F0000}"/>
    <cellStyle name="Normal 9 2 21 3" xfId="20264" xr:uid="{00000000-0005-0000-0000-0000294F0000}"/>
    <cellStyle name="Normal 9 2 21 4" xfId="20265" xr:uid="{00000000-0005-0000-0000-00002A4F0000}"/>
    <cellStyle name="Normal 9 2 21 5" xfId="20266" xr:uid="{00000000-0005-0000-0000-00002B4F0000}"/>
    <cellStyle name="Normal 9 2 21 6" xfId="20267" xr:uid="{00000000-0005-0000-0000-00002C4F0000}"/>
    <cellStyle name="Normal 9 2 21 7" xfId="20268" xr:uid="{00000000-0005-0000-0000-00002D4F0000}"/>
    <cellStyle name="Normal 9 2 21 8" xfId="20269" xr:uid="{00000000-0005-0000-0000-00002E4F0000}"/>
    <cellStyle name="Normal 9 2 21 9" xfId="20270" xr:uid="{00000000-0005-0000-0000-00002F4F0000}"/>
    <cellStyle name="Normal 9 2 22" xfId="20271" xr:uid="{00000000-0005-0000-0000-0000304F0000}"/>
    <cellStyle name="Normal 9 2 22 10" xfId="20272" xr:uid="{00000000-0005-0000-0000-0000314F0000}"/>
    <cellStyle name="Normal 9 2 22 11" xfId="20273" xr:uid="{00000000-0005-0000-0000-0000324F0000}"/>
    <cellStyle name="Normal 9 2 22 12" xfId="20274" xr:uid="{00000000-0005-0000-0000-0000334F0000}"/>
    <cellStyle name="Normal 9 2 22 13" xfId="20275" xr:uid="{00000000-0005-0000-0000-0000344F0000}"/>
    <cellStyle name="Normal 9 2 22 14" xfId="20276" xr:uid="{00000000-0005-0000-0000-0000354F0000}"/>
    <cellStyle name="Normal 9 2 22 15" xfId="20277" xr:uid="{00000000-0005-0000-0000-0000364F0000}"/>
    <cellStyle name="Normal 9 2 22 16" xfId="20278" xr:uid="{00000000-0005-0000-0000-0000374F0000}"/>
    <cellStyle name="Normal 9 2 22 17" xfId="20279" xr:uid="{00000000-0005-0000-0000-0000384F0000}"/>
    <cellStyle name="Normal 9 2 22 18" xfId="20280" xr:uid="{00000000-0005-0000-0000-0000394F0000}"/>
    <cellStyle name="Normal 9 2 22 19" xfId="20281" xr:uid="{00000000-0005-0000-0000-00003A4F0000}"/>
    <cellStyle name="Normal 9 2 22 2" xfId="20282" xr:uid="{00000000-0005-0000-0000-00003B4F0000}"/>
    <cellStyle name="Normal 9 2 22 2 2" xfId="20283" xr:uid="{00000000-0005-0000-0000-00003C4F0000}"/>
    <cellStyle name="Normal 9 2 22 2 3" xfId="20284" xr:uid="{00000000-0005-0000-0000-00003D4F0000}"/>
    <cellStyle name="Normal 9 2 22 2 4" xfId="20285" xr:uid="{00000000-0005-0000-0000-00003E4F0000}"/>
    <cellStyle name="Normal 9 2 22 2 5" xfId="20286" xr:uid="{00000000-0005-0000-0000-00003F4F0000}"/>
    <cellStyle name="Normal 9 2 22 2 6" xfId="20287" xr:uid="{00000000-0005-0000-0000-0000404F0000}"/>
    <cellStyle name="Normal 9 2 22 20" xfId="20288" xr:uid="{00000000-0005-0000-0000-0000414F0000}"/>
    <cellStyle name="Normal 9 2 22 21" xfId="20289" xr:uid="{00000000-0005-0000-0000-0000424F0000}"/>
    <cellStyle name="Normal 9 2 22 22" xfId="20290" xr:uid="{00000000-0005-0000-0000-0000434F0000}"/>
    <cellStyle name="Normal 9 2 22 23" xfId="20291" xr:uid="{00000000-0005-0000-0000-0000444F0000}"/>
    <cellStyle name="Normal 9 2 22 24" xfId="20292" xr:uid="{00000000-0005-0000-0000-0000454F0000}"/>
    <cellStyle name="Normal 9 2 22 25" xfId="20293" xr:uid="{00000000-0005-0000-0000-0000464F0000}"/>
    <cellStyle name="Normal 9 2 22 3" xfId="20294" xr:uid="{00000000-0005-0000-0000-0000474F0000}"/>
    <cellStyle name="Normal 9 2 22 4" xfId="20295" xr:uid="{00000000-0005-0000-0000-0000484F0000}"/>
    <cellStyle name="Normal 9 2 22 5" xfId="20296" xr:uid="{00000000-0005-0000-0000-0000494F0000}"/>
    <cellStyle name="Normal 9 2 22 6" xfId="20297" xr:uid="{00000000-0005-0000-0000-00004A4F0000}"/>
    <cellStyle name="Normal 9 2 22 7" xfId="20298" xr:uid="{00000000-0005-0000-0000-00004B4F0000}"/>
    <cellStyle name="Normal 9 2 22 8" xfId="20299" xr:uid="{00000000-0005-0000-0000-00004C4F0000}"/>
    <cellStyle name="Normal 9 2 22 9" xfId="20300" xr:uid="{00000000-0005-0000-0000-00004D4F0000}"/>
    <cellStyle name="Normal 9 2 23" xfId="20301" xr:uid="{00000000-0005-0000-0000-00004E4F0000}"/>
    <cellStyle name="Normal 9 2 23 10" xfId="20302" xr:uid="{00000000-0005-0000-0000-00004F4F0000}"/>
    <cellStyle name="Normal 9 2 23 11" xfId="20303" xr:uid="{00000000-0005-0000-0000-0000504F0000}"/>
    <cellStyle name="Normal 9 2 23 12" xfId="20304" xr:uid="{00000000-0005-0000-0000-0000514F0000}"/>
    <cellStyle name="Normal 9 2 23 13" xfId="20305" xr:uid="{00000000-0005-0000-0000-0000524F0000}"/>
    <cellStyle name="Normal 9 2 23 14" xfId="20306" xr:uid="{00000000-0005-0000-0000-0000534F0000}"/>
    <cellStyle name="Normal 9 2 23 15" xfId="20307" xr:uid="{00000000-0005-0000-0000-0000544F0000}"/>
    <cellStyle name="Normal 9 2 23 16" xfId="20308" xr:uid="{00000000-0005-0000-0000-0000554F0000}"/>
    <cellStyle name="Normal 9 2 23 17" xfId="20309" xr:uid="{00000000-0005-0000-0000-0000564F0000}"/>
    <cellStyle name="Normal 9 2 23 18" xfId="20310" xr:uid="{00000000-0005-0000-0000-0000574F0000}"/>
    <cellStyle name="Normal 9 2 23 19" xfId="20311" xr:uid="{00000000-0005-0000-0000-0000584F0000}"/>
    <cellStyle name="Normal 9 2 23 2" xfId="20312" xr:uid="{00000000-0005-0000-0000-0000594F0000}"/>
    <cellStyle name="Normal 9 2 23 20" xfId="20313" xr:uid="{00000000-0005-0000-0000-00005A4F0000}"/>
    <cellStyle name="Normal 9 2 23 21" xfId="20314" xr:uid="{00000000-0005-0000-0000-00005B4F0000}"/>
    <cellStyle name="Normal 9 2 23 22" xfId="20315" xr:uid="{00000000-0005-0000-0000-00005C4F0000}"/>
    <cellStyle name="Normal 9 2 23 23" xfId="20316" xr:uid="{00000000-0005-0000-0000-00005D4F0000}"/>
    <cellStyle name="Normal 9 2 23 24" xfId="20317" xr:uid="{00000000-0005-0000-0000-00005E4F0000}"/>
    <cellStyle name="Normal 9 2 23 25" xfId="20318" xr:uid="{00000000-0005-0000-0000-00005F4F0000}"/>
    <cellStyle name="Normal 9 2 23 3" xfId="20319" xr:uid="{00000000-0005-0000-0000-0000604F0000}"/>
    <cellStyle name="Normal 9 2 23 4" xfId="20320" xr:uid="{00000000-0005-0000-0000-0000614F0000}"/>
    <cellStyle name="Normal 9 2 23 5" xfId="20321" xr:uid="{00000000-0005-0000-0000-0000624F0000}"/>
    <cellStyle name="Normal 9 2 23 6" xfId="20322" xr:uid="{00000000-0005-0000-0000-0000634F0000}"/>
    <cellStyle name="Normal 9 2 23 7" xfId="20323" xr:uid="{00000000-0005-0000-0000-0000644F0000}"/>
    <cellStyle name="Normal 9 2 23 8" xfId="20324" xr:uid="{00000000-0005-0000-0000-0000654F0000}"/>
    <cellStyle name="Normal 9 2 23 9" xfId="20325" xr:uid="{00000000-0005-0000-0000-0000664F0000}"/>
    <cellStyle name="Normal 9 2 24" xfId="20326" xr:uid="{00000000-0005-0000-0000-0000674F0000}"/>
    <cellStyle name="Normal 9 2 24 10" xfId="20327" xr:uid="{00000000-0005-0000-0000-0000684F0000}"/>
    <cellStyle name="Normal 9 2 24 11" xfId="20328" xr:uid="{00000000-0005-0000-0000-0000694F0000}"/>
    <cellStyle name="Normal 9 2 24 12" xfId="20329" xr:uid="{00000000-0005-0000-0000-00006A4F0000}"/>
    <cellStyle name="Normal 9 2 24 13" xfId="20330" xr:uid="{00000000-0005-0000-0000-00006B4F0000}"/>
    <cellStyle name="Normal 9 2 24 14" xfId="20331" xr:uid="{00000000-0005-0000-0000-00006C4F0000}"/>
    <cellStyle name="Normal 9 2 24 15" xfId="20332" xr:uid="{00000000-0005-0000-0000-00006D4F0000}"/>
    <cellStyle name="Normal 9 2 24 16" xfId="20333" xr:uid="{00000000-0005-0000-0000-00006E4F0000}"/>
    <cellStyle name="Normal 9 2 24 17" xfId="20334" xr:uid="{00000000-0005-0000-0000-00006F4F0000}"/>
    <cellStyle name="Normal 9 2 24 18" xfId="20335" xr:uid="{00000000-0005-0000-0000-0000704F0000}"/>
    <cellStyle name="Normal 9 2 24 19" xfId="20336" xr:uid="{00000000-0005-0000-0000-0000714F0000}"/>
    <cellStyle name="Normal 9 2 24 2" xfId="20337" xr:uid="{00000000-0005-0000-0000-0000724F0000}"/>
    <cellStyle name="Normal 9 2 24 20" xfId="20338" xr:uid="{00000000-0005-0000-0000-0000734F0000}"/>
    <cellStyle name="Normal 9 2 24 21" xfId="20339" xr:uid="{00000000-0005-0000-0000-0000744F0000}"/>
    <cellStyle name="Normal 9 2 24 22" xfId="20340" xr:uid="{00000000-0005-0000-0000-0000754F0000}"/>
    <cellStyle name="Normal 9 2 24 23" xfId="20341" xr:uid="{00000000-0005-0000-0000-0000764F0000}"/>
    <cellStyle name="Normal 9 2 24 24" xfId="20342" xr:uid="{00000000-0005-0000-0000-0000774F0000}"/>
    <cellStyle name="Normal 9 2 24 25" xfId="20343" xr:uid="{00000000-0005-0000-0000-0000784F0000}"/>
    <cellStyle name="Normal 9 2 24 3" xfId="20344" xr:uid="{00000000-0005-0000-0000-0000794F0000}"/>
    <cellStyle name="Normal 9 2 24 4" xfId="20345" xr:uid="{00000000-0005-0000-0000-00007A4F0000}"/>
    <cellStyle name="Normal 9 2 24 5" xfId="20346" xr:uid="{00000000-0005-0000-0000-00007B4F0000}"/>
    <cellStyle name="Normal 9 2 24 6" xfId="20347" xr:uid="{00000000-0005-0000-0000-00007C4F0000}"/>
    <cellStyle name="Normal 9 2 24 7" xfId="20348" xr:uid="{00000000-0005-0000-0000-00007D4F0000}"/>
    <cellStyle name="Normal 9 2 24 8" xfId="20349" xr:uid="{00000000-0005-0000-0000-00007E4F0000}"/>
    <cellStyle name="Normal 9 2 24 9" xfId="20350" xr:uid="{00000000-0005-0000-0000-00007F4F0000}"/>
    <cellStyle name="Normal 9 2 25" xfId="20351" xr:uid="{00000000-0005-0000-0000-0000804F0000}"/>
    <cellStyle name="Normal 9 2 25 10" xfId="20352" xr:uid="{00000000-0005-0000-0000-0000814F0000}"/>
    <cellStyle name="Normal 9 2 25 11" xfId="20353" xr:uid="{00000000-0005-0000-0000-0000824F0000}"/>
    <cellStyle name="Normal 9 2 25 12" xfId="20354" xr:uid="{00000000-0005-0000-0000-0000834F0000}"/>
    <cellStyle name="Normal 9 2 25 13" xfId="20355" xr:uid="{00000000-0005-0000-0000-0000844F0000}"/>
    <cellStyle name="Normal 9 2 25 14" xfId="20356" xr:uid="{00000000-0005-0000-0000-0000854F0000}"/>
    <cellStyle name="Normal 9 2 25 15" xfId="20357" xr:uid="{00000000-0005-0000-0000-0000864F0000}"/>
    <cellStyle name="Normal 9 2 25 16" xfId="20358" xr:uid="{00000000-0005-0000-0000-0000874F0000}"/>
    <cellStyle name="Normal 9 2 25 17" xfId="20359" xr:uid="{00000000-0005-0000-0000-0000884F0000}"/>
    <cellStyle name="Normal 9 2 25 18" xfId="20360" xr:uid="{00000000-0005-0000-0000-0000894F0000}"/>
    <cellStyle name="Normal 9 2 25 19" xfId="20361" xr:uid="{00000000-0005-0000-0000-00008A4F0000}"/>
    <cellStyle name="Normal 9 2 25 2" xfId="20362" xr:uid="{00000000-0005-0000-0000-00008B4F0000}"/>
    <cellStyle name="Normal 9 2 25 20" xfId="20363" xr:uid="{00000000-0005-0000-0000-00008C4F0000}"/>
    <cellStyle name="Normal 9 2 25 21" xfId="20364" xr:uid="{00000000-0005-0000-0000-00008D4F0000}"/>
    <cellStyle name="Normal 9 2 25 22" xfId="20365" xr:uid="{00000000-0005-0000-0000-00008E4F0000}"/>
    <cellStyle name="Normal 9 2 25 23" xfId="20366" xr:uid="{00000000-0005-0000-0000-00008F4F0000}"/>
    <cellStyle name="Normal 9 2 25 24" xfId="20367" xr:uid="{00000000-0005-0000-0000-0000904F0000}"/>
    <cellStyle name="Normal 9 2 25 25" xfId="20368" xr:uid="{00000000-0005-0000-0000-0000914F0000}"/>
    <cellStyle name="Normal 9 2 25 3" xfId="20369" xr:uid="{00000000-0005-0000-0000-0000924F0000}"/>
    <cellStyle name="Normal 9 2 25 4" xfId="20370" xr:uid="{00000000-0005-0000-0000-0000934F0000}"/>
    <cellStyle name="Normal 9 2 25 5" xfId="20371" xr:uid="{00000000-0005-0000-0000-0000944F0000}"/>
    <cellStyle name="Normal 9 2 25 6" xfId="20372" xr:uid="{00000000-0005-0000-0000-0000954F0000}"/>
    <cellStyle name="Normal 9 2 25 7" xfId="20373" xr:uid="{00000000-0005-0000-0000-0000964F0000}"/>
    <cellStyle name="Normal 9 2 25 8" xfId="20374" xr:uid="{00000000-0005-0000-0000-0000974F0000}"/>
    <cellStyle name="Normal 9 2 25 9" xfId="20375" xr:uid="{00000000-0005-0000-0000-0000984F0000}"/>
    <cellStyle name="Normal 9 2 26" xfId="20376" xr:uid="{00000000-0005-0000-0000-0000994F0000}"/>
    <cellStyle name="Normal 9 2 26 10" xfId="20377" xr:uid="{00000000-0005-0000-0000-00009A4F0000}"/>
    <cellStyle name="Normal 9 2 26 11" xfId="20378" xr:uid="{00000000-0005-0000-0000-00009B4F0000}"/>
    <cellStyle name="Normal 9 2 26 12" xfId="20379" xr:uid="{00000000-0005-0000-0000-00009C4F0000}"/>
    <cellStyle name="Normal 9 2 26 13" xfId="20380" xr:uid="{00000000-0005-0000-0000-00009D4F0000}"/>
    <cellStyle name="Normal 9 2 26 14" xfId="20381" xr:uid="{00000000-0005-0000-0000-00009E4F0000}"/>
    <cellStyle name="Normal 9 2 26 15" xfId="20382" xr:uid="{00000000-0005-0000-0000-00009F4F0000}"/>
    <cellStyle name="Normal 9 2 26 16" xfId="20383" xr:uid="{00000000-0005-0000-0000-0000A04F0000}"/>
    <cellStyle name="Normal 9 2 26 17" xfId="20384" xr:uid="{00000000-0005-0000-0000-0000A14F0000}"/>
    <cellStyle name="Normal 9 2 26 18" xfId="20385" xr:uid="{00000000-0005-0000-0000-0000A24F0000}"/>
    <cellStyle name="Normal 9 2 26 19" xfId="20386" xr:uid="{00000000-0005-0000-0000-0000A34F0000}"/>
    <cellStyle name="Normal 9 2 26 2" xfId="20387" xr:uid="{00000000-0005-0000-0000-0000A44F0000}"/>
    <cellStyle name="Normal 9 2 26 20" xfId="20388" xr:uid="{00000000-0005-0000-0000-0000A54F0000}"/>
    <cellStyle name="Normal 9 2 26 21" xfId="20389" xr:uid="{00000000-0005-0000-0000-0000A64F0000}"/>
    <cellStyle name="Normal 9 2 26 22" xfId="20390" xr:uid="{00000000-0005-0000-0000-0000A74F0000}"/>
    <cellStyle name="Normal 9 2 26 23" xfId="20391" xr:uid="{00000000-0005-0000-0000-0000A84F0000}"/>
    <cellStyle name="Normal 9 2 26 24" xfId="20392" xr:uid="{00000000-0005-0000-0000-0000A94F0000}"/>
    <cellStyle name="Normal 9 2 26 25" xfId="20393" xr:uid="{00000000-0005-0000-0000-0000AA4F0000}"/>
    <cellStyle name="Normal 9 2 26 3" xfId="20394" xr:uid="{00000000-0005-0000-0000-0000AB4F0000}"/>
    <cellStyle name="Normal 9 2 26 4" xfId="20395" xr:uid="{00000000-0005-0000-0000-0000AC4F0000}"/>
    <cellStyle name="Normal 9 2 26 5" xfId="20396" xr:uid="{00000000-0005-0000-0000-0000AD4F0000}"/>
    <cellStyle name="Normal 9 2 26 6" xfId="20397" xr:uid="{00000000-0005-0000-0000-0000AE4F0000}"/>
    <cellStyle name="Normal 9 2 26 7" xfId="20398" xr:uid="{00000000-0005-0000-0000-0000AF4F0000}"/>
    <cellStyle name="Normal 9 2 26 8" xfId="20399" xr:uid="{00000000-0005-0000-0000-0000B04F0000}"/>
    <cellStyle name="Normal 9 2 26 9" xfId="20400" xr:uid="{00000000-0005-0000-0000-0000B14F0000}"/>
    <cellStyle name="Normal 9 2 27" xfId="20401" xr:uid="{00000000-0005-0000-0000-0000B24F0000}"/>
    <cellStyle name="Normal 9 2 27 10" xfId="20402" xr:uid="{00000000-0005-0000-0000-0000B34F0000}"/>
    <cellStyle name="Normal 9 2 27 11" xfId="20403" xr:uid="{00000000-0005-0000-0000-0000B44F0000}"/>
    <cellStyle name="Normal 9 2 27 12" xfId="20404" xr:uid="{00000000-0005-0000-0000-0000B54F0000}"/>
    <cellStyle name="Normal 9 2 27 13" xfId="20405" xr:uid="{00000000-0005-0000-0000-0000B64F0000}"/>
    <cellStyle name="Normal 9 2 27 14" xfId="20406" xr:uid="{00000000-0005-0000-0000-0000B74F0000}"/>
    <cellStyle name="Normal 9 2 27 15" xfId="20407" xr:uid="{00000000-0005-0000-0000-0000B84F0000}"/>
    <cellStyle name="Normal 9 2 27 16" xfId="20408" xr:uid="{00000000-0005-0000-0000-0000B94F0000}"/>
    <cellStyle name="Normal 9 2 27 17" xfId="20409" xr:uid="{00000000-0005-0000-0000-0000BA4F0000}"/>
    <cellStyle name="Normal 9 2 27 18" xfId="20410" xr:uid="{00000000-0005-0000-0000-0000BB4F0000}"/>
    <cellStyle name="Normal 9 2 27 19" xfId="20411" xr:uid="{00000000-0005-0000-0000-0000BC4F0000}"/>
    <cellStyle name="Normal 9 2 27 2" xfId="20412" xr:uid="{00000000-0005-0000-0000-0000BD4F0000}"/>
    <cellStyle name="Normal 9 2 27 20" xfId="20413" xr:uid="{00000000-0005-0000-0000-0000BE4F0000}"/>
    <cellStyle name="Normal 9 2 27 21" xfId="20414" xr:uid="{00000000-0005-0000-0000-0000BF4F0000}"/>
    <cellStyle name="Normal 9 2 27 22" xfId="20415" xr:uid="{00000000-0005-0000-0000-0000C04F0000}"/>
    <cellStyle name="Normal 9 2 27 23" xfId="20416" xr:uid="{00000000-0005-0000-0000-0000C14F0000}"/>
    <cellStyle name="Normal 9 2 27 24" xfId="20417" xr:uid="{00000000-0005-0000-0000-0000C24F0000}"/>
    <cellStyle name="Normal 9 2 27 25" xfId="20418" xr:uid="{00000000-0005-0000-0000-0000C34F0000}"/>
    <cellStyle name="Normal 9 2 27 3" xfId="20419" xr:uid="{00000000-0005-0000-0000-0000C44F0000}"/>
    <cellStyle name="Normal 9 2 27 4" xfId="20420" xr:uid="{00000000-0005-0000-0000-0000C54F0000}"/>
    <cellStyle name="Normal 9 2 27 5" xfId="20421" xr:uid="{00000000-0005-0000-0000-0000C64F0000}"/>
    <cellStyle name="Normal 9 2 27 6" xfId="20422" xr:uid="{00000000-0005-0000-0000-0000C74F0000}"/>
    <cellStyle name="Normal 9 2 27 7" xfId="20423" xr:uid="{00000000-0005-0000-0000-0000C84F0000}"/>
    <cellStyle name="Normal 9 2 27 8" xfId="20424" xr:uid="{00000000-0005-0000-0000-0000C94F0000}"/>
    <cellStyle name="Normal 9 2 27 9" xfId="20425" xr:uid="{00000000-0005-0000-0000-0000CA4F0000}"/>
    <cellStyle name="Normal 9 2 28" xfId="20426" xr:uid="{00000000-0005-0000-0000-0000CB4F0000}"/>
    <cellStyle name="Normal 9 2 28 2" xfId="20427" xr:uid="{00000000-0005-0000-0000-0000CC4F0000}"/>
    <cellStyle name="Normal 9 2 28 3" xfId="20428" xr:uid="{00000000-0005-0000-0000-0000CD4F0000}"/>
    <cellStyle name="Normal 9 2 28 4" xfId="20429" xr:uid="{00000000-0005-0000-0000-0000CE4F0000}"/>
    <cellStyle name="Normal 9 2 28 5" xfId="20430" xr:uid="{00000000-0005-0000-0000-0000CF4F0000}"/>
    <cellStyle name="Normal 9 2 28 6" xfId="20431" xr:uid="{00000000-0005-0000-0000-0000D04F0000}"/>
    <cellStyle name="Normal 9 2 29" xfId="20432" xr:uid="{00000000-0005-0000-0000-0000D14F0000}"/>
    <cellStyle name="Normal 9 2 3" xfId="20433" xr:uid="{00000000-0005-0000-0000-0000D24F0000}"/>
    <cellStyle name="Normal 9 2 3 10" xfId="20434" xr:uid="{00000000-0005-0000-0000-0000D34F0000}"/>
    <cellStyle name="Normal 9 2 3 11" xfId="20435" xr:uid="{00000000-0005-0000-0000-0000D44F0000}"/>
    <cellStyle name="Normal 9 2 3 12" xfId="20436" xr:uid="{00000000-0005-0000-0000-0000D54F0000}"/>
    <cellStyle name="Normal 9 2 3 13" xfId="20437" xr:uid="{00000000-0005-0000-0000-0000D64F0000}"/>
    <cellStyle name="Normal 9 2 3 14" xfId="20438" xr:uid="{00000000-0005-0000-0000-0000D74F0000}"/>
    <cellStyle name="Normal 9 2 3 15" xfId="20439" xr:uid="{00000000-0005-0000-0000-0000D84F0000}"/>
    <cellStyle name="Normal 9 2 3 16" xfId="20440" xr:uid="{00000000-0005-0000-0000-0000D94F0000}"/>
    <cellStyle name="Normal 9 2 3 17" xfId="20441" xr:uid="{00000000-0005-0000-0000-0000DA4F0000}"/>
    <cellStyle name="Normal 9 2 3 18" xfId="20442" xr:uid="{00000000-0005-0000-0000-0000DB4F0000}"/>
    <cellStyle name="Normal 9 2 3 19" xfId="20443" xr:uid="{00000000-0005-0000-0000-0000DC4F0000}"/>
    <cellStyle name="Normal 9 2 3 2" xfId="20444" xr:uid="{00000000-0005-0000-0000-0000DD4F0000}"/>
    <cellStyle name="Normal 9 2 3 2 2" xfId="20445" xr:uid="{00000000-0005-0000-0000-0000DE4F0000}"/>
    <cellStyle name="Normal 9 2 3 2 3" xfId="20446" xr:uid="{00000000-0005-0000-0000-0000DF4F0000}"/>
    <cellStyle name="Normal 9 2 3 2 4" xfId="20447" xr:uid="{00000000-0005-0000-0000-0000E04F0000}"/>
    <cellStyle name="Normal 9 2 3 2 5" xfId="20448" xr:uid="{00000000-0005-0000-0000-0000E14F0000}"/>
    <cellStyle name="Normal 9 2 3 2 6" xfId="20449" xr:uid="{00000000-0005-0000-0000-0000E24F0000}"/>
    <cellStyle name="Normal 9 2 3 20" xfId="20450" xr:uid="{00000000-0005-0000-0000-0000E34F0000}"/>
    <cellStyle name="Normal 9 2 3 21" xfId="20451" xr:uid="{00000000-0005-0000-0000-0000E44F0000}"/>
    <cellStyle name="Normal 9 2 3 22" xfId="20452" xr:uid="{00000000-0005-0000-0000-0000E54F0000}"/>
    <cellStyle name="Normal 9 2 3 23" xfId="20453" xr:uid="{00000000-0005-0000-0000-0000E64F0000}"/>
    <cellStyle name="Normal 9 2 3 24" xfId="20454" xr:uid="{00000000-0005-0000-0000-0000E74F0000}"/>
    <cellStyle name="Normal 9 2 3 25" xfId="20455" xr:uid="{00000000-0005-0000-0000-0000E84F0000}"/>
    <cellStyle name="Normal 9 2 3 26" xfId="20456" xr:uid="{00000000-0005-0000-0000-0000E94F0000}"/>
    <cellStyle name="Normal 9 2 3 27" xfId="20457" xr:uid="{00000000-0005-0000-0000-0000EA4F0000}"/>
    <cellStyle name="Normal 9 2 3 28" xfId="20458" xr:uid="{00000000-0005-0000-0000-0000EB4F0000}"/>
    <cellStyle name="Normal 9 2 3 29" xfId="20459" xr:uid="{00000000-0005-0000-0000-0000EC4F0000}"/>
    <cellStyle name="Normal 9 2 3 3" xfId="20460" xr:uid="{00000000-0005-0000-0000-0000ED4F0000}"/>
    <cellStyle name="Normal 9 2 3 30" xfId="20461" xr:uid="{00000000-0005-0000-0000-0000EE4F0000}"/>
    <cellStyle name="Normal 9 2 3 31" xfId="20462" xr:uid="{00000000-0005-0000-0000-0000EF4F0000}"/>
    <cellStyle name="Normal 9 2 3 32" xfId="20463" xr:uid="{00000000-0005-0000-0000-0000F04F0000}"/>
    <cellStyle name="Normal 9 2 3 4" xfId="20464" xr:uid="{00000000-0005-0000-0000-0000F14F0000}"/>
    <cellStyle name="Normal 9 2 3 5" xfId="20465" xr:uid="{00000000-0005-0000-0000-0000F24F0000}"/>
    <cellStyle name="Normal 9 2 3 6" xfId="20466" xr:uid="{00000000-0005-0000-0000-0000F34F0000}"/>
    <cellStyle name="Normal 9 2 3 7" xfId="20467" xr:uid="{00000000-0005-0000-0000-0000F44F0000}"/>
    <cellStyle name="Normal 9 2 3 8" xfId="20468" xr:uid="{00000000-0005-0000-0000-0000F54F0000}"/>
    <cellStyle name="Normal 9 2 3 9" xfId="20469" xr:uid="{00000000-0005-0000-0000-0000F64F0000}"/>
    <cellStyle name="Normal 9 2 30" xfId="20470" xr:uid="{00000000-0005-0000-0000-0000F74F0000}"/>
    <cellStyle name="Normal 9 2 31" xfId="20471" xr:uid="{00000000-0005-0000-0000-0000F84F0000}"/>
    <cellStyle name="Normal 9 2 32" xfId="20472" xr:uid="{00000000-0005-0000-0000-0000F94F0000}"/>
    <cellStyle name="Normal 9 2 33" xfId="20473" xr:uid="{00000000-0005-0000-0000-0000FA4F0000}"/>
    <cellStyle name="Normal 9 2 34" xfId="20474" xr:uid="{00000000-0005-0000-0000-0000FB4F0000}"/>
    <cellStyle name="Normal 9 2 35" xfId="20475" xr:uid="{00000000-0005-0000-0000-0000FC4F0000}"/>
    <cellStyle name="Normal 9 2 36" xfId="20476" xr:uid="{00000000-0005-0000-0000-0000FD4F0000}"/>
    <cellStyle name="Normal 9 2 37" xfId="20477" xr:uid="{00000000-0005-0000-0000-0000FE4F0000}"/>
    <cellStyle name="Normal 9 2 38" xfId="20478" xr:uid="{00000000-0005-0000-0000-0000FF4F0000}"/>
    <cellStyle name="Normal 9 2 39" xfId="20479" xr:uid="{00000000-0005-0000-0000-000000500000}"/>
    <cellStyle name="Normal 9 2 4" xfId="20480" xr:uid="{00000000-0005-0000-0000-000001500000}"/>
    <cellStyle name="Normal 9 2 4 10" xfId="20481" xr:uid="{00000000-0005-0000-0000-000002500000}"/>
    <cellStyle name="Normal 9 2 4 11" xfId="20482" xr:uid="{00000000-0005-0000-0000-000003500000}"/>
    <cellStyle name="Normal 9 2 4 12" xfId="20483" xr:uid="{00000000-0005-0000-0000-000004500000}"/>
    <cellStyle name="Normal 9 2 4 13" xfId="20484" xr:uid="{00000000-0005-0000-0000-000005500000}"/>
    <cellStyle name="Normal 9 2 4 14" xfId="20485" xr:uid="{00000000-0005-0000-0000-000006500000}"/>
    <cellStyle name="Normal 9 2 4 15" xfId="20486" xr:uid="{00000000-0005-0000-0000-000007500000}"/>
    <cellStyle name="Normal 9 2 4 16" xfId="20487" xr:uid="{00000000-0005-0000-0000-000008500000}"/>
    <cellStyle name="Normal 9 2 4 17" xfId="20488" xr:uid="{00000000-0005-0000-0000-000009500000}"/>
    <cellStyle name="Normal 9 2 4 18" xfId="20489" xr:uid="{00000000-0005-0000-0000-00000A500000}"/>
    <cellStyle name="Normal 9 2 4 19" xfId="20490" xr:uid="{00000000-0005-0000-0000-00000B500000}"/>
    <cellStyle name="Normal 9 2 4 2" xfId="20491" xr:uid="{00000000-0005-0000-0000-00000C500000}"/>
    <cellStyle name="Normal 9 2 4 2 2" xfId="20492" xr:uid="{00000000-0005-0000-0000-00000D500000}"/>
    <cellStyle name="Normal 9 2 4 2 3" xfId="20493" xr:uid="{00000000-0005-0000-0000-00000E500000}"/>
    <cellStyle name="Normal 9 2 4 2 4" xfId="20494" xr:uid="{00000000-0005-0000-0000-00000F500000}"/>
    <cellStyle name="Normal 9 2 4 2 5" xfId="20495" xr:uid="{00000000-0005-0000-0000-000010500000}"/>
    <cellStyle name="Normal 9 2 4 2 6" xfId="20496" xr:uid="{00000000-0005-0000-0000-000011500000}"/>
    <cellStyle name="Normal 9 2 4 20" xfId="20497" xr:uid="{00000000-0005-0000-0000-000012500000}"/>
    <cellStyle name="Normal 9 2 4 21" xfId="20498" xr:uid="{00000000-0005-0000-0000-000013500000}"/>
    <cellStyle name="Normal 9 2 4 22" xfId="20499" xr:uid="{00000000-0005-0000-0000-000014500000}"/>
    <cellStyle name="Normal 9 2 4 23" xfId="20500" xr:uid="{00000000-0005-0000-0000-000015500000}"/>
    <cellStyle name="Normal 9 2 4 24" xfId="20501" xr:uid="{00000000-0005-0000-0000-000016500000}"/>
    <cellStyle name="Normal 9 2 4 25" xfId="20502" xr:uid="{00000000-0005-0000-0000-000017500000}"/>
    <cellStyle name="Normal 9 2 4 26" xfId="20503" xr:uid="{00000000-0005-0000-0000-000018500000}"/>
    <cellStyle name="Normal 9 2 4 27" xfId="20504" xr:uid="{00000000-0005-0000-0000-000019500000}"/>
    <cellStyle name="Normal 9 2 4 28" xfId="20505" xr:uid="{00000000-0005-0000-0000-00001A500000}"/>
    <cellStyle name="Normal 9 2 4 29" xfId="20506" xr:uid="{00000000-0005-0000-0000-00001B500000}"/>
    <cellStyle name="Normal 9 2 4 3" xfId="20507" xr:uid="{00000000-0005-0000-0000-00001C500000}"/>
    <cellStyle name="Normal 9 2 4 30" xfId="20508" xr:uid="{00000000-0005-0000-0000-00001D500000}"/>
    <cellStyle name="Normal 9 2 4 31" xfId="20509" xr:uid="{00000000-0005-0000-0000-00001E500000}"/>
    <cellStyle name="Normal 9 2 4 32" xfId="20510" xr:uid="{00000000-0005-0000-0000-00001F500000}"/>
    <cellStyle name="Normal 9 2 4 4" xfId="20511" xr:uid="{00000000-0005-0000-0000-000020500000}"/>
    <cellStyle name="Normal 9 2 4 5" xfId="20512" xr:uid="{00000000-0005-0000-0000-000021500000}"/>
    <cellStyle name="Normal 9 2 4 6" xfId="20513" xr:uid="{00000000-0005-0000-0000-000022500000}"/>
    <cellStyle name="Normal 9 2 4 7" xfId="20514" xr:uid="{00000000-0005-0000-0000-000023500000}"/>
    <cellStyle name="Normal 9 2 4 8" xfId="20515" xr:uid="{00000000-0005-0000-0000-000024500000}"/>
    <cellStyle name="Normal 9 2 4 9" xfId="20516" xr:uid="{00000000-0005-0000-0000-000025500000}"/>
    <cellStyle name="Normal 9 2 40" xfId="20517" xr:uid="{00000000-0005-0000-0000-000026500000}"/>
    <cellStyle name="Normal 9 2 41" xfId="20518" xr:uid="{00000000-0005-0000-0000-000027500000}"/>
    <cellStyle name="Normal 9 2 42" xfId="20519" xr:uid="{00000000-0005-0000-0000-000028500000}"/>
    <cellStyle name="Normal 9 2 43" xfId="20520" xr:uid="{00000000-0005-0000-0000-000029500000}"/>
    <cellStyle name="Normal 9 2 44" xfId="20521" xr:uid="{00000000-0005-0000-0000-00002A500000}"/>
    <cellStyle name="Normal 9 2 45" xfId="20522" xr:uid="{00000000-0005-0000-0000-00002B500000}"/>
    <cellStyle name="Normal 9 2 46" xfId="20523" xr:uid="{00000000-0005-0000-0000-00002C500000}"/>
    <cellStyle name="Normal 9 2 46 10" xfId="20524" xr:uid="{00000000-0005-0000-0000-00002D500000}"/>
    <cellStyle name="Normal 9 2 46 10 10" xfId="20525" xr:uid="{00000000-0005-0000-0000-00002E500000}"/>
    <cellStyle name="Normal 9 2 46 10 10 2" xfId="20526" xr:uid="{00000000-0005-0000-0000-00002F500000}"/>
    <cellStyle name="Normal 9 2 46 10 11" xfId="20527" xr:uid="{00000000-0005-0000-0000-000030500000}"/>
    <cellStyle name="Normal 9 2 46 10 11 2" xfId="20528" xr:uid="{00000000-0005-0000-0000-000031500000}"/>
    <cellStyle name="Normal 9 2 46 10 12" xfId="20529" xr:uid="{00000000-0005-0000-0000-000032500000}"/>
    <cellStyle name="Normal 9 2 46 10 12 2" xfId="20530" xr:uid="{00000000-0005-0000-0000-000033500000}"/>
    <cellStyle name="Normal 9 2 46 10 13" xfId="20531" xr:uid="{00000000-0005-0000-0000-000034500000}"/>
    <cellStyle name="Normal 9 2 46 10 13 2" xfId="20532" xr:uid="{00000000-0005-0000-0000-000035500000}"/>
    <cellStyle name="Normal 9 2 46 10 14" xfId="20533" xr:uid="{00000000-0005-0000-0000-000036500000}"/>
    <cellStyle name="Normal 9 2 46 10 14 2" xfId="20534" xr:uid="{00000000-0005-0000-0000-000037500000}"/>
    <cellStyle name="Normal 9 2 46 10 15" xfId="20535" xr:uid="{00000000-0005-0000-0000-000038500000}"/>
    <cellStyle name="Normal 9 2 46 10 15 2" xfId="20536" xr:uid="{00000000-0005-0000-0000-000039500000}"/>
    <cellStyle name="Normal 9 2 46 10 16" xfId="20537" xr:uid="{00000000-0005-0000-0000-00003A500000}"/>
    <cellStyle name="Normal 9 2 46 10 2" xfId="20538" xr:uid="{00000000-0005-0000-0000-00003B500000}"/>
    <cellStyle name="Normal 9 2 46 10 2 2" xfId="20539" xr:uid="{00000000-0005-0000-0000-00003C500000}"/>
    <cellStyle name="Normal 9 2 46 10 3" xfId="20540" xr:uid="{00000000-0005-0000-0000-00003D500000}"/>
    <cellStyle name="Normal 9 2 46 10 3 2" xfId="20541" xr:uid="{00000000-0005-0000-0000-00003E500000}"/>
    <cellStyle name="Normal 9 2 46 10 4" xfId="20542" xr:uid="{00000000-0005-0000-0000-00003F500000}"/>
    <cellStyle name="Normal 9 2 46 10 4 2" xfId="20543" xr:uid="{00000000-0005-0000-0000-000040500000}"/>
    <cellStyle name="Normal 9 2 46 10 5" xfId="20544" xr:uid="{00000000-0005-0000-0000-000041500000}"/>
    <cellStyle name="Normal 9 2 46 10 5 2" xfId="20545" xr:uid="{00000000-0005-0000-0000-000042500000}"/>
    <cellStyle name="Normal 9 2 46 10 6" xfId="20546" xr:uid="{00000000-0005-0000-0000-000043500000}"/>
    <cellStyle name="Normal 9 2 46 10 6 2" xfId="20547" xr:uid="{00000000-0005-0000-0000-000044500000}"/>
    <cellStyle name="Normal 9 2 46 10 7" xfId="20548" xr:uid="{00000000-0005-0000-0000-000045500000}"/>
    <cellStyle name="Normal 9 2 46 10 7 2" xfId="20549" xr:uid="{00000000-0005-0000-0000-000046500000}"/>
    <cellStyle name="Normal 9 2 46 10 8" xfId="20550" xr:uid="{00000000-0005-0000-0000-000047500000}"/>
    <cellStyle name="Normal 9 2 46 10 8 2" xfId="20551" xr:uid="{00000000-0005-0000-0000-000048500000}"/>
    <cellStyle name="Normal 9 2 46 10 9" xfId="20552" xr:uid="{00000000-0005-0000-0000-000049500000}"/>
    <cellStyle name="Normal 9 2 46 10 9 2" xfId="20553" xr:uid="{00000000-0005-0000-0000-00004A500000}"/>
    <cellStyle name="Normal 9 2 46 11" xfId="20554" xr:uid="{00000000-0005-0000-0000-00004B500000}"/>
    <cellStyle name="Normal 9 2 46 11 10" xfId="20555" xr:uid="{00000000-0005-0000-0000-00004C500000}"/>
    <cellStyle name="Normal 9 2 46 11 10 2" xfId="20556" xr:uid="{00000000-0005-0000-0000-00004D500000}"/>
    <cellStyle name="Normal 9 2 46 11 11" xfId="20557" xr:uid="{00000000-0005-0000-0000-00004E500000}"/>
    <cellStyle name="Normal 9 2 46 11 11 2" xfId="20558" xr:uid="{00000000-0005-0000-0000-00004F500000}"/>
    <cellStyle name="Normal 9 2 46 11 12" xfId="20559" xr:uid="{00000000-0005-0000-0000-000050500000}"/>
    <cellStyle name="Normal 9 2 46 11 12 2" xfId="20560" xr:uid="{00000000-0005-0000-0000-000051500000}"/>
    <cellStyle name="Normal 9 2 46 11 13" xfId="20561" xr:uid="{00000000-0005-0000-0000-000052500000}"/>
    <cellStyle name="Normal 9 2 46 11 13 2" xfId="20562" xr:uid="{00000000-0005-0000-0000-000053500000}"/>
    <cellStyle name="Normal 9 2 46 11 14" xfId="20563" xr:uid="{00000000-0005-0000-0000-000054500000}"/>
    <cellStyle name="Normal 9 2 46 11 14 2" xfId="20564" xr:uid="{00000000-0005-0000-0000-000055500000}"/>
    <cellStyle name="Normal 9 2 46 11 15" xfId="20565" xr:uid="{00000000-0005-0000-0000-000056500000}"/>
    <cellStyle name="Normal 9 2 46 11 15 2" xfId="20566" xr:uid="{00000000-0005-0000-0000-000057500000}"/>
    <cellStyle name="Normal 9 2 46 11 16" xfId="20567" xr:uid="{00000000-0005-0000-0000-000058500000}"/>
    <cellStyle name="Normal 9 2 46 11 2" xfId="20568" xr:uid="{00000000-0005-0000-0000-000059500000}"/>
    <cellStyle name="Normal 9 2 46 11 2 2" xfId="20569" xr:uid="{00000000-0005-0000-0000-00005A500000}"/>
    <cellStyle name="Normal 9 2 46 11 3" xfId="20570" xr:uid="{00000000-0005-0000-0000-00005B500000}"/>
    <cellStyle name="Normal 9 2 46 11 3 2" xfId="20571" xr:uid="{00000000-0005-0000-0000-00005C500000}"/>
    <cellStyle name="Normal 9 2 46 11 4" xfId="20572" xr:uid="{00000000-0005-0000-0000-00005D500000}"/>
    <cellStyle name="Normal 9 2 46 11 4 2" xfId="20573" xr:uid="{00000000-0005-0000-0000-00005E500000}"/>
    <cellStyle name="Normal 9 2 46 11 5" xfId="20574" xr:uid="{00000000-0005-0000-0000-00005F500000}"/>
    <cellStyle name="Normal 9 2 46 11 5 2" xfId="20575" xr:uid="{00000000-0005-0000-0000-000060500000}"/>
    <cellStyle name="Normal 9 2 46 11 6" xfId="20576" xr:uid="{00000000-0005-0000-0000-000061500000}"/>
    <cellStyle name="Normal 9 2 46 11 6 2" xfId="20577" xr:uid="{00000000-0005-0000-0000-000062500000}"/>
    <cellStyle name="Normal 9 2 46 11 7" xfId="20578" xr:uid="{00000000-0005-0000-0000-000063500000}"/>
    <cellStyle name="Normal 9 2 46 11 7 2" xfId="20579" xr:uid="{00000000-0005-0000-0000-000064500000}"/>
    <cellStyle name="Normal 9 2 46 11 8" xfId="20580" xr:uid="{00000000-0005-0000-0000-000065500000}"/>
    <cellStyle name="Normal 9 2 46 11 8 2" xfId="20581" xr:uid="{00000000-0005-0000-0000-000066500000}"/>
    <cellStyle name="Normal 9 2 46 11 9" xfId="20582" xr:uid="{00000000-0005-0000-0000-000067500000}"/>
    <cellStyle name="Normal 9 2 46 11 9 2" xfId="20583" xr:uid="{00000000-0005-0000-0000-000068500000}"/>
    <cellStyle name="Normal 9 2 46 12" xfId="20584" xr:uid="{00000000-0005-0000-0000-000069500000}"/>
    <cellStyle name="Normal 9 2 46 12 2" xfId="20585" xr:uid="{00000000-0005-0000-0000-00006A500000}"/>
    <cellStyle name="Normal 9 2 46 13" xfId="20586" xr:uid="{00000000-0005-0000-0000-00006B500000}"/>
    <cellStyle name="Normal 9 2 46 13 2" xfId="20587" xr:uid="{00000000-0005-0000-0000-00006C500000}"/>
    <cellStyle name="Normal 9 2 46 14" xfId="20588" xr:uid="{00000000-0005-0000-0000-00006D500000}"/>
    <cellStyle name="Normal 9 2 46 14 2" xfId="20589" xr:uid="{00000000-0005-0000-0000-00006E500000}"/>
    <cellStyle name="Normal 9 2 46 15" xfId="20590" xr:uid="{00000000-0005-0000-0000-00006F500000}"/>
    <cellStyle name="Normal 9 2 46 15 2" xfId="20591" xr:uid="{00000000-0005-0000-0000-000070500000}"/>
    <cellStyle name="Normal 9 2 46 16" xfId="20592" xr:uid="{00000000-0005-0000-0000-000071500000}"/>
    <cellStyle name="Normal 9 2 46 16 2" xfId="20593" xr:uid="{00000000-0005-0000-0000-000072500000}"/>
    <cellStyle name="Normal 9 2 46 17" xfId="20594" xr:uid="{00000000-0005-0000-0000-000073500000}"/>
    <cellStyle name="Normal 9 2 46 17 2" xfId="20595" xr:uid="{00000000-0005-0000-0000-000074500000}"/>
    <cellStyle name="Normal 9 2 46 18" xfId="20596" xr:uid="{00000000-0005-0000-0000-000075500000}"/>
    <cellStyle name="Normal 9 2 46 18 2" xfId="20597" xr:uid="{00000000-0005-0000-0000-000076500000}"/>
    <cellStyle name="Normal 9 2 46 19" xfId="20598" xr:uid="{00000000-0005-0000-0000-000077500000}"/>
    <cellStyle name="Normal 9 2 46 19 2" xfId="20599" xr:uid="{00000000-0005-0000-0000-000078500000}"/>
    <cellStyle name="Normal 9 2 46 2" xfId="20600" xr:uid="{00000000-0005-0000-0000-000079500000}"/>
    <cellStyle name="Normal 9 2 46 2 10" xfId="20601" xr:uid="{00000000-0005-0000-0000-00007A500000}"/>
    <cellStyle name="Normal 9 2 46 2 10 2" xfId="20602" xr:uid="{00000000-0005-0000-0000-00007B500000}"/>
    <cellStyle name="Normal 9 2 46 2 11" xfId="20603" xr:uid="{00000000-0005-0000-0000-00007C500000}"/>
    <cellStyle name="Normal 9 2 46 2 11 2" xfId="20604" xr:uid="{00000000-0005-0000-0000-00007D500000}"/>
    <cellStyle name="Normal 9 2 46 2 12" xfId="20605" xr:uid="{00000000-0005-0000-0000-00007E500000}"/>
    <cellStyle name="Normal 9 2 46 2 12 2" xfId="20606" xr:uid="{00000000-0005-0000-0000-00007F500000}"/>
    <cellStyle name="Normal 9 2 46 2 13" xfId="20607" xr:uid="{00000000-0005-0000-0000-000080500000}"/>
    <cellStyle name="Normal 9 2 46 2 13 2" xfId="20608" xr:uid="{00000000-0005-0000-0000-000081500000}"/>
    <cellStyle name="Normal 9 2 46 2 14" xfId="20609" xr:uid="{00000000-0005-0000-0000-000082500000}"/>
    <cellStyle name="Normal 9 2 46 2 14 2" xfId="20610" xr:uid="{00000000-0005-0000-0000-000083500000}"/>
    <cellStyle name="Normal 9 2 46 2 15" xfId="20611" xr:uid="{00000000-0005-0000-0000-000084500000}"/>
    <cellStyle name="Normal 9 2 46 2 15 2" xfId="20612" xr:uid="{00000000-0005-0000-0000-000085500000}"/>
    <cellStyle name="Normal 9 2 46 2 16" xfId="20613" xr:uid="{00000000-0005-0000-0000-000086500000}"/>
    <cellStyle name="Normal 9 2 46 2 2" xfId="20614" xr:uid="{00000000-0005-0000-0000-000087500000}"/>
    <cellStyle name="Normal 9 2 46 2 2 2" xfId="20615" xr:uid="{00000000-0005-0000-0000-000088500000}"/>
    <cellStyle name="Normal 9 2 46 2 3" xfId="20616" xr:uid="{00000000-0005-0000-0000-000089500000}"/>
    <cellStyle name="Normal 9 2 46 2 3 2" xfId="20617" xr:uid="{00000000-0005-0000-0000-00008A500000}"/>
    <cellStyle name="Normal 9 2 46 2 4" xfId="20618" xr:uid="{00000000-0005-0000-0000-00008B500000}"/>
    <cellStyle name="Normal 9 2 46 2 4 2" xfId="20619" xr:uid="{00000000-0005-0000-0000-00008C500000}"/>
    <cellStyle name="Normal 9 2 46 2 5" xfId="20620" xr:uid="{00000000-0005-0000-0000-00008D500000}"/>
    <cellStyle name="Normal 9 2 46 2 5 2" xfId="20621" xr:uid="{00000000-0005-0000-0000-00008E500000}"/>
    <cellStyle name="Normal 9 2 46 2 6" xfId="20622" xr:uid="{00000000-0005-0000-0000-00008F500000}"/>
    <cellStyle name="Normal 9 2 46 2 6 2" xfId="20623" xr:uid="{00000000-0005-0000-0000-000090500000}"/>
    <cellStyle name="Normal 9 2 46 2 7" xfId="20624" xr:uid="{00000000-0005-0000-0000-000091500000}"/>
    <cellStyle name="Normal 9 2 46 2 7 2" xfId="20625" xr:uid="{00000000-0005-0000-0000-000092500000}"/>
    <cellStyle name="Normal 9 2 46 2 8" xfId="20626" xr:uid="{00000000-0005-0000-0000-000093500000}"/>
    <cellStyle name="Normal 9 2 46 2 8 2" xfId="20627" xr:uid="{00000000-0005-0000-0000-000094500000}"/>
    <cellStyle name="Normal 9 2 46 2 9" xfId="20628" xr:uid="{00000000-0005-0000-0000-000095500000}"/>
    <cellStyle name="Normal 9 2 46 2 9 2" xfId="20629" xr:uid="{00000000-0005-0000-0000-000096500000}"/>
    <cellStyle name="Normal 9 2 46 20" xfId="20630" xr:uid="{00000000-0005-0000-0000-000097500000}"/>
    <cellStyle name="Normal 9 2 46 20 2" xfId="20631" xr:uid="{00000000-0005-0000-0000-000098500000}"/>
    <cellStyle name="Normal 9 2 46 21" xfId="20632" xr:uid="{00000000-0005-0000-0000-000099500000}"/>
    <cellStyle name="Normal 9 2 46 21 2" xfId="20633" xr:uid="{00000000-0005-0000-0000-00009A500000}"/>
    <cellStyle name="Normal 9 2 46 22" xfId="20634" xr:uid="{00000000-0005-0000-0000-00009B500000}"/>
    <cellStyle name="Normal 9 2 46 22 2" xfId="20635" xr:uid="{00000000-0005-0000-0000-00009C500000}"/>
    <cellStyle name="Normal 9 2 46 23" xfId="20636" xr:uid="{00000000-0005-0000-0000-00009D500000}"/>
    <cellStyle name="Normal 9 2 46 23 2" xfId="20637" xr:uid="{00000000-0005-0000-0000-00009E500000}"/>
    <cellStyle name="Normal 9 2 46 24" xfId="20638" xr:uid="{00000000-0005-0000-0000-00009F500000}"/>
    <cellStyle name="Normal 9 2 46 24 2" xfId="20639" xr:uid="{00000000-0005-0000-0000-0000A0500000}"/>
    <cellStyle name="Normal 9 2 46 25" xfId="20640" xr:uid="{00000000-0005-0000-0000-0000A1500000}"/>
    <cellStyle name="Normal 9 2 46 25 2" xfId="20641" xr:uid="{00000000-0005-0000-0000-0000A2500000}"/>
    <cellStyle name="Normal 9 2 46 26" xfId="20642" xr:uid="{00000000-0005-0000-0000-0000A3500000}"/>
    <cellStyle name="Normal 9 2 46 3" xfId="20643" xr:uid="{00000000-0005-0000-0000-0000A4500000}"/>
    <cellStyle name="Normal 9 2 46 3 10" xfId="20644" xr:uid="{00000000-0005-0000-0000-0000A5500000}"/>
    <cellStyle name="Normal 9 2 46 3 10 2" xfId="20645" xr:uid="{00000000-0005-0000-0000-0000A6500000}"/>
    <cellStyle name="Normal 9 2 46 3 11" xfId="20646" xr:uid="{00000000-0005-0000-0000-0000A7500000}"/>
    <cellStyle name="Normal 9 2 46 3 11 2" xfId="20647" xr:uid="{00000000-0005-0000-0000-0000A8500000}"/>
    <cellStyle name="Normal 9 2 46 3 12" xfId="20648" xr:uid="{00000000-0005-0000-0000-0000A9500000}"/>
    <cellStyle name="Normal 9 2 46 3 12 2" xfId="20649" xr:uid="{00000000-0005-0000-0000-0000AA500000}"/>
    <cellStyle name="Normal 9 2 46 3 13" xfId="20650" xr:uid="{00000000-0005-0000-0000-0000AB500000}"/>
    <cellStyle name="Normal 9 2 46 3 13 2" xfId="20651" xr:uid="{00000000-0005-0000-0000-0000AC500000}"/>
    <cellStyle name="Normal 9 2 46 3 14" xfId="20652" xr:uid="{00000000-0005-0000-0000-0000AD500000}"/>
    <cellStyle name="Normal 9 2 46 3 14 2" xfId="20653" xr:uid="{00000000-0005-0000-0000-0000AE500000}"/>
    <cellStyle name="Normal 9 2 46 3 15" xfId="20654" xr:uid="{00000000-0005-0000-0000-0000AF500000}"/>
    <cellStyle name="Normal 9 2 46 3 15 2" xfId="20655" xr:uid="{00000000-0005-0000-0000-0000B0500000}"/>
    <cellStyle name="Normal 9 2 46 3 16" xfId="20656" xr:uid="{00000000-0005-0000-0000-0000B1500000}"/>
    <cellStyle name="Normal 9 2 46 3 2" xfId="20657" xr:uid="{00000000-0005-0000-0000-0000B2500000}"/>
    <cellStyle name="Normal 9 2 46 3 2 2" xfId="20658" xr:uid="{00000000-0005-0000-0000-0000B3500000}"/>
    <cellStyle name="Normal 9 2 46 3 3" xfId="20659" xr:uid="{00000000-0005-0000-0000-0000B4500000}"/>
    <cellStyle name="Normal 9 2 46 3 3 2" xfId="20660" xr:uid="{00000000-0005-0000-0000-0000B5500000}"/>
    <cellStyle name="Normal 9 2 46 3 4" xfId="20661" xr:uid="{00000000-0005-0000-0000-0000B6500000}"/>
    <cellStyle name="Normal 9 2 46 3 4 2" xfId="20662" xr:uid="{00000000-0005-0000-0000-0000B7500000}"/>
    <cellStyle name="Normal 9 2 46 3 5" xfId="20663" xr:uid="{00000000-0005-0000-0000-0000B8500000}"/>
    <cellStyle name="Normal 9 2 46 3 5 2" xfId="20664" xr:uid="{00000000-0005-0000-0000-0000B9500000}"/>
    <cellStyle name="Normal 9 2 46 3 6" xfId="20665" xr:uid="{00000000-0005-0000-0000-0000BA500000}"/>
    <cellStyle name="Normal 9 2 46 3 6 2" xfId="20666" xr:uid="{00000000-0005-0000-0000-0000BB500000}"/>
    <cellStyle name="Normal 9 2 46 3 7" xfId="20667" xr:uid="{00000000-0005-0000-0000-0000BC500000}"/>
    <cellStyle name="Normal 9 2 46 3 7 2" xfId="20668" xr:uid="{00000000-0005-0000-0000-0000BD500000}"/>
    <cellStyle name="Normal 9 2 46 3 8" xfId="20669" xr:uid="{00000000-0005-0000-0000-0000BE500000}"/>
    <cellStyle name="Normal 9 2 46 3 8 2" xfId="20670" xr:uid="{00000000-0005-0000-0000-0000BF500000}"/>
    <cellStyle name="Normal 9 2 46 3 9" xfId="20671" xr:uid="{00000000-0005-0000-0000-0000C0500000}"/>
    <cellStyle name="Normal 9 2 46 3 9 2" xfId="20672" xr:uid="{00000000-0005-0000-0000-0000C1500000}"/>
    <cellStyle name="Normal 9 2 46 4" xfId="20673" xr:uid="{00000000-0005-0000-0000-0000C2500000}"/>
    <cellStyle name="Normal 9 2 46 4 10" xfId="20674" xr:uid="{00000000-0005-0000-0000-0000C3500000}"/>
    <cellStyle name="Normal 9 2 46 4 10 2" xfId="20675" xr:uid="{00000000-0005-0000-0000-0000C4500000}"/>
    <cellStyle name="Normal 9 2 46 4 11" xfId="20676" xr:uid="{00000000-0005-0000-0000-0000C5500000}"/>
    <cellStyle name="Normal 9 2 46 4 11 2" xfId="20677" xr:uid="{00000000-0005-0000-0000-0000C6500000}"/>
    <cellStyle name="Normal 9 2 46 4 12" xfId="20678" xr:uid="{00000000-0005-0000-0000-0000C7500000}"/>
    <cellStyle name="Normal 9 2 46 4 12 2" xfId="20679" xr:uid="{00000000-0005-0000-0000-0000C8500000}"/>
    <cellStyle name="Normal 9 2 46 4 13" xfId="20680" xr:uid="{00000000-0005-0000-0000-0000C9500000}"/>
    <cellStyle name="Normal 9 2 46 4 13 2" xfId="20681" xr:uid="{00000000-0005-0000-0000-0000CA500000}"/>
    <cellStyle name="Normal 9 2 46 4 14" xfId="20682" xr:uid="{00000000-0005-0000-0000-0000CB500000}"/>
    <cellStyle name="Normal 9 2 46 4 14 2" xfId="20683" xr:uid="{00000000-0005-0000-0000-0000CC500000}"/>
    <cellStyle name="Normal 9 2 46 4 15" xfId="20684" xr:uid="{00000000-0005-0000-0000-0000CD500000}"/>
    <cellStyle name="Normal 9 2 46 4 15 2" xfId="20685" xr:uid="{00000000-0005-0000-0000-0000CE500000}"/>
    <cellStyle name="Normal 9 2 46 4 16" xfId="20686" xr:uid="{00000000-0005-0000-0000-0000CF500000}"/>
    <cellStyle name="Normal 9 2 46 4 2" xfId="20687" xr:uid="{00000000-0005-0000-0000-0000D0500000}"/>
    <cellStyle name="Normal 9 2 46 4 2 2" xfId="20688" xr:uid="{00000000-0005-0000-0000-0000D1500000}"/>
    <cellStyle name="Normal 9 2 46 4 3" xfId="20689" xr:uid="{00000000-0005-0000-0000-0000D2500000}"/>
    <cellStyle name="Normal 9 2 46 4 3 2" xfId="20690" xr:uid="{00000000-0005-0000-0000-0000D3500000}"/>
    <cellStyle name="Normal 9 2 46 4 4" xfId="20691" xr:uid="{00000000-0005-0000-0000-0000D4500000}"/>
    <cellStyle name="Normal 9 2 46 4 4 2" xfId="20692" xr:uid="{00000000-0005-0000-0000-0000D5500000}"/>
    <cellStyle name="Normal 9 2 46 4 5" xfId="20693" xr:uid="{00000000-0005-0000-0000-0000D6500000}"/>
    <cellStyle name="Normal 9 2 46 4 5 2" xfId="20694" xr:uid="{00000000-0005-0000-0000-0000D7500000}"/>
    <cellStyle name="Normal 9 2 46 4 6" xfId="20695" xr:uid="{00000000-0005-0000-0000-0000D8500000}"/>
    <cellStyle name="Normal 9 2 46 4 6 2" xfId="20696" xr:uid="{00000000-0005-0000-0000-0000D9500000}"/>
    <cellStyle name="Normal 9 2 46 4 7" xfId="20697" xr:uid="{00000000-0005-0000-0000-0000DA500000}"/>
    <cellStyle name="Normal 9 2 46 4 7 2" xfId="20698" xr:uid="{00000000-0005-0000-0000-0000DB500000}"/>
    <cellStyle name="Normal 9 2 46 4 8" xfId="20699" xr:uid="{00000000-0005-0000-0000-0000DC500000}"/>
    <cellStyle name="Normal 9 2 46 4 8 2" xfId="20700" xr:uid="{00000000-0005-0000-0000-0000DD500000}"/>
    <cellStyle name="Normal 9 2 46 4 9" xfId="20701" xr:uid="{00000000-0005-0000-0000-0000DE500000}"/>
    <cellStyle name="Normal 9 2 46 4 9 2" xfId="20702" xr:uid="{00000000-0005-0000-0000-0000DF500000}"/>
    <cellStyle name="Normal 9 2 46 5" xfId="20703" xr:uid="{00000000-0005-0000-0000-0000E0500000}"/>
    <cellStyle name="Normal 9 2 46 5 10" xfId="20704" xr:uid="{00000000-0005-0000-0000-0000E1500000}"/>
    <cellStyle name="Normal 9 2 46 5 10 2" xfId="20705" xr:uid="{00000000-0005-0000-0000-0000E2500000}"/>
    <cellStyle name="Normal 9 2 46 5 11" xfId="20706" xr:uid="{00000000-0005-0000-0000-0000E3500000}"/>
    <cellStyle name="Normal 9 2 46 5 11 2" xfId="20707" xr:uid="{00000000-0005-0000-0000-0000E4500000}"/>
    <cellStyle name="Normal 9 2 46 5 12" xfId="20708" xr:uid="{00000000-0005-0000-0000-0000E5500000}"/>
    <cellStyle name="Normal 9 2 46 5 12 2" xfId="20709" xr:uid="{00000000-0005-0000-0000-0000E6500000}"/>
    <cellStyle name="Normal 9 2 46 5 13" xfId="20710" xr:uid="{00000000-0005-0000-0000-0000E7500000}"/>
    <cellStyle name="Normal 9 2 46 5 13 2" xfId="20711" xr:uid="{00000000-0005-0000-0000-0000E8500000}"/>
    <cellStyle name="Normal 9 2 46 5 14" xfId="20712" xr:uid="{00000000-0005-0000-0000-0000E9500000}"/>
    <cellStyle name="Normal 9 2 46 5 14 2" xfId="20713" xr:uid="{00000000-0005-0000-0000-0000EA500000}"/>
    <cellStyle name="Normal 9 2 46 5 15" xfId="20714" xr:uid="{00000000-0005-0000-0000-0000EB500000}"/>
    <cellStyle name="Normal 9 2 46 5 15 2" xfId="20715" xr:uid="{00000000-0005-0000-0000-0000EC500000}"/>
    <cellStyle name="Normal 9 2 46 5 16" xfId="20716" xr:uid="{00000000-0005-0000-0000-0000ED500000}"/>
    <cellStyle name="Normal 9 2 46 5 2" xfId="20717" xr:uid="{00000000-0005-0000-0000-0000EE500000}"/>
    <cellStyle name="Normal 9 2 46 5 2 2" xfId="20718" xr:uid="{00000000-0005-0000-0000-0000EF500000}"/>
    <cellStyle name="Normal 9 2 46 5 3" xfId="20719" xr:uid="{00000000-0005-0000-0000-0000F0500000}"/>
    <cellStyle name="Normal 9 2 46 5 3 2" xfId="20720" xr:uid="{00000000-0005-0000-0000-0000F1500000}"/>
    <cellStyle name="Normal 9 2 46 5 4" xfId="20721" xr:uid="{00000000-0005-0000-0000-0000F2500000}"/>
    <cellStyle name="Normal 9 2 46 5 4 2" xfId="20722" xr:uid="{00000000-0005-0000-0000-0000F3500000}"/>
    <cellStyle name="Normal 9 2 46 5 5" xfId="20723" xr:uid="{00000000-0005-0000-0000-0000F4500000}"/>
    <cellStyle name="Normal 9 2 46 5 5 2" xfId="20724" xr:uid="{00000000-0005-0000-0000-0000F5500000}"/>
    <cellStyle name="Normal 9 2 46 5 6" xfId="20725" xr:uid="{00000000-0005-0000-0000-0000F6500000}"/>
    <cellStyle name="Normal 9 2 46 5 6 2" xfId="20726" xr:uid="{00000000-0005-0000-0000-0000F7500000}"/>
    <cellStyle name="Normal 9 2 46 5 7" xfId="20727" xr:uid="{00000000-0005-0000-0000-0000F8500000}"/>
    <cellStyle name="Normal 9 2 46 5 7 2" xfId="20728" xr:uid="{00000000-0005-0000-0000-0000F9500000}"/>
    <cellStyle name="Normal 9 2 46 5 8" xfId="20729" xr:uid="{00000000-0005-0000-0000-0000FA500000}"/>
    <cellStyle name="Normal 9 2 46 5 8 2" xfId="20730" xr:uid="{00000000-0005-0000-0000-0000FB500000}"/>
    <cellStyle name="Normal 9 2 46 5 9" xfId="20731" xr:uid="{00000000-0005-0000-0000-0000FC500000}"/>
    <cellStyle name="Normal 9 2 46 5 9 2" xfId="20732" xr:uid="{00000000-0005-0000-0000-0000FD500000}"/>
    <cellStyle name="Normal 9 2 46 6" xfId="20733" xr:uid="{00000000-0005-0000-0000-0000FE500000}"/>
    <cellStyle name="Normal 9 2 46 6 10" xfId="20734" xr:uid="{00000000-0005-0000-0000-0000FF500000}"/>
    <cellStyle name="Normal 9 2 46 6 10 2" xfId="20735" xr:uid="{00000000-0005-0000-0000-000000510000}"/>
    <cellStyle name="Normal 9 2 46 6 11" xfId="20736" xr:uid="{00000000-0005-0000-0000-000001510000}"/>
    <cellStyle name="Normal 9 2 46 6 11 2" xfId="20737" xr:uid="{00000000-0005-0000-0000-000002510000}"/>
    <cellStyle name="Normal 9 2 46 6 12" xfId="20738" xr:uid="{00000000-0005-0000-0000-000003510000}"/>
    <cellStyle name="Normal 9 2 46 6 12 2" xfId="20739" xr:uid="{00000000-0005-0000-0000-000004510000}"/>
    <cellStyle name="Normal 9 2 46 6 13" xfId="20740" xr:uid="{00000000-0005-0000-0000-000005510000}"/>
    <cellStyle name="Normal 9 2 46 6 13 2" xfId="20741" xr:uid="{00000000-0005-0000-0000-000006510000}"/>
    <cellStyle name="Normal 9 2 46 6 14" xfId="20742" xr:uid="{00000000-0005-0000-0000-000007510000}"/>
    <cellStyle name="Normal 9 2 46 6 14 2" xfId="20743" xr:uid="{00000000-0005-0000-0000-000008510000}"/>
    <cellStyle name="Normal 9 2 46 6 15" xfId="20744" xr:uid="{00000000-0005-0000-0000-000009510000}"/>
    <cellStyle name="Normal 9 2 46 6 15 2" xfId="20745" xr:uid="{00000000-0005-0000-0000-00000A510000}"/>
    <cellStyle name="Normal 9 2 46 6 16" xfId="20746" xr:uid="{00000000-0005-0000-0000-00000B510000}"/>
    <cellStyle name="Normal 9 2 46 6 2" xfId="20747" xr:uid="{00000000-0005-0000-0000-00000C510000}"/>
    <cellStyle name="Normal 9 2 46 6 2 2" xfId="20748" xr:uid="{00000000-0005-0000-0000-00000D510000}"/>
    <cellStyle name="Normal 9 2 46 6 3" xfId="20749" xr:uid="{00000000-0005-0000-0000-00000E510000}"/>
    <cellStyle name="Normal 9 2 46 6 3 2" xfId="20750" xr:uid="{00000000-0005-0000-0000-00000F510000}"/>
    <cellStyle name="Normal 9 2 46 6 4" xfId="20751" xr:uid="{00000000-0005-0000-0000-000010510000}"/>
    <cellStyle name="Normal 9 2 46 6 4 2" xfId="20752" xr:uid="{00000000-0005-0000-0000-000011510000}"/>
    <cellStyle name="Normal 9 2 46 6 5" xfId="20753" xr:uid="{00000000-0005-0000-0000-000012510000}"/>
    <cellStyle name="Normal 9 2 46 6 5 2" xfId="20754" xr:uid="{00000000-0005-0000-0000-000013510000}"/>
    <cellStyle name="Normal 9 2 46 6 6" xfId="20755" xr:uid="{00000000-0005-0000-0000-000014510000}"/>
    <cellStyle name="Normal 9 2 46 6 6 2" xfId="20756" xr:uid="{00000000-0005-0000-0000-000015510000}"/>
    <cellStyle name="Normal 9 2 46 6 7" xfId="20757" xr:uid="{00000000-0005-0000-0000-000016510000}"/>
    <cellStyle name="Normal 9 2 46 6 7 2" xfId="20758" xr:uid="{00000000-0005-0000-0000-000017510000}"/>
    <cellStyle name="Normal 9 2 46 6 8" xfId="20759" xr:uid="{00000000-0005-0000-0000-000018510000}"/>
    <cellStyle name="Normal 9 2 46 6 8 2" xfId="20760" xr:uid="{00000000-0005-0000-0000-000019510000}"/>
    <cellStyle name="Normal 9 2 46 6 9" xfId="20761" xr:uid="{00000000-0005-0000-0000-00001A510000}"/>
    <cellStyle name="Normal 9 2 46 6 9 2" xfId="20762" xr:uid="{00000000-0005-0000-0000-00001B510000}"/>
    <cellStyle name="Normal 9 2 46 7" xfId="20763" xr:uid="{00000000-0005-0000-0000-00001C510000}"/>
    <cellStyle name="Normal 9 2 46 7 10" xfId="20764" xr:uid="{00000000-0005-0000-0000-00001D510000}"/>
    <cellStyle name="Normal 9 2 46 7 10 2" xfId="20765" xr:uid="{00000000-0005-0000-0000-00001E510000}"/>
    <cellStyle name="Normal 9 2 46 7 11" xfId="20766" xr:uid="{00000000-0005-0000-0000-00001F510000}"/>
    <cellStyle name="Normal 9 2 46 7 11 2" xfId="20767" xr:uid="{00000000-0005-0000-0000-000020510000}"/>
    <cellStyle name="Normal 9 2 46 7 12" xfId="20768" xr:uid="{00000000-0005-0000-0000-000021510000}"/>
    <cellStyle name="Normal 9 2 46 7 12 2" xfId="20769" xr:uid="{00000000-0005-0000-0000-000022510000}"/>
    <cellStyle name="Normal 9 2 46 7 13" xfId="20770" xr:uid="{00000000-0005-0000-0000-000023510000}"/>
    <cellStyle name="Normal 9 2 46 7 13 2" xfId="20771" xr:uid="{00000000-0005-0000-0000-000024510000}"/>
    <cellStyle name="Normal 9 2 46 7 14" xfId="20772" xr:uid="{00000000-0005-0000-0000-000025510000}"/>
    <cellStyle name="Normal 9 2 46 7 14 2" xfId="20773" xr:uid="{00000000-0005-0000-0000-000026510000}"/>
    <cellStyle name="Normal 9 2 46 7 15" xfId="20774" xr:uid="{00000000-0005-0000-0000-000027510000}"/>
    <cellStyle name="Normal 9 2 46 7 15 2" xfId="20775" xr:uid="{00000000-0005-0000-0000-000028510000}"/>
    <cellStyle name="Normal 9 2 46 7 16" xfId="20776" xr:uid="{00000000-0005-0000-0000-000029510000}"/>
    <cellStyle name="Normal 9 2 46 7 2" xfId="20777" xr:uid="{00000000-0005-0000-0000-00002A510000}"/>
    <cellStyle name="Normal 9 2 46 7 2 2" xfId="20778" xr:uid="{00000000-0005-0000-0000-00002B510000}"/>
    <cellStyle name="Normal 9 2 46 7 3" xfId="20779" xr:uid="{00000000-0005-0000-0000-00002C510000}"/>
    <cellStyle name="Normal 9 2 46 7 3 2" xfId="20780" xr:uid="{00000000-0005-0000-0000-00002D510000}"/>
    <cellStyle name="Normal 9 2 46 7 4" xfId="20781" xr:uid="{00000000-0005-0000-0000-00002E510000}"/>
    <cellStyle name="Normal 9 2 46 7 4 2" xfId="20782" xr:uid="{00000000-0005-0000-0000-00002F510000}"/>
    <cellStyle name="Normal 9 2 46 7 5" xfId="20783" xr:uid="{00000000-0005-0000-0000-000030510000}"/>
    <cellStyle name="Normal 9 2 46 7 5 2" xfId="20784" xr:uid="{00000000-0005-0000-0000-000031510000}"/>
    <cellStyle name="Normal 9 2 46 7 6" xfId="20785" xr:uid="{00000000-0005-0000-0000-000032510000}"/>
    <cellStyle name="Normal 9 2 46 7 6 2" xfId="20786" xr:uid="{00000000-0005-0000-0000-000033510000}"/>
    <cellStyle name="Normal 9 2 46 7 7" xfId="20787" xr:uid="{00000000-0005-0000-0000-000034510000}"/>
    <cellStyle name="Normal 9 2 46 7 7 2" xfId="20788" xr:uid="{00000000-0005-0000-0000-000035510000}"/>
    <cellStyle name="Normal 9 2 46 7 8" xfId="20789" xr:uid="{00000000-0005-0000-0000-000036510000}"/>
    <cellStyle name="Normal 9 2 46 7 8 2" xfId="20790" xr:uid="{00000000-0005-0000-0000-000037510000}"/>
    <cellStyle name="Normal 9 2 46 7 9" xfId="20791" xr:uid="{00000000-0005-0000-0000-000038510000}"/>
    <cellStyle name="Normal 9 2 46 7 9 2" xfId="20792" xr:uid="{00000000-0005-0000-0000-000039510000}"/>
    <cellStyle name="Normal 9 2 46 8" xfId="20793" xr:uid="{00000000-0005-0000-0000-00003A510000}"/>
    <cellStyle name="Normal 9 2 46 8 10" xfId="20794" xr:uid="{00000000-0005-0000-0000-00003B510000}"/>
    <cellStyle name="Normal 9 2 46 8 10 2" xfId="20795" xr:uid="{00000000-0005-0000-0000-00003C510000}"/>
    <cellStyle name="Normal 9 2 46 8 11" xfId="20796" xr:uid="{00000000-0005-0000-0000-00003D510000}"/>
    <cellStyle name="Normal 9 2 46 8 11 2" xfId="20797" xr:uid="{00000000-0005-0000-0000-00003E510000}"/>
    <cellStyle name="Normal 9 2 46 8 12" xfId="20798" xr:uid="{00000000-0005-0000-0000-00003F510000}"/>
    <cellStyle name="Normal 9 2 46 8 12 2" xfId="20799" xr:uid="{00000000-0005-0000-0000-000040510000}"/>
    <cellStyle name="Normal 9 2 46 8 13" xfId="20800" xr:uid="{00000000-0005-0000-0000-000041510000}"/>
    <cellStyle name="Normal 9 2 46 8 13 2" xfId="20801" xr:uid="{00000000-0005-0000-0000-000042510000}"/>
    <cellStyle name="Normal 9 2 46 8 14" xfId="20802" xr:uid="{00000000-0005-0000-0000-000043510000}"/>
    <cellStyle name="Normal 9 2 46 8 14 2" xfId="20803" xr:uid="{00000000-0005-0000-0000-000044510000}"/>
    <cellStyle name="Normal 9 2 46 8 15" xfId="20804" xr:uid="{00000000-0005-0000-0000-000045510000}"/>
    <cellStyle name="Normal 9 2 46 8 15 2" xfId="20805" xr:uid="{00000000-0005-0000-0000-000046510000}"/>
    <cellStyle name="Normal 9 2 46 8 16" xfId="20806" xr:uid="{00000000-0005-0000-0000-000047510000}"/>
    <cellStyle name="Normal 9 2 46 8 2" xfId="20807" xr:uid="{00000000-0005-0000-0000-000048510000}"/>
    <cellStyle name="Normal 9 2 46 8 2 2" xfId="20808" xr:uid="{00000000-0005-0000-0000-000049510000}"/>
    <cellStyle name="Normal 9 2 46 8 3" xfId="20809" xr:uid="{00000000-0005-0000-0000-00004A510000}"/>
    <cellStyle name="Normal 9 2 46 8 3 2" xfId="20810" xr:uid="{00000000-0005-0000-0000-00004B510000}"/>
    <cellStyle name="Normal 9 2 46 8 4" xfId="20811" xr:uid="{00000000-0005-0000-0000-00004C510000}"/>
    <cellStyle name="Normal 9 2 46 8 4 2" xfId="20812" xr:uid="{00000000-0005-0000-0000-00004D510000}"/>
    <cellStyle name="Normal 9 2 46 8 5" xfId="20813" xr:uid="{00000000-0005-0000-0000-00004E510000}"/>
    <cellStyle name="Normal 9 2 46 8 5 2" xfId="20814" xr:uid="{00000000-0005-0000-0000-00004F510000}"/>
    <cellStyle name="Normal 9 2 46 8 6" xfId="20815" xr:uid="{00000000-0005-0000-0000-000050510000}"/>
    <cellStyle name="Normal 9 2 46 8 6 2" xfId="20816" xr:uid="{00000000-0005-0000-0000-000051510000}"/>
    <cellStyle name="Normal 9 2 46 8 7" xfId="20817" xr:uid="{00000000-0005-0000-0000-000052510000}"/>
    <cellStyle name="Normal 9 2 46 8 7 2" xfId="20818" xr:uid="{00000000-0005-0000-0000-000053510000}"/>
    <cellStyle name="Normal 9 2 46 8 8" xfId="20819" xr:uid="{00000000-0005-0000-0000-000054510000}"/>
    <cellStyle name="Normal 9 2 46 8 8 2" xfId="20820" xr:uid="{00000000-0005-0000-0000-000055510000}"/>
    <cellStyle name="Normal 9 2 46 8 9" xfId="20821" xr:uid="{00000000-0005-0000-0000-000056510000}"/>
    <cellStyle name="Normal 9 2 46 8 9 2" xfId="20822" xr:uid="{00000000-0005-0000-0000-000057510000}"/>
    <cellStyle name="Normal 9 2 46 9" xfId="20823" xr:uid="{00000000-0005-0000-0000-000058510000}"/>
    <cellStyle name="Normal 9 2 46 9 10" xfId="20824" xr:uid="{00000000-0005-0000-0000-000059510000}"/>
    <cellStyle name="Normal 9 2 46 9 10 2" xfId="20825" xr:uid="{00000000-0005-0000-0000-00005A510000}"/>
    <cellStyle name="Normal 9 2 46 9 11" xfId="20826" xr:uid="{00000000-0005-0000-0000-00005B510000}"/>
    <cellStyle name="Normal 9 2 46 9 11 2" xfId="20827" xr:uid="{00000000-0005-0000-0000-00005C510000}"/>
    <cellStyle name="Normal 9 2 46 9 12" xfId="20828" xr:uid="{00000000-0005-0000-0000-00005D510000}"/>
    <cellStyle name="Normal 9 2 46 9 12 2" xfId="20829" xr:uid="{00000000-0005-0000-0000-00005E510000}"/>
    <cellStyle name="Normal 9 2 46 9 13" xfId="20830" xr:uid="{00000000-0005-0000-0000-00005F510000}"/>
    <cellStyle name="Normal 9 2 46 9 13 2" xfId="20831" xr:uid="{00000000-0005-0000-0000-000060510000}"/>
    <cellStyle name="Normal 9 2 46 9 14" xfId="20832" xr:uid="{00000000-0005-0000-0000-000061510000}"/>
    <cellStyle name="Normal 9 2 46 9 14 2" xfId="20833" xr:uid="{00000000-0005-0000-0000-000062510000}"/>
    <cellStyle name="Normal 9 2 46 9 15" xfId="20834" xr:uid="{00000000-0005-0000-0000-000063510000}"/>
    <cellStyle name="Normal 9 2 46 9 15 2" xfId="20835" xr:uid="{00000000-0005-0000-0000-000064510000}"/>
    <cellStyle name="Normal 9 2 46 9 16" xfId="20836" xr:uid="{00000000-0005-0000-0000-000065510000}"/>
    <cellStyle name="Normal 9 2 46 9 2" xfId="20837" xr:uid="{00000000-0005-0000-0000-000066510000}"/>
    <cellStyle name="Normal 9 2 46 9 2 2" xfId="20838" xr:uid="{00000000-0005-0000-0000-000067510000}"/>
    <cellStyle name="Normal 9 2 46 9 3" xfId="20839" xr:uid="{00000000-0005-0000-0000-000068510000}"/>
    <cellStyle name="Normal 9 2 46 9 3 2" xfId="20840" xr:uid="{00000000-0005-0000-0000-000069510000}"/>
    <cellStyle name="Normal 9 2 46 9 4" xfId="20841" xr:uid="{00000000-0005-0000-0000-00006A510000}"/>
    <cellStyle name="Normal 9 2 46 9 4 2" xfId="20842" xr:uid="{00000000-0005-0000-0000-00006B510000}"/>
    <cellStyle name="Normal 9 2 46 9 5" xfId="20843" xr:uid="{00000000-0005-0000-0000-00006C510000}"/>
    <cellStyle name="Normal 9 2 46 9 5 2" xfId="20844" xr:uid="{00000000-0005-0000-0000-00006D510000}"/>
    <cellStyle name="Normal 9 2 46 9 6" xfId="20845" xr:uid="{00000000-0005-0000-0000-00006E510000}"/>
    <cellStyle name="Normal 9 2 46 9 6 2" xfId="20846" xr:uid="{00000000-0005-0000-0000-00006F510000}"/>
    <cellStyle name="Normal 9 2 46 9 7" xfId="20847" xr:uid="{00000000-0005-0000-0000-000070510000}"/>
    <cellStyle name="Normal 9 2 46 9 7 2" xfId="20848" xr:uid="{00000000-0005-0000-0000-000071510000}"/>
    <cellStyle name="Normal 9 2 46 9 8" xfId="20849" xr:uid="{00000000-0005-0000-0000-000072510000}"/>
    <cellStyle name="Normal 9 2 46 9 8 2" xfId="20850" xr:uid="{00000000-0005-0000-0000-000073510000}"/>
    <cellStyle name="Normal 9 2 46 9 9" xfId="20851" xr:uid="{00000000-0005-0000-0000-000074510000}"/>
    <cellStyle name="Normal 9 2 46 9 9 2" xfId="20852" xr:uid="{00000000-0005-0000-0000-000075510000}"/>
    <cellStyle name="Normal 9 2 47" xfId="20853" xr:uid="{00000000-0005-0000-0000-000076510000}"/>
    <cellStyle name="Normal 9 2 48" xfId="20854" xr:uid="{00000000-0005-0000-0000-000077510000}"/>
    <cellStyle name="Normal 9 2 49" xfId="20855" xr:uid="{00000000-0005-0000-0000-000078510000}"/>
    <cellStyle name="Normal 9 2 5" xfId="20856" xr:uid="{00000000-0005-0000-0000-000079510000}"/>
    <cellStyle name="Normal 9 2 5 10" xfId="20857" xr:uid="{00000000-0005-0000-0000-00007A510000}"/>
    <cellStyle name="Normal 9 2 5 11" xfId="20858" xr:uid="{00000000-0005-0000-0000-00007B510000}"/>
    <cellStyle name="Normal 9 2 5 12" xfId="20859" xr:uid="{00000000-0005-0000-0000-00007C510000}"/>
    <cellStyle name="Normal 9 2 5 13" xfId="20860" xr:uid="{00000000-0005-0000-0000-00007D510000}"/>
    <cellStyle name="Normal 9 2 5 14" xfId="20861" xr:uid="{00000000-0005-0000-0000-00007E510000}"/>
    <cellStyle name="Normal 9 2 5 15" xfId="20862" xr:uid="{00000000-0005-0000-0000-00007F510000}"/>
    <cellStyle name="Normal 9 2 5 16" xfId="20863" xr:uid="{00000000-0005-0000-0000-000080510000}"/>
    <cellStyle name="Normal 9 2 5 17" xfId="20864" xr:uid="{00000000-0005-0000-0000-000081510000}"/>
    <cellStyle name="Normal 9 2 5 18" xfId="20865" xr:uid="{00000000-0005-0000-0000-000082510000}"/>
    <cellStyle name="Normal 9 2 5 19" xfId="20866" xr:uid="{00000000-0005-0000-0000-000083510000}"/>
    <cellStyle name="Normal 9 2 5 2" xfId="20867" xr:uid="{00000000-0005-0000-0000-000084510000}"/>
    <cellStyle name="Normal 9 2 5 2 2" xfId="20868" xr:uid="{00000000-0005-0000-0000-000085510000}"/>
    <cellStyle name="Normal 9 2 5 2 3" xfId="20869" xr:uid="{00000000-0005-0000-0000-000086510000}"/>
    <cellStyle name="Normal 9 2 5 2 4" xfId="20870" xr:uid="{00000000-0005-0000-0000-000087510000}"/>
    <cellStyle name="Normal 9 2 5 2 5" xfId="20871" xr:uid="{00000000-0005-0000-0000-000088510000}"/>
    <cellStyle name="Normal 9 2 5 2 6" xfId="20872" xr:uid="{00000000-0005-0000-0000-000089510000}"/>
    <cellStyle name="Normal 9 2 5 20" xfId="20873" xr:uid="{00000000-0005-0000-0000-00008A510000}"/>
    <cellStyle name="Normal 9 2 5 21" xfId="20874" xr:uid="{00000000-0005-0000-0000-00008B510000}"/>
    <cellStyle name="Normal 9 2 5 22" xfId="20875" xr:uid="{00000000-0005-0000-0000-00008C510000}"/>
    <cellStyle name="Normal 9 2 5 23" xfId="20876" xr:uid="{00000000-0005-0000-0000-00008D510000}"/>
    <cellStyle name="Normal 9 2 5 24" xfId="20877" xr:uid="{00000000-0005-0000-0000-00008E510000}"/>
    <cellStyle name="Normal 9 2 5 25" xfId="20878" xr:uid="{00000000-0005-0000-0000-00008F510000}"/>
    <cellStyle name="Normal 9 2 5 26" xfId="20879" xr:uid="{00000000-0005-0000-0000-000090510000}"/>
    <cellStyle name="Normal 9 2 5 27" xfId="20880" xr:uid="{00000000-0005-0000-0000-000091510000}"/>
    <cellStyle name="Normal 9 2 5 28" xfId="20881" xr:uid="{00000000-0005-0000-0000-000092510000}"/>
    <cellStyle name="Normal 9 2 5 29" xfId="20882" xr:uid="{00000000-0005-0000-0000-000093510000}"/>
    <cellStyle name="Normal 9 2 5 3" xfId="20883" xr:uid="{00000000-0005-0000-0000-000094510000}"/>
    <cellStyle name="Normal 9 2 5 30" xfId="20884" xr:uid="{00000000-0005-0000-0000-000095510000}"/>
    <cellStyle name="Normal 9 2 5 31" xfId="20885" xr:uid="{00000000-0005-0000-0000-000096510000}"/>
    <cellStyle name="Normal 9 2 5 32" xfId="20886" xr:uid="{00000000-0005-0000-0000-000097510000}"/>
    <cellStyle name="Normal 9 2 5 4" xfId="20887" xr:uid="{00000000-0005-0000-0000-000098510000}"/>
    <cellStyle name="Normal 9 2 5 5" xfId="20888" xr:uid="{00000000-0005-0000-0000-000099510000}"/>
    <cellStyle name="Normal 9 2 5 6" xfId="20889" xr:uid="{00000000-0005-0000-0000-00009A510000}"/>
    <cellStyle name="Normal 9 2 5 7" xfId="20890" xr:uid="{00000000-0005-0000-0000-00009B510000}"/>
    <cellStyle name="Normal 9 2 5 8" xfId="20891" xr:uid="{00000000-0005-0000-0000-00009C510000}"/>
    <cellStyle name="Normal 9 2 5 9" xfId="20892" xr:uid="{00000000-0005-0000-0000-00009D510000}"/>
    <cellStyle name="Normal 9 2 50" xfId="20893" xr:uid="{00000000-0005-0000-0000-00009E510000}"/>
    <cellStyle name="Normal 9 2 51" xfId="20894" xr:uid="{00000000-0005-0000-0000-00009F510000}"/>
    <cellStyle name="Normal 9 2 51 10" xfId="20895" xr:uid="{00000000-0005-0000-0000-0000A0510000}"/>
    <cellStyle name="Normal 9 2 51 10 2" xfId="20896" xr:uid="{00000000-0005-0000-0000-0000A1510000}"/>
    <cellStyle name="Normal 9 2 51 11" xfId="20897" xr:uid="{00000000-0005-0000-0000-0000A2510000}"/>
    <cellStyle name="Normal 9 2 51 11 2" xfId="20898" xr:uid="{00000000-0005-0000-0000-0000A3510000}"/>
    <cellStyle name="Normal 9 2 51 12" xfId="20899" xr:uid="{00000000-0005-0000-0000-0000A4510000}"/>
    <cellStyle name="Normal 9 2 51 12 2" xfId="20900" xr:uid="{00000000-0005-0000-0000-0000A5510000}"/>
    <cellStyle name="Normal 9 2 51 13" xfId="20901" xr:uid="{00000000-0005-0000-0000-0000A6510000}"/>
    <cellStyle name="Normal 9 2 51 13 2" xfId="20902" xr:uid="{00000000-0005-0000-0000-0000A7510000}"/>
    <cellStyle name="Normal 9 2 51 14" xfId="20903" xr:uid="{00000000-0005-0000-0000-0000A8510000}"/>
    <cellStyle name="Normal 9 2 51 14 2" xfId="20904" xr:uid="{00000000-0005-0000-0000-0000A9510000}"/>
    <cellStyle name="Normal 9 2 51 15" xfId="20905" xr:uid="{00000000-0005-0000-0000-0000AA510000}"/>
    <cellStyle name="Normal 9 2 51 15 2" xfId="20906" xr:uid="{00000000-0005-0000-0000-0000AB510000}"/>
    <cellStyle name="Normal 9 2 51 16" xfId="20907" xr:uid="{00000000-0005-0000-0000-0000AC510000}"/>
    <cellStyle name="Normal 9 2 51 2" xfId="20908" xr:uid="{00000000-0005-0000-0000-0000AD510000}"/>
    <cellStyle name="Normal 9 2 51 2 2" xfId="20909" xr:uid="{00000000-0005-0000-0000-0000AE510000}"/>
    <cellStyle name="Normal 9 2 51 3" xfId="20910" xr:uid="{00000000-0005-0000-0000-0000AF510000}"/>
    <cellStyle name="Normal 9 2 51 3 2" xfId="20911" xr:uid="{00000000-0005-0000-0000-0000B0510000}"/>
    <cellStyle name="Normal 9 2 51 4" xfId="20912" xr:uid="{00000000-0005-0000-0000-0000B1510000}"/>
    <cellStyle name="Normal 9 2 51 4 2" xfId="20913" xr:uid="{00000000-0005-0000-0000-0000B2510000}"/>
    <cellStyle name="Normal 9 2 51 5" xfId="20914" xr:uid="{00000000-0005-0000-0000-0000B3510000}"/>
    <cellStyle name="Normal 9 2 51 5 2" xfId="20915" xr:uid="{00000000-0005-0000-0000-0000B4510000}"/>
    <cellStyle name="Normal 9 2 51 6" xfId="20916" xr:uid="{00000000-0005-0000-0000-0000B5510000}"/>
    <cellStyle name="Normal 9 2 51 6 2" xfId="20917" xr:uid="{00000000-0005-0000-0000-0000B6510000}"/>
    <cellStyle name="Normal 9 2 51 7" xfId="20918" xr:uid="{00000000-0005-0000-0000-0000B7510000}"/>
    <cellStyle name="Normal 9 2 51 7 2" xfId="20919" xr:uid="{00000000-0005-0000-0000-0000B8510000}"/>
    <cellStyle name="Normal 9 2 51 8" xfId="20920" xr:uid="{00000000-0005-0000-0000-0000B9510000}"/>
    <cellStyle name="Normal 9 2 51 8 2" xfId="20921" xr:uid="{00000000-0005-0000-0000-0000BA510000}"/>
    <cellStyle name="Normal 9 2 51 9" xfId="20922" xr:uid="{00000000-0005-0000-0000-0000BB510000}"/>
    <cellStyle name="Normal 9 2 51 9 2" xfId="20923" xr:uid="{00000000-0005-0000-0000-0000BC510000}"/>
    <cellStyle name="Normal 9 2 52" xfId="20924" xr:uid="{00000000-0005-0000-0000-0000BD510000}"/>
    <cellStyle name="Normal 9 2 52 10" xfId="20925" xr:uid="{00000000-0005-0000-0000-0000BE510000}"/>
    <cellStyle name="Normal 9 2 52 10 2" xfId="20926" xr:uid="{00000000-0005-0000-0000-0000BF510000}"/>
    <cellStyle name="Normal 9 2 52 11" xfId="20927" xr:uid="{00000000-0005-0000-0000-0000C0510000}"/>
    <cellStyle name="Normal 9 2 52 11 2" xfId="20928" xr:uid="{00000000-0005-0000-0000-0000C1510000}"/>
    <cellStyle name="Normal 9 2 52 12" xfId="20929" xr:uid="{00000000-0005-0000-0000-0000C2510000}"/>
    <cellStyle name="Normal 9 2 52 12 2" xfId="20930" xr:uid="{00000000-0005-0000-0000-0000C3510000}"/>
    <cellStyle name="Normal 9 2 52 13" xfId="20931" xr:uid="{00000000-0005-0000-0000-0000C4510000}"/>
    <cellStyle name="Normal 9 2 52 13 2" xfId="20932" xr:uid="{00000000-0005-0000-0000-0000C5510000}"/>
    <cellStyle name="Normal 9 2 52 14" xfId="20933" xr:uid="{00000000-0005-0000-0000-0000C6510000}"/>
    <cellStyle name="Normal 9 2 52 14 2" xfId="20934" xr:uid="{00000000-0005-0000-0000-0000C7510000}"/>
    <cellStyle name="Normal 9 2 52 15" xfId="20935" xr:uid="{00000000-0005-0000-0000-0000C8510000}"/>
    <cellStyle name="Normal 9 2 52 15 2" xfId="20936" xr:uid="{00000000-0005-0000-0000-0000C9510000}"/>
    <cellStyle name="Normal 9 2 52 16" xfId="20937" xr:uid="{00000000-0005-0000-0000-0000CA510000}"/>
    <cellStyle name="Normal 9 2 52 2" xfId="20938" xr:uid="{00000000-0005-0000-0000-0000CB510000}"/>
    <cellStyle name="Normal 9 2 52 2 2" xfId="20939" xr:uid="{00000000-0005-0000-0000-0000CC510000}"/>
    <cellStyle name="Normal 9 2 52 3" xfId="20940" xr:uid="{00000000-0005-0000-0000-0000CD510000}"/>
    <cellStyle name="Normal 9 2 52 3 2" xfId="20941" xr:uid="{00000000-0005-0000-0000-0000CE510000}"/>
    <cellStyle name="Normal 9 2 52 4" xfId="20942" xr:uid="{00000000-0005-0000-0000-0000CF510000}"/>
    <cellStyle name="Normal 9 2 52 4 2" xfId="20943" xr:uid="{00000000-0005-0000-0000-0000D0510000}"/>
    <cellStyle name="Normal 9 2 52 5" xfId="20944" xr:uid="{00000000-0005-0000-0000-0000D1510000}"/>
    <cellStyle name="Normal 9 2 52 5 2" xfId="20945" xr:uid="{00000000-0005-0000-0000-0000D2510000}"/>
    <cellStyle name="Normal 9 2 52 6" xfId="20946" xr:uid="{00000000-0005-0000-0000-0000D3510000}"/>
    <cellStyle name="Normal 9 2 52 6 2" xfId="20947" xr:uid="{00000000-0005-0000-0000-0000D4510000}"/>
    <cellStyle name="Normal 9 2 52 7" xfId="20948" xr:uid="{00000000-0005-0000-0000-0000D5510000}"/>
    <cellStyle name="Normal 9 2 52 7 2" xfId="20949" xr:uid="{00000000-0005-0000-0000-0000D6510000}"/>
    <cellStyle name="Normal 9 2 52 8" xfId="20950" xr:uid="{00000000-0005-0000-0000-0000D7510000}"/>
    <cellStyle name="Normal 9 2 52 8 2" xfId="20951" xr:uid="{00000000-0005-0000-0000-0000D8510000}"/>
    <cellStyle name="Normal 9 2 52 9" xfId="20952" xr:uid="{00000000-0005-0000-0000-0000D9510000}"/>
    <cellStyle name="Normal 9 2 52 9 2" xfId="20953" xr:uid="{00000000-0005-0000-0000-0000DA510000}"/>
    <cellStyle name="Normal 9 2 53" xfId="20954" xr:uid="{00000000-0005-0000-0000-0000DB510000}"/>
    <cellStyle name="Normal 9 2 53 10" xfId="20955" xr:uid="{00000000-0005-0000-0000-0000DC510000}"/>
    <cellStyle name="Normal 9 2 53 10 2" xfId="20956" xr:uid="{00000000-0005-0000-0000-0000DD510000}"/>
    <cellStyle name="Normal 9 2 53 11" xfId="20957" xr:uid="{00000000-0005-0000-0000-0000DE510000}"/>
    <cellStyle name="Normal 9 2 53 11 2" xfId="20958" xr:uid="{00000000-0005-0000-0000-0000DF510000}"/>
    <cellStyle name="Normal 9 2 53 12" xfId="20959" xr:uid="{00000000-0005-0000-0000-0000E0510000}"/>
    <cellStyle name="Normal 9 2 53 12 2" xfId="20960" xr:uid="{00000000-0005-0000-0000-0000E1510000}"/>
    <cellStyle name="Normal 9 2 53 13" xfId="20961" xr:uid="{00000000-0005-0000-0000-0000E2510000}"/>
    <cellStyle name="Normal 9 2 53 13 2" xfId="20962" xr:uid="{00000000-0005-0000-0000-0000E3510000}"/>
    <cellStyle name="Normal 9 2 53 14" xfId="20963" xr:uid="{00000000-0005-0000-0000-0000E4510000}"/>
    <cellStyle name="Normal 9 2 53 14 2" xfId="20964" xr:uid="{00000000-0005-0000-0000-0000E5510000}"/>
    <cellStyle name="Normal 9 2 53 15" xfId="20965" xr:uid="{00000000-0005-0000-0000-0000E6510000}"/>
    <cellStyle name="Normal 9 2 53 15 2" xfId="20966" xr:uid="{00000000-0005-0000-0000-0000E7510000}"/>
    <cellStyle name="Normal 9 2 53 16" xfId="20967" xr:uid="{00000000-0005-0000-0000-0000E8510000}"/>
    <cellStyle name="Normal 9 2 53 2" xfId="20968" xr:uid="{00000000-0005-0000-0000-0000E9510000}"/>
    <cellStyle name="Normal 9 2 53 2 2" xfId="20969" xr:uid="{00000000-0005-0000-0000-0000EA510000}"/>
    <cellStyle name="Normal 9 2 53 3" xfId="20970" xr:uid="{00000000-0005-0000-0000-0000EB510000}"/>
    <cellStyle name="Normal 9 2 53 3 2" xfId="20971" xr:uid="{00000000-0005-0000-0000-0000EC510000}"/>
    <cellStyle name="Normal 9 2 53 4" xfId="20972" xr:uid="{00000000-0005-0000-0000-0000ED510000}"/>
    <cellStyle name="Normal 9 2 53 4 2" xfId="20973" xr:uid="{00000000-0005-0000-0000-0000EE510000}"/>
    <cellStyle name="Normal 9 2 53 5" xfId="20974" xr:uid="{00000000-0005-0000-0000-0000EF510000}"/>
    <cellStyle name="Normal 9 2 53 5 2" xfId="20975" xr:uid="{00000000-0005-0000-0000-0000F0510000}"/>
    <cellStyle name="Normal 9 2 53 6" xfId="20976" xr:uid="{00000000-0005-0000-0000-0000F1510000}"/>
    <cellStyle name="Normal 9 2 53 6 2" xfId="20977" xr:uid="{00000000-0005-0000-0000-0000F2510000}"/>
    <cellStyle name="Normal 9 2 53 7" xfId="20978" xr:uid="{00000000-0005-0000-0000-0000F3510000}"/>
    <cellStyle name="Normal 9 2 53 7 2" xfId="20979" xr:uid="{00000000-0005-0000-0000-0000F4510000}"/>
    <cellStyle name="Normal 9 2 53 8" xfId="20980" xr:uid="{00000000-0005-0000-0000-0000F5510000}"/>
    <cellStyle name="Normal 9 2 53 8 2" xfId="20981" xr:uid="{00000000-0005-0000-0000-0000F6510000}"/>
    <cellStyle name="Normal 9 2 53 9" xfId="20982" xr:uid="{00000000-0005-0000-0000-0000F7510000}"/>
    <cellStyle name="Normal 9 2 53 9 2" xfId="20983" xr:uid="{00000000-0005-0000-0000-0000F8510000}"/>
    <cellStyle name="Normal 9 2 54" xfId="20984" xr:uid="{00000000-0005-0000-0000-0000F9510000}"/>
    <cellStyle name="Normal 9 2 54 10" xfId="20985" xr:uid="{00000000-0005-0000-0000-0000FA510000}"/>
    <cellStyle name="Normal 9 2 54 10 2" xfId="20986" xr:uid="{00000000-0005-0000-0000-0000FB510000}"/>
    <cellStyle name="Normal 9 2 54 11" xfId="20987" xr:uid="{00000000-0005-0000-0000-0000FC510000}"/>
    <cellStyle name="Normal 9 2 54 11 2" xfId="20988" xr:uid="{00000000-0005-0000-0000-0000FD510000}"/>
    <cellStyle name="Normal 9 2 54 12" xfId="20989" xr:uid="{00000000-0005-0000-0000-0000FE510000}"/>
    <cellStyle name="Normal 9 2 54 12 2" xfId="20990" xr:uid="{00000000-0005-0000-0000-0000FF510000}"/>
    <cellStyle name="Normal 9 2 54 13" xfId="20991" xr:uid="{00000000-0005-0000-0000-000000520000}"/>
    <cellStyle name="Normal 9 2 54 13 2" xfId="20992" xr:uid="{00000000-0005-0000-0000-000001520000}"/>
    <cellStyle name="Normal 9 2 54 14" xfId="20993" xr:uid="{00000000-0005-0000-0000-000002520000}"/>
    <cellStyle name="Normal 9 2 54 14 2" xfId="20994" xr:uid="{00000000-0005-0000-0000-000003520000}"/>
    <cellStyle name="Normal 9 2 54 15" xfId="20995" xr:uid="{00000000-0005-0000-0000-000004520000}"/>
    <cellStyle name="Normal 9 2 54 15 2" xfId="20996" xr:uid="{00000000-0005-0000-0000-000005520000}"/>
    <cellStyle name="Normal 9 2 54 16" xfId="20997" xr:uid="{00000000-0005-0000-0000-000006520000}"/>
    <cellStyle name="Normal 9 2 54 2" xfId="20998" xr:uid="{00000000-0005-0000-0000-000007520000}"/>
    <cellStyle name="Normal 9 2 54 2 2" xfId="20999" xr:uid="{00000000-0005-0000-0000-000008520000}"/>
    <cellStyle name="Normal 9 2 54 3" xfId="21000" xr:uid="{00000000-0005-0000-0000-000009520000}"/>
    <cellStyle name="Normal 9 2 54 3 2" xfId="21001" xr:uid="{00000000-0005-0000-0000-00000A520000}"/>
    <cellStyle name="Normal 9 2 54 4" xfId="21002" xr:uid="{00000000-0005-0000-0000-00000B520000}"/>
    <cellStyle name="Normal 9 2 54 4 2" xfId="21003" xr:uid="{00000000-0005-0000-0000-00000C520000}"/>
    <cellStyle name="Normal 9 2 54 5" xfId="21004" xr:uid="{00000000-0005-0000-0000-00000D520000}"/>
    <cellStyle name="Normal 9 2 54 5 2" xfId="21005" xr:uid="{00000000-0005-0000-0000-00000E520000}"/>
    <cellStyle name="Normal 9 2 54 6" xfId="21006" xr:uid="{00000000-0005-0000-0000-00000F520000}"/>
    <cellStyle name="Normal 9 2 54 6 2" xfId="21007" xr:uid="{00000000-0005-0000-0000-000010520000}"/>
    <cellStyle name="Normal 9 2 54 7" xfId="21008" xr:uid="{00000000-0005-0000-0000-000011520000}"/>
    <cellStyle name="Normal 9 2 54 7 2" xfId="21009" xr:uid="{00000000-0005-0000-0000-000012520000}"/>
    <cellStyle name="Normal 9 2 54 8" xfId="21010" xr:uid="{00000000-0005-0000-0000-000013520000}"/>
    <cellStyle name="Normal 9 2 54 8 2" xfId="21011" xr:uid="{00000000-0005-0000-0000-000014520000}"/>
    <cellStyle name="Normal 9 2 54 9" xfId="21012" xr:uid="{00000000-0005-0000-0000-000015520000}"/>
    <cellStyle name="Normal 9 2 54 9 2" xfId="21013" xr:uid="{00000000-0005-0000-0000-000016520000}"/>
    <cellStyle name="Normal 9 2 55" xfId="21014" xr:uid="{00000000-0005-0000-0000-000017520000}"/>
    <cellStyle name="Normal 9 2 55 10" xfId="21015" xr:uid="{00000000-0005-0000-0000-000018520000}"/>
    <cellStyle name="Normal 9 2 55 10 2" xfId="21016" xr:uid="{00000000-0005-0000-0000-000019520000}"/>
    <cellStyle name="Normal 9 2 55 11" xfId="21017" xr:uid="{00000000-0005-0000-0000-00001A520000}"/>
    <cellStyle name="Normal 9 2 55 11 2" xfId="21018" xr:uid="{00000000-0005-0000-0000-00001B520000}"/>
    <cellStyle name="Normal 9 2 55 12" xfId="21019" xr:uid="{00000000-0005-0000-0000-00001C520000}"/>
    <cellStyle name="Normal 9 2 55 12 2" xfId="21020" xr:uid="{00000000-0005-0000-0000-00001D520000}"/>
    <cellStyle name="Normal 9 2 55 13" xfId="21021" xr:uid="{00000000-0005-0000-0000-00001E520000}"/>
    <cellStyle name="Normal 9 2 55 13 2" xfId="21022" xr:uid="{00000000-0005-0000-0000-00001F520000}"/>
    <cellStyle name="Normal 9 2 55 14" xfId="21023" xr:uid="{00000000-0005-0000-0000-000020520000}"/>
    <cellStyle name="Normal 9 2 55 14 2" xfId="21024" xr:uid="{00000000-0005-0000-0000-000021520000}"/>
    <cellStyle name="Normal 9 2 55 15" xfId="21025" xr:uid="{00000000-0005-0000-0000-000022520000}"/>
    <cellStyle name="Normal 9 2 55 15 2" xfId="21026" xr:uid="{00000000-0005-0000-0000-000023520000}"/>
    <cellStyle name="Normal 9 2 55 16" xfId="21027" xr:uid="{00000000-0005-0000-0000-000024520000}"/>
    <cellStyle name="Normal 9 2 55 2" xfId="21028" xr:uid="{00000000-0005-0000-0000-000025520000}"/>
    <cellStyle name="Normal 9 2 55 2 2" xfId="21029" xr:uid="{00000000-0005-0000-0000-000026520000}"/>
    <cellStyle name="Normal 9 2 55 3" xfId="21030" xr:uid="{00000000-0005-0000-0000-000027520000}"/>
    <cellStyle name="Normal 9 2 55 3 2" xfId="21031" xr:uid="{00000000-0005-0000-0000-000028520000}"/>
    <cellStyle name="Normal 9 2 55 4" xfId="21032" xr:uid="{00000000-0005-0000-0000-000029520000}"/>
    <cellStyle name="Normal 9 2 55 4 2" xfId="21033" xr:uid="{00000000-0005-0000-0000-00002A520000}"/>
    <cellStyle name="Normal 9 2 55 5" xfId="21034" xr:uid="{00000000-0005-0000-0000-00002B520000}"/>
    <cellStyle name="Normal 9 2 55 5 2" xfId="21035" xr:uid="{00000000-0005-0000-0000-00002C520000}"/>
    <cellStyle name="Normal 9 2 55 6" xfId="21036" xr:uid="{00000000-0005-0000-0000-00002D520000}"/>
    <cellStyle name="Normal 9 2 55 6 2" xfId="21037" xr:uid="{00000000-0005-0000-0000-00002E520000}"/>
    <cellStyle name="Normal 9 2 55 7" xfId="21038" xr:uid="{00000000-0005-0000-0000-00002F520000}"/>
    <cellStyle name="Normal 9 2 55 7 2" xfId="21039" xr:uid="{00000000-0005-0000-0000-000030520000}"/>
    <cellStyle name="Normal 9 2 55 8" xfId="21040" xr:uid="{00000000-0005-0000-0000-000031520000}"/>
    <cellStyle name="Normal 9 2 55 8 2" xfId="21041" xr:uid="{00000000-0005-0000-0000-000032520000}"/>
    <cellStyle name="Normal 9 2 55 9" xfId="21042" xr:uid="{00000000-0005-0000-0000-000033520000}"/>
    <cellStyle name="Normal 9 2 55 9 2" xfId="21043" xr:uid="{00000000-0005-0000-0000-000034520000}"/>
    <cellStyle name="Normal 9 2 56" xfId="21044" xr:uid="{00000000-0005-0000-0000-000035520000}"/>
    <cellStyle name="Normal 9 2 57" xfId="21045" xr:uid="{00000000-0005-0000-0000-000036520000}"/>
    <cellStyle name="Normal 9 2 58" xfId="21046" xr:uid="{00000000-0005-0000-0000-000037520000}"/>
    <cellStyle name="Normal 9 2 58 2" xfId="21047" xr:uid="{00000000-0005-0000-0000-000038520000}"/>
    <cellStyle name="Normal 9 2 58 2 10" xfId="21048" xr:uid="{00000000-0005-0000-0000-000039520000}"/>
    <cellStyle name="Normal 9 2 58 2 10 2" xfId="21049" xr:uid="{00000000-0005-0000-0000-00003A520000}"/>
    <cellStyle name="Normal 9 2 58 2 11" xfId="21050" xr:uid="{00000000-0005-0000-0000-00003B520000}"/>
    <cellStyle name="Normal 9 2 58 2 11 2" xfId="21051" xr:uid="{00000000-0005-0000-0000-00003C520000}"/>
    <cellStyle name="Normal 9 2 58 2 12" xfId="21052" xr:uid="{00000000-0005-0000-0000-00003D520000}"/>
    <cellStyle name="Normal 9 2 58 2 12 2" xfId="21053" xr:uid="{00000000-0005-0000-0000-00003E520000}"/>
    <cellStyle name="Normal 9 2 58 2 13" xfId="21054" xr:uid="{00000000-0005-0000-0000-00003F520000}"/>
    <cellStyle name="Normal 9 2 58 2 13 2" xfId="21055" xr:uid="{00000000-0005-0000-0000-000040520000}"/>
    <cellStyle name="Normal 9 2 58 2 14" xfId="21056" xr:uid="{00000000-0005-0000-0000-000041520000}"/>
    <cellStyle name="Normal 9 2 58 2 14 2" xfId="21057" xr:uid="{00000000-0005-0000-0000-000042520000}"/>
    <cellStyle name="Normal 9 2 58 2 15" xfId="21058" xr:uid="{00000000-0005-0000-0000-000043520000}"/>
    <cellStyle name="Normal 9 2 58 2 15 2" xfId="21059" xr:uid="{00000000-0005-0000-0000-000044520000}"/>
    <cellStyle name="Normal 9 2 58 2 16" xfId="21060" xr:uid="{00000000-0005-0000-0000-000045520000}"/>
    <cellStyle name="Normal 9 2 58 2 2" xfId="21061" xr:uid="{00000000-0005-0000-0000-000046520000}"/>
    <cellStyle name="Normal 9 2 58 2 2 2" xfId="21062" xr:uid="{00000000-0005-0000-0000-000047520000}"/>
    <cellStyle name="Normal 9 2 58 2 3" xfId="21063" xr:uid="{00000000-0005-0000-0000-000048520000}"/>
    <cellStyle name="Normal 9 2 58 2 3 2" xfId="21064" xr:uid="{00000000-0005-0000-0000-000049520000}"/>
    <cellStyle name="Normal 9 2 58 2 4" xfId="21065" xr:uid="{00000000-0005-0000-0000-00004A520000}"/>
    <cellStyle name="Normal 9 2 58 2 4 2" xfId="21066" xr:uid="{00000000-0005-0000-0000-00004B520000}"/>
    <cellStyle name="Normal 9 2 58 2 5" xfId="21067" xr:uid="{00000000-0005-0000-0000-00004C520000}"/>
    <cellStyle name="Normal 9 2 58 2 5 2" xfId="21068" xr:uid="{00000000-0005-0000-0000-00004D520000}"/>
    <cellStyle name="Normal 9 2 58 2 6" xfId="21069" xr:uid="{00000000-0005-0000-0000-00004E520000}"/>
    <cellStyle name="Normal 9 2 58 2 6 2" xfId="21070" xr:uid="{00000000-0005-0000-0000-00004F520000}"/>
    <cellStyle name="Normal 9 2 58 2 7" xfId="21071" xr:uid="{00000000-0005-0000-0000-000050520000}"/>
    <cellStyle name="Normal 9 2 58 2 7 2" xfId="21072" xr:uid="{00000000-0005-0000-0000-000051520000}"/>
    <cellStyle name="Normal 9 2 58 2 8" xfId="21073" xr:uid="{00000000-0005-0000-0000-000052520000}"/>
    <cellStyle name="Normal 9 2 58 2 8 2" xfId="21074" xr:uid="{00000000-0005-0000-0000-000053520000}"/>
    <cellStyle name="Normal 9 2 58 2 9" xfId="21075" xr:uid="{00000000-0005-0000-0000-000054520000}"/>
    <cellStyle name="Normal 9 2 58 2 9 2" xfId="21076" xr:uid="{00000000-0005-0000-0000-000055520000}"/>
    <cellStyle name="Normal 9 2 59" xfId="21077" xr:uid="{00000000-0005-0000-0000-000056520000}"/>
    <cellStyle name="Normal 9 2 59 2" xfId="21078" xr:uid="{00000000-0005-0000-0000-000057520000}"/>
    <cellStyle name="Normal 9 2 6" xfId="21079" xr:uid="{00000000-0005-0000-0000-000058520000}"/>
    <cellStyle name="Normal 9 2 6 10" xfId="21080" xr:uid="{00000000-0005-0000-0000-000059520000}"/>
    <cellStyle name="Normal 9 2 6 11" xfId="21081" xr:uid="{00000000-0005-0000-0000-00005A520000}"/>
    <cellStyle name="Normal 9 2 6 12" xfId="21082" xr:uid="{00000000-0005-0000-0000-00005B520000}"/>
    <cellStyle name="Normal 9 2 6 13" xfId="21083" xr:uid="{00000000-0005-0000-0000-00005C520000}"/>
    <cellStyle name="Normal 9 2 6 14" xfId="21084" xr:uid="{00000000-0005-0000-0000-00005D520000}"/>
    <cellStyle name="Normal 9 2 6 15" xfId="21085" xr:uid="{00000000-0005-0000-0000-00005E520000}"/>
    <cellStyle name="Normal 9 2 6 16" xfId="21086" xr:uid="{00000000-0005-0000-0000-00005F520000}"/>
    <cellStyle name="Normal 9 2 6 17" xfId="21087" xr:uid="{00000000-0005-0000-0000-000060520000}"/>
    <cellStyle name="Normal 9 2 6 18" xfId="21088" xr:uid="{00000000-0005-0000-0000-000061520000}"/>
    <cellStyle name="Normal 9 2 6 19" xfId="21089" xr:uid="{00000000-0005-0000-0000-000062520000}"/>
    <cellStyle name="Normal 9 2 6 2" xfId="21090" xr:uid="{00000000-0005-0000-0000-000063520000}"/>
    <cellStyle name="Normal 9 2 6 2 2" xfId="21091" xr:uid="{00000000-0005-0000-0000-000064520000}"/>
    <cellStyle name="Normal 9 2 6 2 3" xfId="21092" xr:uid="{00000000-0005-0000-0000-000065520000}"/>
    <cellStyle name="Normal 9 2 6 2 4" xfId="21093" xr:uid="{00000000-0005-0000-0000-000066520000}"/>
    <cellStyle name="Normal 9 2 6 2 5" xfId="21094" xr:uid="{00000000-0005-0000-0000-000067520000}"/>
    <cellStyle name="Normal 9 2 6 2 6" xfId="21095" xr:uid="{00000000-0005-0000-0000-000068520000}"/>
    <cellStyle name="Normal 9 2 6 20" xfId="21096" xr:uid="{00000000-0005-0000-0000-000069520000}"/>
    <cellStyle name="Normal 9 2 6 21" xfId="21097" xr:uid="{00000000-0005-0000-0000-00006A520000}"/>
    <cellStyle name="Normal 9 2 6 22" xfId="21098" xr:uid="{00000000-0005-0000-0000-00006B520000}"/>
    <cellStyle name="Normal 9 2 6 23" xfId="21099" xr:uid="{00000000-0005-0000-0000-00006C520000}"/>
    <cellStyle name="Normal 9 2 6 24" xfId="21100" xr:uid="{00000000-0005-0000-0000-00006D520000}"/>
    <cellStyle name="Normal 9 2 6 25" xfId="21101" xr:uid="{00000000-0005-0000-0000-00006E520000}"/>
    <cellStyle name="Normal 9 2 6 26" xfId="21102" xr:uid="{00000000-0005-0000-0000-00006F520000}"/>
    <cellStyle name="Normal 9 2 6 27" xfId="21103" xr:uid="{00000000-0005-0000-0000-000070520000}"/>
    <cellStyle name="Normal 9 2 6 28" xfId="21104" xr:uid="{00000000-0005-0000-0000-000071520000}"/>
    <cellStyle name="Normal 9 2 6 29" xfId="21105" xr:uid="{00000000-0005-0000-0000-000072520000}"/>
    <cellStyle name="Normal 9 2 6 3" xfId="21106" xr:uid="{00000000-0005-0000-0000-000073520000}"/>
    <cellStyle name="Normal 9 2 6 30" xfId="21107" xr:uid="{00000000-0005-0000-0000-000074520000}"/>
    <cellStyle name="Normal 9 2 6 31" xfId="21108" xr:uid="{00000000-0005-0000-0000-000075520000}"/>
    <cellStyle name="Normal 9 2 6 32" xfId="21109" xr:uid="{00000000-0005-0000-0000-000076520000}"/>
    <cellStyle name="Normal 9 2 6 4" xfId="21110" xr:uid="{00000000-0005-0000-0000-000077520000}"/>
    <cellStyle name="Normal 9 2 6 5" xfId="21111" xr:uid="{00000000-0005-0000-0000-000078520000}"/>
    <cellStyle name="Normal 9 2 6 6" xfId="21112" xr:uid="{00000000-0005-0000-0000-000079520000}"/>
    <cellStyle name="Normal 9 2 6 7" xfId="21113" xr:uid="{00000000-0005-0000-0000-00007A520000}"/>
    <cellStyle name="Normal 9 2 6 8" xfId="21114" xr:uid="{00000000-0005-0000-0000-00007B520000}"/>
    <cellStyle name="Normal 9 2 6 9" xfId="21115" xr:uid="{00000000-0005-0000-0000-00007C520000}"/>
    <cellStyle name="Normal 9 2 60" xfId="21116" xr:uid="{00000000-0005-0000-0000-00007D520000}"/>
    <cellStyle name="Normal 9 2 60 2" xfId="21117" xr:uid="{00000000-0005-0000-0000-00007E520000}"/>
    <cellStyle name="Normal 9 2 61" xfId="21118" xr:uid="{00000000-0005-0000-0000-00007F520000}"/>
    <cellStyle name="Normal 9 2 61 2" xfId="21119" xr:uid="{00000000-0005-0000-0000-000080520000}"/>
    <cellStyle name="Normal 9 2 62" xfId="21120" xr:uid="{00000000-0005-0000-0000-000081520000}"/>
    <cellStyle name="Normal 9 2 62 2" xfId="21121" xr:uid="{00000000-0005-0000-0000-000082520000}"/>
    <cellStyle name="Normal 9 2 63" xfId="21122" xr:uid="{00000000-0005-0000-0000-000083520000}"/>
    <cellStyle name="Normal 9 2 63 2" xfId="21123" xr:uid="{00000000-0005-0000-0000-000084520000}"/>
    <cellStyle name="Normal 9 2 64" xfId="21124" xr:uid="{00000000-0005-0000-0000-000085520000}"/>
    <cellStyle name="Normal 9 2 64 2" xfId="21125" xr:uid="{00000000-0005-0000-0000-000086520000}"/>
    <cellStyle name="Normal 9 2 65" xfId="21126" xr:uid="{00000000-0005-0000-0000-000087520000}"/>
    <cellStyle name="Normal 9 2 65 2" xfId="21127" xr:uid="{00000000-0005-0000-0000-000088520000}"/>
    <cellStyle name="Normal 9 2 66" xfId="21128" xr:uid="{00000000-0005-0000-0000-000089520000}"/>
    <cellStyle name="Normal 9 2 66 2" xfId="21129" xr:uid="{00000000-0005-0000-0000-00008A520000}"/>
    <cellStyle name="Normal 9 2 67" xfId="21130" xr:uid="{00000000-0005-0000-0000-00008B520000}"/>
    <cellStyle name="Normal 9 2 67 2" xfId="21131" xr:uid="{00000000-0005-0000-0000-00008C520000}"/>
    <cellStyle name="Normal 9 2 68" xfId="21132" xr:uid="{00000000-0005-0000-0000-00008D520000}"/>
    <cellStyle name="Normal 9 2 68 2" xfId="21133" xr:uid="{00000000-0005-0000-0000-00008E520000}"/>
    <cellStyle name="Normal 9 2 69" xfId="21134" xr:uid="{00000000-0005-0000-0000-00008F520000}"/>
    <cellStyle name="Normal 9 2 69 2" xfId="21135" xr:uid="{00000000-0005-0000-0000-000090520000}"/>
    <cellStyle name="Normal 9 2 7" xfId="21136" xr:uid="{00000000-0005-0000-0000-000091520000}"/>
    <cellStyle name="Normal 9 2 7 10" xfId="21137" xr:uid="{00000000-0005-0000-0000-000092520000}"/>
    <cellStyle name="Normal 9 2 7 11" xfId="21138" xr:uid="{00000000-0005-0000-0000-000093520000}"/>
    <cellStyle name="Normal 9 2 7 12" xfId="21139" xr:uid="{00000000-0005-0000-0000-000094520000}"/>
    <cellStyle name="Normal 9 2 7 13" xfId="21140" xr:uid="{00000000-0005-0000-0000-000095520000}"/>
    <cellStyle name="Normal 9 2 7 14" xfId="21141" xr:uid="{00000000-0005-0000-0000-000096520000}"/>
    <cellStyle name="Normal 9 2 7 15" xfId="21142" xr:uid="{00000000-0005-0000-0000-000097520000}"/>
    <cellStyle name="Normal 9 2 7 16" xfId="21143" xr:uid="{00000000-0005-0000-0000-000098520000}"/>
    <cellStyle name="Normal 9 2 7 17" xfId="21144" xr:uid="{00000000-0005-0000-0000-000099520000}"/>
    <cellStyle name="Normal 9 2 7 18" xfId="21145" xr:uid="{00000000-0005-0000-0000-00009A520000}"/>
    <cellStyle name="Normal 9 2 7 19" xfId="21146" xr:uid="{00000000-0005-0000-0000-00009B520000}"/>
    <cellStyle name="Normal 9 2 7 2" xfId="21147" xr:uid="{00000000-0005-0000-0000-00009C520000}"/>
    <cellStyle name="Normal 9 2 7 2 2" xfId="21148" xr:uid="{00000000-0005-0000-0000-00009D520000}"/>
    <cellStyle name="Normal 9 2 7 2 3" xfId="21149" xr:uid="{00000000-0005-0000-0000-00009E520000}"/>
    <cellStyle name="Normal 9 2 7 2 4" xfId="21150" xr:uid="{00000000-0005-0000-0000-00009F520000}"/>
    <cellStyle name="Normal 9 2 7 2 5" xfId="21151" xr:uid="{00000000-0005-0000-0000-0000A0520000}"/>
    <cellStyle name="Normal 9 2 7 2 6" xfId="21152" xr:uid="{00000000-0005-0000-0000-0000A1520000}"/>
    <cellStyle name="Normal 9 2 7 20" xfId="21153" xr:uid="{00000000-0005-0000-0000-0000A2520000}"/>
    <cellStyle name="Normal 9 2 7 21" xfId="21154" xr:uid="{00000000-0005-0000-0000-0000A3520000}"/>
    <cellStyle name="Normal 9 2 7 22" xfId="21155" xr:uid="{00000000-0005-0000-0000-0000A4520000}"/>
    <cellStyle name="Normal 9 2 7 23" xfId="21156" xr:uid="{00000000-0005-0000-0000-0000A5520000}"/>
    <cellStyle name="Normal 9 2 7 24" xfId="21157" xr:uid="{00000000-0005-0000-0000-0000A6520000}"/>
    <cellStyle name="Normal 9 2 7 25" xfId="21158" xr:uid="{00000000-0005-0000-0000-0000A7520000}"/>
    <cellStyle name="Normal 9 2 7 26" xfId="21159" xr:uid="{00000000-0005-0000-0000-0000A8520000}"/>
    <cellStyle name="Normal 9 2 7 27" xfId="21160" xr:uid="{00000000-0005-0000-0000-0000A9520000}"/>
    <cellStyle name="Normal 9 2 7 28" xfId="21161" xr:uid="{00000000-0005-0000-0000-0000AA520000}"/>
    <cellStyle name="Normal 9 2 7 29" xfId="21162" xr:uid="{00000000-0005-0000-0000-0000AB520000}"/>
    <cellStyle name="Normal 9 2 7 3" xfId="21163" xr:uid="{00000000-0005-0000-0000-0000AC520000}"/>
    <cellStyle name="Normal 9 2 7 30" xfId="21164" xr:uid="{00000000-0005-0000-0000-0000AD520000}"/>
    <cellStyle name="Normal 9 2 7 31" xfId="21165" xr:uid="{00000000-0005-0000-0000-0000AE520000}"/>
    <cellStyle name="Normal 9 2 7 32" xfId="21166" xr:uid="{00000000-0005-0000-0000-0000AF520000}"/>
    <cellStyle name="Normal 9 2 7 4" xfId="21167" xr:uid="{00000000-0005-0000-0000-0000B0520000}"/>
    <cellStyle name="Normal 9 2 7 5" xfId="21168" xr:uid="{00000000-0005-0000-0000-0000B1520000}"/>
    <cellStyle name="Normal 9 2 7 6" xfId="21169" xr:uid="{00000000-0005-0000-0000-0000B2520000}"/>
    <cellStyle name="Normal 9 2 7 7" xfId="21170" xr:uid="{00000000-0005-0000-0000-0000B3520000}"/>
    <cellStyle name="Normal 9 2 7 8" xfId="21171" xr:uid="{00000000-0005-0000-0000-0000B4520000}"/>
    <cellStyle name="Normal 9 2 7 9" xfId="21172" xr:uid="{00000000-0005-0000-0000-0000B5520000}"/>
    <cellStyle name="Normal 9 2 70" xfId="21173" xr:uid="{00000000-0005-0000-0000-0000B6520000}"/>
    <cellStyle name="Normal 9 2 70 2" xfId="21174" xr:uid="{00000000-0005-0000-0000-0000B7520000}"/>
    <cellStyle name="Normal 9 2 71" xfId="21175" xr:uid="{00000000-0005-0000-0000-0000B8520000}"/>
    <cellStyle name="Normal 9 2 71 2" xfId="21176" xr:uid="{00000000-0005-0000-0000-0000B9520000}"/>
    <cellStyle name="Normal 9 2 72" xfId="21177" xr:uid="{00000000-0005-0000-0000-0000BA520000}"/>
    <cellStyle name="Normal 9 2 72 2" xfId="21178" xr:uid="{00000000-0005-0000-0000-0000BB520000}"/>
    <cellStyle name="Normal 9 2 73" xfId="21179" xr:uid="{00000000-0005-0000-0000-0000BC520000}"/>
    <cellStyle name="Normal 9 2 74" xfId="21180" xr:uid="{00000000-0005-0000-0000-0000BD520000}"/>
    <cellStyle name="Normal 9 2 8" xfId="21181" xr:uid="{00000000-0005-0000-0000-0000BE520000}"/>
    <cellStyle name="Normal 9 2 8 10" xfId="21182" xr:uid="{00000000-0005-0000-0000-0000BF520000}"/>
    <cellStyle name="Normal 9 2 8 11" xfId="21183" xr:uid="{00000000-0005-0000-0000-0000C0520000}"/>
    <cellStyle name="Normal 9 2 8 12" xfId="21184" xr:uid="{00000000-0005-0000-0000-0000C1520000}"/>
    <cellStyle name="Normal 9 2 8 13" xfId="21185" xr:uid="{00000000-0005-0000-0000-0000C2520000}"/>
    <cellStyle name="Normal 9 2 8 14" xfId="21186" xr:uid="{00000000-0005-0000-0000-0000C3520000}"/>
    <cellStyle name="Normal 9 2 8 15" xfId="21187" xr:uid="{00000000-0005-0000-0000-0000C4520000}"/>
    <cellStyle name="Normal 9 2 8 16" xfId="21188" xr:uid="{00000000-0005-0000-0000-0000C5520000}"/>
    <cellStyle name="Normal 9 2 8 17" xfId="21189" xr:uid="{00000000-0005-0000-0000-0000C6520000}"/>
    <cellStyle name="Normal 9 2 8 18" xfId="21190" xr:uid="{00000000-0005-0000-0000-0000C7520000}"/>
    <cellStyle name="Normal 9 2 8 19" xfId="21191" xr:uid="{00000000-0005-0000-0000-0000C8520000}"/>
    <cellStyle name="Normal 9 2 8 2" xfId="21192" xr:uid="{00000000-0005-0000-0000-0000C9520000}"/>
    <cellStyle name="Normal 9 2 8 2 2" xfId="21193" xr:uid="{00000000-0005-0000-0000-0000CA520000}"/>
    <cellStyle name="Normal 9 2 8 2 3" xfId="21194" xr:uid="{00000000-0005-0000-0000-0000CB520000}"/>
    <cellStyle name="Normal 9 2 8 2 4" xfId="21195" xr:uid="{00000000-0005-0000-0000-0000CC520000}"/>
    <cellStyle name="Normal 9 2 8 2 5" xfId="21196" xr:uid="{00000000-0005-0000-0000-0000CD520000}"/>
    <cellStyle name="Normal 9 2 8 2 6" xfId="21197" xr:uid="{00000000-0005-0000-0000-0000CE520000}"/>
    <cellStyle name="Normal 9 2 8 20" xfId="21198" xr:uid="{00000000-0005-0000-0000-0000CF520000}"/>
    <cellStyle name="Normal 9 2 8 21" xfId="21199" xr:uid="{00000000-0005-0000-0000-0000D0520000}"/>
    <cellStyle name="Normal 9 2 8 22" xfId="21200" xr:uid="{00000000-0005-0000-0000-0000D1520000}"/>
    <cellStyle name="Normal 9 2 8 23" xfId="21201" xr:uid="{00000000-0005-0000-0000-0000D2520000}"/>
    <cellStyle name="Normal 9 2 8 24" xfId="21202" xr:uid="{00000000-0005-0000-0000-0000D3520000}"/>
    <cellStyle name="Normal 9 2 8 25" xfId="21203" xr:uid="{00000000-0005-0000-0000-0000D4520000}"/>
    <cellStyle name="Normal 9 2 8 26" xfId="21204" xr:uid="{00000000-0005-0000-0000-0000D5520000}"/>
    <cellStyle name="Normal 9 2 8 27" xfId="21205" xr:uid="{00000000-0005-0000-0000-0000D6520000}"/>
    <cellStyle name="Normal 9 2 8 28" xfId="21206" xr:uid="{00000000-0005-0000-0000-0000D7520000}"/>
    <cellStyle name="Normal 9 2 8 29" xfId="21207" xr:uid="{00000000-0005-0000-0000-0000D8520000}"/>
    <cellStyle name="Normal 9 2 8 3" xfId="21208" xr:uid="{00000000-0005-0000-0000-0000D9520000}"/>
    <cellStyle name="Normal 9 2 8 30" xfId="21209" xr:uid="{00000000-0005-0000-0000-0000DA520000}"/>
    <cellStyle name="Normal 9 2 8 31" xfId="21210" xr:uid="{00000000-0005-0000-0000-0000DB520000}"/>
    <cellStyle name="Normal 9 2 8 32" xfId="21211" xr:uid="{00000000-0005-0000-0000-0000DC520000}"/>
    <cellStyle name="Normal 9 2 8 4" xfId="21212" xr:uid="{00000000-0005-0000-0000-0000DD520000}"/>
    <cellStyle name="Normal 9 2 8 5" xfId="21213" xr:uid="{00000000-0005-0000-0000-0000DE520000}"/>
    <cellStyle name="Normal 9 2 8 6" xfId="21214" xr:uid="{00000000-0005-0000-0000-0000DF520000}"/>
    <cellStyle name="Normal 9 2 8 7" xfId="21215" xr:uid="{00000000-0005-0000-0000-0000E0520000}"/>
    <cellStyle name="Normal 9 2 8 8" xfId="21216" xr:uid="{00000000-0005-0000-0000-0000E1520000}"/>
    <cellStyle name="Normal 9 2 8 9" xfId="21217" xr:uid="{00000000-0005-0000-0000-0000E2520000}"/>
    <cellStyle name="Normal 9 2 9" xfId="21218" xr:uid="{00000000-0005-0000-0000-0000E3520000}"/>
    <cellStyle name="Normal 9 2 9 10" xfId="21219" xr:uid="{00000000-0005-0000-0000-0000E4520000}"/>
    <cellStyle name="Normal 9 2 9 11" xfId="21220" xr:uid="{00000000-0005-0000-0000-0000E5520000}"/>
    <cellStyle name="Normal 9 2 9 12" xfId="21221" xr:uid="{00000000-0005-0000-0000-0000E6520000}"/>
    <cellStyle name="Normal 9 2 9 13" xfId="21222" xr:uid="{00000000-0005-0000-0000-0000E7520000}"/>
    <cellStyle name="Normal 9 2 9 14" xfId="21223" xr:uid="{00000000-0005-0000-0000-0000E8520000}"/>
    <cellStyle name="Normal 9 2 9 15" xfId="21224" xr:uid="{00000000-0005-0000-0000-0000E9520000}"/>
    <cellStyle name="Normal 9 2 9 16" xfId="21225" xr:uid="{00000000-0005-0000-0000-0000EA520000}"/>
    <cellStyle name="Normal 9 2 9 17" xfId="21226" xr:uid="{00000000-0005-0000-0000-0000EB520000}"/>
    <cellStyle name="Normal 9 2 9 18" xfId="21227" xr:uid="{00000000-0005-0000-0000-0000EC520000}"/>
    <cellStyle name="Normal 9 2 9 19" xfId="21228" xr:uid="{00000000-0005-0000-0000-0000ED520000}"/>
    <cellStyle name="Normal 9 2 9 2" xfId="21229" xr:uid="{00000000-0005-0000-0000-0000EE520000}"/>
    <cellStyle name="Normal 9 2 9 2 2" xfId="21230" xr:uid="{00000000-0005-0000-0000-0000EF520000}"/>
    <cellStyle name="Normal 9 2 9 2 3" xfId="21231" xr:uid="{00000000-0005-0000-0000-0000F0520000}"/>
    <cellStyle name="Normal 9 2 9 2 4" xfId="21232" xr:uid="{00000000-0005-0000-0000-0000F1520000}"/>
    <cellStyle name="Normal 9 2 9 2 5" xfId="21233" xr:uid="{00000000-0005-0000-0000-0000F2520000}"/>
    <cellStyle name="Normal 9 2 9 2 6" xfId="21234" xr:uid="{00000000-0005-0000-0000-0000F3520000}"/>
    <cellStyle name="Normal 9 2 9 20" xfId="21235" xr:uid="{00000000-0005-0000-0000-0000F4520000}"/>
    <cellStyle name="Normal 9 2 9 21" xfId="21236" xr:uid="{00000000-0005-0000-0000-0000F5520000}"/>
    <cellStyle name="Normal 9 2 9 22" xfId="21237" xr:uid="{00000000-0005-0000-0000-0000F6520000}"/>
    <cellStyle name="Normal 9 2 9 23" xfId="21238" xr:uid="{00000000-0005-0000-0000-0000F7520000}"/>
    <cellStyle name="Normal 9 2 9 24" xfId="21239" xr:uid="{00000000-0005-0000-0000-0000F8520000}"/>
    <cellStyle name="Normal 9 2 9 25" xfId="21240" xr:uid="{00000000-0005-0000-0000-0000F9520000}"/>
    <cellStyle name="Normal 9 2 9 26" xfId="21241" xr:uid="{00000000-0005-0000-0000-0000FA520000}"/>
    <cellStyle name="Normal 9 2 9 27" xfId="21242" xr:uid="{00000000-0005-0000-0000-0000FB520000}"/>
    <cellStyle name="Normal 9 2 9 28" xfId="21243" xr:uid="{00000000-0005-0000-0000-0000FC520000}"/>
    <cellStyle name="Normal 9 2 9 29" xfId="21244" xr:uid="{00000000-0005-0000-0000-0000FD520000}"/>
    <cellStyle name="Normal 9 2 9 3" xfId="21245" xr:uid="{00000000-0005-0000-0000-0000FE520000}"/>
    <cellStyle name="Normal 9 2 9 30" xfId="21246" xr:uid="{00000000-0005-0000-0000-0000FF520000}"/>
    <cellStyle name="Normal 9 2 9 31" xfId="21247" xr:uid="{00000000-0005-0000-0000-000000530000}"/>
    <cellStyle name="Normal 9 2 9 32" xfId="21248" xr:uid="{00000000-0005-0000-0000-000001530000}"/>
    <cellStyle name="Normal 9 2 9 4" xfId="21249" xr:uid="{00000000-0005-0000-0000-000002530000}"/>
    <cellStyle name="Normal 9 2 9 5" xfId="21250" xr:uid="{00000000-0005-0000-0000-000003530000}"/>
    <cellStyle name="Normal 9 2 9 6" xfId="21251" xr:uid="{00000000-0005-0000-0000-000004530000}"/>
    <cellStyle name="Normal 9 2 9 7" xfId="21252" xr:uid="{00000000-0005-0000-0000-000005530000}"/>
    <cellStyle name="Normal 9 2 9 8" xfId="21253" xr:uid="{00000000-0005-0000-0000-000006530000}"/>
    <cellStyle name="Normal 9 2 9 9" xfId="21254" xr:uid="{00000000-0005-0000-0000-000007530000}"/>
    <cellStyle name="Normal 9 3" xfId="21255" xr:uid="{00000000-0005-0000-0000-000008530000}"/>
    <cellStyle name="Normal 9 3 10" xfId="21256" xr:uid="{00000000-0005-0000-0000-000009530000}"/>
    <cellStyle name="Normal 9 3 10 10" xfId="21257" xr:uid="{00000000-0005-0000-0000-00000A530000}"/>
    <cellStyle name="Normal 9 3 10 11" xfId="21258" xr:uid="{00000000-0005-0000-0000-00000B530000}"/>
    <cellStyle name="Normal 9 3 10 12" xfId="21259" xr:uid="{00000000-0005-0000-0000-00000C530000}"/>
    <cellStyle name="Normal 9 3 10 13" xfId="21260" xr:uid="{00000000-0005-0000-0000-00000D530000}"/>
    <cellStyle name="Normal 9 3 10 14" xfId="21261" xr:uid="{00000000-0005-0000-0000-00000E530000}"/>
    <cellStyle name="Normal 9 3 10 15" xfId="21262" xr:uid="{00000000-0005-0000-0000-00000F530000}"/>
    <cellStyle name="Normal 9 3 10 16" xfId="21263" xr:uid="{00000000-0005-0000-0000-000010530000}"/>
    <cellStyle name="Normal 9 3 10 17" xfId="21264" xr:uid="{00000000-0005-0000-0000-000011530000}"/>
    <cellStyle name="Normal 9 3 10 18" xfId="21265" xr:uid="{00000000-0005-0000-0000-000012530000}"/>
    <cellStyle name="Normal 9 3 10 19" xfId="21266" xr:uid="{00000000-0005-0000-0000-000013530000}"/>
    <cellStyle name="Normal 9 3 10 2" xfId="21267" xr:uid="{00000000-0005-0000-0000-000014530000}"/>
    <cellStyle name="Normal 9 3 10 2 2" xfId="21268" xr:uid="{00000000-0005-0000-0000-000015530000}"/>
    <cellStyle name="Normal 9 3 10 2 3" xfId="21269" xr:uid="{00000000-0005-0000-0000-000016530000}"/>
    <cellStyle name="Normal 9 3 10 2 4" xfId="21270" xr:uid="{00000000-0005-0000-0000-000017530000}"/>
    <cellStyle name="Normal 9 3 10 2 5" xfId="21271" xr:uid="{00000000-0005-0000-0000-000018530000}"/>
    <cellStyle name="Normal 9 3 10 2 6" xfId="21272" xr:uid="{00000000-0005-0000-0000-000019530000}"/>
    <cellStyle name="Normal 9 3 10 20" xfId="21273" xr:uid="{00000000-0005-0000-0000-00001A530000}"/>
    <cellStyle name="Normal 9 3 10 21" xfId="21274" xr:uid="{00000000-0005-0000-0000-00001B530000}"/>
    <cellStyle name="Normal 9 3 10 22" xfId="21275" xr:uid="{00000000-0005-0000-0000-00001C530000}"/>
    <cellStyle name="Normal 9 3 10 23" xfId="21276" xr:uid="{00000000-0005-0000-0000-00001D530000}"/>
    <cellStyle name="Normal 9 3 10 24" xfId="21277" xr:uid="{00000000-0005-0000-0000-00001E530000}"/>
    <cellStyle name="Normal 9 3 10 25" xfId="21278" xr:uid="{00000000-0005-0000-0000-00001F530000}"/>
    <cellStyle name="Normal 9 3 10 26" xfId="21279" xr:uid="{00000000-0005-0000-0000-000020530000}"/>
    <cellStyle name="Normal 9 3 10 27" xfId="21280" xr:uid="{00000000-0005-0000-0000-000021530000}"/>
    <cellStyle name="Normal 9 3 10 28" xfId="21281" xr:uid="{00000000-0005-0000-0000-000022530000}"/>
    <cellStyle name="Normal 9 3 10 29" xfId="21282" xr:uid="{00000000-0005-0000-0000-000023530000}"/>
    <cellStyle name="Normal 9 3 10 3" xfId="21283" xr:uid="{00000000-0005-0000-0000-000024530000}"/>
    <cellStyle name="Normal 9 3 10 30" xfId="21284" xr:uid="{00000000-0005-0000-0000-000025530000}"/>
    <cellStyle name="Normal 9 3 10 31" xfId="21285" xr:uid="{00000000-0005-0000-0000-000026530000}"/>
    <cellStyle name="Normal 9 3 10 32" xfId="21286" xr:uid="{00000000-0005-0000-0000-000027530000}"/>
    <cellStyle name="Normal 9 3 10 4" xfId="21287" xr:uid="{00000000-0005-0000-0000-000028530000}"/>
    <cellStyle name="Normal 9 3 10 5" xfId="21288" xr:uid="{00000000-0005-0000-0000-000029530000}"/>
    <cellStyle name="Normal 9 3 10 6" xfId="21289" xr:uid="{00000000-0005-0000-0000-00002A530000}"/>
    <cellStyle name="Normal 9 3 10 7" xfId="21290" xr:uid="{00000000-0005-0000-0000-00002B530000}"/>
    <cellStyle name="Normal 9 3 10 8" xfId="21291" xr:uid="{00000000-0005-0000-0000-00002C530000}"/>
    <cellStyle name="Normal 9 3 10 9" xfId="21292" xr:uid="{00000000-0005-0000-0000-00002D530000}"/>
    <cellStyle name="Normal 9 3 11" xfId="21293" xr:uid="{00000000-0005-0000-0000-00002E530000}"/>
    <cellStyle name="Normal 9 3 11 10" xfId="21294" xr:uid="{00000000-0005-0000-0000-00002F530000}"/>
    <cellStyle name="Normal 9 3 11 11" xfId="21295" xr:uid="{00000000-0005-0000-0000-000030530000}"/>
    <cellStyle name="Normal 9 3 11 12" xfId="21296" xr:uid="{00000000-0005-0000-0000-000031530000}"/>
    <cellStyle name="Normal 9 3 11 13" xfId="21297" xr:uid="{00000000-0005-0000-0000-000032530000}"/>
    <cellStyle name="Normal 9 3 11 14" xfId="21298" xr:uid="{00000000-0005-0000-0000-000033530000}"/>
    <cellStyle name="Normal 9 3 11 15" xfId="21299" xr:uid="{00000000-0005-0000-0000-000034530000}"/>
    <cellStyle name="Normal 9 3 11 16" xfId="21300" xr:uid="{00000000-0005-0000-0000-000035530000}"/>
    <cellStyle name="Normal 9 3 11 17" xfId="21301" xr:uid="{00000000-0005-0000-0000-000036530000}"/>
    <cellStyle name="Normal 9 3 11 18" xfId="21302" xr:uid="{00000000-0005-0000-0000-000037530000}"/>
    <cellStyle name="Normal 9 3 11 19" xfId="21303" xr:uid="{00000000-0005-0000-0000-000038530000}"/>
    <cellStyle name="Normal 9 3 11 2" xfId="21304" xr:uid="{00000000-0005-0000-0000-000039530000}"/>
    <cellStyle name="Normal 9 3 11 2 2" xfId="21305" xr:uid="{00000000-0005-0000-0000-00003A530000}"/>
    <cellStyle name="Normal 9 3 11 2 3" xfId="21306" xr:uid="{00000000-0005-0000-0000-00003B530000}"/>
    <cellStyle name="Normal 9 3 11 2 4" xfId="21307" xr:uid="{00000000-0005-0000-0000-00003C530000}"/>
    <cellStyle name="Normal 9 3 11 2 5" xfId="21308" xr:uid="{00000000-0005-0000-0000-00003D530000}"/>
    <cellStyle name="Normal 9 3 11 2 6" xfId="21309" xr:uid="{00000000-0005-0000-0000-00003E530000}"/>
    <cellStyle name="Normal 9 3 11 20" xfId="21310" xr:uid="{00000000-0005-0000-0000-00003F530000}"/>
    <cellStyle name="Normal 9 3 11 21" xfId="21311" xr:uid="{00000000-0005-0000-0000-000040530000}"/>
    <cellStyle name="Normal 9 3 11 22" xfId="21312" xr:uid="{00000000-0005-0000-0000-000041530000}"/>
    <cellStyle name="Normal 9 3 11 23" xfId="21313" xr:uid="{00000000-0005-0000-0000-000042530000}"/>
    <cellStyle name="Normal 9 3 11 24" xfId="21314" xr:uid="{00000000-0005-0000-0000-000043530000}"/>
    <cellStyle name="Normal 9 3 11 25" xfId="21315" xr:uid="{00000000-0005-0000-0000-000044530000}"/>
    <cellStyle name="Normal 9 3 11 26" xfId="21316" xr:uid="{00000000-0005-0000-0000-000045530000}"/>
    <cellStyle name="Normal 9 3 11 27" xfId="21317" xr:uid="{00000000-0005-0000-0000-000046530000}"/>
    <cellStyle name="Normal 9 3 11 28" xfId="21318" xr:uid="{00000000-0005-0000-0000-000047530000}"/>
    <cellStyle name="Normal 9 3 11 29" xfId="21319" xr:uid="{00000000-0005-0000-0000-000048530000}"/>
    <cellStyle name="Normal 9 3 11 3" xfId="21320" xr:uid="{00000000-0005-0000-0000-000049530000}"/>
    <cellStyle name="Normal 9 3 11 30" xfId="21321" xr:uid="{00000000-0005-0000-0000-00004A530000}"/>
    <cellStyle name="Normal 9 3 11 31" xfId="21322" xr:uid="{00000000-0005-0000-0000-00004B530000}"/>
    <cellStyle name="Normal 9 3 11 32" xfId="21323" xr:uid="{00000000-0005-0000-0000-00004C530000}"/>
    <cellStyle name="Normal 9 3 11 4" xfId="21324" xr:uid="{00000000-0005-0000-0000-00004D530000}"/>
    <cellStyle name="Normal 9 3 11 5" xfId="21325" xr:uid="{00000000-0005-0000-0000-00004E530000}"/>
    <cellStyle name="Normal 9 3 11 6" xfId="21326" xr:uid="{00000000-0005-0000-0000-00004F530000}"/>
    <cellStyle name="Normal 9 3 11 7" xfId="21327" xr:uid="{00000000-0005-0000-0000-000050530000}"/>
    <cellStyle name="Normal 9 3 11 8" xfId="21328" xr:uid="{00000000-0005-0000-0000-000051530000}"/>
    <cellStyle name="Normal 9 3 11 9" xfId="21329" xr:uid="{00000000-0005-0000-0000-000052530000}"/>
    <cellStyle name="Normal 9 3 12" xfId="21330" xr:uid="{00000000-0005-0000-0000-000053530000}"/>
    <cellStyle name="Normal 9 3 12 10" xfId="21331" xr:uid="{00000000-0005-0000-0000-000054530000}"/>
    <cellStyle name="Normal 9 3 12 11" xfId="21332" xr:uid="{00000000-0005-0000-0000-000055530000}"/>
    <cellStyle name="Normal 9 3 12 12" xfId="21333" xr:uid="{00000000-0005-0000-0000-000056530000}"/>
    <cellStyle name="Normal 9 3 12 13" xfId="21334" xr:uid="{00000000-0005-0000-0000-000057530000}"/>
    <cellStyle name="Normal 9 3 12 14" xfId="21335" xr:uid="{00000000-0005-0000-0000-000058530000}"/>
    <cellStyle name="Normal 9 3 12 15" xfId="21336" xr:uid="{00000000-0005-0000-0000-000059530000}"/>
    <cellStyle name="Normal 9 3 12 16" xfId="21337" xr:uid="{00000000-0005-0000-0000-00005A530000}"/>
    <cellStyle name="Normal 9 3 12 17" xfId="21338" xr:uid="{00000000-0005-0000-0000-00005B530000}"/>
    <cellStyle name="Normal 9 3 12 18" xfId="21339" xr:uid="{00000000-0005-0000-0000-00005C530000}"/>
    <cellStyle name="Normal 9 3 12 19" xfId="21340" xr:uid="{00000000-0005-0000-0000-00005D530000}"/>
    <cellStyle name="Normal 9 3 12 2" xfId="21341" xr:uid="{00000000-0005-0000-0000-00005E530000}"/>
    <cellStyle name="Normal 9 3 12 2 2" xfId="21342" xr:uid="{00000000-0005-0000-0000-00005F530000}"/>
    <cellStyle name="Normal 9 3 12 2 3" xfId="21343" xr:uid="{00000000-0005-0000-0000-000060530000}"/>
    <cellStyle name="Normal 9 3 12 2 4" xfId="21344" xr:uid="{00000000-0005-0000-0000-000061530000}"/>
    <cellStyle name="Normal 9 3 12 2 5" xfId="21345" xr:uid="{00000000-0005-0000-0000-000062530000}"/>
    <cellStyle name="Normal 9 3 12 2 6" xfId="21346" xr:uid="{00000000-0005-0000-0000-000063530000}"/>
    <cellStyle name="Normal 9 3 12 20" xfId="21347" xr:uid="{00000000-0005-0000-0000-000064530000}"/>
    <cellStyle name="Normal 9 3 12 21" xfId="21348" xr:uid="{00000000-0005-0000-0000-000065530000}"/>
    <cellStyle name="Normal 9 3 12 22" xfId="21349" xr:uid="{00000000-0005-0000-0000-000066530000}"/>
    <cellStyle name="Normal 9 3 12 23" xfId="21350" xr:uid="{00000000-0005-0000-0000-000067530000}"/>
    <cellStyle name="Normal 9 3 12 24" xfId="21351" xr:uid="{00000000-0005-0000-0000-000068530000}"/>
    <cellStyle name="Normal 9 3 12 25" xfId="21352" xr:uid="{00000000-0005-0000-0000-000069530000}"/>
    <cellStyle name="Normal 9 3 12 26" xfId="21353" xr:uid="{00000000-0005-0000-0000-00006A530000}"/>
    <cellStyle name="Normal 9 3 12 27" xfId="21354" xr:uid="{00000000-0005-0000-0000-00006B530000}"/>
    <cellStyle name="Normal 9 3 12 28" xfId="21355" xr:uid="{00000000-0005-0000-0000-00006C530000}"/>
    <cellStyle name="Normal 9 3 12 29" xfId="21356" xr:uid="{00000000-0005-0000-0000-00006D530000}"/>
    <cellStyle name="Normal 9 3 12 3" xfId="21357" xr:uid="{00000000-0005-0000-0000-00006E530000}"/>
    <cellStyle name="Normal 9 3 12 30" xfId="21358" xr:uid="{00000000-0005-0000-0000-00006F530000}"/>
    <cellStyle name="Normal 9 3 12 31" xfId="21359" xr:uid="{00000000-0005-0000-0000-000070530000}"/>
    <cellStyle name="Normal 9 3 12 32" xfId="21360" xr:uid="{00000000-0005-0000-0000-000071530000}"/>
    <cellStyle name="Normal 9 3 12 4" xfId="21361" xr:uid="{00000000-0005-0000-0000-000072530000}"/>
    <cellStyle name="Normal 9 3 12 5" xfId="21362" xr:uid="{00000000-0005-0000-0000-000073530000}"/>
    <cellStyle name="Normal 9 3 12 6" xfId="21363" xr:uid="{00000000-0005-0000-0000-000074530000}"/>
    <cellStyle name="Normal 9 3 12 7" xfId="21364" xr:uid="{00000000-0005-0000-0000-000075530000}"/>
    <cellStyle name="Normal 9 3 12 8" xfId="21365" xr:uid="{00000000-0005-0000-0000-000076530000}"/>
    <cellStyle name="Normal 9 3 12 9" xfId="21366" xr:uid="{00000000-0005-0000-0000-000077530000}"/>
    <cellStyle name="Normal 9 3 13" xfId="21367" xr:uid="{00000000-0005-0000-0000-000078530000}"/>
    <cellStyle name="Normal 9 3 13 10" xfId="21368" xr:uid="{00000000-0005-0000-0000-000079530000}"/>
    <cellStyle name="Normal 9 3 13 11" xfId="21369" xr:uid="{00000000-0005-0000-0000-00007A530000}"/>
    <cellStyle name="Normal 9 3 13 12" xfId="21370" xr:uid="{00000000-0005-0000-0000-00007B530000}"/>
    <cellStyle name="Normal 9 3 13 13" xfId="21371" xr:uid="{00000000-0005-0000-0000-00007C530000}"/>
    <cellStyle name="Normal 9 3 13 14" xfId="21372" xr:uid="{00000000-0005-0000-0000-00007D530000}"/>
    <cellStyle name="Normal 9 3 13 15" xfId="21373" xr:uid="{00000000-0005-0000-0000-00007E530000}"/>
    <cellStyle name="Normal 9 3 13 16" xfId="21374" xr:uid="{00000000-0005-0000-0000-00007F530000}"/>
    <cellStyle name="Normal 9 3 13 17" xfId="21375" xr:uid="{00000000-0005-0000-0000-000080530000}"/>
    <cellStyle name="Normal 9 3 13 18" xfId="21376" xr:uid="{00000000-0005-0000-0000-000081530000}"/>
    <cellStyle name="Normal 9 3 13 19" xfId="21377" xr:uid="{00000000-0005-0000-0000-000082530000}"/>
    <cellStyle name="Normal 9 3 13 2" xfId="21378" xr:uid="{00000000-0005-0000-0000-000083530000}"/>
    <cellStyle name="Normal 9 3 13 2 2" xfId="21379" xr:uid="{00000000-0005-0000-0000-000084530000}"/>
    <cellStyle name="Normal 9 3 13 2 3" xfId="21380" xr:uid="{00000000-0005-0000-0000-000085530000}"/>
    <cellStyle name="Normal 9 3 13 2 4" xfId="21381" xr:uid="{00000000-0005-0000-0000-000086530000}"/>
    <cellStyle name="Normal 9 3 13 2 5" xfId="21382" xr:uid="{00000000-0005-0000-0000-000087530000}"/>
    <cellStyle name="Normal 9 3 13 2 6" xfId="21383" xr:uid="{00000000-0005-0000-0000-000088530000}"/>
    <cellStyle name="Normal 9 3 13 20" xfId="21384" xr:uid="{00000000-0005-0000-0000-000089530000}"/>
    <cellStyle name="Normal 9 3 13 21" xfId="21385" xr:uid="{00000000-0005-0000-0000-00008A530000}"/>
    <cellStyle name="Normal 9 3 13 22" xfId="21386" xr:uid="{00000000-0005-0000-0000-00008B530000}"/>
    <cellStyle name="Normal 9 3 13 23" xfId="21387" xr:uid="{00000000-0005-0000-0000-00008C530000}"/>
    <cellStyle name="Normal 9 3 13 24" xfId="21388" xr:uid="{00000000-0005-0000-0000-00008D530000}"/>
    <cellStyle name="Normal 9 3 13 25" xfId="21389" xr:uid="{00000000-0005-0000-0000-00008E530000}"/>
    <cellStyle name="Normal 9 3 13 26" xfId="21390" xr:uid="{00000000-0005-0000-0000-00008F530000}"/>
    <cellStyle name="Normal 9 3 13 27" xfId="21391" xr:uid="{00000000-0005-0000-0000-000090530000}"/>
    <cellStyle name="Normal 9 3 13 28" xfId="21392" xr:uid="{00000000-0005-0000-0000-000091530000}"/>
    <cellStyle name="Normal 9 3 13 29" xfId="21393" xr:uid="{00000000-0005-0000-0000-000092530000}"/>
    <cellStyle name="Normal 9 3 13 3" xfId="21394" xr:uid="{00000000-0005-0000-0000-000093530000}"/>
    <cellStyle name="Normal 9 3 13 30" xfId="21395" xr:uid="{00000000-0005-0000-0000-000094530000}"/>
    <cellStyle name="Normal 9 3 13 31" xfId="21396" xr:uid="{00000000-0005-0000-0000-000095530000}"/>
    <cellStyle name="Normal 9 3 13 32" xfId="21397" xr:uid="{00000000-0005-0000-0000-000096530000}"/>
    <cellStyle name="Normal 9 3 13 4" xfId="21398" xr:uid="{00000000-0005-0000-0000-000097530000}"/>
    <cellStyle name="Normal 9 3 13 5" xfId="21399" xr:uid="{00000000-0005-0000-0000-000098530000}"/>
    <cellStyle name="Normal 9 3 13 6" xfId="21400" xr:uid="{00000000-0005-0000-0000-000099530000}"/>
    <cellStyle name="Normal 9 3 13 7" xfId="21401" xr:uid="{00000000-0005-0000-0000-00009A530000}"/>
    <cellStyle name="Normal 9 3 13 8" xfId="21402" xr:uid="{00000000-0005-0000-0000-00009B530000}"/>
    <cellStyle name="Normal 9 3 13 9" xfId="21403" xr:uid="{00000000-0005-0000-0000-00009C530000}"/>
    <cellStyle name="Normal 9 3 14" xfId="21404" xr:uid="{00000000-0005-0000-0000-00009D530000}"/>
    <cellStyle name="Normal 9 3 14 10" xfId="21405" xr:uid="{00000000-0005-0000-0000-00009E530000}"/>
    <cellStyle name="Normal 9 3 14 11" xfId="21406" xr:uid="{00000000-0005-0000-0000-00009F530000}"/>
    <cellStyle name="Normal 9 3 14 12" xfId="21407" xr:uid="{00000000-0005-0000-0000-0000A0530000}"/>
    <cellStyle name="Normal 9 3 14 13" xfId="21408" xr:uid="{00000000-0005-0000-0000-0000A1530000}"/>
    <cellStyle name="Normal 9 3 14 14" xfId="21409" xr:uid="{00000000-0005-0000-0000-0000A2530000}"/>
    <cellStyle name="Normal 9 3 14 15" xfId="21410" xr:uid="{00000000-0005-0000-0000-0000A3530000}"/>
    <cellStyle name="Normal 9 3 14 16" xfId="21411" xr:uid="{00000000-0005-0000-0000-0000A4530000}"/>
    <cellStyle name="Normal 9 3 14 17" xfId="21412" xr:uid="{00000000-0005-0000-0000-0000A5530000}"/>
    <cellStyle name="Normal 9 3 14 18" xfId="21413" xr:uid="{00000000-0005-0000-0000-0000A6530000}"/>
    <cellStyle name="Normal 9 3 14 19" xfId="21414" xr:uid="{00000000-0005-0000-0000-0000A7530000}"/>
    <cellStyle name="Normal 9 3 14 2" xfId="21415" xr:uid="{00000000-0005-0000-0000-0000A8530000}"/>
    <cellStyle name="Normal 9 3 14 2 2" xfId="21416" xr:uid="{00000000-0005-0000-0000-0000A9530000}"/>
    <cellStyle name="Normal 9 3 14 2 3" xfId="21417" xr:uid="{00000000-0005-0000-0000-0000AA530000}"/>
    <cellStyle name="Normal 9 3 14 2 4" xfId="21418" xr:uid="{00000000-0005-0000-0000-0000AB530000}"/>
    <cellStyle name="Normal 9 3 14 2 5" xfId="21419" xr:uid="{00000000-0005-0000-0000-0000AC530000}"/>
    <cellStyle name="Normal 9 3 14 2 6" xfId="21420" xr:uid="{00000000-0005-0000-0000-0000AD530000}"/>
    <cellStyle name="Normal 9 3 14 20" xfId="21421" xr:uid="{00000000-0005-0000-0000-0000AE530000}"/>
    <cellStyle name="Normal 9 3 14 21" xfId="21422" xr:uid="{00000000-0005-0000-0000-0000AF530000}"/>
    <cellStyle name="Normal 9 3 14 22" xfId="21423" xr:uid="{00000000-0005-0000-0000-0000B0530000}"/>
    <cellStyle name="Normal 9 3 14 23" xfId="21424" xr:uid="{00000000-0005-0000-0000-0000B1530000}"/>
    <cellStyle name="Normal 9 3 14 24" xfId="21425" xr:uid="{00000000-0005-0000-0000-0000B2530000}"/>
    <cellStyle name="Normal 9 3 14 25" xfId="21426" xr:uid="{00000000-0005-0000-0000-0000B3530000}"/>
    <cellStyle name="Normal 9 3 14 26" xfId="21427" xr:uid="{00000000-0005-0000-0000-0000B4530000}"/>
    <cellStyle name="Normal 9 3 14 27" xfId="21428" xr:uid="{00000000-0005-0000-0000-0000B5530000}"/>
    <cellStyle name="Normal 9 3 14 28" xfId="21429" xr:uid="{00000000-0005-0000-0000-0000B6530000}"/>
    <cellStyle name="Normal 9 3 14 29" xfId="21430" xr:uid="{00000000-0005-0000-0000-0000B7530000}"/>
    <cellStyle name="Normal 9 3 14 3" xfId="21431" xr:uid="{00000000-0005-0000-0000-0000B8530000}"/>
    <cellStyle name="Normal 9 3 14 30" xfId="21432" xr:uid="{00000000-0005-0000-0000-0000B9530000}"/>
    <cellStyle name="Normal 9 3 14 31" xfId="21433" xr:uid="{00000000-0005-0000-0000-0000BA530000}"/>
    <cellStyle name="Normal 9 3 14 32" xfId="21434" xr:uid="{00000000-0005-0000-0000-0000BB530000}"/>
    <cellStyle name="Normal 9 3 14 4" xfId="21435" xr:uid="{00000000-0005-0000-0000-0000BC530000}"/>
    <cellStyle name="Normal 9 3 14 5" xfId="21436" xr:uid="{00000000-0005-0000-0000-0000BD530000}"/>
    <cellStyle name="Normal 9 3 14 6" xfId="21437" xr:uid="{00000000-0005-0000-0000-0000BE530000}"/>
    <cellStyle name="Normal 9 3 14 7" xfId="21438" xr:uid="{00000000-0005-0000-0000-0000BF530000}"/>
    <cellStyle name="Normal 9 3 14 8" xfId="21439" xr:uid="{00000000-0005-0000-0000-0000C0530000}"/>
    <cellStyle name="Normal 9 3 14 9" xfId="21440" xr:uid="{00000000-0005-0000-0000-0000C1530000}"/>
    <cellStyle name="Normal 9 3 15" xfId="21441" xr:uid="{00000000-0005-0000-0000-0000C2530000}"/>
    <cellStyle name="Normal 9 3 15 10" xfId="21442" xr:uid="{00000000-0005-0000-0000-0000C3530000}"/>
    <cellStyle name="Normal 9 3 15 11" xfId="21443" xr:uid="{00000000-0005-0000-0000-0000C4530000}"/>
    <cellStyle name="Normal 9 3 15 12" xfId="21444" xr:uid="{00000000-0005-0000-0000-0000C5530000}"/>
    <cellStyle name="Normal 9 3 15 13" xfId="21445" xr:uid="{00000000-0005-0000-0000-0000C6530000}"/>
    <cellStyle name="Normal 9 3 15 14" xfId="21446" xr:uid="{00000000-0005-0000-0000-0000C7530000}"/>
    <cellStyle name="Normal 9 3 15 15" xfId="21447" xr:uid="{00000000-0005-0000-0000-0000C8530000}"/>
    <cellStyle name="Normal 9 3 15 16" xfId="21448" xr:uid="{00000000-0005-0000-0000-0000C9530000}"/>
    <cellStyle name="Normal 9 3 15 17" xfId="21449" xr:uid="{00000000-0005-0000-0000-0000CA530000}"/>
    <cellStyle name="Normal 9 3 15 18" xfId="21450" xr:uid="{00000000-0005-0000-0000-0000CB530000}"/>
    <cellStyle name="Normal 9 3 15 19" xfId="21451" xr:uid="{00000000-0005-0000-0000-0000CC530000}"/>
    <cellStyle name="Normal 9 3 15 2" xfId="21452" xr:uid="{00000000-0005-0000-0000-0000CD530000}"/>
    <cellStyle name="Normal 9 3 15 2 2" xfId="21453" xr:uid="{00000000-0005-0000-0000-0000CE530000}"/>
    <cellStyle name="Normal 9 3 15 2 3" xfId="21454" xr:uid="{00000000-0005-0000-0000-0000CF530000}"/>
    <cellStyle name="Normal 9 3 15 2 4" xfId="21455" xr:uid="{00000000-0005-0000-0000-0000D0530000}"/>
    <cellStyle name="Normal 9 3 15 2 5" xfId="21456" xr:uid="{00000000-0005-0000-0000-0000D1530000}"/>
    <cellStyle name="Normal 9 3 15 2 6" xfId="21457" xr:uid="{00000000-0005-0000-0000-0000D2530000}"/>
    <cellStyle name="Normal 9 3 15 20" xfId="21458" xr:uid="{00000000-0005-0000-0000-0000D3530000}"/>
    <cellStyle name="Normal 9 3 15 21" xfId="21459" xr:uid="{00000000-0005-0000-0000-0000D4530000}"/>
    <cellStyle name="Normal 9 3 15 22" xfId="21460" xr:uid="{00000000-0005-0000-0000-0000D5530000}"/>
    <cellStyle name="Normal 9 3 15 23" xfId="21461" xr:uid="{00000000-0005-0000-0000-0000D6530000}"/>
    <cellStyle name="Normal 9 3 15 24" xfId="21462" xr:uid="{00000000-0005-0000-0000-0000D7530000}"/>
    <cellStyle name="Normal 9 3 15 25" xfId="21463" xr:uid="{00000000-0005-0000-0000-0000D8530000}"/>
    <cellStyle name="Normal 9 3 15 26" xfId="21464" xr:uid="{00000000-0005-0000-0000-0000D9530000}"/>
    <cellStyle name="Normal 9 3 15 27" xfId="21465" xr:uid="{00000000-0005-0000-0000-0000DA530000}"/>
    <cellStyle name="Normal 9 3 15 28" xfId="21466" xr:uid="{00000000-0005-0000-0000-0000DB530000}"/>
    <cellStyle name="Normal 9 3 15 29" xfId="21467" xr:uid="{00000000-0005-0000-0000-0000DC530000}"/>
    <cellStyle name="Normal 9 3 15 3" xfId="21468" xr:uid="{00000000-0005-0000-0000-0000DD530000}"/>
    <cellStyle name="Normal 9 3 15 30" xfId="21469" xr:uid="{00000000-0005-0000-0000-0000DE530000}"/>
    <cellStyle name="Normal 9 3 15 31" xfId="21470" xr:uid="{00000000-0005-0000-0000-0000DF530000}"/>
    <cellStyle name="Normal 9 3 15 32" xfId="21471" xr:uid="{00000000-0005-0000-0000-0000E0530000}"/>
    <cellStyle name="Normal 9 3 15 4" xfId="21472" xr:uid="{00000000-0005-0000-0000-0000E1530000}"/>
    <cellStyle name="Normal 9 3 15 5" xfId="21473" xr:uid="{00000000-0005-0000-0000-0000E2530000}"/>
    <cellStyle name="Normal 9 3 15 6" xfId="21474" xr:uid="{00000000-0005-0000-0000-0000E3530000}"/>
    <cellStyle name="Normal 9 3 15 7" xfId="21475" xr:uid="{00000000-0005-0000-0000-0000E4530000}"/>
    <cellStyle name="Normal 9 3 15 8" xfId="21476" xr:uid="{00000000-0005-0000-0000-0000E5530000}"/>
    <cellStyle name="Normal 9 3 15 9" xfId="21477" xr:uid="{00000000-0005-0000-0000-0000E6530000}"/>
    <cellStyle name="Normal 9 3 16" xfId="21478" xr:uid="{00000000-0005-0000-0000-0000E7530000}"/>
    <cellStyle name="Normal 9 3 16 10" xfId="21479" xr:uid="{00000000-0005-0000-0000-0000E8530000}"/>
    <cellStyle name="Normal 9 3 16 11" xfId="21480" xr:uid="{00000000-0005-0000-0000-0000E9530000}"/>
    <cellStyle name="Normal 9 3 16 12" xfId="21481" xr:uid="{00000000-0005-0000-0000-0000EA530000}"/>
    <cellStyle name="Normal 9 3 16 13" xfId="21482" xr:uid="{00000000-0005-0000-0000-0000EB530000}"/>
    <cellStyle name="Normal 9 3 16 14" xfId="21483" xr:uid="{00000000-0005-0000-0000-0000EC530000}"/>
    <cellStyle name="Normal 9 3 16 15" xfId="21484" xr:uid="{00000000-0005-0000-0000-0000ED530000}"/>
    <cellStyle name="Normal 9 3 16 16" xfId="21485" xr:uid="{00000000-0005-0000-0000-0000EE530000}"/>
    <cellStyle name="Normal 9 3 16 17" xfId="21486" xr:uid="{00000000-0005-0000-0000-0000EF530000}"/>
    <cellStyle name="Normal 9 3 16 18" xfId="21487" xr:uid="{00000000-0005-0000-0000-0000F0530000}"/>
    <cellStyle name="Normal 9 3 16 19" xfId="21488" xr:uid="{00000000-0005-0000-0000-0000F1530000}"/>
    <cellStyle name="Normal 9 3 16 2" xfId="21489" xr:uid="{00000000-0005-0000-0000-0000F2530000}"/>
    <cellStyle name="Normal 9 3 16 2 2" xfId="21490" xr:uid="{00000000-0005-0000-0000-0000F3530000}"/>
    <cellStyle name="Normal 9 3 16 2 3" xfId="21491" xr:uid="{00000000-0005-0000-0000-0000F4530000}"/>
    <cellStyle name="Normal 9 3 16 2 4" xfId="21492" xr:uid="{00000000-0005-0000-0000-0000F5530000}"/>
    <cellStyle name="Normal 9 3 16 2 5" xfId="21493" xr:uid="{00000000-0005-0000-0000-0000F6530000}"/>
    <cellStyle name="Normal 9 3 16 2 6" xfId="21494" xr:uid="{00000000-0005-0000-0000-0000F7530000}"/>
    <cellStyle name="Normal 9 3 16 20" xfId="21495" xr:uid="{00000000-0005-0000-0000-0000F8530000}"/>
    <cellStyle name="Normal 9 3 16 21" xfId="21496" xr:uid="{00000000-0005-0000-0000-0000F9530000}"/>
    <cellStyle name="Normal 9 3 16 22" xfId="21497" xr:uid="{00000000-0005-0000-0000-0000FA530000}"/>
    <cellStyle name="Normal 9 3 16 23" xfId="21498" xr:uid="{00000000-0005-0000-0000-0000FB530000}"/>
    <cellStyle name="Normal 9 3 16 24" xfId="21499" xr:uid="{00000000-0005-0000-0000-0000FC530000}"/>
    <cellStyle name="Normal 9 3 16 25" xfId="21500" xr:uid="{00000000-0005-0000-0000-0000FD530000}"/>
    <cellStyle name="Normal 9 3 16 26" xfId="21501" xr:uid="{00000000-0005-0000-0000-0000FE530000}"/>
    <cellStyle name="Normal 9 3 16 27" xfId="21502" xr:uid="{00000000-0005-0000-0000-0000FF530000}"/>
    <cellStyle name="Normal 9 3 16 28" xfId="21503" xr:uid="{00000000-0005-0000-0000-000000540000}"/>
    <cellStyle name="Normal 9 3 16 29" xfId="21504" xr:uid="{00000000-0005-0000-0000-000001540000}"/>
    <cellStyle name="Normal 9 3 16 3" xfId="21505" xr:uid="{00000000-0005-0000-0000-000002540000}"/>
    <cellStyle name="Normal 9 3 16 30" xfId="21506" xr:uid="{00000000-0005-0000-0000-000003540000}"/>
    <cellStyle name="Normal 9 3 16 31" xfId="21507" xr:uid="{00000000-0005-0000-0000-000004540000}"/>
    <cellStyle name="Normal 9 3 16 32" xfId="21508" xr:uid="{00000000-0005-0000-0000-000005540000}"/>
    <cellStyle name="Normal 9 3 16 4" xfId="21509" xr:uid="{00000000-0005-0000-0000-000006540000}"/>
    <cellStyle name="Normal 9 3 16 5" xfId="21510" xr:uid="{00000000-0005-0000-0000-000007540000}"/>
    <cellStyle name="Normal 9 3 16 6" xfId="21511" xr:uid="{00000000-0005-0000-0000-000008540000}"/>
    <cellStyle name="Normal 9 3 16 7" xfId="21512" xr:uid="{00000000-0005-0000-0000-000009540000}"/>
    <cellStyle name="Normal 9 3 16 8" xfId="21513" xr:uid="{00000000-0005-0000-0000-00000A540000}"/>
    <cellStyle name="Normal 9 3 16 9" xfId="21514" xr:uid="{00000000-0005-0000-0000-00000B540000}"/>
    <cellStyle name="Normal 9 3 17" xfId="21515" xr:uid="{00000000-0005-0000-0000-00000C540000}"/>
    <cellStyle name="Normal 9 3 17 10" xfId="21516" xr:uid="{00000000-0005-0000-0000-00000D540000}"/>
    <cellStyle name="Normal 9 3 17 11" xfId="21517" xr:uid="{00000000-0005-0000-0000-00000E540000}"/>
    <cellStyle name="Normal 9 3 17 12" xfId="21518" xr:uid="{00000000-0005-0000-0000-00000F540000}"/>
    <cellStyle name="Normal 9 3 17 13" xfId="21519" xr:uid="{00000000-0005-0000-0000-000010540000}"/>
    <cellStyle name="Normal 9 3 17 14" xfId="21520" xr:uid="{00000000-0005-0000-0000-000011540000}"/>
    <cellStyle name="Normal 9 3 17 15" xfId="21521" xr:uid="{00000000-0005-0000-0000-000012540000}"/>
    <cellStyle name="Normal 9 3 17 16" xfId="21522" xr:uid="{00000000-0005-0000-0000-000013540000}"/>
    <cellStyle name="Normal 9 3 17 17" xfId="21523" xr:uid="{00000000-0005-0000-0000-000014540000}"/>
    <cellStyle name="Normal 9 3 17 18" xfId="21524" xr:uid="{00000000-0005-0000-0000-000015540000}"/>
    <cellStyle name="Normal 9 3 17 19" xfId="21525" xr:uid="{00000000-0005-0000-0000-000016540000}"/>
    <cellStyle name="Normal 9 3 17 2" xfId="21526" xr:uid="{00000000-0005-0000-0000-000017540000}"/>
    <cellStyle name="Normal 9 3 17 2 2" xfId="21527" xr:uid="{00000000-0005-0000-0000-000018540000}"/>
    <cellStyle name="Normal 9 3 17 2 3" xfId="21528" xr:uid="{00000000-0005-0000-0000-000019540000}"/>
    <cellStyle name="Normal 9 3 17 2 4" xfId="21529" xr:uid="{00000000-0005-0000-0000-00001A540000}"/>
    <cellStyle name="Normal 9 3 17 2 5" xfId="21530" xr:uid="{00000000-0005-0000-0000-00001B540000}"/>
    <cellStyle name="Normal 9 3 17 2 6" xfId="21531" xr:uid="{00000000-0005-0000-0000-00001C540000}"/>
    <cellStyle name="Normal 9 3 17 20" xfId="21532" xr:uid="{00000000-0005-0000-0000-00001D540000}"/>
    <cellStyle name="Normal 9 3 17 21" xfId="21533" xr:uid="{00000000-0005-0000-0000-00001E540000}"/>
    <cellStyle name="Normal 9 3 17 22" xfId="21534" xr:uid="{00000000-0005-0000-0000-00001F540000}"/>
    <cellStyle name="Normal 9 3 17 23" xfId="21535" xr:uid="{00000000-0005-0000-0000-000020540000}"/>
    <cellStyle name="Normal 9 3 17 24" xfId="21536" xr:uid="{00000000-0005-0000-0000-000021540000}"/>
    <cellStyle name="Normal 9 3 17 25" xfId="21537" xr:uid="{00000000-0005-0000-0000-000022540000}"/>
    <cellStyle name="Normal 9 3 17 26" xfId="21538" xr:uid="{00000000-0005-0000-0000-000023540000}"/>
    <cellStyle name="Normal 9 3 17 27" xfId="21539" xr:uid="{00000000-0005-0000-0000-000024540000}"/>
    <cellStyle name="Normal 9 3 17 28" xfId="21540" xr:uid="{00000000-0005-0000-0000-000025540000}"/>
    <cellStyle name="Normal 9 3 17 29" xfId="21541" xr:uid="{00000000-0005-0000-0000-000026540000}"/>
    <cellStyle name="Normal 9 3 17 3" xfId="21542" xr:uid="{00000000-0005-0000-0000-000027540000}"/>
    <cellStyle name="Normal 9 3 17 30" xfId="21543" xr:uid="{00000000-0005-0000-0000-000028540000}"/>
    <cellStyle name="Normal 9 3 17 31" xfId="21544" xr:uid="{00000000-0005-0000-0000-000029540000}"/>
    <cellStyle name="Normal 9 3 17 32" xfId="21545" xr:uid="{00000000-0005-0000-0000-00002A540000}"/>
    <cellStyle name="Normal 9 3 17 4" xfId="21546" xr:uid="{00000000-0005-0000-0000-00002B540000}"/>
    <cellStyle name="Normal 9 3 17 5" xfId="21547" xr:uid="{00000000-0005-0000-0000-00002C540000}"/>
    <cellStyle name="Normal 9 3 17 6" xfId="21548" xr:uid="{00000000-0005-0000-0000-00002D540000}"/>
    <cellStyle name="Normal 9 3 17 7" xfId="21549" xr:uid="{00000000-0005-0000-0000-00002E540000}"/>
    <cellStyle name="Normal 9 3 17 8" xfId="21550" xr:uid="{00000000-0005-0000-0000-00002F540000}"/>
    <cellStyle name="Normal 9 3 17 9" xfId="21551" xr:uid="{00000000-0005-0000-0000-000030540000}"/>
    <cellStyle name="Normal 9 3 18" xfId="21552" xr:uid="{00000000-0005-0000-0000-000031540000}"/>
    <cellStyle name="Normal 9 3 18 10" xfId="21553" xr:uid="{00000000-0005-0000-0000-000032540000}"/>
    <cellStyle name="Normal 9 3 18 11" xfId="21554" xr:uid="{00000000-0005-0000-0000-000033540000}"/>
    <cellStyle name="Normal 9 3 18 12" xfId="21555" xr:uid="{00000000-0005-0000-0000-000034540000}"/>
    <cellStyle name="Normal 9 3 18 13" xfId="21556" xr:uid="{00000000-0005-0000-0000-000035540000}"/>
    <cellStyle name="Normal 9 3 18 14" xfId="21557" xr:uid="{00000000-0005-0000-0000-000036540000}"/>
    <cellStyle name="Normal 9 3 18 15" xfId="21558" xr:uid="{00000000-0005-0000-0000-000037540000}"/>
    <cellStyle name="Normal 9 3 18 16" xfId="21559" xr:uid="{00000000-0005-0000-0000-000038540000}"/>
    <cellStyle name="Normal 9 3 18 17" xfId="21560" xr:uid="{00000000-0005-0000-0000-000039540000}"/>
    <cellStyle name="Normal 9 3 18 18" xfId="21561" xr:uid="{00000000-0005-0000-0000-00003A540000}"/>
    <cellStyle name="Normal 9 3 18 19" xfId="21562" xr:uid="{00000000-0005-0000-0000-00003B540000}"/>
    <cellStyle name="Normal 9 3 18 2" xfId="21563" xr:uid="{00000000-0005-0000-0000-00003C540000}"/>
    <cellStyle name="Normal 9 3 18 2 2" xfId="21564" xr:uid="{00000000-0005-0000-0000-00003D540000}"/>
    <cellStyle name="Normal 9 3 18 2 3" xfId="21565" xr:uid="{00000000-0005-0000-0000-00003E540000}"/>
    <cellStyle name="Normal 9 3 18 2 4" xfId="21566" xr:uid="{00000000-0005-0000-0000-00003F540000}"/>
    <cellStyle name="Normal 9 3 18 2 5" xfId="21567" xr:uid="{00000000-0005-0000-0000-000040540000}"/>
    <cellStyle name="Normal 9 3 18 2 6" xfId="21568" xr:uid="{00000000-0005-0000-0000-000041540000}"/>
    <cellStyle name="Normal 9 3 18 20" xfId="21569" xr:uid="{00000000-0005-0000-0000-000042540000}"/>
    <cellStyle name="Normal 9 3 18 21" xfId="21570" xr:uid="{00000000-0005-0000-0000-000043540000}"/>
    <cellStyle name="Normal 9 3 18 22" xfId="21571" xr:uid="{00000000-0005-0000-0000-000044540000}"/>
    <cellStyle name="Normal 9 3 18 23" xfId="21572" xr:uid="{00000000-0005-0000-0000-000045540000}"/>
    <cellStyle name="Normal 9 3 18 24" xfId="21573" xr:uid="{00000000-0005-0000-0000-000046540000}"/>
    <cellStyle name="Normal 9 3 18 25" xfId="21574" xr:uid="{00000000-0005-0000-0000-000047540000}"/>
    <cellStyle name="Normal 9 3 18 26" xfId="21575" xr:uid="{00000000-0005-0000-0000-000048540000}"/>
    <cellStyle name="Normal 9 3 18 27" xfId="21576" xr:uid="{00000000-0005-0000-0000-000049540000}"/>
    <cellStyle name="Normal 9 3 18 28" xfId="21577" xr:uid="{00000000-0005-0000-0000-00004A540000}"/>
    <cellStyle name="Normal 9 3 18 29" xfId="21578" xr:uid="{00000000-0005-0000-0000-00004B540000}"/>
    <cellStyle name="Normal 9 3 18 3" xfId="21579" xr:uid="{00000000-0005-0000-0000-00004C540000}"/>
    <cellStyle name="Normal 9 3 18 30" xfId="21580" xr:uid="{00000000-0005-0000-0000-00004D540000}"/>
    <cellStyle name="Normal 9 3 18 31" xfId="21581" xr:uid="{00000000-0005-0000-0000-00004E540000}"/>
    <cellStyle name="Normal 9 3 18 32" xfId="21582" xr:uid="{00000000-0005-0000-0000-00004F540000}"/>
    <cellStyle name="Normal 9 3 18 4" xfId="21583" xr:uid="{00000000-0005-0000-0000-000050540000}"/>
    <cellStyle name="Normal 9 3 18 5" xfId="21584" xr:uid="{00000000-0005-0000-0000-000051540000}"/>
    <cellStyle name="Normal 9 3 18 6" xfId="21585" xr:uid="{00000000-0005-0000-0000-000052540000}"/>
    <cellStyle name="Normal 9 3 18 7" xfId="21586" xr:uid="{00000000-0005-0000-0000-000053540000}"/>
    <cellStyle name="Normal 9 3 18 8" xfId="21587" xr:uid="{00000000-0005-0000-0000-000054540000}"/>
    <cellStyle name="Normal 9 3 18 9" xfId="21588" xr:uid="{00000000-0005-0000-0000-000055540000}"/>
    <cellStyle name="Normal 9 3 19" xfId="21589" xr:uid="{00000000-0005-0000-0000-000056540000}"/>
    <cellStyle name="Normal 9 3 19 10" xfId="21590" xr:uid="{00000000-0005-0000-0000-000057540000}"/>
    <cellStyle name="Normal 9 3 19 11" xfId="21591" xr:uid="{00000000-0005-0000-0000-000058540000}"/>
    <cellStyle name="Normal 9 3 19 12" xfId="21592" xr:uid="{00000000-0005-0000-0000-000059540000}"/>
    <cellStyle name="Normal 9 3 19 13" xfId="21593" xr:uid="{00000000-0005-0000-0000-00005A540000}"/>
    <cellStyle name="Normal 9 3 19 14" xfId="21594" xr:uid="{00000000-0005-0000-0000-00005B540000}"/>
    <cellStyle name="Normal 9 3 19 15" xfId="21595" xr:uid="{00000000-0005-0000-0000-00005C540000}"/>
    <cellStyle name="Normal 9 3 19 16" xfId="21596" xr:uid="{00000000-0005-0000-0000-00005D540000}"/>
    <cellStyle name="Normal 9 3 19 17" xfId="21597" xr:uid="{00000000-0005-0000-0000-00005E540000}"/>
    <cellStyle name="Normal 9 3 19 18" xfId="21598" xr:uid="{00000000-0005-0000-0000-00005F540000}"/>
    <cellStyle name="Normal 9 3 19 19" xfId="21599" xr:uid="{00000000-0005-0000-0000-000060540000}"/>
    <cellStyle name="Normal 9 3 19 2" xfId="21600" xr:uid="{00000000-0005-0000-0000-000061540000}"/>
    <cellStyle name="Normal 9 3 19 2 2" xfId="21601" xr:uid="{00000000-0005-0000-0000-000062540000}"/>
    <cellStyle name="Normal 9 3 19 2 3" xfId="21602" xr:uid="{00000000-0005-0000-0000-000063540000}"/>
    <cellStyle name="Normal 9 3 19 2 4" xfId="21603" xr:uid="{00000000-0005-0000-0000-000064540000}"/>
    <cellStyle name="Normal 9 3 19 2 5" xfId="21604" xr:uid="{00000000-0005-0000-0000-000065540000}"/>
    <cellStyle name="Normal 9 3 19 2 6" xfId="21605" xr:uid="{00000000-0005-0000-0000-000066540000}"/>
    <cellStyle name="Normal 9 3 19 20" xfId="21606" xr:uid="{00000000-0005-0000-0000-000067540000}"/>
    <cellStyle name="Normal 9 3 19 21" xfId="21607" xr:uid="{00000000-0005-0000-0000-000068540000}"/>
    <cellStyle name="Normal 9 3 19 22" xfId="21608" xr:uid="{00000000-0005-0000-0000-000069540000}"/>
    <cellStyle name="Normal 9 3 19 23" xfId="21609" xr:uid="{00000000-0005-0000-0000-00006A540000}"/>
    <cellStyle name="Normal 9 3 19 24" xfId="21610" xr:uid="{00000000-0005-0000-0000-00006B540000}"/>
    <cellStyle name="Normal 9 3 19 25" xfId="21611" xr:uid="{00000000-0005-0000-0000-00006C540000}"/>
    <cellStyle name="Normal 9 3 19 3" xfId="21612" xr:uid="{00000000-0005-0000-0000-00006D540000}"/>
    <cellStyle name="Normal 9 3 19 4" xfId="21613" xr:uid="{00000000-0005-0000-0000-00006E540000}"/>
    <cellStyle name="Normal 9 3 19 5" xfId="21614" xr:uid="{00000000-0005-0000-0000-00006F540000}"/>
    <cellStyle name="Normal 9 3 19 6" xfId="21615" xr:uid="{00000000-0005-0000-0000-000070540000}"/>
    <cellStyle name="Normal 9 3 19 7" xfId="21616" xr:uid="{00000000-0005-0000-0000-000071540000}"/>
    <cellStyle name="Normal 9 3 19 8" xfId="21617" xr:uid="{00000000-0005-0000-0000-000072540000}"/>
    <cellStyle name="Normal 9 3 19 9" xfId="21618" xr:uid="{00000000-0005-0000-0000-000073540000}"/>
    <cellStyle name="Normal 9 3 2" xfId="21619" xr:uid="{00000000-0005-0000-0000-000074540000}"/>
    <cellStyle name="Normal 9 3 2 10" xfId="21620" xr:uid="{00000000-0005-0000-0000-000075540000}"/>
    <cellStyle name="Normal 9 3 2 11" xfId="21621" xr:uid="{00000000-0005-0000-0000-000076540000}"/>
    <cellStyle name="Normal 9 3 2 12" xfId="21622" xr:uid="{00000000-0005-0000-0000-000077540000}"/>
    <cellStyle name="Normal 9 3 2 13" xfId="21623" xr:uid="{00000000-0005-0000-0000-000078540000}"/>
    <cellStyle name="Normal 9 3 2 14" xfId="21624" xr:uid="{00000000-0005-0000-0000-000079540000}"/>
    <cellStyle name="Normal 9 3 2 15" xfId="21625" xr:uid="{00000000-0005-0000-0000-00007A540000}"/>
    <cellStyle name="Normal 9 3 2 16" xfId="21626" xr:uid="{00000000-0005-0000-0000-00007B540000}"/>
    <cellStyle name="Normal 9 3 2 17" xfId="21627" xr:uid="{00000000-0005-0000-0000-00007C540000}"/>
    <cellStyle name="Normal 9 3 2 18" xfId="21628" xr:uid="{00000000-0005-0000-0000-00007D540000}"/>
    <cellStyle name="Normal 9 3 2 19" xfId="21629" xr:uid="{00000000-0005-0000-0000-00007E540000}"/>
    <cellStyle name="Normal 9 3 2 2" xfId="21630" xr:uid="{00000000-0005-0000-0000-00007F540000}"/>
    <cellStyle name="Normal 9 3 2 2 2" xfId="21631" xr:uid="{00000000-0005-0000-0000-000080540000}"/>
    <cellStyle name="Normal 9 3 2 2 3" xfId="21632" xr:uid="{00000000-0005-0000-0000-000081540000}"/>
    <cellStyle name="Normal 9 3 2 2 4" xfId="21633" xr:uid="{00000000-0005-0000-0000-000082540000}"/>
    <cellStyle name="Normal 9 3 2 2 5" xfId="21634" xr:uid="{00000000-0005-0000-0000-000083540000}"/>
    <cellStyle name="Normal 9 3 2 2 6" xfId="21635" xr:uid="{00000000-0005-0000-0000-000084540000}"/>
    <cellStyle name="Normal 9 3 2 20" xfId="21636" xr:uid="{00000000-0005-0000-0000-000085540000}"/>
    <cellStyle name="Normal 9 3 2 21" xfId="21637" xr:uid="{00000000-0005-0000-0000-000086540000}"/>
    <cellStyle name="Normal 9 3 2 22" xfId="21638" xr:uid="{00000000-0005-0000-0000-000087540000}"/>
    <cellStyle name="Normal 9 3 2 23" xfId="21639" xr:uid="{00000000-0005-0000-0000-000088540000}"/>
    <cellStyle name="Normal 9 3 2 24" xfId="21640" xr:uid="{00000000-0005-0000-0000-000089540000}"/>
    <cellStyle name="Normal 9 3 2 25" xfId="21641" xr:uid="{00000000-0005-0000-0000-00008A540000}"/>
    <cellStyle name="Normal 9 3 2 26" xfId="21642" xr:uid="{00000000-0005-0000-0000-00008B540000}"/>
    <cellStyle name="Normal 9 3 2 27" xfId="21643" xr:uid="{00000000-0005-0000-0000-00008C540000}"/>
    <cellStyle name="Normal 9 3 2 28" xfId="21644" xr:uid="{00000000-0005-0000-0000-00008D540000}"/>
    <cellStyle name="Normal 9 3 2 29" xfId="21645" xr:uid="{00000000-0005-0000-0000-00008E540000}"/>
    <cellStyle name="Normal 9 3 2 3" xfId="21646" xr:uid="{00000000-0005-0000-0000-00008F540000}"/>
    <cellStyle name="Normal 9 3 2 30" xfId="21647" xr:uid="{00000000-0005-0000-0000-000090540000}"/>
    <cellStyle name="Normal 9 3 2 31" xfId="21648" xr:uid="{00000000-0005-0000-0000-000091540000}"/>
    <cellStyle name="Normal 9 3 2 32" xfId="21649" xr:uid="{00000000-0005-0000-0000-000092540000}"/>
    <cellStyle name="Normal 9 3 2 4" xfId="21650" xr:uid="{00000000-0005-0000-0000-000093540000}"/>
    <cellStyle name="Normal 9 3 2 5" xfId="21651" xr:uid="{00000000-0005-0000-0000-000094540000}"/>
    <cellStyle name="Normal 9 3 2 6" xfId="21652" xr:uid="{00000000-0005-0000-0000-000095540000}"/>
    <cellStyle name="Normal 9 3 2 7" xfId="21653" xr:uid="{00000000-0005-0000-0000-000096540000}"/>
    <cellStyle name="Normal 9 3 2 8" xfId="21654" xr:uid="{00000000-0005-0000-0000-000097540000}"/>
    <cellStyle name="Normal 9 3 2 9" xfId="21655" xr:uid="{00000000-0005-0000-0000-000098540000}"/>
    <cellStyle name="Normal 9 3 20" xfId="21656" xr:uid="{00000000-0005-0000-0000-000099540000}"/>
    <cellStyle name="Normal 9 3 20 10" xfId="21657" xr:uid="{00000000-0005-0000-0000-00009A540000}"/>
    <cellStyle name="Normal 9 3 20 11" xfId="21658" xr:uid="{00000000-0005-0000-0000-00009B540000}"/>
    <cellStyle name="Normal 9 3 20 12" xfId="21659" xr:uid="{00000000-0005-0000-0000-00009C540000}"/>
    <cellStyle name="Normal 9 3 20 13" xfId="21660" xr:uid="{00000000-0005-0000-0000-00009D540000}"/>
    <cellStyle name="Normal 9 3 20 14" xfId="21661" xr:uid="{00000000-0005-0000-0000-00009E540000}"/>
    <cellStyle name="Normal 9 3 20 15" xfId="21662" xr:uid="{00000000-0005-0000-0000-00009F540000}"/>
    <cellStyle name="Normal 9 3 20 16" xfId="21663" xr:uid="{00000000-0005-0000-0000-0000A0540000}"/>
    <cellStyle name="Normal 9 3 20 17" xfId="21664" xr:uid="{00000000-0005-0000-0000-0000A1540000}"/>
    <cellStyle name="Normal 9 3 20 18" xfId="21665" xr:uid="{00000000-0005-0000-0000-0000A2540000}"/>
    <cellStyle name="Normal 9 3 20 19" xfId="21666" xr:uid="{00000000-0005-0000-0000-0000A3540000}"/>
    <cellStyle name="Normal 9 3 20 2" xfId="21667" xr:uid="{00000000-0005-0000-0000-0000A4540000}"/>
    <cellStyle name="Normal 9 3 20 2 2" xfId="21668" xr:uid="{00000000-0005-0000-0000-0000A5540000}"/>
    <cellStyle name="Normal 9 3 20 2 3" xfId="21669" xr:uid="{00000000-0005-0000-0000-0000A6540000}"/>
    <cellStyle name="Normal 9 3 20 2 4" xfId="21670" xr:uid="{00000000-0005-0000-0000-0000A7540000}"/>
    <cellStyle name="Normal 9 3 20 2 5" xfId="21671" xr:uid="{00000000-0005-0000-0000-0000A8540000}"/>
    <cellStyle name="Normal 9 3 20 2 6" xfId="21672" xr:uid="{00000000-0005-0000-0000-0000A9540000}"/>
    <cellStyle name="Normal 9 3 20 20" xfId="21673" xr:uid="{00000000-0005-0000-0000-0000AA540000}"/>
    <cellStyle name="Normal 9 3 20 21" xfId="21674" xr:uid="{00000000-0005-0000-0000-0000AB540000}"/>
    <cellStyle name="Normal 9 3 20 22" xfId="21675" xr:uid="{00000000-0005-0000-0000-0000AC540000}"/>
    <cellStyle name="Normal 9 3 20 23" xfId="21676" xr:uid="{00000000-0005-0000-0000-0000AD540000}"/>
    <cellStyle name="Normal 9 3 20 24" xfId="21677" xr:uid="{00000000-0005-0000-0000-0000AE540000}"/>
    <cellStyle name="Normal 9 3 20 25" xfId="21678" xr:uid="{00000000-0005-0000-0000-0000AF540000}"/>
    <cellStyle name="Normal 9 3 20 3" xfId="21679" xr:uid="{00000000-0005-0000-0000-0000B0540000}"/>
    <cellStyle name="Normal 9 3 20 4" xfId="21680" xr:uid="{00000000-0005-0000-0000-0000B1540000}"/>
    <cellStyle name="Normal 9 3 20 5" xfId="21681" xr:uid="{00000000-0005-0000-0000-0000B2540000}"/>
    <cellStyle name="Normal 9 3 20 6" xfId="21682" xr:uid="{00000000-0005-0000-0000-0000B3540000}"/>
    <cellStyle name="Normal 9 3 20 7" xfId="21683" xr:uid="{00000000-0005-0000-0000-0000B4540000}"/>
    <cellStyle name="Normal 9 3 20 8" xfId="21684" xr:uid="{00000000-0005-0000-0000-0000B5540000}"/>
    <cellStyle name="Normal 9 3 20 9" xfId="21685" xr:uid="{00000000-0005-0000-0000-0000B6540000}"/>
    <cellStyle name="Normal 9 3 21" xfId="21686" xr:uid="{00000000-0005-0000-0000-0000B7540000}"/>
    <cellStyle name="Normal 9 3 21 10" xfId="21687" xr:uid="{00000000-0005-0000-0000-0000B8540000}"/>
    <cellStyle name="Normal 9 3 21 11" xfId="21688" xr:uid="{00000000-0005-0000-0000-0000B9540000}"/>
    <cellStyle name="Normal 9 3 21 12" xfId="21689" xr:uid="{00000000-0005-0000-0000-0000BA540000}"/>
    <cellStyle name="Normal 9 3 21 13" xfId="21690" xr:uid="{00000000-0005-0000-0000-0000BB540000}"/>
    <cellStyle name="Normal 9 3 21 14" xfId="21691" xr:uid="{00000000-0005-0000-0000-0000BC540000}"/>
    <cellStyle name="Normal 9 3 21 15" xfId="21692" xr:uid="{00000000-0005-0000-0000-0000BD540000}"/>
    <cellStyle name="Normal 9 3 21 16" xfId="21693" xr:uid="{00000000-0005-0000-0000-0000BE540000}"/>
    <cellStyle name="Normal 9 3 21 17" xfId="21694" xr:uid="{00000000-0005-0000-0000-0000BF540000}"/>
    <cellStyle name="Normal 9 3 21 18" xfId="21695" xr:uid="{00000000-0005-0000-0000-0000C0540000}"/>
    <cellStyle name="Normal 9 3 21 19" xfId="21696" xr:uid="{00000000-0005-0000-0000-0000C1540000}"/>
    <cellStyle name="Normal 9 3 21 2" xfId="21697" xr:uid="{00000000-0005-0000-0000-0000C2540000}"/>
    <cellStyle name="Normal 9 3 21 2 2" xfId="21698" xr:uid="{00000000-0005-0000-0000-0000C3540000}"/>
    <cellStyle name="Normal 9 3 21 2 3" xfId="21699" xr:uid="{00000000-0005-0000-0000-0000C4540000}"/>
    <cellStyle name="Normal 9 3 21 2 4" xfId="21700" xr:uid="{00000000-0005-0000-0000-0000C5540000}"/>
    <cellStyle name="Normal 9 3 21 2 5" xfId="21701" xr:uid="{00000000-0005-0000-0000-0000C6540000}"/>
    <cellStyle name="Normal 9 3 21 2 6" xfId="21702" xr:uid="{00000000-0005-0000-0000-0000C7540000}"/>
    <cellStyle name="Normal 9 3 21 20" xfId="21703" xr:uid="{00000000-0005-0000-0000-0000C8540000}"/>
    <cellStyle name="Normal 9 3 21 21" xfId="21704" xr:uid="{00000000-0005-0000-0000-0000C9540000}"/>
    <cellStyle name="Normal 9 3 21 22" xfId="21705" xr:uid="{00000000-0005-0000-0000-0000CA540000}"/>
    <cellStyle name="Normal 9 3 21 23" xfId="21706" xr:uid="{00000000-0005-0000-0000-0000CB540000}"/>
    <cellStyle name="Normal 9 3 21 24" xfId="21707" xr:uid="{00000000-0005-0000-0000-0000CC540000}"/>
    <cellStyle name="Normal 9 3 21 25" xfId="21708" xr:uid="{00000000-0005-0000-0000-0000CD540000}"/>
    <cellStyle name="Normal 9 3 21 3" xfId="21709" xr:uid="{00000000-0005-0000-0000-0000CE540000}"/>
    <cellStyle name="Normal 9 3 21 4" xfId="21710" xr:uid="{00000000-0005-0000-0000-0000CF540000}"/>
    <cellStyle name="Normal 9 3 21 5" xfId="21711" xr:uid="{00000000-0005-0000-0000-0000D0540000}"/>
    <cellStyle name="Normal 9 3 21 6" xfId="21712" xr:uid="{00000000-0005-0000-0000-0000D1540000}"/>
    <cellStyle name="Normal 9 3 21 7" xfId="21713" xr:uid="{00000000-0005-0000-0000-0000D2540000}"/>
    <cellStyle name="Normal 9 3 21 8" xfId="21714" xr:uid="{00000000-0005-0000-0000-0000D3540000}"/>
    <cellStyle name="Normal 9 3 21 9" xfId="21715" xr:uid="{00000000-0005-0000-0000-0000D4540000}"/>
    <cellStyle name="Normal 9 3 22" xfId="21716" xr:uid="{00000000-0005-0000-0000-0000D5540000}"/>
    <cellStyle name="Normal 9 3 22 10" xfId="21717" xr:uid="{00000000-0005-0000-0000-0000D6540000}"/>
    <cellStyle name="Normal 9 3 22 11" xfId="21718" xr:uid="{00000000-0005-0000-0000-0000D7540000}"/>
    <cellStyle name="Normal 9 3 22 12" xfId="21719" xr:uid="{00000000-0005-0000-0000-0000D8540000}"/>
    <cellStyle name="Normal 9 3 22 13" xfId="21720" xr:uid="{00000000-0005-0000-0000-0000D9540000}"/>
    <cellStyle name="Normal 9 3 22 14" xfId="21721" xr:uid="{00000000-0005-0000-0000-0000DA540000}"/>
    <cellStyle name="Normal 9 3 22 15" xfId="21722" xr:uid="{00000000-0005-0000-0000-0000DB540000}"/>
    <cellStyle name="Normal 9 3 22 16" xfId="21723" xr:uid="{00000000-0005-0000-0000-0000DC540000}"/>
    <cellStyle name="Normal 9 3 22 17" xfId="21724" xr:uid="{00000000-0005-0000-0000-0000DD540000}"/>
    <cellStyle name="Normal 9 3 22 18" xfId="21725" xr:uid="{00000000-0005-0000-0000-0000DE540000}"/>
    <cellStyle name="Normal 9 3 22 19" xfId="21726" xr:uid="{00000000-0005-0000-0000-0000DF540000}"/>
    <cellStyle name="Normal 9 3 22 2" xfId="21727" xr:uid="{00000000-0005-0000-0000-0000E0540000}"/>
    <cellStyle name="Normal 9 3 22 2 2" xfId="21728" xr:uid="{00000000-0005-0000-0000-0000E1540000}"/>
    <cellStyle name="Normal 9 3 22 2 3" xfId="21729" xr:uid="{00000000-0005-0000-0000-0000E2540000}"/>
    <cellStyle name="Normal 9 3 22 2 4" xfId="21730" xr:uid="{00000000-0005-0000-0000-0000E3540000}"/>
    <cellStyle name="Normal 9 3 22 2 5" xfId="21731" xr:uid="{00000000-0005-0000-0000-0000E4540000}"/>
    <cellStyle name="Normal 9 3 22 2 6" xfId="21732" xr:uid="{00000000-0005-0000-0000-0000E5540000}"/>
    <cellStyle name="Normal 9 3 22 20" xfId="21733" xr:uid="{00000000-0005-0000-0000-0000E6540000}"/>
    <cellStyle name="Normal 9 3 22 21" xfId="21734" xr:uid="{00000000-0005-0000-0000-0000E7540000}"/>
    <cellStyle name="Normal 9 3 22 22" xfId="21735" xr:uid="{00000000-0005-0000-0000-0000E8540000}"/>
    <cellStyle name="Normal 9 3 22 23" xfId="21736" xr:uid="{00000000-0005-0000-0000-0000E9540000}"/>
    <cellStyle name="Normal 9 3 22 24" xfId="21737" xr:uid="{00000000-0005-0000-0000-0000EA540000}"/>
    <cellStyle name="Normal 9 3 22 25" xfId="21738" xr:uid="{00000000-0005-0000-0000-0000EB540000}"/>
    <cellStyle name="Normal 9 3 22 3" xfId="21739" xr:uid="{00000000-0005-0000-0000-0000EC540000}"/>
    <cellStyle name="Normal 9 3 22 4" xfId="21740" xr:uid="{00000000-0005-0000-0000-0000ED540000}"/>
    <cellStyle name="Normal 9 3 22 5" xfId="21741" xr:uid="{00000000-0005-0000-0000-0000EE540000}"/>
    <cellStyle name="Normal 9 3 22 6" xfId="21742" xr:uid="{00000000-0005-0000-0000-0000EF540000}"/>
    <cellStyle name="Normal 9 3 22 7" xfId="21743" xr:uid="{00000000-0005-0000-0000-0000F0540000}"/>
    <cellStyle name="Normal 9 3 22 8" xfId="21744" xr:uid="{00000000-0005-0000-0000-0000F1540000}"/>
    <cellStyle name="Normal 9 3 22 9" xfId="21745" xr:uid="{00000000-0005-0000-0000-0000F2540000}"/>
    <cellStyle name="Normal 9 3 23" xfId="21746" xr:uid="{00000000-0005-0000-0000-0000F3540000}"/>
    <cellStyle name="Normal 9 3 23 10" xfId="21747" xr:uid="{00000000-0005-0000-0000-0000F4540000}"/>
    <cellStyle name="Normal 9 3 23 11" xfId="21748" xr:uid="{00000000-0005-0000-0000-0000F5540000}"/>
    <cellStyle name="Normal 9 3 23 12" xfId="21749" xr:uid="{00000000-0005-0000-0000-0000F6540000}"/>
    <cellStyle name="Normal 9 3 23 13" xfId="21750" xr:uid="{00000000-0005-0000-0000-0000F7540000}"/>
    <cellStyle name="Normal 9 3 23 14" xfId="21751" xr:uid="{00000000-0005-0000-0000-0000F8540000}"/>
    <cellStyle name="Normal 9 3 23 15" xfId="21752" xr:uid="{00000000-0005-0000-0000-0000F9540000}"/>
    <cellStyle name="Normal 9 3 23 16" xfId="21753" xr:uid="{00000000-0005-0000-0000-0000FA540000}"/>
    <cellStyle name="Normal 9 3 23 17" xfId="21754" xr:uid="{00000000-0005-0000-0000-0000FB540000}"/>
    <cellStyle name="Normal 9 3 23 18" xfId="21755" xr:uid="{00000000-0005-0000-0000-0000FC540000}"/>
    <cellStyle name="Normal 9 3 23 19" xfId="21756" xr:uid="{00000000-0005-0000-0000-0000FD540000}"/>
    <cellStyle name="Normal 9 3 23 2" xfId="21757" xr:uid="{00000000-0005-0000-0000-0000FE540000}"/>
    <cellStyle name="Normal 9 3 23 20" xfId="21758" xr:uid="{00000000-0005-0000-0000-0000FF540000}"/>
    <cellStyle name="Normal 9 3 23 21" xfId="21759" xr:uid="{00000000-0005-0000-0000-000000550000}"/>
    <cellStyle name="Normal 9 3 23 22" xfId="21760" xr:uid="{00000000-0005-0000-0000-000001550000}"/>
    <cellStyle name="Normal 9 3 23 23" xfId="21761" xr:uid="{00000000-0005-0000-0000-000002550000}"/>
    <cellStyle name="Normal 9 3 23 24" xfId="21762" xr:uid="{00000000-0005-0000-0000-000003550000}"/>
    <cellStyle name="Normal 9 3 23 25" xfId="21763" xr:uid="{00000000-0005-0000-0000-000004550000}"/>
    <cellStyle name="Normal 9 3 23 3" xfId="21764" xr:uid="{00000000-0005-0000-0000-000005550000}"/>
    <cellStyle name="Normal 9 3 23 4" xfId="21765" xr:uid="{00000000-0005-0000-0000-000006550000}"/>
    <cellStyle name="Normal 9 3 23 5" xfId="21766" xr:uid="{00000000-0005-0000-0000-000007550000}"/>
    <cellStyle name="Normal 9 3 23 6" xfId="21767" xr:uid="{00000000-0005-0000-0000-000008550000}"/>
    <cellStyle name="Normal 9 3 23 7" xfId="21768" xr:uid="{00000000-0005-0000-0000-000009550000}"/>
    <cellStyle name="Normal 9 3 23 8" xfId="21769" xr:uid="{00000000-0005-0000-0000-00000A550000}"/>
    <cellStyle name="Normal 9 3 23 9" xfId="21770" xr:uid="{00000000-0005-0000-0000-00000B550000}"/>
    <cellStyle name="Normal 9 3 24" xfId="21771" xr:uid="{00000000-0005-0000-0000-00000C550000}"/>
    <cellStyle name="Normal 9 3 24 10" xfId="21772" xr:uid="{00000000-0005-0000-0000-00000D550000}"/>
    <cellStyle name="Normal 9 3 24 11" xfId="21773" xr:uid="{00000000-0005-0000-0000-00000E550000}"/>
    <cellStyle name="Normal 9 3 24 12" xfId="21774" xr:uid="{00000000-0005-0000-0000-00000F550000}"/>
    <cellStyle name="Normal 9 3 24 13" xfId="21775" xr:uid="{00000000-0005-0000-0000-000010550000}"/>
    <cellStyle name="Normal 9 3 24 14" xfId="21776" xr:uid="{00000000-0005-0000-0000-000011550000}"/>
    <cellStyle name="Normal 9 3 24 15" xfId="21777" xr:uid="{00000000-0005-0000-0000-000012550000}"/>
    <cellStyle name="Normal 9 3 24 16" xfId="21778" xr:uid="{00000000-0005-0000-0000-000013550000}"/>
    <cellStyle name="Normal 9 3 24 17" xfId="21779" xr:uid="{00000000-0005-0000-0000-000014550000}"/>
    <cellStyle name="Normal 9 3 24 18" xfId="21780" xr:uid="{00000000-0005-0000-0000-000015550000}"/>
    <cellStyle name="Normal 9 3 24 19" xfId="21781" xr:uid="{00000000-0005-0000-0000-000016550000}"/>
    <cellStyle name="Normal 9 3 24 2" xfId="21782" xr:uid="{00000000-0005-0000-0000-000017550000}"/>
    <cellStyle name="Normal 9 3 24 20" xfId="21783" xr:uid="{00000000-0005-0000-0000-000018550000}"/>
    <cellStyle name="Normal 9 3 24 21" xfId="21784" xr:uid="{00000000-0005-0000-0000-000019550000}"/>
    <cellStyle name="Normal 9 3 24 22" xfId="21785" xr:uid="{00000000-0005-0000-0000-00001A550000}"/>
    <cellStyle name="Normal 9 3 24 23" xfId="21786" xr:uid="{00000000-0005-0000-0000-00001B550000}"/>
    <cellStyle name="Normal 9 3 24 24" xfId="21787" xr:uid="{00000000-0005-0000-0000-00001C550000}"/>
    <cellStyle name="Normal 9 3 24 25" xfId="21788" xr:uid="{00000000-0005-0000-0000-00001D550000}"/>
    <cellStyle name="Normal 9 3 24 3" xfId="21789" xr:uid="{00000000-0005-0000-0000-00001E550000}"/>
    <cellStyle name="Normal 9 3 24 4" xfId="21790" xr:uid="{00000000-0005-0000-0000-00001F550000}"/>
    <cellStyle name="Normal 9 3 24 5" xfId="21791" xr:uid="{00000000-0005-0000-0000-000020550000}"/>
    <cellStyle name="Normal 9 3 24 6" xfId="21792" xr:uid="{00000000-0005-0000-0000-000021550000}"/>
    <cellStyle name="Normal 9 3 24 7" xfId="21793" xr:uid="{00000000-0005-0000-0000-000022550000}"/>
    <cellStyle name="Normal 9 3 24 8" xfId="21794" xr:uid="{00000000-0005-0000-0000-000023550000}"/>
    <cellStyle name="Normal 9 3 24 9" xfId="21795" xr:uid="{00000000-0005-0000-0000-000024550000}"/>
    <cellStyle name="Normal 9 3 25" xfId="21796" xr:uid="{00000000-0005-0000-0000-000025550000}"/>
    <cellStyle name="Normal 9 3 25 10" xfId="21797" xr:uid="{00000000-0005-0000-0000-000026550000}"/>
    <cellStyle name="Normal 9 3 25 11" xfId="21798" xr:uid="{00000000-0005-0000-0000-000027550000}"/>
    <cellStyle name="Normal 9 3 25 12" xfId="21799" xr:uid="{00000000-0005-0000-0000-000028550000}"/>
    <cellStyle name="Normal 9 3 25 13" xfId="21800" xr:uid="{00000000-0005-0000-0000-000029550000}"/>
    <cellStyle name="Normal 9 3 25 14" xfId="21801" xr:uid="{00000000-0005-0000-0000-00002A550000}"/>
    <cellStyle name="Normal 9 3 25 15" xfId="21802" xr:uid="{00000000-0005-0000-0000-00002B550000}"/>
    <cellStyle name="Normal 9 3 25 16" xfId="21803" xr:uid="{00000000-0005-0000-0000-00002C550000}"/>
    <cellStyle name="Normal 9 3 25 17" xfId="21804" xr:uid="{00000000-0005-0000-0000-00002D550000}"/>
    <cellStyle name="Normal 9 3 25 18" xfId="21805" xr:uid="{00000000-0005-0000-0000-00002E550000}"/>
    <cellStyle name="Normal 9 3 25 19" xfId="21806" xr:uid="{00000000-0005-0000-0000-00002F550000}"/>
    <cellStyle name="Normal 9 3 25 2" xfId="21807" xr:uid="{00000000-0005-0000-0000-000030550000}"/>
    <cellStyle name="Normal 9 3 25 20" xfId="21808" xr:uid="{00000000-0005-0000-0000-000031550000}"/>
    <cellStyle name="Normal 9 3 25 21" xfId="21809" xr:uid="{00000000-0005-0000-0000-000032550000}"/>
    <cellStyle name="Normal 9 3 25 22" xfId="21810" xr:uid="{00000000-0005-0000-0000-000033550000}"/>
    <cellStyle name="Normal 9 3 25 23" xfId="21811" xr:uid="{00000000-0005-0000-0000-000034550000}"/>
    <cellStyle name="Normal 9 3 25 24" xfId="21812" xr:uid="{00000000-0005-0000-0000-000035550000}"/>
    <cellStyle name="Normal 9 3 25 25" xfId="21813" xr:uid="{00000000-0005-0000-0000-000036550000}"/>
    <cellStyle name="Normal 9 3 25 3" xfId="21814" xr:uid="{00000000-0005-0000-0000-000037550000}"/>
    <cellStyle name="Normal 9 3 25 4" xfId="21815" xr:uid="{00000000-0005-0000-0000-000038550000}"/>
    <cellStyle name="Normal 9 3 25 5" xfId="21816" xr:uid="{00000000-0005-0000-0000-000039550000}"/>
    <cellStyle name="Normal 9 3 25 6" xfId="21817" xr:uid="{00000000-0005-0000-0000-00003A550000}"/>
    <cellStyle name="Normal 9 3 25 7" xfId="21818" xr:uid="{00000000-0005-0000-0000-00003B550000}"/>
    <cellStyle name="Normal 9 3 25 8" xfId="21819" xr:uid="{00000000-0005-0000-0000-00003C550000}"/>
    <cellStyle name="Normal 9 3 25 9" xfId="21820" xr:uid="{00000000-0005-0000-0000-00003D550000}"/>
    <cellStyle name="Normal 9 3 26" xfId="21821" xr:uid="{00000000-0005-0000-0000-00003E550000}"/>
    <cellStyle name="Normal 9 3 26 10" xfId="21822" xr:uid="{00000000-0005-0000-0000-00003F550000}"/>
    <cellStyle name="Normal 9 3 26 11" xfId="21823" xr:uid="{00000000-0005-0000-0000-000040550000}"/>
    <cellStyle name="Normal 9 3 26 12" xfId="21824" xr:uid="{00000000-0005-0000-0000-000041550000}"/>
    <cellStyle name="Normal 9 3 26 13" xfId="21825" xr:uid="{00000000-0005-0000-0000-000042550000}"/>
    <cellStyle name="Normal 9 3 26 14" xfId="21826" xr:uid="{00000000-0005-0000-0000-000043550000}"/>
    <cellStyle name="Normal 9 3 26 15" xfId="21827" xr:uid="{00000000-0005-0000-0000-000044550000}"/>
    <cellStyle name="Normal 9 3 26 16" xfId="21828" xr:uid="{00000000-0005-0000-0000-000045550000}"/>
    <cellStyle name="Normal 9 3 26 17" xfId="21829" xr:uid="{00000000-0005-0000-0000-000046550000}"/>
    <cellStyle name="Normal 9 3 26 18" xfId="21830" xr:uid="{00000000-0005-0000-0000-000047550000}"/>
    <cellStyle name="Normal 9 3 26 19" xfId="21831" xr:uid="{00000000-0005-0000-0000-000048550000}"/>
    <cellStyle name="Normal 9 3 26 2" xfId="21832" xr:uid="{00000000-0005-0000-0000-000049550000}"/>
    <cellStyle name="Normal 9 3 26 20" xfId="21833" xr:uid="{00000000-0005-0000-0000-00004A550000}"/>
    <cellStyle name="Normal 9 3 26 21" xfId="21834" xr:uid="{00000000-0005-0000-0000-00004B550000}"/>
    <cellStyle name="Normal 9 3 26 22" xfId="21835" xr:uid="{00000000-0005-0000-0000-00004C550000}"/>
    <cellStyle name="Normal 9 3 26 23" xfId="21836" xr:uid="{00000000-0005-0000-0000-00004D550000}"/>
    <cellStyle name="Normal 9 3 26 24" xfId="21837" xr:uid="{00000000-0005-0000-0000-00004E550000}"/>
    <cellStyle name="Normal 9 3 26 25" xfId="21838" xr:uid="{00000000-0005-0000-0000-00004F550000}"/>
    <cellStyle name="Normal 9 3 26 3" xfId="21839" xr:uid="{00000000-0005-0000-0000-000050550000}"/>
    <cellStyle name="Normal 9 3 26 4" xfId="21840" xr:uid="{00000000-0005-0000-0000-000051550000}"/>
    <cellStyle name="Normal 9 3 26 5" xfId="21841" xr:uid="{00000000-0005-0000-0000-000052550000}"/>
    <cellStyle name="Normal 9 3 26 6" xfId="21842" xr:uid="{00000000-0005-0000-0000-000053550000}"/>
    <cellStyle name="Normal 9 3 26 7" xfId="21843" xr:uid="{00000000-0005-0000-0000-000054550000}"/>
    <cellStyle name="Normal 9 3 26 8" xfId="21844" xr:uid="{00000000-0005-0000-0000-000055550000}"/>
    <cellStyle name="Normal 9 3 26 9" xfId="21845" xr:uid="{00000000-0005-0000-0000-000056550000}"/>
    <cellStyle name="Normal 9 3 27" xfId="21846" xr:uid="{00000000-0005-0000-0000-000057550000}"/>
    <cellStyle name="Normal 9 3 27 10" xfId="21847" xr:uid="{00000000-0005-0000-0000-000058550000}"/>
    <cellStyle name="Normal 9 3 27 11" xfId="21848" xr:uid="{00000000-0005-0000-0000-000059550000}"/>
    <cellStyle name="Normal 9 3 27 12" xfId="21849" xr:uid="{00000000-0005-0000-0000-00005A550000}"/>
    <cellStyle name="Normal 9 3 27 13" xfId="21850" xr:uid="{00000000-0005-0000-0000-00005B550000}"/>
    <cellStyle name="Normal 9 3 27 14" xfId="21851" xr:uid="{00000000-0005-0000-0000-00005C550000}"/>
    <cellStyle name="Normal 9 3 27 15" xfId="21852" xr:uid="{00000000-0005-0000-0000-00005D550000}"/>
    <cellStyle name="Normal 9 3 27 16" xfId="21853" xr:uid="{00000000-0005-0000-0000-00005E550000}"/>
    <cellStyle name="Normal 9 3 27 17" xfId="21854" xr:uid="{00000000-0005-0000-0000-00005F550000}"/>
    <cellStyle name="Normal 9 3 27 18" xfId="21855" xr:uid="{00000000-0005-0000-0000-000060550000}"/>
    <cellStyle name="Normal 9 3 27 19" xfId="21856" xr:uid="{00000000-0005-0000-0000-000061550000}"/>
    <cellStyle name="Normal 9 3 27 2" xfId="21857" xr:uid="{00000000-0005-0000-0000-000062550000}"/>
    <cellStyle name="Normal 9 3 27 20" xfId="21858" xr:uid="{00000000-0005-0000-0000-000063550000}"/>
    <cellStyle name="Normal 9 3 27 21" xfId="21859" xr:uid="{00000000-0005-0000-0000-000064550000}"/>
    <cellStyle name="Normal 9 3 27 22" xfId="21860" xr:uid="{00000000-0005-0000-0000-000065550000}"/>
    <cellStyle name="Normal 9 3 27 23" xfId="21861" xr:uid="{00000000-0005-0000-0000-000066550000}"/>
    <cellStyle name="Normal 9 3 27 24" xfId="21862" xr:uid="{00000000-0005-0000-0000-000067550000}"/>
    <cellStyle name="Normal 9 3 27 25" xfId="21863" xr:uid="{00000000-0005-0000-0000-000068550000}"/>
    <cellStyle name="Normal 9 3 27 3" xfId="21864" xr:uid="{00000000-0005-0000-0000-000069550000}"/>
    <cellStyle name="Normal 9 3 27 4" xfId="21865" xr:uid="{00000000-0005-0000-0000-00006A550000}"/>
    <cellStyle name="Normal 9 3 27 5" xfId="21866" xr:uid="{00000000-0005-0000-0000-00006B550000}"/>
    <cellStyle name="Normal 9 3 27 6" xfId="21867" xr:uid="{00000000-0005-0000-0000-00006C550000}"/>
    <cellStyle name="Normal 9 3 27 7" xfId="21868" xr:uid="{00000000-0005-0000-0000-00006D550000}"/>
    <cellStyle name="Normal 9 3 27 8" xfId="21869" xr:uid="{00000000-0005-0000-0000-00006E550000}"/>
    <cellStyle name="Normal 9 3 27 9" xfId="21870" xr:uid="{00000000-0005-0000-0000-00006F550000}"/>
    <cellStyle name="Normal 9 3 28" xfId="21871" xr:uid="{00000000-0005-0000-0000-000070550000}"/>
    <cellStyle name="Normal 9 3 28 2" xfId="21872" xr:uid="{00000000-0005-0000-0000-000071550000}"/>
    <cellStyle name="Normal 9 3 28 3" xfId="21873" xr:uid="{00000000-0005-0000-0000-000072550000}"/>
    <cellStyle name="Normal 9 3 28 4" xfId="21874" xr:uid="{00000000-0005-0000-0000-000073550000}"/>
    <cellStyle name="Normal 9 3 28 5" xfId="21875" xr:uid="{00000000-0005-0000-0000-000074550000}"/>
    <cellStyle name="Normal 9 3 28 6" xfId="21876" xr:uid="{00000000-0005-0000-0000-000075550000}"/>
    <cellStyle name="Normal 9 3 29" xfId="21877" xr:uid="{00000000-0005-0000-0000-000076550000}"/>
    <cellStyle name="Normal 9 3 3" xfId="21878" xr:uid="{00000000-0005-0000-0000-000077550000}"/>
    <cellStyle name="Normal 9 3 3 10" xfId="21879" xr:uid="{00000000-0005-0000-0000-000078550000}"/>
    <cellStyle name="Normal 9 3 3 11" xfId="21880" xr:uid="{00000000-0005-0000-0000-000079550000}"/>
    <cellStyle name="Normal 9 3 3 12" xfId="21881" xr:uid="{00000000-0005-0000-0000-00007A550000}"/>
    <cellStyle name="Normal 9 3 3 13" xfId="21882" xr:uid="{00000000-0005-0000-0000-00007B550000}"/>
    <cellStyle name="Normal 9 3 3 14" xfId="21883" xr:uid="{00000000-0005-0000-0000-00007C550000}"/>
    <cellStyle name="Normal 9 3 3 15" xfId="21884" xr:uid="{00000000-0005-0000-0000-00007D550000}"/>
    <cellStyle name="Normal 9 3 3 16" xfId="21885" xr:uid="{00000000-0005-0000-0000-00007E550000}"/>
    <cellStyle name="Normal 9 3 3 17" xfId="21886" xr:uid="{00000000-0005-0000-0000-00007F550000}"/>
    <cellStyle name="Normal 9 3 3 18" xfId="21887" xr:uid="{00000000-0005-0000-0000-000080550000}"/>
    <cellStyle name="Normal 9 3 3 19" xfId="21888" xr:uid="{00000000-0005-0000-0000-000081550000}"/>
    <cellStyle name="Normal 9 3 3 2" xfId="21889" xr:uid="{00000000-0005-0000-0000-000082550000}"/>
    <cellStyle name="Normal 9 3 3 2 2" xfId="21890" xr:uid="{00000000-0005-0000-0000-000083550000}"/>
    <cellStyle name="Normal 9 3 3 2 3" xfId="21891" xr:uid="{00000000-0005-0000-0000-000084550000}"/>
    <cellStyle name="Normal 9 3 3 2 4" xfId="21892" xr:uid="{00000000-0005-0000-0000-000085550000}"/>
    <cellStyle name="Normal 9 3 3 2 5" xfId="21893" xr:uid="{00000000-0005-0000-0000-000086550000}"/>
    <cellStyle name="Normal 9 3 3 2 6" xfId="21894" xr:uid="{00000000-0005-0000-0000-000087550000}"/>
    <cellStyle name="Normal 9 3 3 20" xfId="21895" xr:uid="{00000000-0005-0000-0000-000088550000}"/>
    <cellStyle name="Normal 9 3 3 21" xfId="21896" xr:uid="{00000000-0005-0000-0000-000089550000}"/>
    <cellStyle name="Normal 9 3 3 22" xfId="21897" xr:uid="{00000000-0005-0000-0000-00008A550000}"/>
    <cellStyle name="Normal 9 3 3 23" xfId="21898" xr:uid="{00000000-0005-0000-0000-00008B550000}"/>
    <cellStyle name="Normal 9 3 3 24" xfId="21899" xr:uid="{00000000-0005-0000-0000-00008C550000}"/>
    <cellStyle name="Normal 9 3 3 25" xfId="21900" xr:uid="{00000000-0005-0000-0000-00008D550000}"/>
    <cellStyle name="Normal 9 3 3 26" xfId="21901" xr:uid="{00000000-0005-0000-0000-00008E550000}"/>
    <cellStyle name="Normal 9 3 3 27" xfId="21902" xr:uid="{00000000-0005-0000-0000-00008F550000}"/>
    <cellStyle name="Normal 9 3 3 28" xfId="21903" xr:uid="{00000000-0005-0000-0000-000090550000}"/>
    <cellStyle name="Normal 9 3 3 29" xfId="21904" xr:uid="{00000000-0005-0000-0000-000091550000}"/>
    <cellStyle name="Normal 9 3 3 3" xfId="21905" xr:uid="{00000000-0005-0000-0000-000092550000}"/>
    <cellStyle name="Normal 9 3 3 30" xfId="21906" xr:uid="{00000000-0005-0000-0000-000093550000}"/>
    <cellStyle name="Normal 9 3 3 31" xfId="21907" xr:uid="{00000000-0005-0000-0000-000094550000}"/>
    <cellStyle name="Normal 9 3 3 32" xfId="21908" xr:uid="{00000000-0005-0000-0000-000095550000}"/>
    <cellStyle name="Normal 9 3 3 4" xfId="21909" xr:uid="{00000000-0005-0000-0000-000096550000}"/>
    <cellStyle name="Normal 9 3 3 5" xfId="21910" xr:uid="{00000000-0005-0000-0000-000097550000}"/>
    <cellStyle name="Normal 9 3 3 6" xfId="21911" xr:uid="{00000000-0005-0000-0000-000098550000}"/>
    <cellStyle name="Normal 9 3 3 7" xfId="21912" xr:uid="{00000000-0005-0000-0000-000099550000}"/>
    <cellStyle name="Normal 9 3 3 8" xfId="21913" xr:uid="{00000000-0005-0000-0000-00009A550000}"/>
    <cellStyle name="Normal 9 3 3 9" xfId="21914" xr:uid="{00000000-0005-0000-0000-00009B550000}"/>
    <cellStyle name="Normal 9 3 30" xfId="21915" xr:uid="{00000000-0005-0000-0000-00009C550000}"/>
    <cellStyle name="Normal 9 3 31" xfId="21916" xr:uid="{00000000-0005-0000-0000-00009D550000}"/>
    <cellStyle name="Normal 9 3 32" xfId="21917" xr:uid="{00000000-0005-0000-0000-00009E550000}"/>
    <cellStyle name="Normal 9 3 33" xfId="21918" xr:uid="{00000000-0005-0000-0000-00009F550000}"/>
    <cellStyle name="Normal 9 3 34" xfId="21919" xr:uid="{00000000-0005-0000-0000-0000A0550000}"/>
    <cellStyle name="Normal 9 3 35" xfId="21920" xr:uid="{00000000-0005-0000-0000-0000A1550000}"/>
    <cellStyle name="Normal 9 3 36" xfId="21921" xr:uid="{00000000-0005-0000-0000-0000A2550000}"/>
    <cellStyle name="Normal 9 3 37" xfId="21922" xr:uid="{00000000-0005-0000-0000-0000A3550000}"/>
    <cellStyle name="Normal 9 3 38" xfId="21923" xr:uid="{00000000-0005-0000-0000-0000A4550000}"/>
    <cellStyle name="Normal 9 3 39" xfId="21924" xr:uid="{00000000-0005-0000-0000-0000A5550000}"/>
    <cellStyle name="Normal 9 3 4" xfId="21925" xr:uid="{00000000-0005-0000-0000-0000A6550000}"/>
    <cellStyle name="Normal 9 3 4 10" xfId="21926" xr:uid="{00000000-0005-0000-0000-0000A7550000}"/>
    <cellStyle name="Normal 9 3 4 11" xfId="21927" xr:uid="{00000000-0005-0000-0000-0000A8550000}"/>
    <cellStyle name="Normal 9 3 4 12" xfId="21928" xr:uid="{00000000-0005-0000-0000-0000A9550000}"/>
    <cellStyle name="Normal 9 3 4 13" xfId="21929" xr:uid="{00000000-0005-0000-0000-0000AA550000}"/>
    <cellStyle name="Normal 9 3 4 14" xfId="21930" xr:uid="{00000000-0005-0000-0000-0000AB550000}"/>
    <cellStyle name="Normal 9 3 4 15" xfId="21931" xr:uid="{00000000-0005-0000-0000-0000AC550000}"/>
    <cellStyle name="Normal 9 3 4 16" xfId="21932" xr:uid="{00000000-0005-0000-0000-0000AD550000}"/>
    <cellStyle name="Normal 9 3 4 17" xfId="21933" xr:uid="{00000000-0005-0000-0000-0000AE550000}"/>
    <cellStyle name="Normal 9 3 4 18" xfId="21934" xr:uid="{00000000-0005-0000-0000-0000AF550000}"/>
    <cellStyle name="Normal 9 3 4 19" xfId="21935" xr:uid="{00000000-0005-0000-0000-0000B0550000}"/>
    <cellStyle name="Normal 9 3 4 2" xfId="21936" xr:uid="{00000000-0005-0000-0000-0000B1550000}"/>
    <cellStyle name="Normal 9 3 4 2 2" xfId="21937" xr:uid="{00000000-0005-0000-0000-0000B2550000}"/>
    <cellStyle name="Normal 9 3 4 2 3" xfId="21938" xr:uid="{00000000-0005-0000-0000-0000B3550000}"/>
    <cellStyle name="Normal 9 3 4 2 4" xfId="21939" xr:uid="{00000000-0005-0000-0000-0000B4550000}"/>
    <cellStyle name="Normal 9 3 4 2 5" xfId="21940" xr:uid="{00000000-0005-0000-0000-0000B5550000}"/>
    <cellStyle name="Normal 9 3 4 2 6" xfId="21941" xr:uid="{00000000-0005-0000-0000-0000B6550000}"/>
    <cellStyle name="Normal 9 3 4 20" xfId="21942" xr:uid="{00000000-0005-0000-0000-0000B7550000}"/>
    <cellStyle name="Normal 9 3 4 21" xfId="21943" xr:uid="{00000000-0005-0000-0000-0000B8550000}"/>
    <cellStyle name="Normal 9 3 4 22" xfId="21944" xr:uid="{00000000-0005-0000-0000-0000B9550000}"/>
    <cellStyle name="Normal 9 3 4 23" xfId="21945" xr:uid="{00000000-0005-0000-0000-0000BA550000}"/>
    <cellStyle name="Normal 9 3 4 24" xfId="21946" xr:uid="{00000000-0005-0000-0000-0000BB550000}"/>
    <cellStyle name="Normal 9 3 4 25" xfId="21947" xr:uid="{00000000-0005-0000-0000-0000BC550000}"/>
    <cellStyle name="Normal 9 3 4 26" xfId="21948" xr:uid="{00000000-0005-0000-0000-0000BD550000}"/>
    <cellStyle name="Normal 9 3 4 27" xfId="21949" xr:uid="{00000000-0005-0000-0000-0000BE550000}"/>
    <cellStyle name="Normal 9 3 4 28" xfId="21950" xr:uid="{00000000-0005-0000-0000-0000BF550000}"/>
    <cellStyle name="Normal 9 3 4 29" xfId="21951" xr:uid="{00000000-0005-0000-0000-0000C0550000}"/>
    <cellStyle name="Normal 9 3 4 3" xfId="21952" xr:uid="{00000000-0005-0000-0000-0000C1550000}"/>
    <cellStyle name="Normal 9 3 4 30" xfId="21953" xr:uid="{00000000-0005-0000-0000-0000C2550000}"/>
    <cellStyle name="Normal 9 3 4 31" xfId="21954" xr:uid="{00000000-0005-0000-0000-0000C3550000}"/>
    <cellStyle name="Normal 9 3 4 32" xfId="21955" xr:uid="{00000000-0005-0000-0000-0000C4550000}"/>
    <cellStyle name="Normal 9 3 4 4" xfId="21956" xr:uid="{00000000-0005-0000-0000-0000C5550000}"/>
    <cellStyle name="Normal 9 3 4 5" xfId="21957" xr:uid="{00000000-0005-0000-0000-0000C6550000}"/>
    <cellStyle name="Normal 9 3 4 6" xfId="21958" xr:uid="{00000000-0005-0000-0000-0000C7550000}"/>
    <cellStyle name="Normal 9 3 4 7" xfId="21959" xr:uid="{00000000-0005-0000-0000-0000C8550000}"/>
    <cellStyle name="Normal 9 3 4 8" xfId="21960" xr:uid="{00000000-0005-0000-0000-0000C9550000}"/>
    <cellStyle name="Normal 9 3 4 9" xfId="21961" xr:uid="{00000000-0005-0000-0000-0000CA550000}"/>
    <cellStyle name="Normal 9 3 40" xfId="21962" xr:uid="{00000000-0005-0000-0000-0000CB550000}"/>
    <cellStyle name="Normal 9 3 41" xfId="21963" xr:uid="{00000000-0005-0000-0000-0000CC550000}"/>
    <cellStyle name="Normal 9 3 42" xfId="21964" xr:uid="{00000000-0005-0000-0000-0000CD550000}"/>
    <cellStyle name="Normal 9 3 43" xfId="21965" xr:uid="{00000000-0005-0000-0000-0000CE550000}"/>
    <cellStyle name="Normal 9 3 44" xfId="21966" xr:uid="{00000000-0005-0000-0000-0000CF550000}"/>
    <cellStyle name="Normal 9 3 45" xfId="21967" xr:uid="{00000000-0005-0000-0000-0000D0550000}"/>
    <cellStyle name="Normal 9 3 46" xfId="21968" xr:uid="{00000000-0005-0000-0000-0000D1550000}"/>
    <cellStyle name="Normal 9 3 47" xfId="21969" xr:uid="{00000000-0005-0000-0000-0000D2550000}"/>
    <cellStyle name="Normal 9 3 48" xfId="21970" xr:uid="{00000000-0005-0000-0000-0000D3550000}"/>
    <cellStyle name="Normal 9 3 49" xfId="21971" xr:uid="{00000000-0005-0000-0000-0000D4550000}"/>
    <cellStyle name="Normal 9 3 5" xfId="21972" xr:uid="{00000000-0005-0000-0000-0000D5550000}"/>
    <cellStyle name="Normal 9 3 5 10" xfId="21973" xr:uid="{00000000-0005-0000-0000-0000D6550000}"/>
    <cellStyle name="Normal 9 3 5 11" xfId="21974" xr:uid="{00000000-0005-0000-0000-0000D7550000}"/>
    <cellStyle name="Normal 9 3 5 12" xfId="21975" xr:uid="{00000000-0005-0000-0000-0000D8550000}"/>
    <cellStyle name="Normal 9 3 5 13" xfId="21976" xr:uid="{00000000-0005-0000-0000-0000D9550000}"/>
    <cellStyle name="Normal 9 3 5 14" xfId="21977" xr:uid="{00000000-0005-0000-0000-0000DA550000}"/>
    <cellStyle name="Normal 9 3 5 15" xfId="21978" xr:uid="{00000000-0005-0000-0000-0000DB550000}"/>
    <cellStyle name="Normal 9 3 5 16" xfId="21979" xr:uid="{00000000-0005-0000-0000-0000DC550000}"/>
    <cellStyle name="Normal 9 3 5 17" xfId="21980" xr:uid="{00000000-0005-0000-0000-0000DD550000}"/>
    <cellStyle name="Normal 9 3 5 18" xfId="21981" xr:uid="{00000000-0005-0000-0000-0000DE550000}"/>
    <cellStyle name="Normal 9 3 5 19" xfId="21982" xr:uid="{00000000-0005-0000-0000-0000DF550000}"/>
    <cellStyle name="Normal 9 3 5 2" xfId="21983" xr:uid="{00000000-0005-0000-0000-0000E0550000}"/>
    <cellStyle name="Normal 9 3 5 2 2" xfId="21984" xr:uid="{00000000-0005-0000-0000-0000E1550000}"/>
    <cellStyle name="Normal 9 3 5 2 3" xfId="21985" xr:uid="{00000000-0005-0000-0000-0000E2550000}"/>
    <cellStyle name="Normal 9 3 5 2 4" xfId="21986" xr:uid="{00000000-0005-0000-0000-0000E3550000}"/>
    <cellStyle name="Normal 9 3 5 2 5" xfId="21987" xr:uid="{00000000-0005-0000-0000-0000E4550000}"/>
    <cellStyle name="Normal 9 3 5 2 6" xfId="21988" xr:uid="{00000000-0005-0000-0000-0000E5550000}"/>
    <cellStyle name="Normal 9 3 5 20" xfId="21989" xr:uid="{00000000-0005-0000-0000-0000E6550000}"/>
    <cellStyle name="Normal 9 3 5 21" xfId="21990" xr:uid="{00000000-0005-0000-0000-0000E7550000}"/>
    <cellStyle name="Normal 9 3 5 22" xfId="21991" xr:uid="{00000000-0005-0000-0000-0000E8550000}"/>
    <cellStyle name="Normal 9 3 5 23" xfId="21992" xr:uid="{00000000-0005-0000-0000-0000E9550000}"/>
    <cellStyle name="Normal 9 3 5 24" xfId="21993" xr:uid="{00000000-0005-0000-0000-0000EA550000}"/>
    <cellStyle name="Normal 9 3 5 25" xfId="21994" xr:uid="{00000000-0005-0000-0000-0000EB550000}"/>
    <cellStyle name="Normal 9 3 5 26" xfId="21995" xr:uid="{00000000-0005-0000-0000-0000EC550000}"/>
    <cellStyle name="Normal 9 3 5 27" xfId="21996" xr:uid="{00000000-0005-0000-0000-0000ED550000}"/>
    <cellStyle name="Normal 9 3 5 28" xfId="21997" xr:uid="{00000000-0005-0000-0000-0000EE550000}"/>
    <cellStyle name="Normal 9 3 5 29" xfId="21998" xr:uid="{00000000-0005-0000-0000-0000EF550000}"/>
    <cellStyle name="Normal 9 3 5 3" xfId="21999" xr:uid="{00000000-0005-0000-0000-0000F0550000}"/>
    <cellStyle name="Normal 9 3 5 30" xfId="22000" xr:uid="{00000000-0005-0000-0000-0000F1550000}"/>
    <cellStyle name="Normal 9 3 5 31" xfId="22001" xr:uid="{00000000-0005-0000-0000-0000F2550000}"/>
    <cellStyle name="Normal 9 3 5 32" xfId="22002" xr:uid="{00000000-0005-0000-0000-0000F3550000}"/>
    <cellStyle name="Normal 9 3 5 4" xfId="22003" xr:uid="{00000000-0005-0000-0000-0000F4550000}"/>
    <cellStyle name="Normal 9 3 5 5" xfId="22004" xr:uid="{00000000-0005-0000-0000-0000F5550000}"/>
    <cellStyle name="Normal 9 3 5 6" xfId="22005" xr:uid="{00000000-0005-0000-0000-0000F6550000}"/>
    <cellStyle name="Normal 9 3 5 7" xfId="22006" xr:uid="{00000000-0005-0000-0000-0000F7550000}"/>
    <cellStyle name="Normal 9 3 5 8" xfId="22007" xr:uid="{00000000-0005-0000-0000-0000F8550000}"/>
    <cellStyle name="Normal 9 3 5 9" xfId="22008" xr:uid="{00000000-0005-0000-0000-0000F9550000}"/>
    <cellStyle name="Normal 9 3 50" xfId="22009" xr:uid="{00000000-0005-0000-0000-0000FA550000}"/>
    <cellStyle name="Normal 9 3 51" xfId="22010" xr:uid="{00000000-0005-0000-0000-0000FB550000}"/>
    <cellStyle name="Normal 9 3 52" xfId="22011" xr:uid="{00000000-0005-0000-0000-0000FC550000}"/>
    <cellStyle name="Normal 9 3 53" xfId="22012" xr:uid="{00000000-0005-0000-0000-0000FD550000}"/>
    <cellStyle name="Normal 9 3 54" xfId="22013" xr:uid="{00000000-0005-0000-0000-0000FE550000}"/>
    <cellStyle name="Normal 9 3 55" xfId="22014" xr:uid="{00000000-0005-0000-0000-0000FF550000}"/>
    <cellStyle name="Normal 9 3 56" xfId="22015" xr:uid="{00000000-0005-0000-0000-000000560000}"/>
    <cellStyle name="Normal 9 3 57" xfId="22016" xr:uid="{00000000-0005-0000-0000-000001560000}"/>
    <cellStyle name="Normal 9 3 58" xfId="22017" xr:uid="{00000000-0005-0000-0000-000002560000}"/>
    <cellStyle name="Normal 9 3 59" xfId="22018" xr:uid="{00000000-0005-0000-0000-000003560000}"/>
    <cellStyle name="Normal 9 3 6" xfId="22019" xr:uid="{00000000-0005-0000-0000-000004560000}"/>
    <cellStyle name="Normal 9 3 6 10" xfId="22020" xr:uid="{00000000-0005-0000-0000-000005560000}"/>
    <cellStyle name="Normal 9 3 6 11" xfId="22021" xr:uid="{00000000-0005-0000-0000-000006560000}"/>
    <cellStyle name="Normal 9 3 6 12" xfId="22022" xr:uid="{00000000-0005-0000-0000-000007560000}"/>
    <cellStyle name="Normal 9 3 6 13" xfId="22023" xr:uid="{00000000-0005-0000-0000-000008560000}"/>
    <cellStyle name="Normal 9 3 6 14" xfId="22024" xr:uid="{00000000-0005-0000-0000-000009560000}"/>
    <cellStyle name="Normal 9 3 6 15" xfId="22025" xr:uid="{00000000-0005-0000-0000-00000A560000}"/>
    <cellStyle name="Normal 9 3 6 16" xfId="22026" xr:uid="{00000000-0005-0000-0000-00000B560000}"/>
    <cellStyle name="Normal 9 3 6 17" xfId="22027" xr:uid="{00000000-0005-0000-0000-00000C560000}"/>
    <cellStyle name="Normal 9 3 6 18" xfId="22028" xr:uid="{00000000-0005-0000-0000-00000D560000}"/>
    <cellStyle name="Normal 9 3 6 19" xfId="22029" xr:uid="{00000000-0005-0000-0000-00000E560000}"/>
    <cellStyle name="Normal 9 3 6 2" xfId="22030" xr:uid="{00000000-0005-0000-0000-00000F560000}"/>
    <cellStyle name="Normal 9 3 6 2 2" xfId="22031" xr:uid="{00000000-0005-0000-0000-000010560000}"/>
    <cellStyle name="Normal 9 3 6 2 3" xfId="22032" xr:uid="{00000000-0005-0000-0000-000011560000}"/>
    <cellStyle name="Normal 9 3 6 2 4" xfId="22033" xr:uid="{00000000-0005-0000-0000-000012560000}"/>
    <cellStyle name="Normal 9 3 6 2 5" xfId="22034" xr:uid="{00000000-0005-0000-0000-000013560000}"/>
    <cellStyle name="Normal 9 3 6 2 6" xfId="22035" xr:uid="{00000000-0005-0000-0000-000014560000}"/>
    <cellStyle name="Normal 9 3 6 20" xfId="22036" xr:uid="{00000000-0005-0000-0000-000015560000}"/>
    <cellStyle name="Normal 9 3 6 21" xfId="22037" xr:uid="{00000000-0005-0000-0000-000016560000}"/>
    <cellStyle name="Normal 9 3 6 22" xfId="22038" xr:uid="{00000000-0005-0000-0000-000017560000}"/>
    <cellStyle name="Normal 9 3 6 23" xfId="22039" xr:uid="{00000000-0005-0000-0000-000018560000}"/>
    <cellStyle name="Normal 9 3 6 24" xfId="22040" xr:uid="{00000000-0005-0000-0000-000019560000}"/>
    <cellStyle name="Normal 9 3 6 25" xfId="22041" xr:uid="{00000000-0005-0000-0000-00001A560000}"/>
    <cellStyle name="Normal 9 3 6 26" xfId="22042" xr:uid="{00000000-0005-0000-0000-00001B560000}"/>
    <cellStyle name="Normal 9 3 6 27" xfId="22043" xr:uid="{00000000-0005-0000-0000-00001C560000}"/>
    <cellStyle name="Normal 9 3 6 28" xfId="22044" xr:uid="{00000000-0005-0000-0000-00001D560000}"/>
    <cellStyle name="Normal 9 3 6 29" xfId="22045" xr:uid="{00000000-0005-0000-0000-00001E560000}"/>
    <cellStyle name="Normal 9 3 6 3" xfId="22046" xr:uid="{00000000-0005-0000-0000-00001F560000}"/>
    <cellStyle name="Normal 9 3 6 30" xfId="22047" xr:uid="{00000000-0005-0000-0000-000020560000}"/>
    <cellStyle name="Normal 9 3 6 31" xfId="22048" xr:uid="{00000000-0005-0000-0000-000021560000}"/>
    <cellStyle name="Normal 9 3 6 32" xfId="22049" xr:uid="{00000000-0005-0000-0000-000022560000}"/>
    <cellStyle name="Normal 9 3 6 4" xfId="22050" xr:uid="{00000000-0005-0000-0000-000023560000}"/>
    <cellStyle name="Normal 9 3 6 5" xfId="22051" xr:uid="{00000000-0005-0000-0000-000024560000}"/>
    <cellStyle name="Normal 9 3 6 6" xfId="22052" xr:uid="{00000000-0005-0000-0000-000025560000}"/>
    <cellStyle name="Normal 9 3 6 7" xfId="22053" xr:uid="{00000000-0005-0000-0000-000026560000}"/>
    <cellStyle name="Normal 9 3 6 8" xfId="22054" xr:uid="{00000000-0005-0000-0000-000027560000}"/>
    <cellStyle name="Normal 9 3 6 9" xfId="22055" xr:uid="{00000000-0005-0000-0000-000028560000}"/>
    <cellStyle name="Normal 9 3 7" xfId="22056" xr:uid="{00000000-0005-0000-0000-000029560000}"/>
    <cellStyle name="Normal 9 3 7 10" xfId="22057" xr:uid="{00000000-0005-0000-0000-00002A560000}"/>
    <cellStyle name="Normal 9 3 7 11" xfId="22058" xr:uid="{00000000-0005-0000-0000-00002B560000}"/>
    <cellStyle name="Normal 9 3 7 12" xfId="22059" xr:uid="{00000000-0005-0000-0000-00002C560000}"/>
    <cellStyle name="Normal 9 3 7 13" xfId="22060" xr:uid="{00000000-0005-0000-0000-00002D560000}"/>
    <cellStyle name="Normal 9 3 7 14" xfId="22061" xr:uid="{00000000-0005-0000-0000-00002E560000}"/>
    <cellStyle name="Normal 9 3 7 15" xfId="22062" xr:uid="{00000000-0005-0000-0000-00002F560000}"/>
    <cellStyle name="Normal 9 3 7 16" xfId="22063" xr:uid="{00000000-0005-0000-0000-000030560000}"/>
    <cellStyle name="Normal 9 3 7 17" xfId="22064" xr:uid="{00000000-0005-0000-0000-000031560000}"/>
    <cellStyle name="Normal 9 3 7 18" xfId="22065" xr:uid="{00000000-0005-0000-0000-000032560000}"/>
    <cellStyle name="Normal 9 3 7 19" xfId="22066" xr:uid="{00000000-0005-0000-0000-000033560000}"/>
    <cellStyle name="Normal 9 3 7 2" xfId="22067" xr:uid="{00000000-0005-0000-0000-000034560000}"/>
    <cellStyle name="Normal 9 3 7 2 2" xfId="22068" xr:uid="{00000000-0005-0000-0000-000035560000}"/>
    <cellStyle name="Normal 9 3 7 2 3" xfId="22069" xr:uid="{00000000-0005-0000-0000-000036560000}"/>
    <cellStyle name="Normal 9 3 7 2 4" xfId="22070" xr:uid="{00000000-0005-0000-0000-000037560000}"/>
    <cellStyle name="Normal 9 3 7 2 5" xfId="22071" xr:uid="{00000000-0005-0000-0000-000038560000}"/>
    <cellStyle name="Normal 9 3 7 2 6" xfId="22072" xr:uid="{00000000-0005-0000-0000-000039560000}"/>
    <cellStyle name="Normal 9 3 7 20" xfId="22073" xr:uid="{00000000-0005-0000-0000-00003A560000}"/>
    <cellStyle name="Normal 9 3 7 21" xfId="22074" xr:uid="{00000000-0005-0000-0000-00003B560000}"/>
    <cellStyle name="Normal 9 3 7 22" xfId="22075" xr:uid="{00000000-0005-0000-0000-00003C560000}"/>
    <cellStyle name="Normal 9 3 7 23" xfId="22076" xr:uid="{00000000-0005-0000-0000-00003D560000}"/>
    <cellStyle name="Normal 9 3 7 24" xfId="22077" xr:uid="{00000000-0005-0000-0000-00003E560000}"/>
    <cellStyle name="Normal 9 3 7 25" xfId="22078" xr:uid="{00000000-0005-0000-0000-00003F560000}"/>
    <cellStyle name="Normal 9 3 7 26" xfId="22079" xr:uid="{00000000-0005-0000-0000-000040560000}"/>
    <cellStyle name="Normal 9 3 7 27" xfId="22080" xr:uid="{00000000-0005-0000-0000-000041560000}"/>
    <cellStyle name="Normal 9 3 7 28" xfId="22081" xr:uid="{00000000-0005-0000-0000-000042560000}"/>
    <cellStyle name="Normal 9 3 7 29" xfId="22082" xr:uid="{00000000-0005-0000-0000-000043560000}"/>
    <cellStyle name="Normal 9 3 7 3" xfId="22083" xr:uid="{00000000-0005-0000-0000-000044560000}"/>
    <cellStyle name="Normal 9 3 7 30" xfId="22084" xr:uid="{00000000-0005-0000-0000-000045560000}"/>
    <cellStyle name="Normal 9 3 7 31" xfId="22085" xr:uid="{00000000-0005-0000-0000-000046560000}"/>
    <cellStyle name="Normal 9 3 7 32" xfId="22086" xr:uid="{00000000-0005-0000-0000-000047560000}"/>
    <cellStyle name="Normal 9 3 7 4" xfId="22087" xr:uid="{00000000-0005-0000-0000-000048560000}"/>
    <cellStyle name="Normal 9 3 7 5" xfId="22088" xr:uid="{00000000-0005-0000-0000-000049560000}"/>
    <cellStyle name="Normal 9 3 7 6" xfId="22089" xr:uid="{00000000-0005-0000-0000-00004A560000}"/>
    <cellStyle name="Normal 9 3 7 7" xfId="22090" xr:uid="{00000000-0005-0000-0000-00004B560000}"/>
    <cellStyle name="Normal 9 3 7 8" xfId="22091" xr:uid="{00000000-0005-0000-0000-00004C560000}"/>
    <cellStyle name="Normal 9 3 7 9" xfId="22092" xr:uid="{00000000-0005-0000-0000-00004D560000}"/>
    <cellStyle name="Normal 9 3 8" xfId="22093" xr:uid="{00000000-0005-0000-0000-00004E560000}"/>
    <cellStyle name="Normal 9 3 8 10" xfId="22094" xr:uid="{00000000-0005-0000-0000-00004F560000}"/>
    <cellStyle name="Normal 9 3 8 11" xfId="22095" xr:uid="{00000000-0005-0000-0000-000050560000}"/>
    <cellStyle name="Normal 9 3 8 12" xfId="22096" xr:uid="{00000000-0005-0000-0000-000051560000}"/>
    <cellStyle name="Normal 9 3 8 13" xfId="22097" xr:uid="{00000000-0005-0000-0000-000052560000}"/>
    <cellStyle name="Normal 9 3 8 14" xfId="22098" xr:uid="{00000000-0005-0000-0000-000053560000}"/>
    <cellStyle name="Normal 9 3 8 15" xfId="22099" xr:uid="{00000000-0005-0000-0000-000054560000}"/>
    <cellStyle name="Normal 9 3 8 16" xfId="22100" xr:uid="{00000000-0005-0000-0000-000055560000}"/>
    <cellStyle name="Normal 9 3 8 17" xfId="22101" xr:uid="{00000000-0005-0000-0000-000056560000}"/>
    <cellStyle name="Normal 9 3 8 18" xfId="22102" xr:uid="{00000000-0005-0000-0000-000057560000}"/>
    <cellStyle name="Normal 9 3 8 19" xfId="22103" xr:uid="{00000000-0005-0000-0000-000058560000}"/>
    <cellStyle name="Normal 9 3 8 2" xfId="22104" xr:uid="{00000000-0005-0000-0000-000059560000}"/>
    <cellStyle name="Normal 9 3 8 2 2" xfId="22105" xr:uid="{00000000-0005-0000-0000-00005A560000}"/>
    <cellStyle name="Normal 9 3 8 2 3" xfId="22106" xr:uid="{00000000-0005-0000-0000-00005B560000}"/>
    <cellStyle name="Normal 9 3 8 2 4" xfId="22107" xr:uid="{00000000-0005-0000-0000-00005C560000}"/>
    <cellStyle name="Normal 9 3 8 2 5" xfId="22108" xr:uid="{00000000-0005-0000-0000-00005D560000}"/>
    <cellStyle name="Normal 9 3 8 2 6" xfId="22109" xr:uid="{00000000-0005-0000-0000-00005E560000}"/>
    <cellStyle name="Normal 9 3 8 20" xfId="22110" xr:uid="{00000000-0005-0000-0000-00005F560000}"/>
    <cellStyle name="Normal 9 3 8 21" xfId="22111" xr:uid="{00000000-0005-0000-0000-000060560000}"/>
    <cellStyle name="Normal 9 3 8 22" xfId="22112" xr:uid="{00000000-0005-0000-0000-000061560000}"/>
    <cellStyle name="Normal 9 3 8 23" xfId="22113" xr:uid="{00000000-0005-0000-0000-000062560000}"/>
    <cellStyle name="Normal 9 3 8 24" xfId="22114" xr:uid="{00000000-0005-0000-0000-000063560000}"/>
    <cellStyle name="Normal 9 3 8 25" xfId="22115" xr:uid="{00000000-0005-0000-0000-000064560000}"/>
    <cellStyle name="Normal 9 3 8 26" xfId="22116" xr:uid="{00000000-0005-0000-0000-000065560000}"/>
    <cellStyle name="Normal 9 3 8 27" xfId="22117" xr:uid="{00000000-0005-0000-0000-000066560000}"/>
    <cellStyle name="Normal 9 3 8 28" xfId="22118" xr:uid="{00000000-0005-0000-0000-000067560000}"/>
    <cellStyle name="Normal 9 3 8 29" xfId="22119" xr:uid="{00000000-0005-0000-0000-000068560000}"/>
    <cellStyle name="Normal 9 3 8 3" xfId="22120" xr:uid="{00000000-0005-0000-0000-000069560000}"/>
    <cellStyle name="Normal 9 3 8 30" xfId="22121" xr:uid="{00000000-0005-0000-0000-00006A560000}"/>
    <cellStyle name="Normal 9 3 8 31" xfId="22122" xr:uid="{00000000-0005-0000-0000-00006B560000}"/>
    <cellStyle name="Normal 9 3 8 32" xfId="22123" xr:uid="{00000000-0005-0000-0000-00006C560000}"/>
    <cellStyle name="Normal 9 3 8 4" xfId="22124" xr:uid="{00000000-0005-0000-0000-00006D560000}"/>
    <cellStyle name="Normal 9 3 8 5" xfId="22125" xr:uid="{00000000-0005-0000-0000-00006E560000}"/>
    <cellStyle name="Normal 9 3 8 6" xfId="22126" xr:uid="{00000000-0005-0000-0000-00006F560000}"/>
    <cellStyle name="Normal 9 3 8 7" xfId="22127" xr:uid="{00000000-0005-0000-0000-000070560000}"/>
    <cellStyle name="Normal 9 3 8 8" xfId="22128" xr:uid="{00000000-0005-0000-0000-000071560000}"/>
    <cellStyle name="Normal 9 3 8 9" xfId="22129" xr:uid="{00000000-0005-0000-0000-000072560000}"/>
    <cellStyle name="Normal 9 3 9" xfId="22130" xr:uid="{00000000-0005-0000-0000-000073560000}"/>
    <cellStyle name="Normal 9 3 9 10" xfId="22131" xr:uid="{00000000-0005-0000-0000-000074560000}"/>
    <cellStyle name="Normal 9 3 9 11" xfId="22132" xr:uid="{00000000-0005-0000-0000-000075560000}"/>
    <cellStyle name="Normal 9 3 9 12" xfId="22133" xr:uid="{00000000-0005-0000-0000-000076560000}"/>
    <cellStyle name="Normal 9 3 9 13" xfId="22134" xr:uid="{00000000-0005-0000-0000-000077560000}"/>
    <cellStyle name="Normal 9 3 9 14" xfId="22135" xr:uid="{00000000-0005-0000-0000-000078560000}"/>
    <cellStyle name="Normal 9 3 9 15" xfId="22136" xr:uid="{00000000-0005-0000-0000-000079560000}"/>
    <cellStyle name="Normal 9 3 9 16" xfId="22137" xr:uid="{00000000-0005-0000-0000-00007A560000}"/>
    <cellStyle name="Normal 9 3 9 17" xfId="22138" xr:uid="{00000000-0005-0000-0000-00007B560000}"/>
    <cellStyle name="Normal 9 3 9 18" xfId="22139" xr:uid="{00000000-0005-0000-0000-00007C560000}"/>
    <cellStyle name="Normal 9 3 9 19" xfId="22140" xr:uid="{00000000-0005-0000-0000-00007D560000}"/>
    <cellStyle name="Normal 9 3 9 2" xfId="22141" xr:uid="{00000000-0005-0000-0000-00007E560000}"/>
    <cellStyle name="Normal 9 3 9 2 2" xfId="22142" xr:uid="{00000000-0005-0000-0000-00007F560000}"/>
    <cellStyle name="Normal 9 3 9 2 3" xfId="22143" xr:uid="{00000000-0005-0000-0000-000080560000}"/>
    <cellStyle name="Normal 9 3 9 2 4" xfId="22144" xr:uid="{00000000-0005-0000-0000-000081560000}"/>
    <cellStyle name="Normal 9 3 9 2 5" xfId="22145" xr:uid="{00000000-0005-0000-0000-000082560000}"/>
    <cellStyle name="Normal 9 3 9 2 6" xfId="22146" xr:uid="{00000000-0005-0000-0000-000083560000}"/>
    <cellStyle name="Normal 9 3 9 20" xfId="22147" xr:uid="{00000000-0005-0000-0000-000084560000}"/>
    <cellStyle name="Normal 9 3 9 21" xfId="22148" xr:uid="{00000000-0005-0000-0000-000085560000}"/>
    <cellStyle name="Normal 9 3 9 22" xfId="22149" xr:uid="{00000000-0005-0000-0000-000086560000}"/>
    <cellStyle name="Normal 9 3 9 23" xfId="22150" xr:uid="{00000000-0005-0000-0000-000087560000}"/>
    <cellStyle name="Normal 9 3 9 24" xfId="22151" xr:uid="{00000000-0005-0000-0000-000088560000}"/>
    <cellStyle name="Normal 9 3 9 25" xfId="22152" xr:uid="{00000000-0005-0000-0000-000089560000}"/>
    <cellStyle name="Normal 9 3 9 26" xfId="22153" xr:uid="{00000000-0005-0000-0000-00008A560000}"/>
    <cellStyle name="Normal 9 3 9 27" xfId="22154" xr:uid="{00000000-0005-0000-0000-00008B560000}"/>
    <cellStyle name="Normal 9 3 9 28" xfId="22155" xr:uid="{00000000-0005-0000-0000-00008C560000}"/>
    <cellStyle name="Normal 9 3 9 29" xfId="22156" xr:uid="{00000000-0005-0000-0000-00008D560000}"/>
    <cellStyle name="Normal 9 3 9 3" xfId="22157" xr:uid="{00000000-0005-0000-0000-00008E560000}"/>
    <cellStyle name="Normal 9 3 9 30" xfId="22158" xr:uid="{00000000-0005-0000-0000-00008F560000}"/>
    <cellStyle name="Normal 9 3 9 31" xfId="22159" xr:uid="{00000000-0005-0000-0000-000090560000}"/>
    <cellStyle name="Normal 9 3 9 32" xfId="22160" xr:uid="{00000000-0005-0000-0000-000091560000}"/>
    <cellStyle name="Normal 9 3 9 4" xfId="22161" xr:uid="{00000000-0005-0000-0000-000092560000}"/>
    <cellStyle name="Normal 9 3 9 5" xfId="22162" xr:uid="{00000000-0005-0000-0000-000093560000}"/>
    <cellStyle name="Normal 9 3 9 6" xfId="22163" xr:uid="{00000000-0005-0000-0000-000094560000}"/>
    <cellStyle name="Normal 9 3 9 7" xfId="22164" xr:uid="{00000000-0005-0000-0000-000095560000}"/>
    <cellStyle name="Normal 9 3 9 8" xfId="22165" xr:uid="{00000000-0005-0000-0000-000096560000}"/>
    <cellStyle name="Normal 9 3 9 9" xfId="22166" xr:uid="{00000000-0005-0000-0000-000097560000}"/>
    <cellStyle name="Normal 9 4" xfId="22167" xr:uid="{00000000-0005-0000-0000-000098560000}"/>
    <cellStyle name="Normal 9 4 10" xfId="22168" xr:uid="{00000000-0005-0000-0000-000099560000}"/>
    <cellStyle name="Normal 9 4 11" xfId="22169" xr:uid="{00000000-0005-0000-0000-00009A560000}"/>
    <cellStyle name="Normal 9 4 12" xfId="22170" xr:uid="{00000000-0005-0000-0000-00009B560000}"/>
    <cellStyle name="Normal 9 4 13" xfId="22171" xr:uid="{00000000-0005-0000-0000-00009C560000}"/>
    <cellStyle name="Normal 9 4 14" xfId="22172" xr:uid="{00000000-0005-0000-0000-00009D560000}"/>
    <cellStyle name="Normal 9 4 15" xfId="22173" xr:uid="{00000000-0005-0000-0000-00009E560000}"/>
    <cellStyle name="Normal 9 4 16" xfId="22174" xr:uid="{00000000-0005-0000-0000-00009F560000}"/>
    <cellStyle name="Normal 9 4 17" xfId="22175" xr:uid="{00000000-0005-0000-0000-0000A0560000}"/>
    <cellStyle name="Normal 9 4 18" xfId="22176" xr:uid="{00000000-0005-0000-0000-0000A1560000}"/>
    <cellStyle name="Normal 9 4 19" xfId="22177" xr:uid="{00000000-0005-0000-0000-0000A2560000}"/>
    <cellStyle name="Normal 9 4 2" xfId="22178" xr:uid="{00000000-0005-0000-0000-0000A3560000}"/>
    <cellStyle name="Normal 9 4 2 2" xfId="22179" xr:uid="{00000000-0005-0000-0000-0000A4560000}"/>
    <cellStyle name="Normal 9 4 2 3" xfId="22180" xr:uid="{00000000-0005-0000-0000-0000A5560000}"/>
    <cellStyle name="Normal 9 4 2 4" xfId="22181" xr:uid="{00000000-0005-0000-0000-0000A6560000}"/>
    <cellStyle name="Normal 9 4 2 5" xfId="22182" xr:uid="{00000000-0005-0000-0000-0000A7560000}"/>
    <cellStyle name="Normal 9 4 2 6" xfId="22183" xr:uid="{00000000-0005-0000-0000-0000A8560000}"/>
    <cellStyle name="Normal 9 4 20" xfId="22184" xr:uid="{00000000-0005-0000-0000-0000A9560000}"/>
    <cellStyle name="Normal 9 4 21" xfId="22185" xr:uid="{00000000-0005-0000-0000-0000AA560000}"/>
    <cellStyle name="Normal 9 4 22" xfId="22186" xr:uid="{00000000-0005-0000-0000-0000AB560000}"/>
    <cellStyle name="Normal 9 4 23" xfId="22187" xr:uid="{00000000-0005-0000-0000-0000AC560000}"/>
    <cellStyle name="Normal 9 4 24" xfId="22188" xr:uid="{00000000-0005-0000-0000-0000AD560000}"/>
    <cellStyle name="Normal 9 4 25" xfId="22189" xr:uid="{00000000-0005-0000-0000-0000AE560000}"/>
    <cellStyle name="Normal 9 4 26" xfId="22190" xr:uid="{00000000-0005-0000-0000-0000AF560000}"/>
    <cellStyle name="Normal 9 4 27" xfId="22191" xr:uid="{00000000-0005-0000-0000-0000B0560000}"/>
    <cellStyle name="Normal 9 4 28" xfId="22192" xr:uid="{00000000-0005-0000-0000-0000B1560000}"/>
    <cellStyle name="Normal 9 4 29" xfId="22193" xr:uid="{00000000-0005-0000-0000-0000B2560000}"/>
    <cellStyle name="Normal 9 4 3" xfId="22194" xr:uid="{00000000-0005-0000-0000-0000B3560000}"/>
    <cellStyle name="Normal 9 4 30" xfId="22195" xr:uid="{00000000-0005-0000-0000-0000B4560000}"/>
    <cellStyle name="Normal 9 4 31" xfId="22196" xr:uid="{00000000-0005-0000-0000-0000B5560000}"/>
    <cellStyle name="Normal 9 4 32" xfId="22197" xr:uid="{00000000-0005-0000-0000-0000B6560000}"/>
    <cellStyle name="Normal 9 4 33" xfId="22198" xr:uid="{00000000-0005-0000-0000-0000B7560000}"/>
    <cellStyle name="Normal 9 4 4" xfId="22199" xr:uid="{00000000-0005-0000-0000-0000B8560000}"/>
    <cellStyle name="Normal 9 4 5" xfId="22200" xr:uid="{00000000-0005-0000-0000-0000B9560000}"/>
    <cellStyle name="Normal 9 4 6" xfId="22201" xr:uid="{00000000-0005-0000-0000-0000BA560000}"/>
    <cellStyle name="Normal 9 4 7" xfId="22202" xr:uid="{00000000-0005-0000-0000-0000BB560000}"/>
    <cellStyle name="Normal 9 4 8" xfId="22203" xr:uid="{00000000-0005-0000-0000-0000BC560000}"/>
    <cellStyle name="Normal 9 4 9" xfId="22204" xr:uid="{00000000-0005-0000-0000-0000BD560000}"/>
    <cellStyle name="Normal 9 5" xfId="22205" xr:uid="{00000000-0005-0000-0000-0000BE560000}"/>
    <cellStyle name="Normal 9 5 10" xfId="22206" xr:uid="{00000000-0005-0000-0000-0000BF560000}"/>
    <cellStyle name="Normal 9 5 11" xfId="22207" xr:uid="{00000000-0005-0000-0000-0000C0560000}"/>
    <cellStyle name="Normal 9 5 12" xfId="22208" xr:uid="{00000000-0005-0000-0000-0000C1560000}"/>
    <cellStyle name="Normal 9 5 13" xfId="22209" xr:uid="{00000000-0005-0000-0000-0000C2560000}"/>
    <cellStyle name="Normal 9 5 14" xfId="22210" xr:uid="{00000000-0005-0000-0000-0000C3560000}"/>
    <cellStyle name="Normal 9 5 15" xfId="22211" xr:uid="{00000000-0005-0000-0000-0000C4560000}"/>
    <cellStyle name="Normal 9 5 16" xfId="22212" xr:uid="{00000000-0005-0000-0000-0000C5560000}"/>
    <cellStyle name="Normal 9 5 17" xfId="22213" xr:uid="{00000000-0005-0000-0000-0000C6560000}"/>
    <cellStyle name="Normal 9 5 18" xfId="22214" xr:uid="{00000000-0005-0000-0000-0000C7560000}"/>
    <cellStyle name="Normal 9 5 19" xfId="22215" xr:uid="{00000000-0005-0000-0000-0000C8560000}"/>
    <cellStyle name="Normal 9 5 2" xfId="22216" xr:uid="{00000000-0005-0000-0000-0000C9560000}"/>
    <cellStyle name="Normal 9 5 2 2" xfId="22217" xr:uid="{00000000-0005-0000-0000-0000CA560000}"/>
    <cellStyle name="Normal 9 5 2 3" xfId="22218" xr:uid="{00000000-0005-0000-0000-0000CB560000}"/>
    <cellStyle name="Normal 9 5 2 4" xfId="22219" xr:uid="{00000000-0005-0000-0000-0000CC560000}"/>
    <cellStyle name="Normal 9 5 2 5" xfId="22220" xr:uid="{00000000-0005-0000-0000-0000CD560000}"/>
    <cellStyle name="Normal 9 5 2 6" xfId="22221" xr:uid="{00000000-0005-0000-0000-0000CE560000}"/>
    <cellStyle name="Normal 9 5 20" xfId="22222" xr:uid="{00000000-0005-0000-0000-0000CF560000}"/>
    <cellStyle name="Normal 9 5 21" xfId="22223" xr:uid="{00000000-0005-0000-0000-0000D0560000}"/>
    <cellStyle name="Normal 9 5 22" xfId="22224" xr:uid="{00000000-0005-0000-0000-0000D1560000}"/>
    <cellStyle name="Normal 9 5 23" xfId="22225" xr:uid="{00000000-0005-0000-0000-0000D2560000}"/>
    <cellStyle name="Normal 9 5 24" xfId="22226" xr:uid="{00000000-0005-0000-0000-0000D3560000}"/>
    <cellStyle name="Normal 9 5 25" xfId="22227" xr:uid="{00000000-0005-0000-0000-0000D4560000}"/>
    <cellStyle name="Normal 9 5 26" xfId="22228" xr:uid="{00000000-0005-0000-0000-0000D5560000}"/>
    <cellStyle name="Normal 9 5 27" xfId="22229" xr:uid="{00000000-0005-0000-0000-0000D6560000}"/>
    <cellStyle name="Normal 9 5 28" xfId="22230" xr:uid="{00000000-0005-0000-0000-0000D7560000}"/>
    <cellStyle name="Normal 9 5 29" xfId="22231" xr:uid="{00000000-0005-0000-0000-0000D8560000}"/>
    <cellStyle name="Normal 9 5 3" xfId="22232" xr:uid="{00000000-0005-0000-0000-0000D9560000}"/>
    <cellStyle name="Normal 9 5 30" xfId="22233" xr:uid="{00000000-0005-0000-0000-0000DA560000}"/>
    <cellStyle name="Normal 9 5 31" xfId="22234" xr:uid="{00000000-0005-0000-0000-0000DB560000}"/>
    <cellStyle name="Normal 9 5 32" xfId="22235" xr:uid="{00000000-0005-0000-0000-0000DC560000}"/>
    <cellStyle name="Normal 9 5 33" xfId="22236" xr:uid="{00000000-0005-0000-0000-0000DD560000}"/>
    <cellStyle name="Normal 9 5 4" xfId="22237" xr:uid="{00000000-0005-0000-0000-0000DE560000}"/>
    <cellStyle name="Normal 9 5 5" xfId="22238" xr:uid="{00000000-0005-0000-0000-0000DF560000}"/>
    <cellStyle name="Normal 9 5 6" xfId="22239" xr:uid="{00000000-0005-0000-0000-0000E0560000}"/>
    <cellStyle name="Normal 9 5 7" xfId="22240" xr:uid="{00000000-0005-0000-0000-0000E1560000}"/>
    <cellStyle name="Normal 9 5 8" xfId="22241" xr:uid="{00000000-0005-0000-0000-0000E2560000}"/>
    <cellStyle name="Normal 9 5 9" xfId="22242" xr:uid="{00000000-0005-0000-0000-0000E3560000}"/>
    <cellStyle name="Normal 9 6" xfId="22243" xr:uid="{00000000-0005-0000-0000-0000E4560000}"/>
    <cellStyle name="Normal 9 7" xfId="22244" xr:uid="{00000000-0005-0000-0000-0000E5560000}"/>
    <cellStyle name="Normal 9 7 10" xfId="22245" xr:uid="{00000000-0005-0000-0000-0000E6560000}"/>
    <cellStyle name="Normal 9 7 10 2" xfId="22246" xr:uid="{00000000-0005-0000-0000-0000E7560000}"/>
    <cellStyle name="Normal 9 7 11" xfId="22247" xr:uid="{00000000-0005-0000-0000-0000E8560000}"/>
    <cellStyle name="Normal 9 7 11 2" xfId="22248" xr:uid="{00000000-0005-0000-0000-0000E9560000}"/>
    <cellStyle name="Normal 9 7 12" xfId="22249" xr:uid="{00000000-0005-0000-0000-0000EA560000}"/>
    <cellStyle name="Normal 9 7 12 2" xfId="22250" xr:uid="{00000000-0005-0000-0000-0000EB560000}"/>
    <cellStyle name="Normal 9 7 13" xfId="22251" xr:uid="{00000000-0005-0000-0000-0000EC560000}"/>
    <cellStyle name="Normal 9 7 13 2" xfId="22252" xr:uid="{00000000-0005-0000-0000-0000ED560000}"/>
    <cellStyle name="Normal 9 7 14" xfId="22253" xr:uid="{00000000-0005-0000-0000-0000EE560000}"/>
    <cellStyle name="Normal 9 7 14 2" xfId="22254" xr:uid="{00000000-0005-0000-0000-0000EF560000}"/>
    <cellStyle name="Normal 9 7 15" xfId="22255" xr:uid="{00000000-0005-0000-0000-0000F0560000}"/>
    <cellStyle name="Normal 9 7 15 2" xfId="22256" xr:uid="{00000000-0005-0000-0000-0000F1560000}"/>
    <cellStyle name="Normal 9 7 16" xfId="22257" xr:uid="{00000000-0005-0000-0000-0000F2560000}"/>
    <cellStyle name="Normal 9 7 17" xfId="22258" xr:uid="{00000000-0005-0000-0000-0000F3560000}"/>
    <cellStyle name="Normal 9 7 2" xfId="22259" xr:uid="{00000000-0005-0000-0000-0000F4560000}"/>
    <cellStyle name="Normal 9 7 2 2" xfId="22260" xr:uid="{00000000-0005-0000-0000-0000F5560000}"/>
    <cellStyle name="Normal 9 7 3" xfId="22261" xr:uid="{00000000-0005-0000-0000-0000F6560000}"/>
    <cellStyle name="Normal 9 7 3 2" xfId="22262" xr:uid="{00000000-0005-0000-0000-0000F7560000}"/>
    <cellStyle name="Normal 9 7 4" xfId="22263" xr:uid="{00000000-0005-0000-0000-0000F8560000}"/>
    <cellStyle name="Normal 9 7 4 2" xfId="22264" xr:uid="{00000000-0005-0000-0000-0000F9560000}"/>
    <cellStyle name="Normal 9 7 5" xfId="22265" xr:uid="{00000000-0005-0000-0000-0000FA560000}"/>
    <cellStyle name="Normal 9 7 5 2" xfId="22266" xr:uid="{00000000-0005-0000-0000-0000FB560000}"/>
    <cellStyle name="Normal 9 7 6" xfId="22267" xr:uid="{00000000-0005-0000-0000-0000FC560000}"/>
    <cellStyle name="Normal 9 7 6 2" xfId="22268" xr:uid="{00000000-0005-0000-0000-0000FD560000}"/>
    <cellStyle name="Normal 9 7 7" xfId="22269" xr:uid="{00000000-0005-0000-0000-0000FE560000}"/>
    <cellStyle name="Normal 9 7 7 2" xfId="22270" xr:uid="{00000000-0005-0000-0000-0000FF560000}"/>
    <cellStyle name="Normal 9 7 8" xfId="22271" xr:uid="{00000000-0005-0000-0000-000000570000}"/>
    <cellStyle name="Normal 9 7 8 2" xfId="22272" xr:uid="{00000000-0005-0000-0000-000001570000}"/>
    <cellStyle name="Normal 9 7 9" xfId="22273" xr:uid="{00000000-0005-0000-0000-000002570000}"/>
    <cellStyle name="Normal 9 7 9 2" xfId="22274" xr:uid="{00000000-0005-0000-0000-000003570000}"/>
    <cellStyle name="Normal 9 8" xfId="22275" xr:uid="{00000000-0005-0000-0000-000004570000}"/>
    <cellStyle name="Normal 9 8 10" xfId="22276" xr:uid="{00000000-0005-0000-0000-000005570000}"/>
    <cellStyle name="Normal 9 8 10 2" xfId="22277" xr:uid="{00000000-0005-0000-0000-000006570000}"/>
    <cellStyle name="Normal 9 8 11" xfId="22278" xr:uid="{00000000-0005-0000-0000-000007570000}"/>
    <cellStyle name="Normal 9 8 11 2" xfId="22279" xr:uid="{00000000-0005-0000-0000-000008570000}"/>
    <cellStyle name="Normal 9 8 12" xfId="22280" xr:uid="{00000000-0005-0000-0000-000009570000}"/>
    <cellStyle name="Normal 9 8 12 2" xfId="22281" xr:uid="{00000000-0005-0000-0000-00000A570000}"/>
    <cellStyle name="Normal 9 8 13" xfId="22282" xr:uid="{00000000-0005-0000-0000-00000B570000}"/>
    <cellStyle name="Normal 9 8 13 2" xfId="22283" xr:uid="{00000000-0005-0000-0000-00000C570000}"/>
    <cellStyle name="Normal 9 8 14" xfId="22284" xr:uid="{00000000-0005-0000-0000-00000D570000}"/>
    <cellStyle name="Normal 9 8 14 2" xfId="22285" xr:uid="{00000000-0005-0000-0000-00000E570000}"/>
    <cellStyle name="Normal 9 8 15" xfId="22286" xr:uid="{00000000-0005-0000-0000-00000F570000}"/>
    <cellStyle name="Normal 9 8 15 2" xfId="22287" xr:uid="{00000000-0005-0000-0000-000010570000}"/>
    <cellStyle name="Normal 9 8 16" xfId="22288" xr:uid="{00000000-0005-0000-0000-000011570000}"/>
    <cellStyle name="Normal 9 8 2" xfId="22289" xr:uid="{00000000-0005-0000-0000-000012570000}"/>
    <cellStyle name="Normal 9 8 2 2" xfId="22290" xr:uid="{00000000-0005-0000-0000-000013570000}"/>
    <cellStyle name="Normal 9 8 3" xfId="22291" xr:uid="{00000000-0005-0000-0000-000014570000}"/>
    <cellStyle name="Normal 9 8 3 2" xfId="22292" xr:uid="{00000000-0005-0000-0000-000015570000}"/>
    <cellStyle name="Normal 9 8 4" xfId="22293" xr:uid="{00000000-0005-0000-0000-000016570000}"/>
    <cellStyle name="Normal 9 8 4 2" xfId="22294" xr:uid="{00000000-0005-0000-0000-000017570000}"/>
    <cellStyle name="Normal 9 8 5" xfId="22295" xr:uid="{00000000-0005-0000-0000-000018570000}"/>
    <cellStyle name="Normal 9 8 5 2" xfId="22296" xr:uid="{00000000-0005-0000-0000-000019570000}"/>
    <cellStyle name="Normal 9 8 6" xfId="22297" xr:uid="{00000000-0005-0000-0000-00001A570000}"/>
    <cellStyle name="Normal 9 8 6 2" xfId="22298" xr:uid="{00000000-0005-0000-0000-00001B570000}"/>
    <cellStyle name="Normal 9 8 7" xfId="22299" xr:uid="{00000000-0005-0000-0000-00001C570000}"/>
    <cellStyle name="Normal 9 8 7 2" xfId="22300" xr:uid="{00000000-0005-0000-0000-00001D570000}"/>
    <cellStyle name="Normal 9 8 8" xfId="22301" xr:uid="{00000000-0005-0000-0000-00001E570000}"/>
    <cellStyle name="Normal 9 8 8 2" xfId="22302" xr:uid="{00000000-0005-0000-0000-00001F570000}"/>
    <cellStyle name="Normal 9 8 9" xfId="22303" xr:uid="{00000000-0005-0000-0000-000020570000}"/>
    <cellStyle name="Normal 9 8 9 2" xfId="22304" xr:uid="{00000000-0005-0000-0000-000021570000}"/>
    <cellStyle name="Normal 9 9" xfId="22305" xr:uid="{00000000-0005-0000-0000-000022570000}"/>
    <cellStyle name="Normal 90" xfId="22306" xr:uid="{00000000-0005-0000-0000-000023570000}"/>
    <cellStyle name="Normal 90 10" xfId="22307" xr:uid="{00000000-0005-0000-0000-000024570000}"/>
    <cellStyle name="Normal 90 11" xfId="22308" xr:uid="{00000000-0005-0000-0000-000025570000}"/>
    <cellStyle name="Normal 90 12" xfId="22309" xr:uid="{00000000-0005-0000-0000-000026570000}"/>
    <cellStyle name="Normal 90 13" xfId="22310" xr:uid="{00000000-0005-0000-0000-000027570000}"/>
    <cellStyle name="Normal 90 14" xfId="22311" xr:uid="{00000000-0005-0000-0000-000028570000}"/>
    <cellStyle name="Normal 90 15" xfId="22312" xr:uid="{00000000-0005-0000-0000-000029570000}"/>
    <cellStyle name="Normal 90 2" xfId="22313" xr:uid="{00000000-0005-0000-0000-00002A570000}"/>
    <cellStyle name="Normal 90 3" xfId="22314" xr:uid="{00000000-0005-0000-0000-00002B570000}"/>
    <cellStyle name="Normal 90 4" xfId="22315" xr:uid="{00000000-0005-0000-0000-00002C570000}"/>
    <cellStyle name="Normal 90 5" xfId="22316" xr:uid="{00000000-0005-0000-0000-00002D570000}"/>
    <cellStyle name="Normal 90 6" xfId="22317" xr:uid="{00000000-0005-0000-0000-00002E570000}"/>
    <cellStyle name="Normal 90 7" xfId="22318" xr:uid="{00000000-0005-0000-0000-00002F570000}"/>
    <cellStyle name="Normal 90 8" xfId="22319" xr:uid="{00000000-0005-0000-0000-000030570000}"/>
    <cellStyle name="Normal 90 9" xfId="22320" xr:uid="{00000000-0005-0000-0000-000031570000}"/>
    <cellStyle name="Normal 91" xfId="22321" xr:uid="{00000000-0005-0000-0000-000032570000}"/>
    <cellStyle name="Normal 91 10" xfId="22322" xr:uid="{00000000-0005-0000-0000-000033570000}"/>
    <cellStyle name="Normal 91 11" xfId="22323" xr:uid="{00000000-0005-0000-0000-000034570000}"/>
    <cellStyle name="Normal 91 12" xfId="22324" xr:uid="{00000000-0005-0000-0000-000035570000}"/>
    <cellStyle name="Normal 91 13" xfId="22325" xr:uid="{00000000-0005-0000-0000-000036570000}"/>
    <cellStyle name="Normal 91 14" xfId="22326" xr:uid="{00000000-0005-0000-0000-000037570000}"/>
    <cellStyle name="Normal 91 15" xfId="22327" xr:uid="{00000000-0005-0000-0000-000038570000}"/>
    <cellStyle name="Normal 91 2" xfId="22328" xr:uid="{00000000-0005-0000-0000-000039570000}"/>
    <cellStyle name="Normal 91 3" xfId="22329" xr:uid="{00000000-0005-0000-0000-00003A570000}"/>
    <cellStyle name="Normal 91 4" xfId="22330" xr:uid="{00000000-0005-0000-0000-00003B570000}"/>
    <cellStyle name="Normal 91 5" xfId="22331" xr:uid="{00000000-0005-0000-0000-00003C570000}"/>
    <cellStyle name="Normal 91 6" xfId="22332" xr:uid="{00000000-0005-0000-0000-00003D570000}"/>
    <cellStyle name="Normal 91 7" xfId="22333" xr:uid="{00000000-0005-0000-0000-00003E570000}"/>
    <cellStyle name="Normal 91 8" xfId="22334" xr:uid="{00000000-0005-0000-0000-00003F570000}"/>
    <cellStyle name="Normal 91 9" xfId="22335" xr:uid="{00000000-0005-0000-0000-000040570000}"/>
    <cellStyle name="Normal 92" xfId="22336" xr:uid="{00000000-0005-0000-0000-000041570000}"/>
    <cellStyle name="Normal 92 10" xfId="22337" xr:uid="{00000000-0005-0000-0000-000042570000}"/>
    <cellStyle name="Normal 92 11" xfId="22338" xr:uid="{00000000-0005-0000-0000-000043570000}"/>
    <cellStyle name="Normal 92 12" xfId="22339" xr:uid="{00000000-0005-0000-0000-000044570000}"/>
    <cellStyle name="Normal 92 13" xfId="22340" xr:uid="{00000000-0005-0000-0000-000045570000}"/>
    <cellStyle name="Normal 92 14" xfId="22341" xr:uid="{00000000-0005-0000-0000-000046570000}"/>
    <cellStyle name="Normal 92 15" xfId="22342" xr:uid="{00000000-0005-0000-0000-000047570000}"/>
    <cellStyle name="Normal 92 2" xfId="22343" xr:uid="{00000000-0005-0000-0000-000048570000}"/>
    <cellStyle name="Normal 92 3" xfId="22344" xr:uid="{00000000-0005-0000-0000-000049570000}"/>
    <cellStyle name="Normal 92 4" xfId="22345" xr:uid="{00000000-0005-0000-0000-00004A570000}"/>
    <cellStyle name="Normal 92 5" xfId="22346" xr:uid="{00000000-0005-0000-0000-00004B570000}"/>
    <cellStyle name="Normal 92 6" xfId="22347" xr:uid="{00000000-0005-0000-0000-00004C570000}"/>
    <cellStyle name="Normal 92 7" xfId="22348" xr:uid="{00000000-0005-0000-0000-00004D570000}"/>
    <cellStyle name="Normal 92 8" xfId="22349" xr:uid="{00000000-0005-0000-0000-00004E570000}"/>
    <cellStyle name="Normal 92 9" xfId="22350" xr:uid="{00000000-0005-0000-0000-00004F570000}"/>
    <cellStyle name="Normal 93" xfId="22351" xr:uid="{00000000-0005-0000-0000-000050570000}"/>
    <cellStyle name="Normal 93 10" xfId="22352" xr:uid="{00000000-0005-0000-0000-000051570000}"/>
    <cellStyle name="Normal 93 11" xfId="22353" xr:uid="{00000000-0005-0000-0000-000052570000}"/>
    <cellStyle name="Normal 93 12" xfId="22354" xr:uid="{00000000-0005-0000-0000-000053570000}"/>
    <cellStyle name="Normal 93 13" xfId="22355" xr:uid="{00000000-0005-0000-0000-000054570000}"/>
    <cellStyle name="Normal 93 14" xfId="22356" xr:uid="{00000000-0005-0000-0000-000055570000}"/>
    <cellStyle name="Normal 93 15" xfId="22357" xr:uid="{00000000-0005-0000-0000-000056570000}"/>
    <cellStyle name="Normal 93 2" xfId="22358" xr:uid="{00000000-0005-0000-0000-000057570000}"/>
    <cellStyle name="Normal 93 3" xfId="22359" xr:uid="{00000000-0005-0000-0000-000058570000}"/>
    <cellStyle name="Normal 93 4" xfId="22360" xr:uid="{00000000-0005-0000-0000-000059570000}"/>
    <cellStyle name="Normal 93 5" xfId="22361" xr:uid="{00000000-0005-0000-0000-00005A570000}"/>
    <cellStyle name="Normal 93 6" xfId="22362" xr:uid="{00000000-0005-0000-0000-00005B570000}"/>
    <cellStyle name="Normal 93 7" xfId="22363" xr:uid="{00000000-0005-0000-0000-00005C570000}"/>
    <cellStyle name="Normal 93 8" xfId="22364" xr:uid="{00000000-0005-0000-0000-00005D570000}"/>
    <cellStyle name="Normal 93 9" xfId="22365" xr:uid="{00000000-0005-0000-0000-00005E570000}"/>
    <cellStyle name="Normal 94" xfId="22366" xr:uid="{00000000-0005-0000-0000-00005F570000}"/>
    <cellStyle name="Normal 94 10" xfId="22367" xr:uid="{00000000-0005-0000-0000-000060570000}"/>
    <cellStyle name="Normal 94 11" xfId="22368" xr:uid="{00000000-0005-0000-0000-000061570000}"/>
    <cellStyle name="Normal 94 12" xfId="22369" xr:uid="{00000000-0005-0000-0000-000062570000}"/>
    <cellStyle name="Normal 94 13" xfId="22370" xr:uid="{00000000-0005-0000-0000-000063570000}"/>
    <cellStyle name="Normal 94 14" xfId="22371" xr:uid="{00000000-0005-0000-0000-000064570000}"/>
    <cellStyle name="Normal 94 15" xfId="22372" xr:uid="{00000000-0005-0000-0000-000065570000}"/>
    <cellStyle name="Normal 94 2" xfId="22373" xr:uid="{00000000-0005-0000-0000-000066570000}"/>
    <cellStyle name="Normal 94 3" xfId="22374" xr:uid="{00000000-0005-0000-0000-000067570000}"/>
    <cellStyle name="Normal 94 4" xfId="22375" xr:uid="{00000000-0005-0000-0000-000068570000}"/>
    <cellStyle name="Normal 94 5" xfId="22376" xr:uid="{00000000-0005-0000-0000-000069570000}"/>
    <cellStyle name="Normal 94 6" xfId="22377" xr:uid="{00000000-0005-0000-0000-00006A570000}"/>
    <cellStyle name="Normal 94 7" xfId="22378" xr:uid="{00000000-0005-0000-0000-00006B570000}"/>
    <cellStyle name="Normal 94 8" xfId="22379" xr:uid="{00000000-0005-0000-0000-00006C570000}"/>
    <cellStyle name="Normal 94 9" xfId="22380" xr:uid="{00000000-0005-0000-0000-00006D570000}"/>
    <cellStyle name="Normal 95" xfId="22381" xr:uid="{00000000-0005-0000-0000-00006E570000}"/>
    <cellStyle name="Normal 95 10" xfId="22382" xr:uid="{00000000-0005-0000-0000-00006F570000}"/>
    <cellStyle name="Normal 95 11" xfId="22383" xr:uid="{00000000-0005-0000-0000-000070570000}"/>
    <cellStyle name="Normal 95 12" xfId="22384" xr:uid="{00000000-0005-0000-0000-000071570000}"/>
    <cellStyle name="Normal 95 13" xfId="22385" xr:uid="{00000000-0005-0000-0000-000072570000}"/>
    <cellStyle name="Normal 95 14" xfId="22386" xr:uid="{00000000-0005-0000-0000-000073570000}"/>
    <cellStyle name="Normal 95 15" xfId="22387" xr:uid="{00000000-0005-0000-0000-000074570000}"/>
    <cellStyle name="Normal 95 2" xfId="22388" xr:uid="{00000000-0005-0000-0000-000075570000}"/>
    <cellStyle name="Normal 95 3" xfId="22389" xr:uid="{00000000-0005-0000-0000-000076570000}"/>
    <cellStyle name="Normal 95 4" xfId="22390" xr:uid="{00000000-0005-0000-0000-000077570000}"/>
    <cellStyle name="Normal 95 5" xfId="22391" xr:uid="{00000000-0005-0000-0000-000078570000}"/>
    <cellStyle name="Normal 95 6" xfId="22392" xr:uid="{00000000-0005-0000-0000-000079570000}"/>
    <cellStyle name="Normal 95 7" xfId="22393" xr:uid="{00000000-0005-0000-0000-00007A570000}"/>
    <cellStyle name="Normal 95 8" xfId="22394" xr:uid="{00000000-0005-0000-0000-00007B570000}"/>
    <cellStyle name="Normal 95 9" xfId="22395" xr:uid="{00000000-0005-0000-0000-00007C570000}"/>
    <cellStyle name="Normal 96" xfId="22396" xr:uid="{00000000-0005-0000-0000-00007D570000}"/>
    <cellStyle name="Normal 96 10" xfId="22397" xr:uid="{00000000-0005-0000-0000-00007E570000}"/>
    <cellStyle name="Normal 96 11" xfId="22398" xr:uid="{00000000-0005-0000-0000-00007F570000}"/>
    <cellStyle name="Normal 96 12" xfId="22399" xr:uid="{00000000-0005-0000-0000-000080570000}"/>
    <cellStyle name="Normal 96 13" xfId="22400" xr:uid="{00000000-0005-0000-0000-000081570000}"/>
    <cellStyle name="Normal 96 14" xfId="22401" xr:uid="{00000000-0005-0000-0000-000082570000}"/>
    <cellStyle name="Normal 96 15" xfId="22402" xr:uid="{00000000-0005-0000-0000-000083570000}"/>
    <cellStyle name="Normal 96 2" xfId="22403" xr:uid="{00000000-0005-0000-0000-000084570000}"/>
    <cellStyle name="Normal 96 3" xfId="22404" xr:uid="{00000000-0005-0000-0000-000085570000}"/>
    <cellStyle name="Normal 96 4" xfId="22405" xr:uid="{00000000-0005-0000-0000-000086570000}"/>
    <cellStyle name="Normal 96 5" xfId="22406" xr:uid="{00000000-0005-0000-0000-000087570000}"/>
    <cellStyle name="Normal 96 6" xfId="22407" xr:uid="{00000000-0005-0000-0000-000088570000}"/>
    <cellStyle name="Normal 96 7" xfId="22408" xr:uid="{00000000-0005-0000-0000-000089570000}"/>
    <cellStyle name="Normal 96 8" xfId="22409" xr:uid="{00000000-0005-0000-0000-00008A570000}"/>
    <cellStyle name="Normal 96 9" xfId="22410" xr:uid="{00000000-0005-0000-0000-00008B570000}"/>
    <cellStyle name="Normal 97" xfId="22411" xr:uid="{00000000-0005-0000-0000-00008C570000}"/>
    <cellStyle name="Normal 97 10" xfId="22412" xr:uid="{00000000-0005-0000-0000-00008D570000}"/>
    <cellStyle name="Normal 97 11" xfId="22413" xr:uid="{00000000-0005-0000-0000-00008E570000}"/>
    <cellStyle name="Normal 97 12" xfId="22414" xr:uid="{00000000-0005-0000-0000-00008F570000}"/>
    <cellStyle name="Normal 97 13" xfId="22415" xr:uid="{00000000-0005-0000-0000-000090570000}"/>
    <cellStyle name="Normal 97 14" xfId="22416" xr:uid="{00000000-0005-0000-0000-000091570000}"/>
    <cellStyle name="Normal 97 15" xfId="22417" xr:uid="{00000000-0005-0000-0000-000092570000}"/>
    <cellStyle name="Normal 97 16" xfId="22418" xr:uid="{00000000-0005-0000-0000-000093570000}"/>
    <cellStyle name="Normal 97 2" xfId="22419" xr:uid="{00000000-0005-0000-0000-000094570000}"/>
    <cellStyle name="Normal 97 2 2" xfId="22420" xr:uid="{00000000-0005-0000-0000-000095570000}"/>
    <cellStyle name="Normal 97 3" xfId="22421" xr:uid="{00000000-0005-0000-0000-000096570000}"/>
    <cellStyle name="Normal 97 4" xfId="22422" xr:uid="{00000000-0005-0000-0000-000097570000}"/>
    <cellStyle name="Normal 97 5" xfId="22423" xr:uid="{00000000-0005-0000-0000-000098570000}"/>
    <cellStyle name="Normal 97 6" xfId="22424" xr:uid="{00000000-0005-0000-0000-000099570000}"/>
    <cellStyle name="Normal 97 7" xfId="22425" xr:uid="{00000000-0005-0000-0000-00009A570000}"/>
    <cellStyle name="Normal 97 8" xfId="22426" xr:uid="{00000000-0005-0000-0000-00009B570000}"/>
    <cellStyle name="Normal 97 9" xfId="22427" xr:uid="{00000000-0005-0000-0000-00009C570000}"/>
    <cellStyle name="Normal 98" xfId="22428" xr:uid="{00000000-0005-0000-0000-00009D570000}"/>
    <cellStyle name="Normal 98 10" xfId="22429" xr:uid="{00000000-0005-0000-0000-00009E570000}"/>
    <cellStyle name="Normal 98 11" xfId="22430" xr:uid="{00000000-0005-0000-0000-00009F570000}"/>
    <cellStyle name="Normal 98 12" xfId="22431" xr:uid="{00000000-0005-0000-0000-0000A0570000}"/>
    <cellStyle name="Normal 98 13" xfId="22432" xr:uid="{00000000-0005-0000-0000-0000A1570000}"/>
    <cellStyle name="Normal 98 14" xfId="22433" xr:uid="{00000000-0005-0000-0000-0000A2570000}"/>
    <cellStyle name="Normal 98 15" xfId="22434" xr:uid="{00000000-0005-0000-0000-0000A3570000}"/>
    <cellStyle name="Normal 98 2" xfId="22435" xr:uid="{00000000-0005-0000-0000-0000A4570000}"/>
    <cellStyle name="Normal 98 3" xfId="22436" xr:uid="{00000000-0005-0000-0000-0000A5570000}"/>
    <cellStyle name="Normal 98 4" xfId="22437" xr:uid="{00000000-0005-0000-0000-0000A6570000}"/>
    <cellStyle name="Normal 98 5" xfId="22438" xr:uid="{00000000-0005-0000-0000-0000A7570000}"/>
    <cellStyle name="Normal 98 6" xfId="22439" xr:uid="{00000000-0005-0000-0000-0000A8570000}"/>
    <cellStyle name="Normal 98 7" xfId="22440" xr:uid="{00000000-0005-0000-0000-0000A9570000}"/>
    <cellStyle name="Normal 98 8" xfId="22441" xr:uid="{00000000-0005-0000-0000-0000AA570000}"/>
    <cellStyle name="Normal 98 9" xfId="22442" xr:uid="{00000000-0005-0000-0000-0000AB570000}"/>
    <cellStyle name="Normal 99" xfId="22443" xr:uid="{00000000-0005-0000-0000-0000AC570000}"/>
    <cellStyle name="Normal 99 10" xfId="22444" xr:uid="{00000000-0005-0000-0000-0000AD570000}"/>
    <cellStyle name="Normal 99 11" xfId="22445" xr:uid="{00000000-0005-0000-0000-0000AE570000}"/>
    <cellStyle name="Normal 99 12" xfId="22446" xr:uid="{00000000-0005-0000-0000-0000AF570000}"/>
    <cellStyle name="Normal 99 13" xfId="22447" xr:uid="{00000000-0005-0000-0000-0000B0570000}"/>
    <cellStyle name="Normal 99 14" xfId="22448" xr:uid="{00000000-0005-0000-0000-0000B1570000}"/>
    <cellStyle name="Normal 99 15" xfId="22449" xr:uid="{00000000-0005-0000-0000-0000B2570000}"/>
    <cellStyle name="Normal 99 2" xfId="22450" xr:uid="{00000000-0005-0000-0000-0000B3570000}"/>
    <cellStyle name="Normal 99 3" xfId="22451" xr:uid="{00000000-0005-0000-0000-0000B4570000}"/>
    <cellStyle name="Normal 99 4" xfId="22452" xr:uid="{00000000-0005-0000-0000-0000B5570000}"/>
    <cellStyle name="Normal 99 5" xfId="22453" xr:uid="{00000000-0005-0000-0000-0000B6570000}"/>
    <cellStyle name="Normal 99 6" xfId="22454" xr:uid="{00000000-0005-0000-0000-0000B7570000}"/>
    <cellStyle name="Normal 99 7" xfId="22455" xr:uid="{00000000-0005-0000-0000-0000B8570000}"/>
    <cellStyle name="Normal 99 8" xfId="22456" xr:uid="{00000000-0005-0000-0000-0000B9570000}"/>
    <cellStyle name="Normal 99 9" xfId="22457" xr:uid="{00000000-0005-0000-0000-0000BA570000}"/>
    <cellStyle name="Normale_~0030294" xfId="22458" xr:uid="{00000000-0005-0000-0000-0000BB570000}"/>
    <cellStyle name="Normaali_E_Pkaav" xfId="22459" xr:uid="{00000000-0005-0000-0000-0000BC570000}"/>
    <cellStyle name="Note 10" xfId="22460" xr:uid="{00000000-0005-0000-0000-0000BD570000}"/>
    <cellStyle name="Note 10 10" xfId="22461" xr:uid="{00000000-0005-0000-0000-0000BE570000}"/>
    <cellStyle name="Note 10 2" xfId="22462" xr:uid="{00000000-0005-0000-0000-0000BF570000}"/>
    <cellStyle name="Note 10 2 2" xfId="22463" xr:uid="{00000000-0005-0000-0000-0000C0570000}"/>
    <cellStyle name="Note 10 2 2 2" xfId="22464" xr:uid="{00000000-0005-0000-0000-0000C1570000}"/>
    <cellStyle name="Note 10 2 3" xfId="22465" xr:uid="{00000000-0005-0000-0000-0000C2570000}"/>
    <cellStyle name="Note 10 2 3 2" xfId="22466" xr:uid="{00000000-0005-0000-0000-0000C3570000}"/>
    <cellStyle name="Note 10 2 4" xfId="22467" xr:uid="{00000000-0005-0000-0000-0000C4570000}"/>
    <cellStyle name="Note 10 3" xfId="22468" xr:uid="{00000000-0005-0000-0000-0000C5570000}"/>
    <cellStyle name="Note 10 3 2" xfId="22469" xr:uid="{00000000-0005-0000-0000-0000C6570000}"/>
    <cellStyle name="Note 10 3 2 2" xfId="22470" xr:uid="{00000000-0005-0000-0000-0000C7570000}"/>
    <cellStyle name="Note 10 3 3" xfId="22471" xr:uid="{00000000-0005-0000-0000-0000C8570000}"/>
    <cellStyle name="Note 10 3 3 2" xfId="22472" xr:uid="{00000000-0005-0000-0000-0000C9570000}"/>
    <cellStyle name="Note 10 3 4" xfId="22473" xr:uid="{00000000-0005-0000-0000-0000CA570000}"/>
    <cellStyle name="Note 10 4" xfId="22474" xr:uid="{00000000-0005-0000-0000-0000CB570000}"/>
    <cellStyle name="Note 10 4 2" xfId="22475" xr:uid="{00000000-0005-0000-0000-0000CC570000}"/>
    <cellStyle name="Note 10 4 2 2" xfId="22476" xr:uid="{00000000-0005-0000-0000-0000CD570000}"/>
    <cellStyle name="Note 10 4 3" xfId="22477" xr:uid="{00000000-0005-0000-0000-0000CE570000}"/>
    <cellStyle name="Note 10 4 3 2" xfId="22478" xr:uid="{00000000-0005-0000-0000-0000CF570000}"/>
    <cellStyle name="Note 10 4 4" xfId="22479" xr:uid="{00000000-0005-0000-0000-0000D0570000}"/>
    <cellStyle name="Note 10 5" xfId="22480" xr:uid="{00000000-0005-0000-0000-0000D1570000}"/>
    <cellStyle name="Note 10 5 2" xfId="22481" xr:uid="{00000000-0005-0000-0000-0000D2570000}"/>
    <cellStyle name="Note 10 5 2 2" xfId="22482" xr:uid="{00000000-0005-0000-0000-0000D3570000}"/>
    <cellStyle name="Note 10 5 3" xfId="22483" xr:uid="{00000000-0005-0000-0000-0000D4570000}"/>
    <cellStyle name="Note 10 5 3 2" xfId="22484" xr:uid="{00000000-0005-0000-0000-0000D5570000}"/>
    <cellStyle name="Note 10 5 4" xfId="22485" xr:uid="{00000000-0005-0000-0000-0000D6570000}"/>
    <cellStyle name="Note 10 6" xfId="22486" xr:uid="{00000000-0005-0000-0000-0000D7570000}"/>
    <cellStyle name="Note 10 6 2" xfId="22487" xr:uid="{00000000-0005-0000-0000-0000D8570000}"/>
    <cellStyle name="Note 10 6 2 2" xfId="22488" xr:uid="{00000000-0005-0000-0000-0000D9570000}"/>
    <cellStyle name="Note 10 6 3" xfId="22489" xr:uid="{00000000-0005-0000-0000-0000DA570000}"/>
    <cellStyle name="Note 10 6 3 2" xfId="22490" xr:uid="{00000000-0005-0000-0000-0000DB570000}"/>
    <cellStyle name="Note 10 6 4" xfId="22491" xr:uid="{00000000-0005-0000-0000-0000DC570000}"/>
    <cellStyle name="Note 10 7" xfId="22492" xr:uid="{00000000-0005-0000-0000-0000DD570000}"/>
    <cellStyle name="Note 10 7 2" xfId="22493" xr:uid="{00000000-0005-0000-0000-0000DE570000}"/>
    <cellStyle name="Note 10 8" xfId="22494" xr:uid="{00000000-0005-0000-0000-0000DF570000}"/>
    <cellStyle name="Note 10 8 2" xfId="22495" xr:uid="{00000000-0005-0000-0000-0000E0570000}"/>
    <cellStyle name="Note 10 9" xfId="22496" xr:uid="{00000000-0005-0000-0000-0000E1570000}"/>
    <cellStyle name="Note 11" xfId="22497" xr:uid="{00000000-0005-0000-0000-0000E2570000}"/>
    <cellStyle name="Note 11 10" xfId="22498" xr:uid="{00000000-0005-0000-0000-0000E3570000}"/>
    <cellStyle name="Note 11 2" xfId="22499" xr:uid="{00000000-0005-0000-0000-0000E4570000}"/>
    <cellStyle name="Note 11 2 2" xfId="22500" xr:uid="{00000000-0005-0000-0000-0000E5570000}"/>
    <cellStyle name="Note 11 2 2 2" xfId="22501" xr:uid="{00000000-0005-0000-0000-0000E6570000}"/>
    <cellStyle name="Note 11 2 3" xfId="22502" xr:uid="{00000000-0005-0000-0000-0000E7570000}"/>
    <cellStyle name="Note 11 2 3 2" xfId="22503" xr:uid="{00000000-0005-0000-0000-0000E8570000}"/>
    <cellStyle name="Note 11 2 4" xfId="22504" xr:uid="{00000000-0005-0000-0000-0000E9570000}"/>
    <cellStyle name="Note 11 3" xfId="22505" xr:uid="{00000000-0005-0000-0000-0000EA570000}"/>
    <cellStyle name="Note 11 3 2" xfId="22506" xr:uid="{00000000-0005-0000-0000-0000EB570000}"/>
    <cellStyle name="Note 11 3 2 2" xfId="22507" xr:uid="{00000000-0005-0000-0000-0000EC570000}"/>
    <cellStyle name="Note 11 3 3" xfId="22508" xr:uid="{00000000-0005-0000-0000-0000ED570000}"/>
    <cellStyle name="Note 11 3 3 2" xfId="22509" xr:uid="{00000000-0005-0000-0000-0000EE570000}"/>
    <cellStyle name="Note 11 3 4" xfId="22510" xr:uid="{00000000-0005-0000-0000-0000EF570000}"/>
    <cellStyle name="Note 11 4" xfId="22511" xr:uid="{00000000-0005-0000-0000-0000F0570000}"/>
    <cellStyle name="Note 11 4 2" xfId="22512" xr:uid="{00000000-0005-0000-0000-0000F1570000}"/>
    <cellStyle name="Note 11 4 2 2" xfId="22513" xr:uid="{00000000-0005-0000-0000-0000F2570000}"/>
    <cellStyle name="Note 11 4 3" xfId="22514" xr:uid="{00000000-0005-0000-0000-0000F3570000}"/>
    <cellStyle name="Note 11 4 3 2" xfId="22515" xr:uid="{00000000-0005-0000-0000-0000F4570000}"/>
    <cellStyle name="Note 11 4 4" xfId="22516" xr:uid="{00000000-0005-0000-0000-0000F5570000}"/>
    <cellStyle name="Note 11 5" xfId="22517" xr:uid="{00000000-0005-0000-0000-0000F6570000}"/>
    <cellStyle name="Note 11 5 2" xfId="22518" xr:uid="{00000000-0005-0000-0000-0000F7570000}"/>
    <cellStyle name="Note 11 5 2 2" xfId="22519" xr:uid="{00000000-0005-0000-0000-0000F8570000}"/>
    <cellStyle name="Note 11 5 3" xfId="22520" xr:uid="{00000000-0005-0000-0000-0000F9570000}"/>
    <cellStyle name="Note 11 5 3 2" xfId="22521" xr:uid="{00000000-0005-0000-0000-0000FA570000}"/>
    <cellStyle name="Note 11 5 4" xfId="22522" xr:uid="{00000000-0005-0000-0000-0000FB570000}"/>
    <cellStyle name="Note 11 6" xfId="22523" xr:uid="{00000000-0005-0000-0000-0000FC570000}"/>
    <cellStyle name="Note 11 6 2" xfId="22524" xr:uid="{00000000-0005-0000-0000-0000FD570000}"/>
    <cellStyle name="Note 11 6 2 2" xfId="22525" xr:uid="{00000000-0005-0000-0000-0000FE570000}"/>
    <cellStyle name="Note 11 6 3" xfId="22526" xr:uid="{00000000-0005-0000-0000-0000FF570000}"/>
    <cellStyle name="Note 11 6 3 2" xfId="22527" xr:uid="{00000000-0005-0000-0000-000000580000}"/>
    <cellStyle name="Note 11 6 4" xfId="22528" xr:uid="{00000000-0005-0000-0000-000001580000}"/>
    <cellStyle name="Note 11 7" xfId="22529" xr:uid="{00000000-0005-0000-0000-000002580000}"/>
    <cellStyle name="Note 11 7 2" xfId="22530" xr:uid="{00000000-0005-0000-0000-000003580000}"/>
    <cellStyle name="Note 11 8" xfId="22531" xr:uid="{00000000-0005-0000-0000-000004580000}"/>
    <cellStyle name="Note 11 8 2" xfId="22532" xr:uid="{00000000-0005-0000-0000-000005580000}"/>
    <cellStyle name="Note 11 9" xfId="22533" xr:uid="{00000000-0005-0000-0000-000006580000}"/>
    <cellStyle name="Note 12" xfId="22534" xr:uid="{00000000-0005-0000-0000-000007580000}"/>
    <cellStyle name="Note 12 10" xfId="22535" xr:uid="{00000000-0005-0000-0000-000008580000}"/>
    <cellStyle name="Note 12 2" xfId="22536" xr:uid="{00000000-0005-0000-0000-000009580000}"/>
    <cellStyle name="Note 12 2 2" xfId="22537" xr:uid="{00000000-0005-0000-0000-00000A580000}"/>
    <cellStyle name="Note 12 2 2 2" xfId="22538" xr:uid="{00000000-0005-0000-0000-00000B580000}"/>
    <cellStyle name="Note 12 2 3" xfId="22539" xr:uid="{00000000-0005-0000-0000-00000C580000}"/>
    <cellStyle name="Note 12 2 3 2" xfId="22540" xr:uid="{00000000-0005-0000-0000-00000D580000}"/>
    <cellStyle name="Note 12 2 4" xfId="22541" xr:uid="{00000000-0005-0000-0000-00000E580000}"/>
    <cellStyle name="Note 12 3" xfId="22542" xr:uid="{00000000-0005-0000-0000-00000F580000}"/>
    <cellStyle name="Note 12 3 2" xfId="22543" xr:uid="{00000000-0005-0000-0000-000010580000}"/>
    <cellStyle name="Note 12 3 2 2" xfId="22544" xr:uid="{00000000-0005-0000-0000-000011580000}"/>
    <cellStyle name="Note 12 3 3" xfId="22545" xr:uid="{00000000-0005-0000-0000-000012580000}"/>
    <cellStyle name="Note 12 3 3 2" xfId="22546" xr:uid="{00000000-0005-0000-0000-000013580000}"/>
    <cellStyle name="Note 12 3 4" xfId="22547" xr:uid="{00000000-0005-0000-0000-000014580000}"/>
    <cellStyle name="Note 12 4" xfId="22548" xr:uid="{00000000-0005-0000-0000-000015580000}"/>
    <cellStyle name="Note 12 4 2" xfId="22549" xr:uid="{00000000-0005-0000-0000-000016580000}"/>
    <cellStyle name="Note 12 4 2 2" xfId="22550" xr:uid="{00000000-0005-0000-0000-000017580000}"/>
    <cellStyle name="Note 12 4 3" xfId="22551" xr:uid="{00000000-0005-0000-0000-000018580000}"/>
    <cellStyle name="Note 12 4 3 2" xfId="22552" xr:uid="{00000000-0005-0000-0000-000019580000}"/>
    <cellStyle name="Note 12 4 4" xfId="22553" xr:uid="{00000000-0005-0000-0000-00001A580000}"/>
    <cellStyle name="Note 12 5" xfId="22554" xr:uid="{00000000-0005-0000-0000-00001B580000}"/>
    <cellStyle name="Note 12 5 2" xfId="22555" xr:uid="{00000000-0005-0000-0000-00001C580000}"/>
    <cellStyle name="Note 12 5 2 2" xfId="22556" xr:uid="{00000000-0005-0000-0000-00001D580000}"/>
    <cellStyle name="Note 12 5 3" xfId="22557" xr:uid="{00000000-0005-0000-0000-00001E580000}"/>
    <cellStyle name="Note 12 5 3 2" xfId="22558" xr:uid="{00000000-0005-0000-0000-00001F580000}"/>
    <cellStyle name="Note 12 5 4" xfId="22559" xr:uid="{00000000-0005-0000-0000-000020580000}"/>
    <cellStyle name="Note 12 6" xfId="22560" xr:uid="{00000000-0005-0000-0000-000021580000}"/>
    <cellStyle name="Note 12 6 2" xfId="22561" xr:uid="{00000000-0005-0000-0000-000022580000}"/>
    <cellStyle name="Note 12 6 2 2" xfId="22562" xr:uid="{00000000-0005-0000-0000-000023580000}"/>
    <cellStyle name="Note 12 6 3" xfId="22563" xr:uid="{00000000-0005-0000-0000-000024580000}"/>
    <cellStyle name="Note 12 6 3 2" xfId="22564" xr:uid="{00000000-0005-0000-0000-000025580000}"/>
    <cellStyle name="Note 12 6 4" xfId="22565" xr:uid="{00000000-0005-0000-0000-000026580000}"/>
    <cellStyle name="Note 12 7" xfId="22566" xr:uid="{00000000-0005-0000-0000-000027580000}"/>
    <cellStyle name="Note 12 7 2" xfId="22567" xr:uid="{00000000-0005-0000-0000-000028580000}"/>
    <cellStyle name="Note 12 8" xfId="22568" xr:uid="{00000000-0005-0000-0000-000029580000}"/>
    <cellStyle name="Note 12 8 2" xfId="22569" xr:uid="{00000000-0005-0000-0000-00002A580000}"/>
    <cellStyle name="Note 12 9" xfId="22570" xr:uid="{00000000-0005-0000-0000-00002B580000}"/>
    <cellStyle name="Note 13" xfId="22571" xr:uid="{00000000-0005-0000-0000-00002C580000}"/>
    <cellStyle name="Note 13 10" xfId="22572" xr:uid="{00000000-0005-0000-0000-00002D580000}"/>
    <cellStyle name="Note 13 2" xfId="22573" xr:uid="{00000000-0005-0000-0000-00002E580000}"/>
    <cellStyle name="Note 13 2 2" xfId="22574" xr:uid="{00000000-0005-0000-0000-00002F580000}"/>
    <cellStyle name="Note 13 2 2 2" xfId="22575" xr:uid="{00000000-0005-0000-0000-000030580000}"/>
    <cellStyle name="Note 13 2 3" xfId="22576" xr:uid="{00000000-0005-0000-0000-000031580000}"/>
    <cellStyle name="Note 13 2 3 2" xfId="22577" xr:uid="{00000000-0005-0000-0000-000032580000}"/>
    <cellStyle name="Note 13 2 4" xfId="22578" xr:uid="{00000000-0005-0000-0000-000033580000}"/>
    <cellStyle name="Note 13 3" xfId="22579" xr:uid="{00000000-0005-0000-0000-000034580000}"/>
    <cellStyle name="Note 13 3 2" xfId="22580" xr:uid="{00000000-0005-0000-0000-000035580000}"/>
    <cellStyle name="Note 13 3 2 2" xfId="22581" xr:uid="{00000000-0005-0000-0000-000036580000}"/>
    <cellStyle name="Note 13 3 3" xfId="22582" xr:uid="{00000000-0005-0000-0000-000037580000}"/>
    <cellStyle name="Note 13 3 3 2" xfId="22583" xr:uid="{00000000-0005-0000-0000-000038580000}"/>
    <cellStyle name="Note 13 3 4" xfId="22584" xr:uid="{00000000-0005-0000-0000-000039580000}"/>
    <cellStyle name="Note 13 4" xfId="22585" xr:uid="{00000000-0005-0000-0000-00003A580000}"/>
    <cellStyle name="Note 13 4 2" xfId="22586" xr:uid="{00000000-0005-0000-0000-00003B580000}"/>
    <cellStyle name="Note 13 4 2 2" xfId="22587" xr:uid="{00000000-0005-0000-0000-00003C580000}"/>
    <cellStyle name="Note 13 4 3" xfId="22588" xr:uid="{00000000-0005-0000-0000-00003D580000}"/>
    <cellStyle name="Note 13 4 3 2" xfId="22589" xr:uid="{00000000-0005-0000-0000-00003E580000}"/>
    <cellStyle name="Note 13 4 4" xfId="22590" xr:uid="{00000000-0005-0000-0000-00003F580000}"/>
    <cellStyle name="Note 13 5" xfId="22591" xr:uid="{00000000-0005-0000-0000-000040580000}"/>
    <cellStyle name="Note 13 5 2" xfId="22592" xr:uid="{00000000-0005-0000-0000-000041580000}"/>
    <cellStyle name="Note 13 5 2 2" xfId="22593" xr:uid="{00000000-0005-0000-0000-000042580000}"/>
    <cellStyle name="Note 13 5 3" xfId="22594" xr:uid="{00000000-0005-0000-0000-000043580000}"/>
    <cellStyle name="Note 13 5 3 2" xfId="22595" xr:uid="{00000000-0005-0000-0000-000044580000}"/>
    <cellStyle name="Note 13 5 4" xfId="22596" xr:uid="{00000000-0005-0000-0000-000045580000}"/>
    <cellStyle name="Note 13 6" xfId="22597" xr:uid="{00000000-0005-0000-0000-000046580000}"/>
    <cellStyle name="Note 13 6 2" xfId="22598" xr:uid="{00000000-0005-0000-0000-000047580000}"/>
    <cellStyle name="Note 13 6 2 2" xfId="22599" xr:uid="{00000000-0005-0000-0000-000048580000}"/>
    <cellStyle name="Note 13 6 3" xfId="22600" xr:uid="{00000000-0005-0000-0000-000049580000}"/>
    <cellStyle name="Note 13 6 3 2" xfId="22601" xr:uid="{00000000-0005-0000-0000-00004A580000}"/>
    <cellStyle name="Note 13 6 4" xfId="22602" xr:uid="{00000000-0005-0000-0000-00004B580000}"/>
    <cellStyle name="Note 13 7" xfId="22603" xr:uid="{00000000-0005-0000-0000-00004C580000}"/>
    <cellStyle name="Note 13 7 2" xfId="22604" xr:uid="{00000000-0005-0000-0000-00004D580000}"/>
    <cellStyle name="Note 13 8" xfId="22605" xr:uid="{00000000-0005-0000-0000-00004E580000}"/>
    <cellStyle name="Note 13 8 2" xfId="22606" xr:uid="{00000000-0005-0000-0000-00004F580000}"/>
    <cellStyle name="Note 13 9" xfId="22607" xr:uid="{00000000-0005-0000-0000-000050580000}"/>
    <cellStyle name="Note 14" xfId="22608" xr:uid="{00000000-0005-0000-0000-000051580000}"/>
    <cellStyle name="Note 14 10" xfId="22609" xr:uid="{00000000-0005-0000-0000-000052580000}"/>
    <cellStyle name="Note 14 2" xfId="22610" xr:uid="{00000000-0005-0000-0000-000053580000}"/>
    <cellStyle name="Note 14 2 2" xfId="22611" xr:uid="{00000000-0005-0000-0000-000054580000}"/>
    <cellStyle name="Note 14 2 2 2" xfId="22612" xr:uid="{00000000-0005-0000-0000-000055580000}"/>
    <cellStyle name="Note 14 2 3" xfId="22613" xr:uid="{00000000-0005-0000-0000-000056580000}"/>
    <cellStyle name="Note 14 2 3 2" xfId="22614" xr:uid="{00000000-0005-0000-0000-000057580000}"/>
    <cellStyle name="Note 14 2 4" xfId="22615" xr:uid="{00000000-0005-0000-0000-000058580000}"/>
    <cellStyle name="Note 14 3" xfId="22616" xr:uid="{00000000-0005-0000-0000-000059580000}"/>
    <cellStyle name="Note 14 3 2" xfId="22617" xr:uid="{00000000-0005-0000-0000-00005A580000}"/>
    <cellStyle name="Note 14 3 2 2" xfId="22618" xr:uid="{00000000-0005-0000-0000-00005B580000}"/>
    <cellStyle name="Note 14 3 3" xfId="22619" xr:uid="{00000000-0005-0000-0000-00005C580000}"/>
    <cellStyle name="Note 14 3 3 2" xfId="22620" xr:uid="{00000000-0005-0000-0000-00005D580000}"/>
    <cellStyle name="Note 14 3 4" xfId="22621" xr:uid="{00000000-0005-0000-0000-00005E580000}"/>
    <cellStyle name="Note 14 4" xfId="22622" xr:uid="{00000000-0005-0000-0000-00005F580000}"/>
    <cellStyle name="Note 14 4 2" xfId="22623" xr:uid="{00000000-0005-0000-0000-000060580000}"/>
    <cellStyle name="Note 14 4 2 2" xfId="22624" xr:uid="{00000000-0005-0000-0000-000061580000}"/>
    <cellStyle name="Note 14 4 3" xfId="22625" xr:uid="{00000000-0005-0000-0000-000062580000}"/>
    <cellStyle name="Note 14 4 3 2" xfId="22626" xr:uid="{00000000-0005-0000-0000-000063580000}"/>
    <cellStyle name="Note 14 4 4" xfId="22627" xr:uid="{00000000-0005-0000-0000-000064580000}"/>
    <cellStyle name="Note 14 5" xfId="22628" xr:uid="{00000000-0005-0000-0000-000065580000}"/>
    <cellStyle name="Note 14 5 2" xfId="22629" xr:uid="{00000000-0005-0000-0000-000066580000}"/>
    <cellStyle name="Note 14 5 2 2" xfId="22630" xr:uid="{00000000-0005-0000-0000-000067580000}"/>
    <cellStyle name="Note 14 5 3" xfId="22631" xr:uid="{00000000-0005-0000-0000-000068580000}"/>
    <cellStyle name="Note 14 5 3 2" xfId="22632" xr:uid="{00000000-0005-0000-0000-000069580000}"/>
    <cellStyle name="Note 14 5 4" xfId="22633" xr:uid="{00000000-0005-0000-0000-00006A580000}"/>
    <cellStyle name="Note 14 6" xfId="22634" xr:uid="{00000000-0005-0000-0000-00006B580000}"/>
    <cellStyle name="Note 14 6 2" xfId="22635" xr:uid="{00000000-0005-0000-0000-00006C580000}"/>
    <cellStyle name="Note 14 6 2 2" xfId="22636" xr:uid="{00000000-0005-0000-0000-00006D580000}"/>
    <cellStyle name="Note 14 6 3" xfId="22637" xr:uid="{00000000-0005-0000-0000-00006E580000}"/>
    <cellStyle name="Note 14 6 3 2" xfId="22638" xr:uid="{00000000-0005-0000-0000-00006F580000}"/>
    <cellStyle name="Note 14 6 4" xfId="22639" xr:uid="{00000000-0005-0000-0000-000070580000}"/>
    <cellStyle name="Note 14 7" xfId="22640" xr:uid="{00000000-0005-0000-0000-000071580000}"/>
    <cellStyle name="Note 14 7 2" xfId="22641" xr:uid="{00000000-0005-0000-0000-000072580000}"/>
    <cellStyle name="Note 14 8" xfId="22642" xr:uid="{00000000-0005-0000-0000-000073580000}"/>
    <cellStyle name="Note 14 8 2" xfId="22643" xr:uid="{00000000-0005-0000-0000-000074580000}"/>
    <cellStyle name="Note 14 9" xfId="22644" xr:uid="{00000000-0005-0000-0000-000075580000}"/>
    <cellStyle name="Note 15" xfId="22645" xr:uid="{00000000-0005-0000-0000-000076580000}"/>
    <cellStyle name="Note 15 10" xfId="22646" xr:uid="{00000000-0005-0000-0000-000077580000}"/>
    <cellStyle name="Note 15 2" xfId="22647" xr:uid="{00000000-0005-0000-0000-000078580000}"/>
    <cellStyle name="Note 15 2 2" xfId="22648" xr:uid="{00000000-0005-0000-0000-000079580000}"/>
    <cellStyle name="Note 15 2 2 2" xfId="22649" xr:uid="{00000000-0005-0000-0000-00007A580000}"/>
    <cellStyle name="Note 15 2 3" xfId="22650" xr:uid="{00000000-0005-0000-0000-00007B580000}"/>
    <cellStyle name="Note 15 2 3 2" xfId="22651" xr:uid="{00000000-0005-0000-0000-00007C580000}"/>
    <cellStyle name="Note 15 2 4" xfId="22652" xr:uid="{00000000-0005-0000-0000-00007D580000}"/>
    <cellStyle name="Note 15 3" xfId="22653" xr:uid="{00000000-0005-0000-0000-00007E580000}"/>
    <cellStyle name="Note 15 3 2" xfId="22654" xr:uid="{00000000-0005-0000-0000-00007F580000}"/>
    <cellStyle name="Note 15 3 2 2" xfId="22655" xr:uid="{00000000-0005-0000-0000-000080580000}"/>
    <cellStyle name="Note 15 3 3" xfId="22656" xr:uid="{00000000-0005-0000-0000-000081580000}"/>
    <cellStyle name="Note 15 3 3 2" xfId="22657" xr:uid="{00000000-0005-0000-0000-000082580000}"/>
    <cellStyle name="Note 15 3 4" xfId="22658" xr:uid="{00000000-0005-0000-0000-000083580000}"/>
    <cellStyle name="Note 15 4" xfId="22659" xr:uid="{00000000-0005-0000-0000-000084580000}"/>
    <cellStyle name="Note 15 4 2" xfId="22660" xr:uid="{00000000-0005-0000-0000-000085580000}"/>
    <cellStyle name="Note 15 4 2 2" xfId="22661" xr:uid="{00000000-0005-0000-0000-000086580000}"/>
    <cellStyle name="Note 15 4 3" xfId="22662" xr:uid="{00000000-0005-0000-0000-000087580000}"/>
    <cellStyle name="Note 15 4 3 2" xfId="22663" xr:uid="{00000000-0005-0000-0000-000088580000}"/>
    <cellStyle name="Note 15 4 4" xfId="22664" xr:uid="{00000000-0005-0000-0000-000089580000}"/>
    <cellStyle name="Note 15 5" xfId="22665" xr:uid="{00000000-0005-0000-0000-00008A580000}"/>
    <cellStyle name="Note 15 5 2" xfId="22666" xr:uid="{00000000-0005-0000-0000-00008B580000}"/>
    <cellStyle name="Note 15 5 2 2" xfId="22667" xr:uid="{00000000-0005-0000-0000-00008C580000}"/>
    <cellStyle name="Note 15 5 3" xfId="22668" xr:uid="{00000000-0005-0000-0000-00008D580000}"/>
    <cellStyle name="Note 15 5 3 2" xfId="22669" xr:uid="{00000000-0005-0000-0000-00008E580000}"/>
    <cellStyle name="Note 15 5 4" xfId="22670" xr:uid="{00000000-0005-0000-0000-00008F580000}"/>
    <cellStyle name="Note 15 6" xfId="22671" xr:uid="{00000000-0005-0000-0000-000090580000}"/>
    <cellStyle name="Note 15 6 2" xfId="22672" xr:uid="{00000000-0005-0000-0000-000091580000}"/>
    <cellStyle name="Note 15 6 2 2" xfId="22673" xr:uid="{00000000-0005-0000-0000-000092580000}"/>
    <cellStyle name="Note 15 6 3" xfId="22674" xr:uid="{00000000-0005-0000-0000-000093580000}"/>
    <cellStyle name="Note 15 6 3 2" xfId="22675" xr:uid="{00000000-0005-0000-0000-000094580000}"/>
    <cellStyle name="Note 15 6 4" xfId="22676" xr:uid="{00000000-0005-0000-0000-000095580000}"/>
    <cellStyle name="Note 15 7" xfId="22677" xr:uid="{00000000-0005-0000-0000-000096580000}"/>
    <cellStyle name="Note 15 7 2" xfId="22678" xr:uid="{00000000-0005-0000-0000-000097580000}"/>
    <cellStyle name="Note 15 8" xfId="22679" xr:uid="{00000000-0005-0000-0000-000098580000}"/>
    <cellStyle name="Note 15 8 2" xfId="22680" xr:uid="{00000000-0005-0000-0000-000099580000}"/>
    <cellStyle name="Note 15 9" xfId="22681" xr:uid="{00000000-0005-0000-0000-00009A580000}"/>
    <cellStyle name="Note 16" xfId="22682" xr:uid="{00000000-0005-0000-0000-00009B580000}"/>
    <cellStyle name="Note 16 10" xfId="22683" xr:uid="{00000000-0005-0000-0000-00009C580000}"/>
    <cellStyle name="Note 16 2" xfId="22684" xr:uid="{00000000-0005-0000-0000-00009D580000}"/>
    <cellStyle name="Note 16 2 2" xfId="22685" xr:uid="{00000000-0005-0000-0000-00009E580000}"/>
    <cellStyle name="Note 16 2 2 2" xfId="22686" xr:uid="{00000000-0005-0000-0000-00009F580000}"/>
    <cellStyle name="Note 16 2 3" xfId="22687" xr:uid="{00000000-0005-0000-0000-0000A0580000}"/>
    <cellStyle name="Note 16 2 3 2" xfId="22688" xr:uid="{00000000-0005-0000-0000-0000A1580000}"/>
    <cellStyle name="Note 16 2 4" xfId="22689" xr:uid="{00000000-0005-0000-0000-0000A2580000}"/>
    <cellStyle name="Note 16 3" xfId="22690" xr:uid="{00000000-0005-0000-0000-0000A3580000}"/>
    <cellStyle name="Note 16 3 2" xfId="22691" xr:uid="{00000000-0005-0000-0000-0000A4580000}"/>
    <cellStyle name="Note 16 3 2 2" xfId="22692" xr:uid="{00000000-0005-0000-0000-0000A5580000}"/>
    <cellStyle name="Note 16 3 3" xfId="22693" xr:uid="{00000000-0005-0000-0000-0000A6580000}"/>
    <cellStyle name="Note 16 3 3 2" xfId="22694" xr:uid="{00000000-0005-0000-0000-0000A7580000}"/>
    <cellStyle name="Note 16 3 4" xfId="22695" xr:uid="{00000000-0005-0000-0000-0000A8580000}"/>
    <cellStyle name="Note 16 4" xfId="22696" xr:uid="{00000000-0005-0000-0000-0000A9580000}"/>
    <cellStyle name="Note 16 4 2" xfId="22697" xr:uid="{00000000-0005-0000-0000-0000AA580000}"/>
    <cellStyle name="Note 16 4 2 2" xfId="22698" xr:uid="{00000000-0005-0000-0000-0000AB580000}"/>
    <cellStyle name="Note 16 4 3" xfId="22699" xr:uid="{00000000-0005-0000-0000-0000AC580000}"/>
    <cellStyle name="Note 16 4 3 2" xfId="22700" xr:uid="{00000000-0005-0000-0000-0000AD580000}"/>
    <cellStyle name="Note 16 4 4" xfId="22701" xr:uid="{00000000-0005-0000-0000-0000AE580000}"/>
    <cellStyle name="Note 16 5" xfId="22702" xr:uid="{00000000-0005-0000-0000-0000AF580000}"/>
    <cellStyle name="Note 16 5 2" xfId="22703" xr:uid="{00000000-0005-0000-0000-0000B0580000}"/>
    <cellStyle name="Note 16 5 2 2" xfId="22704" xr:uid="{00000000-0005-0000-0000-0000B1580000}"/>
    <cellStyle name="Note 16 5 3" xfId="22705" xr:uid="{00000000-0005-0000-0000-0000B2580000}"/>
    <cellStyle name="Note 16 5 3 2" xfId="22706" xr:uid="{00000000-0005-0000-0000-0000B3580000}"/>
    <cellStyle name="Note 16 5 4" xfId="22707" xr:uid="{00000000-0005-0000-0000-0000B4580000}"/>
    <cellStyle name="Note 16 6" xfId="22708" xr:uid="{00000000-0005-0000-0000-0000B5580000}"/>
    <cellStyle name="Note 16 6 2" xfId="22709" xr:uid="{00000000-0005-0000-0000-0000B6580000}"/>
    <cellStyle name="Note 16 6 2 2" xfId="22710" xr:uid="{00000000-0005-0000-0000-0000B7580000}"/>
    <cellStyle name="Note 16 6 3" xfId="22711" xr:uid="{00000000-0005-0000-0000-0000B8580000}"/>
    <cellStyle name="Note 16 6 3 2" xfId="22712" xr:uid="{00000000-0005-0000-0000-0000B9580000}"/>
    <cellStyle name="Note 16 6 4" xfId="22713" xr:uid="{00000000-0005-0000-0000-0000BA580000}"/>
    <cellStyle name="Note 16 7" xfId="22714" xr:uid="{00000000-0005-0000-0000-0000BB580000}"/>
    <cellStyle name="Note 16 7 2" xfId="22715" xr:uid="{00000000-0005-0000-0000-0000BC580000}"/>
    <cellStyle name="Note 16 8" xfId="22716" xr:uid="{00000000-0005-0000-0000-0000BD580000}"/>
    <cellStyle name="Note 16 8 2" xfId="22717" xr:uid="{00000000-0005-0000-0000-0000BE580000}"/>
    <cellStyle name="Note 16 9" xfId="22718" xr:uid="{00000000-0005-0000-0000-0000BF580000}"/>
    <cellStyle name="Note 17" xfId="22719" xr:uid="{00000000-0005-0000-0000-0000C0580000}"/>
    <cellStyle name="Note 17 10" xfId="22720" xr:uid="{00000000-0005-0000-0000-0000C1580000}"/>
    <cellStyle name="Note 17 10 2" xfId="22721" xr:uid="{00000000-0005-0000-0000-0000C2580000}"/>
    <cellStyle name="Note 17 11" xfId="22722" xr:uid="{00000000-0005-0000-0000-0000C3580000}"/>
    <cellStyle name="Note 17 11 2" xfId="22723" xr:uid="{00000000-0005-0000-0000-0000C4580000}"/>
    <cellStyle name="Note 17 12" xfId="22724" xr:uid="{00000000-0005-0000-0000-0000C5580000}"/>
    <cellStyle name="Note 17 12 2" xfId="22725" xr:uid="{00000000-0005-0000-0000-0000C6580000}"/>
    <cellStyle name="Note 17 13" xfId="22726" xr:uid="{00000000-0005-0000-0000-0000C7580000}"/>
    <cellStyle name="Note 17 13 2" xfId="22727" xr:uid="{00000000-0005-0000-0000-0000C8580000}"/>
    <cellStyle name="Note 17 14" xfId="22728" xr:uid="{00000000-0005-0000-0000-0000C9580000}"/>
    <cellStyle name="Note 17 14 2" xfId="22729" xr:uid="{00000000-0005-0000-0000-0000CA580000}"/>
    <cellStyle name="Note 17 15" xfId="22730" xr:uid="{00000000-0005-0000-0000-0000CB580000}"/>
    <cellStyle name="Note 17 15 2" xfId="22731" xr:uid="{00000000-0005-0000-0000-0000CC580000}"/>
    <cellStyle name="Note 17 16" xfId="22732" xr:uid="{00000000-0005-0000-0000-0000CD580000}"/>
    <cellStyle name="Note 17 17" xfId="22733" xr:uid="{00000000-0005-0000-0000-0000CE580000}"/>
    <cellStyle name="Note 17 2" xfId="22734" xr:uid="{00000000-0005-0000-0000-0000CF580000}"/>
    <cellStyle name="Note 17 2 2" xfId="22735" xr:uid="{00000000-0005-0000-0000-0000D0580000}"/>
    <cellStyle name="Note 17 3" xfId="22736" xr:uid="{00000000-0005-0000-0000-0000D1580000}"/>
    <cellStyle name="Note 17 3 2" xfId="22737" xr:uid="{00000000-0005-0000-0000-0000D2580000}"/>
    <cellStyle name="Note 17 4" xfId="22738" xr:uid="{00000000-0005-0000-0000-0000D3580000}"/>
    <cellStyle name="Note 17 4 2" xfId="22739" xr:uid="{00000000-0005-0000-0000-0000D4580000}"/>
    <cellStyle name="Note 17 5" xfId="22740" xr:uid="{00000000-0005-0000-0000-0000D5580000}"/>
    <cellStyle name="Note 17 5 2" xfId="22741" xr:uid="{00000000-0005-0000-0000-0000D6580000}"/>
    <cellStyle name="Note 17 6" xfId="22742" xr:uid="{00000000-0005-0000-0000-0000D7580000}"/>
    <cellStyle name="Note 17 6 2" xfId="22743" xr:uid="{00000000-0005-0000-0000-0000D8580000}"/>
    <cellStyle name="Note 17 7" xfId="22744" xr:uid="{00000000-0005-0000-0000-0000D9580000}"/>
    <cellStyle name="Note 17 7 2" xfId="22745" xr:uid="{00000000-0005-0000-0000-0000DA580000}"/>
    <cellStyle name="Note 17 8" xfId="22746" xr:uid="{00000000-0005-0000-0000-0000DB580000}"/>
    <cellStyle name="Note 17 8 2" xfId="22747" xr:uid="{00000000-0005-0000-0000-0000DC580000}"/>
    <cellStyle name="Note 17 9" xfId="22748" xr:uid="{00000000-0005-0000-0000-0000DD580000}"/>
    <cellStyle name="Note 17 9 2" xfId="22749" xr:uid="{00000000-0005-0000-0000-0000DE580000}"/>
    <cellStyle name="Note 18" xfId="22750" xr:uid="{00000000-0005-0000-0000-0000DF580000}"/>
    <cellStyle name="Note 18 10" xfId="22751" xr:uid="{00000000-0005-0000-0000-0000E0580000}"/>
    <cellStyle name="Note 18 10 2" xfId="22752" xr:uid="{00000000-0005-0000-0000-0000E1580000}"/>
    <cellStyle name="Note 18 11" xfId="22753" xr:uid="{00000000-0005-0000-0000-0000E2580000}"/>
    <cellStyle name="Note 18 11 2" xfId="22754" xr:uid="{00000000-0005-0000-0000-0000E3580000}"/>
    <cellStyle name="Note 18 12" xfId="22755" xr:uid="{00000000-0005-0000-0000-0000E4580000}"/>
    <cellStyle name="Note 18 12 2" xfId="22756" xr:uid="{00000000-0005-0000-0000-0000E5580000}"/>
    <cellStyle name="Note 18 13" xfId="22757" xr:uid="{00000000-0005-0000-0000-0000E6580000}"/>
    <cellStyle name="Note 18 13 2" xfId="22758" xr:uid="{00000000-0005-0000-0000-0000E7580000}"/>
    <cellStyle name="Note 18 14" xfId="22759" xr:uid="{00000000-0005-0000-0000-0000E8580000}"/>
    <cellStyle name="Note 18 14 2" xfId="22760" xr:uid="{00000000-0005-0000-0000-0000E9580000}"/>
    <cellStyle name="Note 18 15" xfId="22761" xr:uid="{00000000-0005-0000-0000-0000EA580000}"/>
    <cellStyle name="Note 18 15 2" xfId="22762" xr:uid="{00000000-0005-0000-0000-0000EB580000}"/>
    <cellStyle name="Note 18 16" xfId="22763" xr:uid="{00000000-0005-0000-0000-0000EC580000}"/>
    <cellStyle name="Note 18 17" xfId="22764" xr:uid="{00000000-0005-0000-0000-0000ED580000}"/>
    <cellStyle name="Note 18 2" xfId="22765" xr:uid="{00000000-0005-0000-0000-0000EE580000}"/>
    <cellStyle name="Note 18 2 2" xfId="22766" xr:uid="{00000000-0005-0000-0000-0000EF580000}"/>
    <cellStyle name="Note 18 3" xfId="22767" xr:uid="{00000000-0005-0000-0000-0000F0580000}"/>
    <cellStyle name="Note 18 3 2" xfId="22768" xr:uid="{00000000-0005-0000-0000-0000F1580000}"/>
    <cellStyle name="Note 18 4" xfId="22769" xr:uid="{00000000-0005-0000-0000-0000F2580000}"/>
    <cellStyle name="Note 18 4 2" xfId="22770" xr:uid="{00000000-0005-0000-0000-0000F3580000}"/>
    <cellStyle name="Note 18 5" xfId="22771" xr:uid="{00000000-0005-0000-0000-0000F4580000}"/>
    <cellStyle name="Note 18 5 2" xfId="22772" xr:uid="{00000000-0005-0000-0000-0000F5580000}"/>
    <cellStyle name="Note 18 6" xfId="22773" xr:uid="{00000000-0005-0000-0000-0000F6580000}"/>
    <cellStyle name="Note 18 6 2" xfId="22774" xr:uid="{00000000-0005-0000-0000-0000F7580000}"/>
    <cellStyle name="Note 18 7" xfId="22775" xr:uid="{00000000-0005-0000-0000-0000F8580000}"/>
    <cellStyle name="Note 18 7 2" xfId="22776" xr:uid="{00000000-0005-0000-0000-0000F9580000}"/>
    <cellStyle name="Note 18 8" xfId="22777" xr:uid="{00000000-0005-0000-0000-0000FA580000}"/>
    <cellStyle name="Note 18 8 2" xfId="22778" xr:uid="{00000000-0005-0000-0000-0000FB580000}"/>
    <cellStyle name="Note 18 9" xfId="22779" xr:uid="{00000000-0005-0000-0000-0000FC580000}"/>
    <cellStyle name="Note 18 9 2" xfId="22780" xr:uid="{00000000-0005-0000-0000-0000FD580000}"/>
    <cellStyle name="Note 19" xfId="22781" xr:uid="{00000000-0005-0000-0000-0000FE580000}"/>
    <cellStyle name="Note 19 10" xfId="22782" xr:uid="{00000000-0005-0000-0000-0000FF580000}"/>
    <cellStyle name="Note 19 10 2" xfId="22783" xr:uid="{00000000-0005-0000-0000-000000590000}"/>
    <cellStyle name="Note 19 11" xfId="22784" xr:uid="{00000000-0005-0000-0000-000001590000}"/>
    <cellStyle name="Note 19 11 2" xfId="22785" xr:uid="{00000000-0005-0000-0000-000002590000}"/>
    <cellStyle name="Note 19 12" xfId="22786" xr:uid="{00000000-0005-0000-0000-000003590000}"/>
    <cellStyle name="Note 19 12 2" xfId="22787" xr:uid="{00000000-0005-0000-0000-000004590000}"/>
    <cellStyle name="Note 19 13" xfId="22788" xr:uid="{00000000-0005-0000-0000-000005590000}"/>
    <cellStyle name="Note 19 13 2" xfId="22789" xr:uid="{00000000-0005-0000-0000-000006590000}"/>
    <cellStyle name="Note 19 14" xfId="22790" xr:uid="{00000000-0005-0000-0000-000007590000}"/>
    <cellStyle name="Note 19 14 2" xfId="22791" xr:uid="{00000000-0005-0000-0000-000008590000}"/>
    <cellStyle name="Note 19 15" xfId="22792" xr:uid="{00000000-0005-0000-0000-000009590000}"/>
    <cellStyle name="Note 19 15 2" xfId="22793" xr:uid="{00000000-0005-0000-0000-00000A590000}"/>
    <cellStyle name="Note 19 16" xfId="22794" xr:uid="{00000000-0005-0000-0000-00000B590000}"/>
    <cellStyle name="Note 19 16 2" xfId="22795" xr:uid="{00000000-0005-0000-0000-00000C590000}"/>
    <cellStyle name="Note 19 17" xfId="22796" xr:uid="{00000000-0005-0000-0000-00000D590000}"/>
    <cellStyle name="Note 19 18" xfId="22797" xr:uid="{00000000-0005-0000-0000-00000E590000}"/>
    <cellStyle name="Note 19 2" xfId="22798" xr:uid="{00000000-0005-0000-0000-00000F590000}"/>
    <cellStyle name="Note 19 2 10" xfId="22799" xr:uid="{00000000-0005-0000-0000-000010590000}"/>
    <cellStyle name="Note 19 2 10 2" xfId="22800" xr:uid="{00000000-0005-0000-0000-000011590000}"/>
    <cellStyle name="Note 19 2 11" xfId="22801" xr:uid="{00000000-0005-0000-0000-000012590000}"/>
    <cellStyle name="Note 19 2 11 2" xfId="22802" xr:uid="{00000000-0005-0000-0000-000013590000}"/>
    <cellStyle name="Note 19 2 12" xfId="22803" xr:uid="{00000000-0005-0000-0000-000014590000}"/>
    <cellStyle name="Note 19 2 12 2" xfId="22804" xr:uid="{00000000-0005-0000-0000-000015590000}"/>
    <cellStyle name="Note 19 2 13" xfId="22805" xr:uid="{00000000-0005-0000-0000-000016590000}"/>
    <cellStyle name="Note 19 2 13 2" xfId="22806" xr:uid="{00000000-0005-0000-0000-000017590000}"/>
    <cellStyle name="Note 19 2 14" xfId="22807" xr:uid="{00000000-0005-0000-0000-000018590000}"/>
    <cellStyle name="Note 19 2 14 2" xfId="22808" xr:uid="{00000000-0005-0000-0000-000019590000}"/>
    <cellStyle name="Note 19 2 15" xfId="22809" xr:uid="{00000000-0005-0000-0000-00001A590000}"/>
    <cellStyle name="Note 19 2 15 2" xfId="22810" xr:uid="{00000000-0005-0000-0000-00001B590000}"/>
    <cellStyle name="Note 19 2 16" xfId="22811" xr:uid="{00000000-0005-0000-0000-00001C590000}"/>
    <cellStyle name="Note 19 2 2" xfId="22812" xr:uid="{00000000-0005-0000-0000-00001D590000}"/>
    <cellStyle name="Note 19 2 2 2" xfId="22813" xr:uid="{00000000-0005-0000-0000-00001E590000}"/>
    <cellStyle name="Note 19 2 3" xfId="22814" xr:uid="{00000000-0005-0000-0000-00001F590000}"/>
    <cellStyle name="Note 19 2 3 2" xfId="22815" xr:uid="{00000000-0005-0000-0000-000020590000}"/>
    <cellStyle name="Note 19 2 4" xfId="22816" xr:uid="{00000000-0005-0000-0000-000021590000}"/>
    <cellStyle name="Note 19 2 4 2" xfId="22817" xr:uid="{00000000-0005-0000-0000-000022590000}"/>
    <cellStyle name="Note 19 2 5" xfId="22818" xr:uid="{00000000-0005-0000-0000-000023590000}"/>
    <cellStyle name="Note 19 2 5 2" xfId="22819" xr:uid="{00000000-0005-0000-0000-000024590000}"/>
    <cellStyle name="Note 19 2 6" xfId="22820" xr:uid="{00000000-0005-0000-0000-000025590000}"/>
    <cellStyle name="Note 19 2 6 2" xfId="22821" xr:uid="{00000000-0005-0000-0000-000026590000}"/>
    <cellStyle name="Note 19 2 7" xfId="22822" xr:uid="{00000000-0005-0000-0000-000027590000}"/>
    <cellStyle name="Note 19 2 7 2" xfId="22823" xr:uid="{00000000-0005-0000-0000-000028590000}"/>
    <cellStyle name="Note 19 2 8" xfId="22824" xr:uid="{00000000-0005-0000-0000-000029590000}"/>
    <cellStyle name="Note 19 2 8 2" xfId="22825" xr:uid="{00000000-0005-0000-0000-00002A590000}"/>
    <cellStyle name="Note 19 2 9" xfId="22826" xr:uid="{00000000-0005-0000-0000-00002B590000}"/>
    <cellStyle name="Note 19 2 9 2" xfId="22827" xr:uid="{00000000-0005-0000-0000-00002C590000}"/>
    <cellStyle name="Note 19 3" xfId="22828" xr:uid="{00000000-0005-0000-0000-00002D590000}"/>
    <cellStyle name="Note 19 3 2" xfId="22829" xr:uid="{00000000-0005-0000-0000-00002E590000}"/>
    <cellStyle name="Note 19 4" xfId="22830" xr:uid="{00000000-0005-0000-0000-00002F590000}"/>
    <cellStyle name="Note 19 4 2" xfId="22831" xr:uid="{00000000-0005-0000-0000-000030590000}"/>
    <cellStyle name="Note 19 5" xfId="22832" xr:uid="{00000000-0005-0000-0000-000031590000}"/>
    <cellStyle name="Note 19 5 2" xfId="22833" xr:uid="{00000000-0005-0000-0000-000032590000}"/>
    <cellStyle name="Note 19 6" xfId="22834" xr:uid="{00000000-0005-0000-0000-000033590000}"/>
    <cellStyle name="Note 19 6 2" xfId="22835" xr:uid="{00000000-0005-0000-0000-000034590000}"/>
    <cellStyle name="Note 19 7" xfId="22836" xr:uid="{00000000-0005-0000-0000-000035590000}"/>
    <cellStyle name="Note 19 7 2" xfId="22837" xr:uid="{00000000-0005-0000-0000-000036590000}"/>
    <cellStyle name="Note 19 8" xfId="22838" xr:uid="{00000000-0005-0000-0000-000037590000}"/>
    <cellStyle name="Note 19 8 2" xfId="22839" xr:uid="{00000000-0005-0000-0000-000038590000}"/>
    <cellStyle name="Note 19 9" xfId="22840" xr:uid="{00000000-0005-0000-0000-000039590000}"/>
    <cellStyle name="Note 19 9 2" xfId="22841" xr:uid="{00000000-0005-0000-0000-00003A590000}"/>
    <cellStyle name="Note 2" xfId="22842" xr:uid="{00000000-0005-0000-0000-00003B590000}"/>
    <cellStyle name="Note 2 10" xfId="22843" xr:uid="{00000000-0005-0000-0000-00003C590000}"/>
    <cellStyle name="Note 2 10 10" xfId="22844" xr:uid="{00000000-0005-0000-0000-00003D590000}"/>
    <cellStyle name="Note 2 10 11" xfId="22845" xr:uid="{00000000-0005-0000-0000-00003E590000}"/>
    <cellStyle name="Note 2 10 12" xfId="22846" xr:uid="{00000000-0005-0000-0000-00003F590000}"/>
    <cellStyle name="Note 2 10 13" xfId="22847" xr:uid="{00000000-0005-0000-0000-000040590000}"/>
    <cellStyle name="Note 2 10 14" xfId="22848" xr:uid="{00000000-0005-0000-0000-000041590000}"/>
    <cellStyle name="Note 2 10 15" xfId="22849" xr:uid="{00000000-0005-0000-0000-000042590000}"/>
    <cellStyle name="Note 2 10 16" xfId="22850" xr:uid="{00000000-0005-0000-0000-000043590000}"/>
    <cellStyle name="Note 2 10 17" xfId="22851" xr:uid="{00000000-0005-0000-0000-000044590000}"/>
    <cellStyle name="Note 2 10 18" xfId="22852" xr:uid="{00000000-0005-0000-0000-000045590000}"/>
    <cellStyle name="Note 2 10 19" xfId="22853" xr:uid="{00000000-0005-0000-0000-000046590000}"/>
    <cellStyle name="Note 2 10 2" xfId="22854" xr:uid="{00000000-0005-0000-0000-000047590000}"/>
    <cellStyle name="Note 2 10 20" xfId="22855" xr:uid="{00000000-0005-0000-0000-000048590000}"/>
    <cellStyle name="Note 2 10 21" xfId="22856" xr:uid="{00000000-0005-0000-0000-000049590000}"/>
    <cellStyle name="Note 2 10 22" xfId="22857" xr:uid="{00000000-0005-0000-0000-00004A590000}"/>
    <cellStyle name="Note 2 10 23" xfId="22858" xr:uid="{00000000-0005-0000-0000-00004B590000}"/>
    <cellStyle name="Note 2 10 24" xfId="22859" xr:uid="{00000000-0005-0000-0000-00004C590000}"/>
    <cellStyle name="Note 2 10 25" xfId="22860" xr:uid="{00000000-0005-0000-0000-00004D590000}"/>
    <cellStyle name="Note 2 10 26" xfId="22861" xr:uid="{00000000-0005-0000-0000-00004E590000}"/>
    <cellStyle name="Note 2 10 26 2" xfId="22862" xr:uid="{00000000-0005-0000-0000-00004F590000}"/>
    <cellStyle name="Note 2 10 27" xfId="22863" xr:uid="{00000000-0005-0000-0000-000050590000}"/>
    <cellStyle name="Note 2 10 3" xfId="22864" xr:uid="{00000000-0005-0000-0000-000051590000}"/>
    <cellStyle name="Note 2 10 4" xfId="22865" xr:uid="{00000000-0005-0000-0000-000052590000}"/>
    <cellStyle name="Note 2 10 5" xfId="22866" xr:uid="{00000000-0005-0000-0000-000053590000}"/>
    <cellStyle name="Note 2 10 6" xfId="22867" xr:uid="{00000000-0005-0000-0000-000054590000}"/>
    <cellStyle name="Note 2 10 7" xfId="22868" xr:uid="{00000000-0005-0000-0000-000055590000}"/>
    <cellStyle name="Note 2 10 8" xfId="22869" xr:uid="{00000000-0005-0000-0000-000056590000}"/>
    <cellStyle name="Note 2 10 9" xfId="22870" xr:uid="{00000000-0005-0000-0000-000057590000}"/>
    <cellStyle name="Note 2 11" xfId="22871" xr:uid="{00000000-0005-0000-0000-000058590000}"/>
    <cellStyle name="Note 2 11 2" xfId="22872" xr:uid="{00000000-0005-0000-0000-000059590000}"/>
    <cellStyle name="Note 2 11 3" xfId="22873" xr:uid="{00000000-0005-0000-0000-00005A590000}"/>
    <cellStyle name="Note 2 11 4" xfId="22874" xr:uid="{00000000-0005-0000-0000-00005B590000}"/>
    <cellStyle name="Note 2 11 5" xfId="22875" xr:uid="{00000000-0005-0000-0000-00005C590000}"/>
    <cellStyle name="Note 2 11 6" xfId="22876" xr:uid="{00000000-0005-0000-0000-00005D590000}"/>
    <cellStyle name="Note 2 11 7" xfId="22877" xr:uid="{00000000-0005-0000-0000-00005E590000}"/>
    <cellStyle name="Note 2 11 7 2" xfId="22878" xr:uid="{00000000-0005-0000-0000-00005F590000}"/>
    <cellStyle name="Note 2 11 8" xfId="22879" xr:uid="{00000000-0005-0000-0000-000060590000}"/>
    <cellStyle name="Note 2 12" xfId="22880" xr:uid="{00000000-0005-0000-0000-000061590000}"/>
    <cellStyle name="Note 2 12 2" xfId="22881" xr:uid="{00000000-0005-0000-0000-000062590000}"/>
    <cellStyle name="Note 2 12 2 2" xfId="22882" xr:uid="{00000000-0005-0000-0000-000063590000}"/>
    <cellStyle name="Note 2 12 3" xfId="22883" xr:uid="{00000000-0005-0000-0000-000064590000}"/>
    <cellStyle name="Note 2 13" xfId="22884" xr:uid="{00000000-0005-0000-0000-000065590000}"/>
    <cellStyle name="Note 2 13 2" xfId="22885" xr:uid="{00000000-0005-0000-0000-000066590000}"/>
    <cellStyle name="Note 2 13 2 2" xfId="22886" xr:uid="{00000000-0005-0000-0000-000067590000}"/>
    <cellStyle name="Note 2 13 3" xfId="22887" xr:uid="{00000000-0005-0000-0000-000068590000}"/>
    <cellStyle name="Note 2 14" xfId="22888" xr:uid="{00000000-0005-0000-0000-000069590000}"/>
    <cellStyle name="Note 2 14 2" xfId="22889" xr:uid="{00000000-0005-0000-0000-00006A590000}"/>
    <cellStyle name="Note 2 14 2 2" xfId="22890" xr:uid="{00000000-0005-0000-0000-00006B590000}"/>
    <cellStyle name="Note 2 14 3" xfId="22891" xr:uid="{00000000-0005-0000-0000-00006C590000}"/>
    <cellStyle name="Note 2 15" xfId="22892" xr:uid="{00000000-0005-0000-0000-00006D590000}"/>
    <cellStyle name="Note 2 15 2" xfId="22893" xr:uid="{00000000-0005-0000-0000-00006E590000}"/>
    <cellStyle name="Note 2 15 2 2" xfId="22894" xr:uid="{00000000-0005-0000-0000-00006F590000}"/>
    <cellStyle name="Note 2 15 3" xfId="22895" xr:uid="{00000000-0005-0000-0000-000070590000}"/>
    <cellStyle name="Note 2 16" xfId="22896" xr:uid="{00000000-0005-0000-0000-000071590000}"/>
    <cellStyle name="Note 2 16 2" xfId="22897" xr:uid="{00000000-0005-0000-0000-000072590000}"/>
    <cellStyle name="Note 2 16 2 2" xfId="22898" xr:uid="{00000000-0005-0000-0000-000073590000}"/>
    <cellStyle name="Note 2 16 3" xfId="22899" xr:uid="{00000000-0005-0000-0000-000074590000}"/>
    <cellStyle name="Note 2 17" xfId="22900" xr:uid="{00000000-0005-0000-0000-000075590000}"/>
    <cellStyle name="Note 2 17 2" xfId="22901" xr:uid="{00000000-0005-0000-0000-000076590000}"/>
    <cellStyle name="Note 2 17 2 2" xfId="22902" xr:uid="{00000000-0005-0000-0000-000077590000}"/>
    <cellStyle name="Note 2 17 3" xfId="22903" xr:uid="{00000000-0005-0000-0000-000078590000}"/>
    <cellStyle name="Note 2 18" xfId="22904" xr:uid="{00000000-0005-0000-0000-000079590000}"/>
    <cellStyle name="Note 2 18 2" xfId="22905" xr:uid="{00000000-0005-0000-0000-00007A590000}"/>
    <cellStyle name="Note 2 18 2 2" xfId="22906" xr:uid="{00000000-0005-0000-0000-00007B590000}"/>
    <cellStyle name="Note 2 18 3" xfId="22907" xr:uid="{00000000-0005-0000-0000-00007C590000}"/>
    <cellStyle name="Note 2 19" xfId="22908" xr:uid="{00000000-0005-0000-0000-00007D590000}"/>
    <cellStyle name="Note 2 19 2" xfId="22909" xr:uid="{00000000-0005-0000-0000-00007E590000}"/>
    <cellStyle name="Note 2 19 2 2" xfId="22910" xr:uid="{00000000-0005-0000-0000-00007F590000}"/>
    <cellStyle name="Note 2 19 3" xfId="22911" xr:uid="{00000000-0005-0000-0000-000080590000}"/>
    <cellStyle name="Note 2 2" xfId="22912" xr:uid="{00000000-0005-0000-0000-000081590000}"/>
    <cellStyle name="Note 2 2 10" xfId="22913" xr:uid="{00000000-0005-0000-0000-000082590000}"/>
    <cellStyle name="Note 2 2 11" xfId="22914" xr:uid="{00000000-0005-0000-0000-000083590000}"/>
    <cellStyle name="Note 2 2 12" xfId="22915" xr:uid="{00000000-0005-0000-0000-000084590000}"/>
    <cellStyle name="Note 2 2 13" xfId="22916" xr:uid="{00000000-0005-0000-0000-000085590000}"/>
    <cellStyle name="Note 2 2 14" xfId="22917" xr:uid="{00000000-0005-0000-0000-000086590000}"/>
    <cellStyle name="Note 2 2 15" xfId="22918" xr:uid="{00000000-0005-0000-0000-000087590000}"/>
    <cellStyle name="Note 2 2 16" xfId="22919" xr:uid="{00000000-0005-0000-0000-000088590000}"/>
    <cellStyle name="Note 2 2 17" xfId="22920" xr:uid="{00000000-0005-0000-0000-000089590000}"/>
    <cellStyle name="Note 2 2 18" xfId="22921" xr:uid="{00000000-0005-0000-0000-00008A590000}"/>
    <cellStyle name="Note 2 2 19" xfId="22922" xr:uid="{00000000-0005-0000-0000-00008B590000}"/>
    <cellStyle name="Note 2 2 2" xfId="22923" xr:uid="{00000000-0005-0000-0000-00008C590000}"/>
    <cellStyle name="Note 2 2 2 2" xfId="22924" xr:uid="{00000000-0005-0000-0000-00008D590000}"/>
    <cellStyle name="Note 2 2 2 3" xfId="22925" xr:uid="{00000000-0005-0000-0000-00008E590000}"/>
    <cellStyle name="Note 2 2 2 4" xfId="22926" xr:uid="{00000000-0005-0000-0000-00008F590000}"/>
    <cellStyle name="Note 2 2 2 5" xfId="22927" xr:uid="{00000000-0005-0000-0000-000090590000}"/>
    <cellStyle name="Note 2 2 2 6" xfId="22928" xr:uid="{00000000-0005-0000-0000-000091590000}"/>
    <cellStyle name="Note 2 2 2 7" xfId="22929" xr:uid="{00000000-0005-0000-0000-000092590000}"/>
    <cellStyle name="Note 2 2 2 7 2" xfId="22930" xr:uid="{00000000-0005-0000-0000-000093590000}"/>
    <cellStyle name="Note 2 2 2 8" xfId="22931" xr:uid="{00000000-0005-0000-0000-000094590000}"/>
    <cellStyle name="Note 2 2 20" xfId="22932" xr:uid="{00000000-0005-0000-0000-000095590000}"/>
    <cellStyle name="Note 2 2 21" xfId="22933" xr:uid="{00000000-0005-0000-0000-000096590000}"/>
    <cellStyle name="Note 2 2 22" xfId="22934" xr:uid="{00000000-0005-0000-0000-000097590000}"/>
    <cellStyle name="Note 2 2 23" xfId="22935" xr:uid="{00000000-0005-0000-0000-000098590000}"/>
    <cellStyle name="Note 2 2 24" xfId="22936" xr:uid="{00000000-0005-0000-0000-000099590000}"/>
    <cellStyle name="Note 2 2 25" xfId="22937" xr:uid="{00000000-0005-0000-0000-00009A590000}"/>
    <cellStyle name="Note 2 2 26" xfId="22938" xr:uid="{00000000-0005-0000-0000-00009B590000}"/>
    <cellStyle name="Note 2 2 26 2" xfId="22939" xr:uid="{00000000-0005-0000-0000-00009C590000}"/>
    <cellStyle name="Note 2 2 27" xfId="22940" xr:uid="{00000000-0005-0000-0000-00009D590000}"/>
    <cellStyle name="Note 2 2 28" xfId="22941" xr:uid="{00000000-0005-0000-0000-00009E590000}"/>
    <cellStyle name="Note 2 2 3" xfId="22942" xr:uid="{00000000-0005-0000-0000-00009F590000}"/>
    <cellStyle name="Note 2 2 3 2" xfId="22943" xr:uid="{00000000-0005-0000-0000-0000A0590000}"/>
    <cellStyle name="Note 2 2 3 2 2" xfId="22944" xr:uid="{00000000-0005-0000-0000-0000A1590000}"/>
    <cellStyle name="Note 2 2 3 3" xfId="22945" xr:uid="{00000000-0005-0000-0000-0000A2590000}"/>
    <cellStyle name="Note 2 2 4" xfId="22946" xr:uid="{00000000-0005-0000-0000-0000A3590000}"/>
    <cellStyle name="Note 2 2 4 2" xfId="22947" xr:uid="{00000000-0005-0000-0000-0000A4590000}"/>
    <cellStyle name="Note 2 2 4 2 2" xfId="22948" xr:uid="{00000000-0005-0000-0000-0000A5590000}"/>
    <cellStyle name="Note 2 2 4 3" xfId="22949" xr:uid="{00000000-0005-0000-0000-0000A6590000}"/>
    <cellStyle name="Note 2 2 5" xfId="22950" xr:uid="{00000000-0005-0000-0000-0000A7590000}"/>
    <cellStyle name="Note 2 2 5 2" xfId="22951" xr:uid="{00000000-0005-0000-0000-0000A8590000}"/>
    <cellStyle name="Note 2 2 5 2 2" xfId="22952" xr:uid="{00000000-0005-0000-0000-0000A9590000}"/>
    <cellStyle name="Note 2 2 5 3" xfId="22953" xr:uid="{00000000-0005-0000-0000-0000AA590000}"/>
    <cellStyle name="Note 2 2 6" xfId="22954" xr:uid="{00000000-0005-0000-0000-0000AB590000}"/>
    <cellStyle name="Note 2 2 6 2" xfId="22955" xr:uid="{00000000-0005-0000-0000-0000AC590000}"/>
    <cellStyle name="Note 2 2 6 2 2" xfId="22956" xr:uid="{00000000-0005-0000-0000-0000AD590000}"/>
    <cellStyle name="Note 2 2 6 3" xfId="22957" xr:uid="{00000000-0005-0000-0000-0000AE590000}"/>
    <cellStyle name="Note 2 2 7" xfId="22958" xr:uid="{00000000-0005-0000-0000-0000AF590000}"/>
    <cellStyle name="Note 2 2 7 2" xfId="22959" xr:uid="{00000000-0005-0000-0000-0000B0590000}"/>
    <cellStyle name="Note 2 2 7 2 2" xfId="22960" xr:uid="{00000000-0005-0000-0000-0000B1590000}"/>
    <cellStyle name="Note 2 2 7 3" xfId="22961" xr:uid="{00000000-0005-0000-0000-0000B2590000}"/>
    <cellStyle name="Note 2 2 8" xfId="22962" xr:uid="{00000000-0005-0000-0000-0000B3590000}"/>
    <cellStyle name="Note 2 2 8 2" xfId="22963" xr:uid="{00000000-0005-0000-0000-0000B4590000}"/>
    <cellStyle name="Note 2 2 8 2 2" xfId="22964" xr:uid="{00000000-0005-0000-0000-0000B5590000}"/>
    <cellStyle name="Note 2 2 8 3" xfId="22965" xr:uid="{00000000-0005-0000-0000-0000B6590000}"/>
    <cellStyle name="Note 2 2 9" xfId="22966" xr:uid="{00000000-0005-0000-0000-0000B7590000}"/>
    <cellStyle name="Note 2 20" xfId="22967" xr:uid="{00000000-0005-0000-0000-0000B8590000}"/>
    <cellStyle name="Note 2 20 2" xfId="22968" xr:uid="{00000000-0005-0000-0000-0000B9590000}"/>
    <cellStyle name="Note 2 20 2 2" xfId="22969" xr:uid="{00000000-0005-0000-0000-0000BA590000}"/>
    <cellStyle name="Note 2 20 3" xfId="22970" xr:uid="{00000000-0005-0000-0000-0000BB590000}"/>
    <cellStyle name="Note 2 21" xfId="22971" xr:uid="{00000000-0005-0000-0000-0000BC590000}"/>
    <cellStyle name="Note 2 21 2" xfId="22972" xr:uid="{00000000-0005-0000-0000-0000BD590000}"/>
    <cellStyle name="Note 2 21 2 2" xfId="22973" xr:uid="{00000000-0005-0000-0000-0000BE590000}"/>
    <cellStyle name="Note 2 21 3" xfId="22974" xr:uid="{00000000-0005-0000-0000-0000BF590000}"/>
    <cellStyle name="Note 2 22" xfId="22975" xr:uid="{00000000-0005-0000-0000-0000C0590000}"/>
    <cellStyle name="Note 2 22 2" xfId="22976" xr:uid="{00000000-0005-0000-0000-0000C1590000}"/>
    <cellStyle name="Note 2 22 2 2" xfId="22977" xr:uid="{00000000-0005-0000-0000-0000C2590000}"/>
    <cellStyle name="Note 2 22 3" xfId="22978" xr:uid="{00000000-0005-0000-0000-0000C3590000}"/>
    <cellStyle name="Note 2 23" xfId="22979" xr:uid="{00000000-0005-0000-0000-0000C4590000}"/>
    <cellStyle name="Note 2 23 2" xfId="22980" xr:uid="{00000000-0005-0000-0000-0000C5590000}"/>
    <cellStyle name="Note 2 23 2 2" xfId="22981" xr:uid="{00000000-0005-0000-0000-0000C6590000}"/>
    <cellStyle name="Note 2 23 3" xfId="22982" xr:uid="{00000000-0005-0000-0000-0000C7590000}"/>
    <cellStyle name="Note 2 24" xfId="22983" xr:uid="{00000000-0005-0000-0000-0000C8590000}"/>
    <cellStyle name="Note 2 24 2" xfId="22984" xr:uid="{00000000-0005-0000-0000-0000C9590000}"/>
    <cellStyle name="Note 2 24 2 2" xfId="22985" xr:uid="{00000000-0005-0000-0000-0000CA590000}"/>
    <cellStyle name="Note 2 24 3" xfId="22986" xr:uid="{00000000-0005-0000-0000-0000CB590000}"/>
    <cellStyle name="Note 2 25" xfId="22987" xr:uid="{00000000-0005-0000-0000-0000CC590000}"/>
    <cellStyle name="Note 2 25 2" xfId="22988" xr:uid="{00000000-0005-0000-0000-0000CD590000}"/>
    <cellStyle name="Note 2 25 2 2" xfId="22989" xr:uid="{00000000-0005-0000-0000-0000CE590000}"/>
    <cellStyle name="Note 2 25 3" xfId="22990" xr:uid="{00000000-0005-0000-0000-0000CF590000}"/>
    <cellStyle name="Note 2 26" xfId="22991" xr:uid="{00000000-0005-0000-0000-0000D0590000}"/>
    <cellStyle name="Note 2 26 2" xfId="22992" xr:uid="{00000000-0005-0000-0000-0000D1590000}"/>
    <cellStyle name="Note 2 26 2 2" xfId="22993" xr:uid="{00000000-0005-0000-0000-0000D2590000}"/>
    <cellStyle name="Note 2 26 3" xfId="22994" xr:uid="{00000000-0005-0000-0000-0000D3590000}"/>
    <cellStyle name="Note 2 27" xfId="22995" xr:uid="{00000000-0005-0000-0000-0000D4590000}"/>
    <cellStyle name="Note 2 27 2" xfId="22996" xr:uid="{00000000-0005-0000-0000-0000D5590000}"/>
    <cellStyle name="Note 2 27 2 2" xfId="22997" xr:uid="{00000000-0005-0000-0000-0000D6590000}"/>
    <cellStyle name="Note 2 27 3" xfId="22998" xr:uid="{00000000-0005-0000-0000-0000D7590000}"/>
    <cellStyle name="Note 2 28" xfId="22999" xr:uid="{00000000-0005-0000-0000-0000D8590000}"/>
    <cellStyle name="Note 2 28 2" xfId="23000" xr:uid="{00000000-0005-0000-0000-0000D9590000}"/>
    <cellStyle name="Note 2 28 2 2" xfId="23001" xr:uid="{00000000-0005-0000-0000-0000DA590000}"/>
    <cellStyle name="Note 2 28 3" xfId="23002" xr:uid="{00000000-0005-0000-0000-0000DB590000}"/>
    <cellStyle name="Note 2 29" xfId="23003" xr:uid="{00000000-0005-0000-0000-0000DC590000}"/>
    <cellStyle name="Note 2 29 2" xfId="23004" xr:uid="{00000000-0005-0000-0000-0000DD590000}"/>
    <cellStyle name="Note 2 29 2 2" xfId="23005" xr:uid="{00000000-0005-0000-0000-0000DE590000}"/>
    <cellStyle name="Note 2 29 3" xfId="23006" xr:uid="{00000000-0005-0000-0000-0000DF590000}"/>
    <cellStyle name="Note 2 3" xfId="23007" xr:uid="{00000000-0005-0000-0000-0000E0590000}"/>
    <cellStyle name="Note 2 3 10" xfId="23008" xr:uid="{00000000-0005-0000-0000-0000E1590000}"/>
    <cellStyle name="Note 2 3 11" xfId="23009" xr:uid="{00000000-0005-0000-0000-0000E2590000}"/>
    <cellStyle name="Note 2 3 12" xfId="23010" xr:uid="{00000000-0005-0000-0000-0000E3590000}"/>
    <cellStyle name="Note 2 3 13" xfId="23011" xr:uid="{00000000-0005-0000-0000-0000E4590000}"/>
    <cellStyle name="Note 2 3 14" xfId="23012" xr:uid="{00000000-0005-0000-0000-0000E5590000}"/>
    <cellStyle name="Note 2 3 15" xfId="23013" xr:uid="{00000000-0005-0000-0000-0000E6590000}"/>
    <cellStyle name="Note 2 3 16" xfId="23014" xr:uid="{00000000-0005-0000-0000-0000E7590000}"/>
    <cellStyle name="Note 2 3 17" xfId="23015" xr:uid="{00000000-0005-0000-0000-0000E8590000}"/>
    <cellStyle name="Note 2 3 18" xfId="23016" xr:uid="{00000000-0005-0000-0000-0000E9590000}"/>
    <cellStyle name="Note 2 3 19" xfId="23017" xr:uid="{00000000-0005-0000-0000-0000EA590000}"/>
    <cellStyle name="Note 2 3 2" xfId="23018" xr:uid="{00000000-0005-0000-0000-0000EB590000}"/>
    <cellStyle name="Note 2 3 2 2" xfId="23019" xr:uid="{00000000-0005-0000-0000-0000EC590000}"/>
    <cellStyle name="Note 2 3 2 3" xfId="23020" xr:uid="{00000000-0005-0000-0000-0000ED590000}"/>
    <cellStyle name="Note 2 3 2 4" xfId="23021" xr:uid="{00000000-0005-0000-0000-0000EE590000}"/>
    <cellStyle name="Note 2 3 2 5" xfId="23022" xr:uid="{00000000-0005-0000-0000-0000EF590000}"/>
    <cellStyle name="Note 2 3 2 6" xfId="23023" xr:uid="{00000000-0005-0000-0000-0000F0590000}"/>
    <cellStyle name="Note 2 3 2 7" xfId="23024" xr:uid="{00000000-0005-0000-0000-0000F1590000}"/>
    <cellStyle name="Note 2 3 2 7 2" xfId="23025" xr:uid="{00000000-0005-0000-0000-0000F2590000}"/>
    <cellStyle name="Note 2 3 2 8" xfId="23026" xr:uid="{00000000-0005-0000-0000-0000F3590000}"/>
    <cellStyle name="Note 2 3 20" xfId="23027" xr:uid="{00000000-0005-0000-0000-0000F4590000}"/>
    <cellStyle name="Note 2 3 21" xfId="23028" xr:uid="{00000000-0005-0000-0000-0000F5590000}"/>
    <cellStyle name="Note 2 3 22" xfId="23029" xr:uid="{00000000-0005-0000-0000-0000F6590000}"/>
    <cellStyle name="Note 2 3 23" xfId="23030" xr:uid="{00000000-0005-0000-0000-0000F7590000}"/>
    <cellStyle name="Note 2 3 24" xfId="23031" xr:uid="{00000000-0005-0000-0000-0000F8590000}"/>
    <cellStyle name="Note 2 3 25" xfId="23032" xr:uid="{00000000-0005-0000-0000-0000F9590000}"/>
    <cellStyle name="Note 2 3 26" xfId="23033" xr:uid="{00000000-0005-0000-0000-0000FA590000}"/>
    <cellStyle name="Note 2 3 26 2" xfId="23034" xr:uid="{00000000-0005-0000-0000-0000FB590000}"/>
    <cellStyle name="Note 2 3 27" xfId="23035" xr:uid="{00000000-0005-0000-0000-0000FC590000}"/>
    <cellStyle name="Note 2 3 28" xfId="23036" xr:uid="{00000000-0005-0000-0000-0000FD590000}"/>
    <cellStyle name="Note 2 3 3" xfId="23037" xr:uid="{00000000-0005-0000-0000-0000FE590000}"/>
    <cellStyle name="Note 2 3 3 2" xfId="23038" xr:uid="{00000000-0005-0000-0000-0000FF590000}"/>
    <cellStyle name="Note 2 3 3 2 2" xfId="23039" xr:uid="{00000000-0005-0000-0000-0000005A0000}"/>
    <cellStyle name="Note 2 3 3 3" xfId="23040" xr:uid="{00000000-0005-0000-0000-0000015A0000}"/>
    <cellStyle name="Note 2 3 4" xfId="23041" xr:uid="{00000000-0005-0000-0000-0000025A0000}"/>
    <cellStyle name="Note 2 3 4 2" xfId="23042" xr:uid="{00000000-0005-0000-0000-0000035A0000}"/>
    <cellStyle name="Note 2 3 4 2 2" xfId="23043" xr:uid="{00000000-0005-0000-0000-0000045A0000}"/>
    <cellStyle name="Note 2 3 4 3" xfId="23044" xr:uid="{00000000-0005-0000-0000-0000055A0000}"/>
    <cellStyle name="Note 2 3 5" xfId="23045" xr:uid="{00000000-0005-0000-0000-0000065A0000}"/>
    <cellStyle name="Note 2 3 5 2" xfId="23046" xr:uid="{00000000-0005-0000-0000-0000075A0000}"/>
    <cellStyle name="Note 2 3 5 2 2" xfId="23047" xr:uid="{00000000-0005-0000-0000-0000085A0000}"/>
    <cellStyle name="Note 2 3 5 3" xfId="23048" xr:uid="{00000000-0005-0000-0000-0000095A0000}"/>
    <cellStyle name="Note 2 3 6" xfId="23049" xr:uid="{00000000-0005-0000-0000-00000A5A0000}"/>
    <cellStyle name="Note 2 3 6 2" xfId="23050" xr:uid="{00000000-0005-0000-0000-00000B5A0000}"/>
    <cellStyle name="Note 2 3 6 2 2" xfId="23051" xr:uid="{00000000-0005-0000-0000-00000C5A0000}"/>
    <cellStyle name="Note 2 3 6 3" xfId="23052" xr:uid="{00000000-0005-0000-0000-00000D5A0000}"/>
    <cellStyle name="Note 2 3 7" xfId="23053" xr:uid="{00000000-0005-0000-0000-00000E5A0000}"/>
    <cellStyle name="Note 2 3 7 2" xfId="23054" xr:uid="{00000000-0005-0000-0000-00000F5A0000}"/>
    <cellStyle name="Note 2 3 7 2 2" xfId="23055" xr:uid="{00000000-0005-0000-0000-0000105A0000}"/>
    <cellStyle name="Note 2 3 7 3" xfId="23056" xr:uid="{00000000-0005-0000-0000-0000115A0000}"/>
    <cellStyle name="Note 2 3 8" xfId="23057" xr:uid="{00000000-0005-0000-0000-0000125A0000}"/>
    <cellStyle name="Note 2 3 8 2" xfId="23058" xr:uid="{00000000-0005-0000-0000-0000135A0000}"/>
    <cellStyle name="Note 2 3 8 2 2" xfId="23059" xr:uid="{00000000-0005-0000-0000-0000145A0000}"/>
    <cellStyle name="Note 2 3 8 3" xfId="23060" xr:uid="{00000000-0005-0000-0000-0000155A0000}"/>
    <cellStyle name="Note 2 3 9" xfId="23061" xr:uid="{00000000-0005-0000-0000-0000165A0000}"/>
    <cellStyle name="Note 2 30" xfId="23062" xr:uid="{00000000-0005-0000-0000-0000175A0000}"/>
    <cellStyle name="Note 2 30 2" xfId="23063" xr:uid="{00000000-0005-0000-0000-0000185A0000}"/>
    <cellStyle name="Note 2 30 2 2" xfId="23064" xr:uid="{00000000-0005-0000-0000-0000195A0000}"/>
    <cellStyle name="Note 2 30 3" xfId="23065" xr:uid="{00000000-0005-0000-0000-00001A5A0000}"/>
    <cellStyle name="Note 2 31" xfId="23066" xr:uid="{00000000-0005-0000-0000-00001B5A0000}"/>
    <cellStyle name="Note 2 31 2" xfId="23067" xr:uid="{00000000-0005-0000-0000-00001C5A0000}"/>
    <cellStyle name="Note 2 31 2 2" xfId="23068" xr:uid="{00000000-0005-0000-0000-00001D5A0000}"/>
    <cellStyle name="Note 2 31 3" xfId="23069" xr:uid="{00000000-0005-0000-0000-00001E5A0000}"/>
    <cellStyle name="Note 2 32" xfId="23070" xr:uid="{00000000-0005-0000-0000-00001F5A0000}"/>
    <cellStyle name="Note 2 32 2" xfId="23071" xr:uid="{00000000-0005-0000-0000-0000205A0000}"/>
    <cellStyle name="Note 2 32 2 2" xfId="23072" xr:uid="{00000000-0005-0000-0000-0000215A0000}"/>
    <cellStyle name="Note 2 32 3" xfId="23073" xr:uid="{00000000-0005-0000-0000-0000225A0000}"/>
    <cellStyle name="Note 2 33" xfId="23074" xr:uid="{00000000-0005-0000-0000-0000235A0000}"/>
    <cellStyle name="Note 2 33 2" xfId="23075" xr:uid="{00000000-0005-0000-0000-0000245A0000}"/>
    <cellStyle name="Note 2 33 2 2" xfId="23076" xr:uid="{00000000-0005-0000-0000-0000255A0000}"/>
    <cellStyle name="Note 2 33 3" xfId="23077" xr:uid="{00000000-0005-0000-0000-0000265A0000}"/>
    <cellStyle name="Note 2 34" xfId="23078" xr:uid="{00000000-0005-0000-0000-0000275A0000}"/>
    <cellStyle name="Note 2 34 2" xfId="23079" xr:uid="{00000000-0005-0000-0000-0000285A0000}"/>
    <cellStyle name="Note 2 34 2 2" xfId="23080" xr:uid="{00000000-0005-0000-0000-0000295A0000}"/>
    <cellStyle name="Note 2 34 3" xfId="23081" xr:uid="{00000000-0005-0000-0000-00002A5A0000}"/>
    <cellStyle name="Note 2 35" xfId="23082" xr:uid="{00000000-0005-0000-0000-00002B5A0000}"/>
    <cellStyle name="Note 2 35 2" xfId="23083" xr:uid="{00000000-0005-0000-0000-00002C5A0000}"/>
    <cellStyle name="Note 2 35 2 2" xfId="23084" xr:uid="{00000000-0005-0000-0000-00002D5A0000}"/>
    <cellStyle name="Note 2 35 3" xfId="23085" xr:uid="{00000000-0005-0000-0000-00002E5A0000}"/>
    <cellStyle name="Note 2 36" xfId="23086" xr:uid="{00000000-0005-0000-0000-00002F5A0000}"/>
    <cellStyle name="Note 2 36 2" xfId="23087" xr:uid="{00000000-0005-0000-0000-0000305A0000}"/>
    <cellStyle name="Note 2 36 2 2" xfId="23088" xr:uid="{00000000-0005-0000-0000-0000315A0000}"/>
    <cellStyle name="Note 2 36 3" xfId="23089" xr:uid="{00000000-0005-0000-0000-0000325A0000}"/>
    <cellStyle name="Note 2 37" xfId="23090" xr:uid="{00000000-0005-0000-0000-0000335A0000}"/>
    <cellStyle name="Note 2 37 2" xfId="23091" xr:uid="{00000000-0005-0000-0000-0000345A0000}"/>
    <cellStyle name="Note 2 37 2 2" xfId="23092" xr:uid="{00000000-0005-0000-0000-0000355A0000}"/>
    <cellStyle name="Note 2 37 3" xfId="23093" xr:uid="{00000000-0005-0000-0000-0000365A0000}"/>
    <cellStyle name="Note 2 38" xfId="23094" xr:uid="{00000000-0005-0000-0000-0000375A0000}"/>
    <cellStyle name="Note 2 38 2" xfId="23095" xr:uid="{00000000-0005-0000-0000-0000385A0000}"/>
    <cellStyle name="Note 2 38 2 2" xfId="23096" xr:uid="{00000000-0005-0000-0000-0000395A0000}"/>
    <cellStyle name="Note 2 38 3" xfId="23097" xr:uid="{00000000-0005-0000-0000-00003A5A0000}"/>
    <cellStyle name="Note 2 39" xfId="23098" xr:uid="{00000000-0005-0000-0000-00003B5A0000}"/>
    <cellStyle name="Note 2 39 2" xfId="23099" xr:uid="{00000000-0005-0000-0000-00003C5A0000}"/>
    <cellStyle name="Note 2 39 2 2" xfId="23100" xr:uid="{00000000-0005-0000-0000-00003D5A0000}"/>
    <cellStyle name="Note 2 39 3" xfId="23101" xr:uid="{00000000-0005-0000-0000-00003E5A0000}"/>
    <cellStyle name="Note 2 4" xfId="23102" xr:uid="{00000000-0005-0000-0000-00003F5A0000}"/>
    <cellStyle name="Note 2 4 10" xfId="23103" xr:uid="{00000000-0005-0000-0000-0000405A0000}"/>
    <cellStyle name="Note 2 4 11" xfId="23104" xr:uid="{00000000-0005-0000-0000-0000415A0000}"/>
    <cellStyle name="Note 2 4 12" xfId="23105" xr:uid="{00000000-0005-0000-0000-0000425A0000}"/>
    <cellStyle name="Note 2 4 13" xfId="23106" xr:uid="{00000000-0005-0000-0000-0000435A0000}"/>
    <cellStyle name="Note 2 4 14" xfId="23107" xr:uid="{00000000-0005-0000-0000-0000445A0000}"/>
    <cellStyle name="Note 2 4 15" xfId="23108" xr:uid="{00000000-0005-0000-0000-0000455A0000}"/>
    <cellStyle name="Note 2 4 16" xfId="23109" xr:uid="{00000000-0005-0000-0000-0000465A0000}"/>
    <cellStyle name="Note 2 4 17" xfId="23110" xr:uid="{00000000-0005-0000-0000-0000475A0000}"/>
    <cellStyle name="Note 2 4 18" xfId="23111" xr:uid="{00000000-0005-0000-0000-0000485A0000}"/>
    <cellStyle name="Note 2 4 19" xfId="23112" xr:uid="{00000000-0005-0000-0000-0000495A0000}"/>
    <cellStyle name="Note 2 4 2" xfId="23113" xr:uid="{00000000-0005-0000-0000-00004A5A0000}"/>
    <cellStyle name="Note 2 4 2 2" xfId="23114" xr:uid="{00000000-0005-0000-0000-00004B5A0000}"/>
    <cellStyle name="Note 2 4 2 3" xfId="23115" xr:uid="{00000000-0005-0000-0000-00004C5A0000}"/>
    <cellStyle name="Note 2 4 2 4" xfId="23116" xr:uid="{00000000-0005-0000-0000-00004D5A0000}"/>
    <cellStyle name="Note 2 4 2 5" xfId="23117" xr:uid="{00000000-0005-0000-0000-00004E5A0000}"/>
    <cellStyle name="Note 2 4 2 6" xfId="23118" xr:uid="{00000000-0005-0000-0000-00004F5A0000}"/>
    <cellStyle name="Note 2 4 2 7" xfId="23119" xr:uid="{00000000-0005-0000-0000-0000505A0000}"/>
    <cellStyle name="Note 2 4 2 7 2" xfId="23120" xr:uid="{00000000-0005-0000-0000-0000515A0000}"/>
    <cellStyle name="Note 2 4 2 8" xfId="23121" xr:uid="{00000000-0005-0000-0000-0000525A0000}"/>
    <cellStyle name="Note 2 4 20" xfId="23122" xr:uid="{00000000-0005-0000-0000-0000535A0000}"/>
    <cellStyle name="Note 2 4 21" xfId="23123" xr:uid="{00000000-0005-0000-0000-0000545A0000}"/>
    <cellStyle name="Note 2 4 22" xfId="23124" xr:uid="{00000000-0005-0000-0000-0000555A0000}"/>
    <cellStyle name="Note 2 4 23" xfId="23125" xr:uid="{00000000-0005-0000-0000-0000565A0000}"/>
    <cellStyle name="Note 2 4 24" xfId="23126" xr:uid="{00000000-0005-0000-0000-0000575A0000}"/>
    <cellStyle name="Note 2 4 25" xfId="23127" xr:uid="{00000000-0005-0000-0000-0000585A0000}"/>
    <cellStyle name="Note 2 4 26" xfId="23128" xr:uid="{00000000-0005-0000-0000-0000595A0000}"/>
    <cellStyle name="Note 2 4 26 2" xfId="23129" xr:uid="{00000000-0005-0000-0000-00005A5A0000}"/>
    <cellStyle name="Note 2 4 27" xfId="23130" xr:uid="{00000000-0005-0000-0000-00005B5A0000}"/>
    <cellStyle name="Note 2 4 28" xfId="23131" xr:uid="{00000000-0005-0000-0000-00005C5A0000}"/>
    <cellStyle name="Note 2 4 3" xfId="23132" xr:uid="{00000000-0005-0000-0000-00005D5A0000}"/>
    <cellStyle name="Note 2 4 3 2" xfId="23133" xr:uid="{00000000-0005-0000-0000-00005E5A0000}"/>
    <cellStyle name="Note 2 4 3 2 2" xfId="23134" xr:uid="{00000000-0005-0000-0000-00005F5A0000}"/>
    <cellStyle name="Note 2 4 3 3" xfId="23135" xr:uid="{00000000-0005-0000-0000-0000605A0000}"/>
    <cellStyle name="Note 2 4 4" xfId="23136" xr:uid="{00000000-0005-0000-0000-0000615A0000}"/>
    <cellStyle name="Note 2 4 4 2" xfId="23137" xr:uid="{00000000-0005-0000-0000-0000625A0000}"/>
    <cellStyle name="Note 2 4 4 2 2" xfId="23138" xr:uid="{00000000-0005-0000-0000-0000635A0000}"/>
    <cellStyle name="Note 2 4 4 3" xfId="23139" xr:uid="{00000000-0005-0000-0000-0000645A0000}"/>
    <cellStyle name="Note 2 4 5" xfId="23140" xr:uid="{00000000-0005-0000-0000-0000655A0000}"/>
    <cellStyle name="Note 2 4 5 2" xfId="23141" xr:uid="{00000000-0005-0000-0000-0000665A0000}"/>
    <cellStyle name="Note 2 4 5 2 2" xfId="23142" xr:uid="{00000000-0005-0000-0000-0000675A0000}"/>
    <cellStyle name="Note 2 4 5 3" xfId="23143" xr:uid="{00000000-0005-0000-0000-0000685A0000}"/>
    <cellStyle name="Note 2 4 6" xfId="23144" xr:uid="{00000000-0005-0000-0000-0000695A0000}"/>
    <cellStyle name="Note 2 4 6 2" xfId="23145" xr:uid="{00000000-0005-0000-0000-00006A5A0000}"/>
    <cellStyle name="Note 2 4 6 2 2" xfId="23146" xr:uid="{00000000-0005-0000-0000-00006B5A0000}"/>
    <cellStyle name="Note 2 4 6 3" xfId="23147" xr:uid="{00000000-0005-0000-0000-00006C5A0000}"/>
    <cellStyle name="Note 2 4 7" xfId="23148" xr:uid="{00000000-0005-0000-0000-00006D5A0000}"/>
    <cellStyle name="Note 2 4 7 2" xfId="23149" xr:uid="{00000000-0005-0000-0000-00006E5A0000}"/>
    <cellStyle name="Note 2 4 7 2 2" xfId="23150" xr:uid="{00000000-0005-0000-0000-00006F5A0000}"/>
    <cellStyle name="Note 2 4 7 3" xfId="23151" xr:uid="{00000000-0005-0000-0000-0000705A0000}"/>
    <cellStyle name="Note 2 4 8" xfId="23152" xr:uid="{00000000-0005-0000-0000-0000715A0000}"/>
    <cellStyle name="Note 2 4 8 2" xfId="23153" xr:uid="{00000000-0005-0000-0000-0000725A0000}"/>
    <cellStyle name="Note 2 4 8 2 2" xfId="23154" xr:uid="{00000000-0005-0000-0000-0000735A0000}"/>
    <cellStyle name="Note 2 4 8 3" xfId="23155" xr:uid="{00000000-0005-0000-0000-0000745A0000}"/>
    <cellStyle name="Note 2 4 9" xfId="23156" xr:uid="{00000000-0005-0000-0000-0000755A0000}"/>
    <cellStyle name="Note 2 40" xfId="23157" xr:uid="{00000000-0005-0000-0000-0000765A0000}"/>
    <cellStyle name="Note 2 40 2" xfId="23158" xr:uid="{00000000-0005-0000-0000-0000775A0000}"/>
    <cellStyle name="Note 2 40 3" xfId="23159" xr:uid="{00000000-0005-0000-0000-0000785A0000}"/>
    <cellStyle name="Note 2 41" xfId="23160" xr:uid="{00000000-0005-0000-0000-0000795A0000}"/>
    <cellStyle name="Note 2 41 2" xfId="23161" xr:uid="{00000000-0005-0000-0000-00007A5A0000}"/>
    <cellStyle name="Note 2 41 3" xfId="23162" xr:uid="{00000000-0005-0000-0000-00007B5A0000}"/>
    <cellStyle name="Note 2 42" xfId="23163" xr:uid="{00000000-0005-0000-0000-00007C5A0000}"/>
    <cellStyle name="Note 2 42 2" xfId="23164" xr:uid="{00000000-0005-0000-0000-00007D5A0000}"/>
    <cellStyle name="Note 2 43" xfId="23165" xr:uid="{00000000-0005-0000-0000-00007E5A0000}"/>
    <cellStyle name="Note 2 43 2" xfId="23166" xr:uid="{00000000-0005-0000-0000-00007F5A0000}"/>
    <cellStyle name="Note 2 44" xfId="23167" xr:uid="{00000000-0005-0000-0000-0000805A0000}"/>
    <cellStyle name="Note 2 45" xfId="23168" xr:uid="{00000000-0005-0000-0000-0000815A0000}"/>
    <cellStyle name="Note 2 46" xfId="23169" xr:uid="{00000000-0005-0000-0000-0000825A0000}"/>
    <cellStyle name="Note 2 47" xfId="23170" xr:uid="{00000000-0005-0000-0000-0000835A0000}"/>
    <cellStyle name="Note 2 48" xfId="23171" xr:uid="{00000000-0005-0000-0000-0000845A0000}"/>
    <cellStyle name="Note 2 5" xfId="23172" xr:uid="{00000000-0005-0000-0000-0000855A0000}"/>
    <cellStyle name="Note 2 5 10" xfId="23173" xr:uid="{00000000-0005-0000-0000-0000865A0000}"/>
    <cellStyle name="Note 2 5 11" xfId="23174" xr:uid="{00000000-0005-0000-0000-0000875A0000}"/>
    <cellStyle name="Note 2 5 12" xfId="23175" xr:uid="{00000000-0005-0000-0000-0000885A0000}"/>
    <cellStyle name="Note 2 5 13" xfId="23176" xr:uid="{00000000-0005-0000-0000-0000895A0000}"/>
    <cellStyle name="Note 2 5 14" xfId="23177" xr:uid="{00000000-0005-0000-0000-00008A5A0000}"/>
    <cellStyle name="Note 2 5 15" xfId="23178" xr:uid="{00000000-0005-0000-0000-00008B5A0000}"/>
    <cellStyle name="Note 2 5 16" xfId="23179" xr:uid="{00000000-0005-0000-0000-00008C5A0000}"/>
    <cellStyle name="Note 2 5 17" xfId="23180" xr:uid="{00000000-0005-0000-0000-00008D5A0000}"/>
    <cellStyle name="Note 2 5 18" xfId="23181" xr:uid="{00000000-0005-0000-0000-00008E5A0000}"/>
    <cellStyle name="Note 2 5 19" xfId="23182" xr:uid="{00000000-0005-0000-0000-00008F5A0000}"/>
    <cellStyle name="Note 2 5 2" xfId="23183" xr:uid="{00000000-0005-0000-0000-0000905A0000}"/>
    <cellStyle name="Note 2 5 2 2" xfId="23184" xr:uid="{00000000-0005-0000-0000-0000915A0000}"/>
    <cellStyle name="Note 2 5 2 3" xfId="23185" xr:uid="{00000000-0005-0000-0000-0000925A0000}"/>
    <cellStyle name="Note 2 5 2 4" xfId="23186" xr:uid="{00000000-0005-0000-0000-0000935A0000}"/>
    <cellStyle name="Note 2 5 2 5" xfId="23187" xr:uid="{00000000-0005-0000-0000-0000945A0000}"/>
    <cellStyle name="Note 2 5 2 6" xfId="23188" xr:uid="{00000000-0005-0000-0000-0000955A0000}"/>
    <cellStyle name="Note 2 5 2 7" xfId="23189" xr:uid="{00000000-0005-0000-0000-0000965A0000}"/>
    <cellStyle name="Note 2 5 2 7 2" xfId="23190" xr:uid="{00000000-0005-0000-0000-0000975A0000}"/>
    <cellStyle name="Note 2 5 2 8" xfId="23191" xr:uid="{00000000-0005-0000-0000-0000985A0000}"/>
    <cellStyle name="Note 2 5 20" xfId="23192" xr:uid="{00000000-0005-0000-0000-0000995A0000}"/>
    <cellStyle name="Note 2 5 21" xfId="23193" xr:uid="{00000000-0005-0000-0000-00009A5A0000}"/>
    <cellStyle name="Note 2 5 22" xfId="23194" xr:uid="{00000000-0005-0000-0000-00009B5A0000}"/>
    <cellStyle name="Note 2 5 23" xfId="23195" xr:uid="{00000000-0005-0000-0000-00009C5A0000}"/>
    <cellStyle name="Note 2 5 24" xfId="23196" xr:uid="{00000000-0005-0000-0000-00009D5A0000}"/>
    <cellStyle name="Note 2 5 25" xfId="23197" xr:uid="{00000000-0005-0000-0000-00009E5A0000}"/>
    <cellStyle name="Note 2 5 26" xfId="23198" xr:uid="{00000000-0005-0000-0000-00009F5A0000}"/>
    <cellStyle name="Note 2 5 26 2" xfId="23199" xr:uid="{00000000-0005-0000-0000-0000A05A0000}"/>
    <cellStyle name="Note 2 5 27" xfId="23200" xr:uid="{00000000-0005-0000-0000-0000A15A0000}"/>
    <cellStyle name="Note 2 5 28" xfId="23201" xr:uid="{00000000-0005-0000-0000-0000A25A0000}"/>
    <cellStyle name="Note 2 5 3" xfId="23202" xr:uid="{00000000-0005-0000-0000-0000A35A0000}"/>
    <cellStyle name="Note 2 5 3 2" xfId="23203" xr:uid="{00000000-0005-0000-0000-0000A45A0000}"/>
    <cellStyle name="Note 2 5 3 2 2" xfId="23204" xr:uid="{00000000-0005-0000-0000-0000A55A0000}"/>
    <cellStyle name="Note 2 5 3 3" xfId="23205" xr:uid="{00000000-0005-0000-0000-0000A65A0000}"/>
    <cellStyle name="Note 2 5 4" xfId="23206" xr:uid="{00000000-0005-0000-0000-0000A75A0000}"/>
    <cellStyle name="Note 2 5 4 2" xfId="23207" xr:uid="{00000000-0005-0000-0000-0000A85A0000}"/>
    <cellStyle name="Note 2 5 4 2 2" xfId="23208" xr:uid="{00000000-0005-0000-0000-0000A95A0000}"/>
    <cellStyle name="Note 2 5 4 3" xfId="23209" xr:uid="{00000000-0005-0000-0000-0000AA5A0000}"/>
    <cellStyle name="Note 2 5 5" xfId="23210" xr:uid="{00000000-0005-0000-0000-0000AB5A0000}"/>
    <cellStyle name="Note 2 5 5 2" xfId="23211" xr:uid="{00000000-0005-0000-0000-0000AC5A0000}"/>
    <cellStyle name="Note 2 5 5 2 2" xfId="23212" xr:uid="{00000000-0005-0000-0000-0000AD5A0000}"/>
    <cellStyle name="Note 2 5 5 3" xfId="23213" xr:uid="{00000000-0005-0000-0000-0000AE5A0000}"/>
    <cellStyle name="Note 2 5 6" xfId="23214" xr:uid="{00000000-0005-0000-0000-0000AF5A0000}"/>
    <cellStyle name="Note 2 5 6 2" xfId="23215" xr:uid="{00000000-0005-0000-0000-0000B05A0000}"/>
    <cellStyle name="Note 2 5 6 2 2" xfId="23216" xr:uid="{00000000-0005-0000-0000-0000B15A0000}"/>
    <cellStyle name="Note 2 5 6 3" xfId="23217" xr:uid="{00000000-0005-0000-0000-0000B25A0000}"/>
    <cellStyle name="Note 2 5 7" xfId="23218" xr:uid="{00000000-0005-0000-0000-0000B35A0000}"/>
    <cellStyle name="Note 2 5 7 2" xfId="23219" xr:uid="{00000000-0005-0000-0000-0000B45A0000}"/>
    <cellStyle name="Note 2 5 7 2 2" xfId="23220" xr:uid="{00000000-0005-0000-0000-0000B55A0000}"/>
    <cellStyle name="Note 2 5 7 3" xfId="23221" xr:uid="{00000000-0005-0000-0000-0000B65A0000}"/>
    <cellStyle name="Note 2 5 8" xfId="23222" xr:uid="{00000000-0005-0000-0000-0000B75A0000}"/>
    <cellStyle name="Note 2 5 8 2" xfId="23223" xr:uid="{00000000-0005-0000-0000-0000B85A0000}"/>
    <cellStyle name="Note 2 5 8 2 2" xfId="23224" xr:uid="{00000000-0005-0000-0000-0000B95A0000}"/>
    <cellStyle name="Note 2 5 8 3" xfId="23225" xr:uid="{00000000-0005-0000-0000-0000BA5A0000}"/>
    <cellStyle name="Note 2 5 9" xfId="23226" xr:uid="{00000000-0005-0000-0000-0000BB5A0000}"/>
    <cellStyle name="Note 2 5 9 2" xfId="23227" xr:uid="{00000000-0005-0000-0000-0000BC5A0000}"/>
    <cellStyle name="Note 2 5 9 3" xfId="23228" xr:uid="{00000000-0005-0000-0000-0000BD5A0000}"/>
    <cellStyle name="Note 2 6" xfId="23229" xr:uid="{00000000-0005-0000-0000-0000BE5A0000}"/>
    <cellStyle name="Note 2 6 10" xfId="23230" xr:uid="{00000000-0005-0000-0000-0000BF5A0000}"/>
    <cellStyle name="Note 2 6 11" xfId="23231" xr:uid="{00000000-0005-0000-0000-0000C05A0000}"/>
    <cellStyle name="Note 2 6 12" xfId="23232" xr:uid="{00000000-0005-0000-0000-0000C15A0000}"/>
    <cellStyle name="Note 2 6 13" xfId="23233" xr:uid="{00000000-0005-0000-0000-0000C25A0000}"/>
    <cellStyle name="Note 2 6 14" xfId="23234" xr:uid="{00000000-0005-0000-0000-0000C35A0000}"/>
    <cellStyle name="Note 2 6 15" xfId="23235" xr:uid="{00000000-0005-0000-0000-0000C45A0000}"/>
    <cellStyle name="Note 2 6 16" xfId="23236" xr:uid="{00000000-0005-0000-0000-0000C55A0000}"/>
    <cellStyle name="Note 2 6 17" xfId="23237" xr:uid="{00000000-0005-0000-0000-0000C65A0000}"/>
    <cellStyle name="Note 2 6 18" xfId="23238" xr:uid="{00000000-0005-0000-0000-0000C75A0000}"/>
    <cellStyle name="Note 2 6 19" xfId="23239" xr:uid="{00000000-0005-0000-0000-0000C85A0000}"/>
    <cellStyle name="Note 2 6 2" xfId="23240" xr:uid="{00000000-0005-0000-0000-0000C95A0000}"/>
    <cellStyle name="Note 2 6 20" xfId="23241" xr:uid="{00000000-0005-0000-0000-0000CA5A0000}"/>
    <cellStyle name="Note 2 6 21" xfId="23242" xr:uid="{00000000-0005-0000-0000-0000CB5A0000}"/>
    <cellStyle name="Note 2 6 22" xfId="23243" xr:uid="{00000000-0005-0000-0000-0000CC5A0000}"/>
    <cellStyle name="Note 2 6 23" xfId="23244" xr:uid="{00000000-0005-0000-0000-0000CD5A0000}"/>
    <cellStyle name="Note 2 6 24" xfId="23245" xr:uid="{00000000-0005-0000-0000-0000CE5A0000}"/>
    <cellStyle name="Note 2 6 25" xfId="23246" xr:uid="{00000000-0005-0000-0000-0000CF5A0000}"/>
    <cellStyle name="Note 2 6 26" xfId="23247" xr:uid="{00000000-0005-0000-0000-0000D05A0000}"/>
    <cellStyle name="Note 2 6 26 2" xfId="23248" xr:uid="{00000000-0005-0000-0000-0000D15A0000}"/>
    <cellStyle name="Note 2 6 27" xfId="23249" xr:uid="{00000000-0005-0000-0000-0000D25A0000}"/>
    <cellStyle name="Note 2 6 28" xfId="23250" xr:uid="{00000000-0005-0000-0000-0000D35A0000}"/>
    <cellStyle name="Note 2 6 3" xfId="23251" xr:uid="{00000000-0005-0000-0000-0000D45A0000}"/>
    <cellStyle name="Note 2 6 4" xfId="23252" xr:uid="{00000000-0005-0000-0000-0000D55A0000}"/>
    <cellStyle name="Note 2 6 5" xfId="23253" xr:uid="{00000000-0005-0000-0000-0000D65A0000}"/>
    <cellStyle name="Note 2 6 6" xfId="23254" xr:uid="{00000000-0005-0000-0000-0000D75A0000}"/>
    <cellStyle name="Note 2 6 7" xfId="23255" xr:uid="{00000000-0005-0000-0000-0000D85A0000}"/>
    <cellStyle name="Note 2 6 8" xfId="23256" xr:uid="{00000000-0005-0000-0000-0000D95A0000}"/>
    <cellStyle name="Note 2 6 9" xfId="23257" xr:uid="{00000000-0005-0000-0000-0000DA5A0000}"/>
    <cellStyle name="Note 2 7" xfId="23258" xr:uid="{00000000-0005-0000-0000-0000DB5A0000}"/>
    <cellStyle name="Note 2 7 10" xfId="23259" xr:uid="{00000000-0005-0000-0000-0000DC5A0000}"/>
    <cellStyle name="Note 2 7 11" xfId="23260" xr:uid="{00000000-0005-0000-0000-0000DD5A0000}"/>
    <cellStyle name="Note 2 7 12" xfId="23261" xr:uid="{00000000-0005-0000-0000-0000DE5A0000}"/>
    <cellStyle name="Note 2 7 13" xfId="23262" xr:uid="{00000000-0005-0000-0000-0000DF5A0000}"/>
    <cellStyle name="Note 2 7 14" xfId="23263" xr:uid="{00000000-0005-0000-0000-0000E05A0000}"/>
    <cellStyle name="Note 2 7 15" xfId="23264" xr:uid="{00000000-0005-0000-0000-0000E15A0000}"/>
    <cellStyle name="Note 2 7 16" xfId="23265" xr:uid="{00000000-0005-0000-0000-0000E25A0000}"/>
    <cellStyle name="Note 2 7 17" xfId="23266" xr:uid="{00000000-0005-0000-0000-0000E35A0000}"/>
    <cellStyle name="Note 2 7 18" xfId="23267" xr:uid="{00000000-0005-0000-0000-0000E45A0000}"/>
    <cellStyle name="Note 2 7 19" xfId="23268" xr:uid="{00000000-0005-0000-0000-0000E55A0000}"/>
    <cellStyle name="Note 2 7 2" xfId="23269" xr:uid="{00000000-0005-0000-0000-0000E65A0000}"/>
    <cellStyle name="Note 2 7 20" xfId="23270" xr:uid="{00000000-0005-0000-0000-0000E75A0000}"/>
    <cellStyle name="Note 2 7 21" xfId="23271" xr:uid="{00000000-0005-0000-0000-0000E85A0000}"/>
    <cellStyle name="Note 2 7 22" xfId="23272" xr:uid="{00000000-0005-0000-0000-0000E95A0000}"/>
    <cellStyle name="Note 2 7 23" xfId="23273" xr:uid="{00000000-0005-0000-0000-0000EA5A0000}"/>
    <cellStyle name="Note 2 7 24" xfId="23274" xr:uid="{00000000-0005-0000-0000-0000EB5A0000}"/>
    <cellStyle name="Note 2 7 25" xfId="23275" xr:uid="{00000000-0005-0000-0000-0000EC5A0000}"/>
    <cellStyle name="Note 2 7 26" xfId="23276" xr:uid="{00000000-0005-0000-0000-0000ED5A0000}"/>
    <cellStyle name="Note 2 7 26 2" xfId="23277" xr:uid="{00000000-0005-0000-0000-0000EE5A0000}"/>
    <cellStyle name="Note 2 7 27" xfId="23278" xr:uid="{00000000-0005-0000-0000-0000EF5A0000}"/>
    <cellStyle name="Note 2 7 28" xfId="23279" xr:uid="{00000000-0005-0000-0000-0000F05A0000}"/>
    <cellStyle name="Note 2 7 3" xfId="23280" xr:uid="{00000000-0005-0000-0000-0000F15A0000}"/>
    <cellStyle name="Note 2 7 4" xfId="23281" xr:uid="{00000000-0005-0000-0000-0000F25A0000}"/>
    <cellStyle name="Note 2 7 5" xfId="23282" xr:uid="{00000000-0005-0000-0000-0000F35A0000}"/>
    <cellStyle name="Note 2 7 6" xfId="23283" xr:uid="{00000000-0005-0000-0000-0000F45A0000}"/>
    <cellStyle name="Note 2 7 7" xfId="23284" xr:uid="{00000000-0005-0000-0000-0000F55A0000}"/>
    <cellStyle name="Note 2 7 8" xfId="23285" xr:uid="{00000000-0005-0000-0000-0000F65A0000}"/>
    <cellStyle name="Note 2 7 9" xfId="23286" xr:uid="{00000000-0005-0000-0000-0000F75A0000}"/>
    <cellStyle name="Note 2 8" xfId="23287" xr:uid="{00000000-0005-0000-0000-0000F85A0000}"/>
    <cellStyle name="Note 2 8 10" xfId="23288" xr:uid="{00000000-0005-0000-0000-0000F95A0000}"/>
    <cellStyle name="Note 2 8 11" xfId="23289" xr:uid="{00000000-0005-0000-0000-0000FA5A0000}"/>
    <cellStyle name="Note 2 8 12" xfId="23290" xr:uid="{00000000-0005-0000-0000-0000FB5A0000}"/>
    <cellStyle name="Note 2 8 13" xfId="23291" xr:uid="{00000000-0005-0000-0000-0000FC5A0000}"/>
    <cellStyle name="Note 2 8 14" xfId="23292" xr:uid="{00000000-0005-0000-0000-0000FD5A0000}"/>
    <cellStyle name="Note 2 8 15" xfId="23293" xr:uid="{00000000-0005-0000-0000-0000FE5A0000}"/>
    <cellStyle name="Note 2 8 16" xfId="23294" xr:uid="{00000000-0005-0000-0000-0000FF5A0000}"/>
    <cellStyle name="Note 2 8 17" xfId="23295" xr:uid="{00000000-0005-0000-0000-0000005B0000}"/>
    <cellStyle name="Note 2 8 18" xfId="23296" xr:uid="{00000000-0005-0000-0000-0000015B0000}"/>
    <cellStyle name="Note 2 8 19" xfId="23297" xr:uid="{00000000-0005-0000-0000-0000025B0000}"/>
    <cellStyle name="Note 2 8 2" xfId="23298" xr:uid="{00000000-0005-0000-0000-0000035B0000}"/>
    <cellStyle name="Note 2 8 20" xfId="23299" xr:uid="{00000000-0005-0000-0000-0000045B0000}"/>
    <cellStyle name="Note 2 8 21" xfId="23300" xr:uid="{00000000-0005-0000-0000-0000055B0000}"/>
    <cellStyle name="Note 2 8 22" xfId="23301" xr:uid="{00000000-0005-0000-0000-0000065B0000}"/>
    <cellStyle name="Note 2 8 23" xfId="23302" xr:uid="{00000000-0005-0000-0000-0000075B0000}"/>
    <cellStyle name="Note 2 8 24" xfId="23303" xr:uid="{00000000-0005-0000-0000-0000085B0000}"/>
    <cellStyle name="Note 2 8 25" xfId="23304" xr:uid="{00000000-0005-0000-0000-0000095B0000}"/>
    <cellStyle name="Note 2 8 26" xfId="23305" xr:uid="{00000000-0005-0000-0000-00000A5B0000}"/>
    <cellStyle name="Note 2 8 26 2" xfId="23306" xr:uid="{00000000-0005-0000-0000-00000B5B0000}"/>
    <cellStyle name="Note 2 8 27" xfId="23307" xr:uid="{00000000-0005-0000-0000-00000C5B0000}"/>
    <cellStyle name="Note 2 8 3" xfId="23308" xr:uid="{00000000-0005-0000-0000-00000D5B0000}"/>
    <cellStyle name="Note 2 8 4" xfId="23309" xr:uid="{00000000-0005-0000-0000-00000E5B0000}"/>
    <cellStyle name="Note 2 8 5" xfId="23310" xr:uid="{00000000-0005-0000-0000-00000F5B0000}"/>
    <cellStyle name="Note 2 8 6" xfId="23311" xr:uid="{00000000-0005-0000-0000-0000105B0000}"/>
    <cellStyle name="Note 2 8 7" xfId="23312" xr:uid="{00000000-0005-0000-0000-0000115B0000}"/>
    <cellStyle name="Note 2 8 8" xfId="23313" xr:uid="{00000000-0005-0000-0000-0000125B0000}"/>
    <cellStyle name="Note 2 8 9" xfId="23314" xr:uid="{00000000-0005-0000-0000-0000135B0000}"/>
    <cellStyle name="Note 2 9" xfId="23315" xr:uid="{00000000-0005-0000-0000-0000145B0000}"/>
    <cellStyle name="Note 2 9 10" xfId="23316" xr:uid="{00000000-0005-0000-0000-0000155B0000}"/>
    <cellStyle name="Note 2 9 11" xfId="23317" xr:uid="{00000000-0005-0000-0000-0000165B0000}"/>
    <cellStyle name="Note 2 9 12" xfId="23318" xr:uid="{00000000-0005-0000-0000-0000175B0000}"/>
    <cellStyle name="Note 2 9 13" xfId="23319" xr:uid="{00000000-0005-0000-0000-0000185B0000}"/>
    <cellStyle name="Note 2 9 14" xfId="23320" xr:uid="{00000000-0005-0000-0000-0000195B0000}"/>
    <cellStyle name="Note 2 9 15" xfId="23321" xr:uid="{00000000-0005-0000-0000-00001A5B0000}"/>
    <cellStyle name="Note 2 9 16" xfId="23322" xr:uid="{00000000-0005-0000-0000-00001B5B0000}"/>
    <cellStyle name="Note 2 9 17" xfId="23323" xr:uid="{00000000-0005-0000-0000-00001C5B0000}"/>
    <cellStyle name="Note 2 9 18" xfId="23324" xr:uid="{00000000-0005-0000-0000-00001D5B0000}"/>
    <cellStyle name="Note 2 9 19" xfId="23325" xr:uid="{00000000-0005-0000-0000-00001E5B0000}"/>
    <cellStyle name="Note 2 9 2" xfId="23326" xr:uid="{00000000-0005-0000-0000-00001F5B0000}"/>
    <cellStyle name="Note 2 9 20" xfId="23327" xr:uid="{00000000-0005-0000-0000-0000205B0000}"/>
    <cellStyle name="Note 2 9 21" xfId="23328" xr:uid="{00000000-0005-0000-0000-0000215B0000}"/>
    <cellStyle name="Note 2 9 22" xfId="23329" xr:uid="{00000000-0005-0000-0000-0000225B0000}"/>
    <cellStyle name="Note 2 9 23" xfId="23330" xr:uid="{00000000-0005-0000-0000-0000235B0000}"/>
    <cellStyle name="Note 2 9 24" xfId="23331" xr:uid="{00000000-0005-0000-0000-0000245B0000}"/>
    <cellStyle name="Note 2 9 25" xfId="23332" xr:uid="{00000000-0005-0000-0000-0000255B0000}"/>
    <cellStyle name="Note 2 9 26" xfId="23333" xr:uid="{00000000-0005-0000-0000-0000265B0000}"/>
    <cellStyle name="Note 2 9 26 2" xfId="23334" xr:uid="{00000000-0005-0000-0000-0000275B0000}"/>
    <cellStyle name="Note 2 9 27" xfId="23335" xr:uid="{00000000-0005-0000-0000-0000285B0000}"/>
    <cellStyle name="Note 2 9 3" xfId="23336" xr:uid="{00000000-0005-0000-0000-0000295B0000}"/>
    <cellStyle name="Note 2 9 4" xfId="23337" xr:uid="{00000000-0005-0000-0000-00002A5B0000}"/>
    <cellStyle name="Note 2 9 5" xfId="23338" xr:uid="{00000000-0005-0000-0000-00002B5B0000}"/>
    <cellStyle name="Note 2 9 6" xfId="23339" xr:uid="{00000000-0005-0000-0000-00002C5B0000}"/>
    <cellStyle name="Note 2 9 7" xfId="23340" xr:uid="{00000000-0005-0000-0000-00002D5B0000}"/>
    <cellStyle name="Note 2 9 8" xfId="23341" xr:uid="{00000000-0005-0000-0000-00002E5B0000}"/>
    <cellStyle name="Note 2 9 9" xfId="23342" xr:uid="{00000000-0005-0000-0000-00002F5B0000}"/>
    <cellStyle name="Note 20" xfId="23343" xr:uid="{00000000-0005-0000-0000-0000305B0000}"/>
    <cellStyle name="Note 20 10" xfId="23344" xr:uid="{00000000-0005-0000-0000-0000315B0000}"/>
    <cellStyle name="Note 20 10 2" xfId="23345" xr:uid="{00000000-0005-0000-0000-0000325B0000}"/>
    <cellStyle name="Note 20 11" xfId="23346" xr:uid="{00000000-0005-0000-0000-0000335B0000}"/>
    <cellStyle name="Note 20 11 2" xfId="23347" xr:uid="{00000000-0005-0000-0000-0000345B0000}"/>
    <cellStyle name="Note 20 12" xfId="23348" xr:uid="{00000000-0005-0000-0000-0000355B0000}"/>
    <cellStyle name="Note 20 12 2" xfId="23349" xr:uid="{00000000-0005-0000-0000-0000365B0000}"/>
    <cellStyle name="Note 20 13" xfId="23350" xr:uid="{00000000-0005-0000-0000-0000375B0000}"/>
    <cellStyle name="Note 20 13 2" xfId="23351" xr:uid="{00000000-0005-0000-0000-0000385B0000}"/>
    <cellStyle name="Note 20 14" xfId="23352" xr:uid="{00000000-0005-0000-0000-0000395B0000}"/>
    <cellStyle name="Note 20 14 2" xfId="23353" xr:uid="{00000000-0005-0000-0000-00003A5B0000}"/>
    <cellStyle name="Note 20 15" xfId="23354" xr:uid="{00000000-0005-0000-0000-00003B5B0000}"/>
    <cellStyle name="Note 20 15 2" xfId="23355" xr:uid="{00000000-0005-0000-0000-00003C5B0000}"/>
    <cellStyle name="Note 20 16" xfId="23356" xr:uid="{00000000-0005-0000-0000-00003D5B0000}"/>
    <cellStyle name="Note 20 16 2" xfId="23357" xr:uid="{00000000-0005-0000-0000-00003E5B0000}"/>
    <cellStyle name="Note 20 17" xfId="23358" xr:uid="{00000000-0005-0000-0000-00003F5B0000}"/>
    <cellStyle name="Note 20 18" xfId="23359" xr:uid="{00000000-0005-0000-0000-0000405B0000}"/>
    <cellStyle name="Note 20 2" xfId="23360" xr:uid="{00000000-0005-0000-0000-0000415B0000}"/>
    <cellStyle name="Note 20 2 10" xfId="23361" xr:uid="{00000000-0005-0000-0000-0000425B0000}"/>
    <cellStyle name="Note 20 2 10 2" xfId="23362" xr:uid="{00000000-0005-0000-0000-0000435B0000}"/>
    <cellStyle name="Note 20 2 11" xfId="23363" xr:uid="{00000000-0005-0000-0000-0000445B0000}"/>
    <cellStyle name="Note 20 2 11 2" xfId="23364" xr:uid="{00000000-0005-0000-0000-0000455B0000}"/>
    <cellStyle name="Note 20 2 12" xfId="23365" xr:uid="{00000000-0005-0000-0000-0000465B0000}"/>
    <cellStyle name="Note 20 2 12 2" xfId="23366" xr:uid="{00000000-0005-0000-0000-0000475B0000}"/>
    <cellStyle name="Note 20 2 13" xfId="23367" xr:uid="{00000000-0005-0000-0000-0000485B0000}"/>
    <cellStyle name="Note 20 2 13 2" xfId="23368" xr:uid="{00000000-0005-0000-0000-0000495B0000}"/>
    <cellStyle name="Note 20 2 14" xfId="23369" xr:uid="{00000000-0005-0000-0000-00004A5B0000}"/>
    <cellStyle name="Note 20 2 14 2" xfId="23370" xr:uid="{00000000-0005-0000-0000-00004B5B0000}"/>
    <cellStyle name="Note 20 2 15" xfId="23371" xr:uid="{00000000-0005-0000-0000-00004C5B0000}"/>
    <cellStyle name="Note 20 2 15 2" xfId="23372" xr:uid="{00000000-0005-0000-0000-00004D5B0000}"/>
    <cellStyle name="Note 20 2 16" xfId="23373" xr:uid="{00000000-0005-0000-0000-00004E5B0000}"/>
    <cellStyle name="Note 20 2 2" xfId="23374" xr:uid="{00000000-0005-0000-0000-00004F5B0000}"/>
    <cellStyle name="Note 20 2 2 2" xfId="23375" xr:uid="{00000000-0005-0000-0000-0000505B0000}"/>
    <cellStyle name="Note 20 2 3" xfId="23376" xr:uid="{00000000-0005-0000-0000-0000515B0000}"/>
    <cellStyle name="Note 20 2 3 2" xfId="23377" xr:uid="{00000000-0005-0000-0000-0000525B0000}"/>
    <cellStyle name="Note 20 2 4" xfId="23378" xr:uid="{00000000-0005-0000-0000-0000535B0000}"/>
    <cellStyle name="Note 20 2 4 2" xfId="23379" xr:uid="{00000000-0005-0000-0000-0000545B0000}"/>
    <cellStyle name="Note 20 2 5" xfId="23380" xr:uid="{00000000-0005-0000-0000-0000555B0000}"/>
    <cellStyle name="Note 20 2 5 2" xfId="23381" xr:uid="{00000000-0005-0000-0000-0000565B0000}"/>
    <cellStyle name="Note 20 2 6" xfId="23382" xr:uid="{00000000-0005-0000-0000-0000575B0000}"/>
    <cellStyle name="Note 20 2 6 2" xfId="23383" xr:uid="{00000000-0005-0000-0000-0000585B0000}"/>
    <cellStyle name="Note 20 2 7" xfId="23384" xr:uid="{00000000-0005-0000-0000-0000595B0000}"/>
    <cellStyle name="Note 20 2 7 2" xfId="23385" xr:uid="{00000000-0005-0000-0000-00005A5B0000}"/>
    <cellStyle name="Note 20 2 8" xfId="23386" xr:uid="{00000000-0005-0000-0000-00005B5B0000}"/>
    <cellStyle name="Note 20 2 8 2" xfId="23387" xr:uid="{00000000-0005-0000-0000-00005C5B0000}"/>
    <cellStyle name="Note 20 2 9" xfId="23388" xr:uid="{00000000-0005-0000-0000-00005D5B0000}"/>
    <cellStyle name="Note 20 2 9 2" xfId="23389" xr:uid="{00000000-0005-0000-0000-00005E5B0000}"/>
    <cellStyle name="Note 20 3" xfId="23390" xr:uid="{00000000-0005-0000-0000-00005F5B0000}"/>
    <cellStyle name="Note 20 3 2" xfId="23391" xr:uid="{00000000-0005-0000-0000-0000605B0000}"/>
    <cellStyle name="Note 20 4" xfId="23392" xr:uid="{00000000-0005-0000-0000-0000615B0000}"/>
    <cellStyle name="Note 20 4 2" xfId="23393" xr:uid="{00000000-0005-0000-0000-0000625B0000}"/>
    <cellStyle name="Note 20 5" xfId="23394" xr:uid="{00000000-0005-0000-0000-0000635B0000}"/>
    <cellStyle name="Note 20 5 2" xfId="23395" xr:uid="{00000000-0005-0000-0000-0000645B0000}"/>
    <cellStyle name="Note 20 6" xfId="23396" xr:uid="{00000000-0005-0000-0000-0000655B0000}"/>
    <cellStyle name="Note 20 6 2" xfId="23397" xr:uid="{00000000-0005-0000-0000-0000665B0000}"/>
    <cellStyle name="Note 20 7" xfId="23398" xr:uid="{00000000-0005-0000-0000-0000675B0000}"/>
    <cellStyle name="Note 20 7 2" xfId="23399" xr:uid="{00000000-0005-0000-0000-0000685B0000}"/>
    <cellStyle name="Note 20 8" xfId="23400" xr:uid="{00000000-0005-0000-0000-0000695B0000}"/>
    <cellStyle name="Note 20 8 2" xfId="23401" xr:uid="{00000000-0005-0000-0000-00006A5B0000}"/>
    <cellStyle name="Note 20 9" xfId="23402" xr:uid="{00000000-0005-0000-0000-00006B5B0000}"/>
    <cellStyle name="Note 20 9 2" xfId="23403" xr:uid="{00000000-0005-0000-0000-00006C5B0000}"/>
    <cellStyle name="Note 21" xfId="23404" xr:uid="{00000000-0005-0000-0000-00006D5B0000}"/>
    <cellStyle name="Note 21 2" xfId="23405" xr:uid="{00000000-0005-0000-0000-00006E5B0000}"/>
    <cellStyle name="Note 22" xfId="23406" xr:uid="{00000000-0005-0000-0000-00006F5B0000}"/>
    <cellStyle name="Note 22 2" xfId="23407" xr:uid="{00000000-0005-0000-0000-0000705B0000}"/>
    <cellStyle name="Note 23" xfId="23408" xr:uid="{00000000-0005-0000-0000-0000715B0000}"/>
    <cellStyle name="Note 24" xfId="23409" xr:uid="{00000000-0005-0000-0000-0000725B0000}"/>
    <cellStyle name="Note 25" xfId="23410" xr:uid="{00000000-0005-0000-0000-0000735B0000}"/>
    <cellStyle name="Note 26" xfId="23411" xr:uid="{00000000-0005-0000-0000-0000745B0000}"/>
    <cellStyle name="Note 27" xfId="23412" xr:uid="{00000000-0005-0000-0000-0000755B0000}"/>
    <cellStyle name="Note 28" xfId="23413" xr:uid="{00000000-0005-0000-0000-0000765B0000}"/>
    <cellStyle name="Note 3" xfId="23414" xr:uid="{00000000-0005-0000-0000-0000775B0000}"/>
    <cellStyle name="Note 3 10" xfId="23415" xr:uid="{00000000-0005-0000-0000-0000785B0000}"/>
    <cellStyle name="Note 3 10 10" xfId="23416" xr:uid="{00000000-0005-0000-0000-0000795B0000}"/>
    <cellStyle name="Note 3 10 11" xfId="23417" xr:uid="{00000000-0005-0000-0000-00007A5B0000}"/>
    <cellStyle name="Note 3 10 12" xfId="23418" xr:uid="{00000000-0005-0000-0000-00007B5B0000}"/>
    <cellStyle name="Note 3 10 13" xfId="23419" xr:uid="{00000000-0005-0000-0000-00007C5B0000}"/>
    <cellStyle name="Note 3 10 14" xfId="23420" xr:uid="{00000000-0005-0000-0000-00007D5B0000}"/>
    <cellStyle name="Note 3 10 15" xfId="23421" xr:uid="{00000000-0005-0000-0000-00007E5B0000}"/>
    <cellStyle name="Note 3 10 16" xfId="23422" xr:uid="{00000000-0005-0000-0000-00007F5B0000}"/>
    <cellStyle name="Note 3 10 17" xfId="23423" xr:uid="{00000000-0005-0000-0000-0000805B0000}"/>
    <cellStyle name="Note 3 10 18" xfId="23424" xr:uid="{00000000-0005-0000-0000-0000815B0000}"/>
    <cellStyle name="Note 3 10 19" xfId="23425" xr:uid="{00000000-0005-0000-0000-0000825B0000}"/>
    <cellStyle name="Note 3 10 2" xfId="23426" xr:uid="{00000000-0005-0000-0000-0000835B0000}"/>
    <cellStyle name="Note 3 10 20" xfId="23427" xr:uid="{00000000-0005-0000-0000-0000845B0000}"/>
    <cellStyle name="Note 3 10 21" xfId="23428" xr:uid="{00000000-0005-0000-0000-0000855B0000}"/>
    <cellStyle name="Note 3 10 22" xfId="23429" xr:uid="{00000000-0005-0000-0000-0000865B0000}"/>
    <cellStyle name="Note 3 10 23" xfId="23430" xr:uid="{00000000-0005-0000-0000-0000875B0000}"/>
    <cellStyle name="Note 3 10 24" xfId="23431" xr:uid="{00000000-0005-0000-0000-0000885B0000}"/>
    <cellStyle name="Note 3 10 25" xfId="23432" xr:uid="{00000000-0005-0000-0000-0000895B0000}"/>
    <cellStyle name="Note 3 10 26" xfId="23433" xr:uid="{00000000-0005-0000-0000-00008A5B0000}"/>
    <cellStyle name="Note 3 10 26 2" xfId="23434" xr:uid="{00000000-0005-0000-0000-00008B5B0000}"/>
    <cellStyle name="Note 3 10 27" xfId="23435" xr:uid="{00000000-0005-0000-0000-00008C5B0000}"/>
    <cellStyle name="Note 3 10 3" xfId="23436" xr:uid="{00000000-0005-0000-0000-00008D5B0000}"/>
    <cellStyle name="Note 3 10 4" xfId="23437" xr:uid="{00000000-0005-0000-0000-00008E5B0000}"/>
    <cellStyle name="Note 3 10 5" xfId="23438" xr:uid="{00000000-0005-0000-0000-00008F5B0000}"/>
    <cellStyle name="Note 3 10 6" xfId="23439" xr:uid="{00000000-0005-0000-0000-0000905B0000}"/>
    <cellStyle name="Note 3 10 7" xfId="23440" xr:uid="{00000000-0005-0000-0000-0000915B0000}"/>
    <cellStyle name="Note 3 10 8" xfId="23441" xr:uid="{00000000-0005-0000-0000-0000925B0000}"/>
    <cellStyle name="Note 3 10 9" xfId="23442" xr:uid="{00000000-0005-0000-0000-0000935B0000}"/>
    <cellStyle name="Note 3 11" xfId="23443" xr:uid="{00000000-0005-0000-0000-0000945B0000}"/>
    <cellStyle name="Note 3 11 2" xfId="23444" xr:uid="{00000000-0005-0000-0000-0000955B0000}"/>
    <cellStyle name="Note 3 11 3" xfId="23445" xr:uid="{00000000-0005-0000-0000-0000965B0000}"/>
    <cellStyle name="Note 3 11 4" xfId="23446" xr:uid="{00000000-0005-0000-0000-0000975B0000}"/>
    <cellStyle name="Note 3 11 5" xfId="23447" xr:uid="{00000000-0005-0000-0000-0000985B0000}"/>
    <cellStyle name="Note 3 11 6" xfId="23448" xr:uid="{00000000-0005-0000-0000-0000995B0000}"/>
    <cellStyle name="Note 3 11 7" xfId="23449" xr:uid="{00000000-0005-0000-0000-00009A5B0000}"/>
    <cellStyle name="Note 3 11 7 2" xfId="23450" xr:uid="{00000000-0005-0000-0000-00009B5B0000}"/>
    <cellStyle name="Note 3 11 8" xfId="23451" xr:uid="{00000000-0005-0000-0000-00009C5B0000}"/>
    <cellStyle name="Note 3 12" xfId="23452" xr:uid="{00000000-0005-0000-0000-00009D5B0000}"/>
    <cellStyle name="Note 3 12 2" xfId="23453" xr:uid="{00000000-0005-0000-0000-00009E5B0000}"/>
    <cellStyle name="Note 3 12 2 2" xfId="23454" xr:uid="{00000000-0005-0000-0000-00009F5B0000}"/>
    <cellStyle name="Note 3 12 3" xfId="23455" xr:uid="{00000000-0005-0000-0000-0000A05B0000}"/>
    <cellStyle name="Note 3 13" xfId="23456" xr:uid="{00000000-0005-0000-0000-0000A15B0000}"/>
    <cellStyle name="Note 3 13 2" xfId="23457" xr:uid="{00000000-0005-0000-0000-0000A25B0000}"/>
    <cellStyle name="Note 3 13 2 2" xfId="23458" xr:uid="{00000000-0005-0000-0000-0000A35B0000}"/>
    <cellStyle name="Note 3 13 3" xfId="23459" xr:uid="{00000000-0005-0000-0000-0000A45B0000}"/>
    <cellStyle name="Note 3 14" xfId="23460" xr:uid="{00000000-0005-0000-0000-0000A55B0000}"/>
    <cellStyle name="Note 3 14 2" xfId="23461" xr:uid="{00000000-0005-0000-0000-0000A65B0000}"/>
    <cellStyle name="Note 3 14 2 2" xfId="23462" xr:uid="{00000000-0005-0000-0000-0000A75B0000}"/>
    <cellStyle name="Note 3 14 3" xfId="23463" xr:uid="{00000000-0005-0000-0000-0000A85B0000}"/>
    <cellStyle name="Note 3 15" xfId="23464" xr:uid="{00000000-0005-0000-0000-0000A95B0000}"/>
    <cellStyle name="Note 3 15 2" xfId="23465" xr:uid="{00000000-0005-0000-0000-0000AA5B0000}"/>
    <cellStyle name="Note 3 15 2 2" xfId="23466" xr:uid="{00000000-0005-0000-0000-0000AB5B0000}"/>
    <cellStyle name="Note 3 15 3" xfId="23467" xr:uid="{00000000-0005-0000-0000-0000AC5B0000}"/>
    <cellStyle name="Note 3 16" xfId="23468" xr:uid="{00000000-0005-0000-0000-0000AD5B0000}"/>
    <cellStyle name="Note 3 16 2" xfId="23469" xr:uid="{00000000-0005-0000-0000-0000AE5B0000}"/>
    <cellStyle name="Note 3 16 2 2" xfId="23470" xr:uid="{00000000-0005-0000-0000-0000AF5B0000}"/>
    <cellStyle name="Note 3 16 3" xfId="23471" xr:uid="{00000000-0005-0000-0000-0000B05B0000}"/>
    <cellStyle name="Note 3 17" xfId="23472" xr:uid="{00000000-0005-0000-0000-0000B15B0000}"/>
    <cellStyle name="Note 3 17 2" xfId="23473" xr:uid="{00000000-0005-0000-0000-0000B25B0000}"/>
    <cellStyle name="Note 3 17 2 2" xfId="23474" xr:uid="{00000000-0005-0000-0000-0000B35B0000}"/>
    <cellStyle name="Note 3 17 3" xfId="23475" xr:uid="{00000000-0005-0000-0000-0000B45B0000}"/>
    <cellStyle name="Note 3 18" xfId="23476" xr:uid="{00000000-0005-0000-0000-0000B55B0000}"/>
    <cellStyle name="Note 3 18 2" xfId="23477" xr:uid="{00000000-0005-0000-0000-0000B65B0000}"/>
    <cellStyle name="Note 3 18 2 2" xfId="23478" xr:uid="{00000000-0005-0000-0000-0000B75B0000}"/>
    <cellStyle name="Note 3 18 3" xfId="23479" xr:uid="{00000000-0005-0000-0000-0000B85B0000}"/>
    <cellStyle name="Note 3 19" xfId="23480" xr:uid="{00000000-0005-0000-0000-0000B95B0000}"/>
    <cellStyle name="Note 3 19 2" xfId="23481" xr:uid="{00000000-0005-0000-0000-0000BA5B0000}"/>
    <cellStyle name="Note 3 19 2 2" xfId="23482" xr:uid="{00000000-0005-0000-0000-0000BB5B0000}"/>
    <cellStyle name="Note 3 19 3" xfId="23483" xr:uid="{00000000-0005-0000-0000-0000BC5B0000}"/>
    <cellStyle name="Note 3 2" xfId="23484" xr:uid="{00000000-0005-0000-0000-0000BD5B0000}"/>
    <cellStyle name="Note 3 2 10" xfId="23485" xr:uid="{00000000-0005-0000-0000-0000BE5B0000}"/>
    <cellStyle name="Note 3 2 11" xfId="23486" xr:uid="{00000000-0005-0000-0000-0000BF5B0000}"/>
    <cellStyle name="Note 3 2 12" xfId="23487" xr:uid="{00000000-0005-0000-0000-0000C05B0000}"/>
    <cellStyle name="Note 3 2 13" xfId="23488" xr:uid="{00000000-0005-0000-0000-0000C15B0000}"/>
    <cellStyle name="Note 3 2 14" xfId="23489" xr:uid="{00000000-0005-0000-0000-0000C25B0000}"/>
    <cellStyle name="Note 3 2 15" xfId="23490" xr:uid="{00000000-0005-0000-0000-0000C35B0000}"/>
    <cellStyle name="Note 3 2 16" xfId="23491" xr:uid="{00000000-0005-0000-0000-0000C45B0000}"/>
    <cellStyle name="Note 3 2 17" xfId="23492" xr:uid="{00000000-0005-0000-0000-0000C55B0000}"/>
    <cellStyle name="Note 3 2 18" xfId="23493" xr:uid="{00000000-0005-0000-0000-0000C65B0000}"/>
    <cellStyle name="Note 3 2 19" xfId="23494" xr:uid="{00000000-0005-0000-0000-0000C75B0000}"/>
    <cellStyle name="Note 3 2 2" xfId="23495" xr:uid="{00000000-0005-0000-0000-0000C85B0000}"/>
    <cellStyle name="Note 3 2 2 2" xfId="23496" xr:uid="{00000000-0005-0000-0000-0000C95B0000}"/>
    <cellStyle name="Note 3 2 2 3" xfId="23497" xr:uid="{00000000-0005-0000-0000-0000CA5B0000}"/>
    <cellStyle name="Note 3 2 2 4" xfId="23498" xr:uid="{00000000-0005-0000-0000-0000CB5B0000}"/>
    <cellStyle name="Note 3 2 2 5" xfId="23499" xr:uid="{00000000-0005-0000-0000-0000CC5B0000}"/>
    <cellStyle name="Note 3 2 2 6" xfId="23500" xr:uid="{00000000-0005-0000-0000-0000CD5B0000}"/>
    <cellStyle name="Note 3 2 2 7" xfId="23501" xr:uid="{00000000-0005-0000-0000-0000CE5B0000}"/>
    <cellStyle name="Note 3 2 2 7 2" xfId="23502" xr:uid="{00000000-0005-0000-0000-0000CF5B0000}"/>
    <cellStyle name="Note 3 2 2 8" xfId="23503" xr:uid="{00000000-0005-0000-0000-0000D05B0000}"/>
    <cellStyle name="Note 3 2 20" xfId="23504" xr:uid="{00000000-0005-0000-0000-0000D15B0000}"/>
    <cellStyle name="Note 3 2 21" xfId="23505" xr:uid="{00000000-0005-0000-0000-0000D25B0000}"/>
    <cellStyle name="Note 3 2 22" xfId="23506" xr:uid="{00000000-0005-0000-0000-0000D35B0000}"/>
    <cellStyle name="Note 3 2 23" xfId="23507" xr:uid="{00000000-0005-0000-0000-0000D45B0000}"/>
    <cellStyle name="Note 3 2 24" xfId="23508" xr:uid="{00000000-0005-0000-0000-0000D55B0000}"/>
    <cellStyle name="Note 3 2 25" xfId="23509" xr:uid="{00000000-0005-0000-0000-0000D65B0000}"/>
    <cellStyle name="Note 3 2 26" xfId="23510" xr:uid="{00000000-0005-0000-0000-0000D75B0000}"/>
    <cellStyle name="Note 3 2 26 2" xfId="23511" xr:uid="{00000000-0005-0000-0000-0000D85B0000}"/>
    <cellStyle name="Note 3 2 27" xfId="23512" xr:uid="{00000000-0005-0000-0000-0000D95B0000}"/>
    <cellStyle name="Note 3 2 28" xfId="23513" xr:uid="{00000000-0005-0000-0000-0000DA5B0000}"/>
    <cellStyle name="Note 3 2 3" xfId="23514" xr:uid="{00000000-0005-0000-0000-0000DB5B0000}"/>
    <cellStyle name="Note 3 2 3 2" xfId="23515" xr:uid="{00000000-0005-0000-0000-0000DC5B0000}"/>
    <cellStyle name="Note 3 2 3 2 2" xfId="23516" xr:uid="{00000000-0005-0000-0000-0000DD5B0000}"/>
    <cellStyle name="Note 3 2 3 3" xfId="23517" xr:uid="{00000000-0005-0000-0000-0000DE5B0000}"/>
    <cellStyle name="Note 3 2 4" xfId="23518" xr:uid="{00000000-0005-0000-0000-0000DF5B0000}"/>
    <cellStyle name="Note 3 2 4 2" xfId="23519" xr:uid="{00000000-0005-0000-0000-0000E05B0000}"/>
    <cellStyle name="Note 3 2 4 2 2" xfId="23520" xr:uid="{00000000-0005-0000-0000-0000E15B0000}"/>
    <cellStyle name="Note 3 2 4 3" xfId="23521" xr:uid="{00000000-0005-0000-0000-0000E25B0000}"/>
    <cellStyle name="Note 3 2 5" xfId="23522" xr:uid="{00000000-0005-0000-0000-0000E35B0000}"/>
    <cellStyle name="Note 3 2 5 2" xfId="23523" xr:uid="{00000000-0005-0000-0000-0000E45B0000}"/>
    <cellStyle name="Note 3 2 5 2 2" xfId="23524" xr:uid="{00000000-0005-0000-0000-0000E55B0000}"/>
    <cellStyle name="Note 3 2 5 3" xfId="23525" xr:uid="{00000000-0005-0000-0000-0000E65B0000}"/>
    <cellStyle name="Note 3 2 6" xfId="23526" xr:uid="{00000000-0005-0000-0000-0000E75B0000}"/>
    <cellStyle name="Note 3 2 6 2" xfId="23527" xr:uid="{00000000-0005-0000-0000-0000E85B0000}"/>
    <cellStyle name="Note 3 2 6 2 2" xfId="23528" xr:uid="{00000000-0005-0000-0000-0000E95B0000}"/>
    <cellStyle name="Note 3 2 6 3" xfId="23529" xr:uid="{00000000-0005-0000-0000-0000EA5B0000}"/>
    <cellStyle name="Note 3 2 7" xfId="23530" xr:uid="{00000000-0005-0000-0000-0000EB5B0000}"/>
    <cellStyle name="Note 3 2 7 2" xfId="23531" xr:uid="{00000000-0005-0000-0000-0000EC5B0000}"/>
    <cellStyle name="Note 3 2 7 2 2" xfId="23532" xr:uid="{00000000-0005-0000-0000-0000ED5B0000}"/>
    <cellStyle name="Note 3 2 7 3" xfId="23533" xr:uid="{00000000-0005-0000-0000-0000EE5B0000}"/>
    <cellStyle name="Note 3 2 8" xfId="23534" xr:uid="{00000000-0005-0000-0000-0000EF5B0000}"/>
    <cellStyle name="Note 3 2 8 2" xfId="23535" xr:uid="{00000000-0005-0000-0000-0000F05B0000}"/>
    <cellStyle name="Note 3 2 8 2 2" xfId="23536" xr:uid="{00000000-0005-0000-0000-0000F15B0000}"/>
    <cellStyle name="Note 3 2 8 3" xfId="23537" xr:uid="{00000000-0005-0000-0000-0000F25B0000}"/>
    <cellStyle name="Note 3 2 9" xfId="23538" xr:uid="{00000000-0005-0000-0000-0000F35B0000}"/>
    <cellStyle name="Note 3 20" xfId="23539" xr:uid="{00000000-0005-0000-0000-0000F45B0000}"/>
    <cellStyle name="Note 3 20 2" xfId="23540" xr:uid="{00000000-0005-0000-0000-0000F55B0000}"/>
    <cellStyle name="Note 3 20 2 2" xfId="23541" xr:uid="{00000000-0005-0000-0000-0000F65B0000}"/>
    <cellStyle name="Note 3 20 3" xfId="23542" xr:uid="{00000000-0005-0000-0000-0000F75B0000}"/>
    <cellStyle name="Note 3 21" xfId="23543" xr:uid="{00000000-0005-0000-0000-0000F85B0000}"/>
    <cellStyle name="Note 3 21 2" xfId="23544" xr:uid="{00000000-0005-0000-0000-0000F95B0000}"/>
    <cellStyle name="Note 3 21 2 2" xfId="23545" xr:uid="{00000000-0005-0000-0000-0000FA5B0000}"/>
    <cellStyle name="Note 3 21 3" xfId="23546" xr:uid="{00000000-0005-0000-0000-0000FB5B0000}"/>
    <cellStyle name="Note 3 22" xfId="23547" xr:uid="{00000000-0005-0000-0000-0000FC5B0000}"/>
    <cellStyle name="Note 3 22 2" xfId="23548" xr:uid="{00000000-0005-0000-0000-0000FD5B0000}"/>
    <cellStyle name="Note 3 22 2 2" xfId="23549" xr:uid="{00000000-0005-0000-0000-0000FE5B0000}"/>
    <cellStyle name="Note 3 22 3" xfId="23550" xr:uid="{00000000-0005-0000-0000-0000FF5B0000}"/>
    <cellStyle name="Note 3 23" xfId="23551" xr:uid="{00000000-0005-0000-0000-0000005C0000}"/>
    <cellStyle name="Note 3 23 2" xfId="23552" xr:uid="{00000000-0005-0000-0000-0000015C0000}"/>
    <cellStyle name="Note 3 23 2 2" xfId="23553" xr:uid="{00000000-0005-0000-0000-0000025C0000}"/>
    <cellStyle name="Note 3 23 3" xfId="23554" xr:uid="{00000000-0005-0000-0000-0000035C0000}"/>
    <cellStyle name="Note 3 24" xfId="23555" xr:uid="{00000000-0005-0000-0000-0000045C0000}"/>
    <cellStyle name="Note 3 24 2" xfId="23556" xr:uid="{00000000-0005-0000-0000-0000055C0000}"/>
    <cellStyle name="Note 3 24 2 2" xfId="23557" xr:uid="{00000000-0005-0000-0000-0000065C0000}"/>
    <cellStyle name="Note 3 24 3" xfId="23558" xr:uid="{00000000-0005-0000-0000-0000075C0000}"/>
    <cellStyle name="Note 3 25" xfId="23559" xr:uid="{00000000-0005-0000-0000-0000085C0000}"/>
    <cellStyle name="Note 3 25 2" xfId="23560" xr:uid="{00000000-0005-0000-0000-0000095C0000}"/>
    <cellStyle name="Note 3 25 2 2" xfId="23561" xr:uid="{00000000-0005-0000-0000-00000A5C0000}"/>
    <cellStyle name="Note 3 25 3" xfId="23562" xr:uid="{00000000-0005-0000-0000-00000B5C0000}"/>
    <cellStyle name="Note 3 26" xfId="23563" xr:uid="{00000000-0005-0000-0000-00000C5C0000}"/>
    <cellStyle name="Note 3 26 2" xfId="23564" xr:uid="{00000000-0005-0000-0000-00000D5C0000}"/>
    <cellStyle name="Note 3 26 2 2" xfId="23565" xr:uid="{00000000-0005-0000-0000-00000E5C0000}"/>
    <cellStyle name="Note 3 26 3" xfId="23566" xr:uid="{00000000-0005-0000-0000-00000F5C0000}"/>
    <cellStyle name="Note 3 27" xfId="23567" xr:uid="{00000000-0005-0000-0000-0000105C0000}"/>
    <cellStyle name="Note 3 27 2" xfId="23568" xr:uid="{00000000-0005-0000-0000-0000115C0000}"/>
    <cellStyle name="Note 3 27 2 2" xfId="23569" xr:uid="{00000000-0005-0000-0000-0000125C0000}"/>
    <cellStyle name="Note 3 27 3" xfId="23570" xr:uid="{00000000-0005-0000-0000-0000135C0000}"/>
    <cellStyle name="Note 3 28" xfId="23571" xr:uid="{00000000-0005-0000-0000-0000145C0000}"/>
    <cellStyle name="Note 3 28 2" xfId="23572" xr:uid="{00000000-0005-0000-0000-0000155C0000}"/>
    <cellStyle name="Note 3 28 2 2" xfId="23573" xr:uid="{00000000-0005-0000-0000-0000165C0000}"/>
    <cellStyle name="Note 3 28 3" xfId="23574" xr:uid="{00000000-0005-0000-0000-0000175C0000}"/>
    <cellStyle name="Note 3 29" xfId="23575" xr:uid="{00000000-0005-0000-0000-0000185C0000}"/>
    <cellStyle name="Note 3 29 2" xfId="23576" xr:uid="{00000000-0005-0000-0000-0000195C0000}"/>
    <cellStyle name="Note 3 29 2 2" xfId="23577" xr:uid="{00000000-0005-0000-0000-00001A5C0000}"/>
    <cellStyle name="Note 3 29 3" xfId="23578" xr:uid="{00000000-0005-0000-0000-00001B5C0000}"/>
    <cellStyle name="Note 3 3" xfId="23579" xr:uid="{00000000-0005-0000-0000-00001C5C0000}"/>
    <cellStyle name="Note 3 3 10" xfId="23580" xr:uid="{00000000-0005-0000-0000-00001D5C0000}"/>
    <cellStyle name="Note 3 3 11" xfId="23581" xr:uid="{00000000-0005-0000-0000-00001E5C0000}"/>
    <cellStyle name="Note 3 3 12" xfId="23582" xr:uid="{00000000-0005-0000-0000-00001F5C0000}"/>
    <cellStyle name="Note 3 3 13" xfId="23583" xr:uid="{00000000-0005-0000-0000-0000205C0000}"/>
    <cellStyle name="Note 3 3 14" xfId="23584" xr:uid="{00000000-0005-0000-0000-0000215C0000}"/>
    <cellStyle name="Note 3 3 15" xfId="23585" xr:uid="{00000000-0005-0000-0000-0000225C0000}"/>
    <cellStyle name="Note 3 3 16" xfId="23586" xr:uid="{00000000-0005-0000-0000-0000235C0000}"/>
    <cellStyle name="Note 3 3 17" xfId="23587" xr:uid="{00000000-0005-0000-0000-0000245C0000}"/>
    <cellStyle name="Note 3 3 18" xfId="23588" xr:uid="{00000000-0005-0000-0000-0000255C0000}"/>
    <cellStyle name="Note 3 3 19" xfId="23589" xr:uid="{00000000-0005-0000-0000-0000265C0000}"/>
    <cellStyle name="Note 3 3 2" xfId="23590" xr:uid="{00000000-0005-0000-0000-0000275C0000}"/>
    <cellStyle name="Note 3 3 2 2" xfId="23591" xr:uid="{00000000-0005-0000-0000-0000285C0000}"/>
    <cellStyle name="Note 3 3 2 3" xfId="23592" xr:uid="{00000000-0005-0000-0000-0000295C0000}"/>
    <cellStyle name="Note 3 3 2 4" xfId="23593" xr:uid="{00000000-0005-0000-0000-00002A5C0000}"/>
    <cellStyle name="Note 3 3 2 5" xfId="23594" xr:uid="{00000000-0005-0000-0000-00002B5C0000}"/>
    <cellStyle name="Note 3 3 2 6" xfId="23595" xr:uid="{00000000-0005-0000-0000-00002C5C0000}"/>
    <cellStyle name="Note 3 3 2 7" xfId="23596" xr:uid="{00000000-0005-0000-0000-00002D5C0000}"/>
    <cellStyle name="Note 3 3 2 7 2" xfId="23597" xr:uid="{00000000-0005-0000-0000-00002E5C0000}"/>
    <cellStyle name="Note 3 3 2 8" xfId="23598" xr:uid="{00000000-0005-0000-0000-00002F5C0000}"/>
    <cellStyle name="Note 3 3 20" xfId="23599" xr:uid="{00000000-0005-0000-0000-0000305C0000}"/>
    <cellStyle name="Note 3 3 21" xfId="23600" xr:uid="{00000000-0005-0000-0000-0000315C0000}"/>
    <cellStyle name="Note 3 3 22" xfId="23601" xr:uid="{00000000-0005-0000-0000-0000325C0000}"/>
    <cellStyle name="Note 3 3 23" xfId="23602" xr:uid="{00000000-0005-0000-0000-0000335C0000}"/>
    <cellStyle name="Note 3 3 24" xfId="23603" xr:uid="{00000000-0005-0000-0000-0000345C0000}"/>
    <cellStyle name="Note 3 3 25" xfId="23604" xr:uid="{00000000-0005-0000-0000-0000355C0000}"/>
    <cellStyle name="Note 3 3 26" xfId="23605" xr:uid="{00000000-0005-0000-0000-0000365C0000}"/>
    <cellStyle name="Note 3 3 26 2" xfId="23606" xr:uid="{00000000-0005-0000-0000-0000375C0000}"/>
    <cellStyle name="Note 3 3 27" xfId="23607" xr:uid="{00000000-0005-0000-0000-0000385C0000}"/>
    <cellStyle name="Note 3 3 28" xfId="23608" xr:uid="{00000000-0005-0000-0000-0000395C0000}"/>
    <cellStyle name="Note 3 3 3" xfId="23609" xr:uid="{00000000-0005-0000-0000-00003A5C0000}"/>
    <cellStyle name="Note 3 3 3 2" xfId="23610" xr:uid="{00000000-0005-0000-0000-00003B5C0000}"/>
    <cellStyle name="Note 3 3 3 2 2" xfId="23611" xr:uid="{00000000-0005-0000-0000-00003C5C0000}"/>
    <cellStyle name="Note 3 3 3 3" xfId="23612" xr:uid="{00000000-0005-0000-0000-00003D5C0000}"/>
    <cellStyle name="Note 3 3 4" xfId="23613" xr:uid="{00000000-0005-0000-0000-00003E5C0000}"/>
    <cellStyle name="Note 3 3 4 2" xfId="23614" xr:uid="{00000000-0005-0000-0000-00003F5C0000}"/>
    <cellStyle name="Note 3 3 4 2 2" xfId="23615" xr:uid="{00000000-0005-0000-0000-0000405C0000}"/>
    <cellStyle name="Note 3 3 4 3" xfId="23616" xr:uid="{00000000-0005-0000-0000-0000415C0000}"/>
    <cellStyle name="Note 3 3 5" xfId="23617" xr:uid="{00000000-0005-0000-0000-0000425C0000}"/>
    <cellStyle name="Note 3 3 5 2" xfId="23618" xr:uid="{00000000-0005-0000-0000-0000435C0000}"/>
    <cellStyle name="Note 3 3 5 2 2" xfId="23619" xr:uid="{00000000-0005-0000-0000-0000445C0000}"/>
    <cellStyle name="Note 3 3 5 3" xfId="23620" xr:uid="{00000000-0005-0000-0000-0000455C0000}"/>
    <cellStyle name="Note 3 3 6" xfId="23621" xr:uid="{00000000-0005-0000-0000-0000465C0000}"/>
    <cellStyle name="Note 3 3 6 2" xfId="23622" xr:uid="{00000000-0005-0000-0000-0000475C0000}"/>
    <cellStyle name="Note 3 3 6 2 2" xfId="23623" xr:uid="{00000000-0005-0000-0000-0000485C0000}"/>
    <cellStyle name="Note 3 3 6 3" xfId="23624" xr:uid="{00000000-0005-0000-0000-0000495C0000}"/>
    <cellStyle name="Note 3 3 7" xfId="23625" xr:uid="{00000000-0005-0000-0000-00004A5C0000}"/>
    <cellStyle name="Note 3 3 7 2" xfId="23626" xr:uid="{00000000-0005-0000-0000-00004B5C0000}"/>
    <cellStyle name="Note 3 3 7 2 2" xfId="23627" xr:uid="{00000000-0005-0000-0000-00004C5C0000}"/>
    <cellStyle name="Note 3 3 7 3" xfId="23628" xr:uid="{00000000-0005-0000-0000-00004D5C0000}"/>
    <cellStyle name="Note 3 3 8" xfId="23629" xr:uid="{00000000-0005-0000-0000-00004E5C0000}"/>
    <cellStyle name="Note 3 3 8 2" xfId="23630" xr:uid="{00000000-0005-0000-0000-00004F5C0000}"/>
    <cellStyle name="Note 3 3 8 2 2" xfId="23631" xr:uid="{00000000-0005-0000-0000-0000505C0000}"/>
    <cellStyle name="Note 3 3 8 3" xfId="23632" xr:uid="{00000000-0005-0000-0000-0000515C0000}"/>
    <cellStyle name="Note 3 3 9" xfId="23633" xr:uid="{00000000-0005-0000-0000-0000525C0000}"/>
    <cellStyle name="Note 3 30" xfId="23634" xr:uid="{00000000-0005-0000-0000-0000535C0000}"/>
    <cellStyle name="Note 3 30 2" xfId="23635" xr:uid="{00000000-0005-0000-0000-0000545C0000}"/>
    <cellStyle name="Note 3 30 2 2" xfId="23636" xr:uid="{00000000-0005-0000-0000-0000555C0000}"/>
    <cellStyle name="Note 3 30 3" xfId="23637" xr:uid="{00000000-0005-0000-0000-0000565C0000}"/>
    <cellStyle name="Note 3 31" xfId="23638" xr:uid="{00000000-0005-0000-0000-0000575C0000}"/>
    <cellStyle name="Note 3 31 2" xfId="23639" xr:uid="{00000000-0005-0000-0000-0000585C0000}"/>
    <cellStyle name="Note 3 31 2 2" xfId="23640" xr:uid="{00000000-0005-0000-0000-0000595C0000}"/>
    <cellStyle name="Note 3 31 3" xfId="23641" xr:uid="{00000000-0005-0000-0000-00005A5C0000}"/>
    <cellStyle name="Note 3 32" xfId="23642" xr:uid="{00000000-0005-0000-0000-00005B5C0000}"/>
    <cellStyle name="Note 3 32 2" xfId="23643" xr:uid="{00000000-0005-0000-0000-00005C5C0000}"/>
    <cellStyle name="Note 3 32 2 2" xfId="23644" xr:uid="{00000000-0005-0000-0000-00005D5C0000}"/>
    <cellStyle name="Note 3 32 3" xfId="23645" xr:uid="{00000000-0005-0000-0000-00005E5C0000}"/>
    <cellStyle name="Note 3 33" xfId="23646" xr:uid="{00000000-0005-0000-0000-00005F5C0000}"/>
    <cellStyle name="Note 3 33 2" xfId="23647" xr:uid="{00000000-0005-0000-0000-0000605C0000}"/>
    <cellStyle name="Note 3 33 2 2" xfId="23648" xr:uid="{00000000-0005-0000-0000-0000615C0000}"/>
    <cellStyle name="Note 3 33 3" xfId="23649" xr:uid="{00000000-0005-0000-0000-0000625C0000}"/>
    <cellStyle name="Note 3 34" xfId="23650" xr:uid="{00000000-0005-0000-0000-0000635C0000}"/>
    <cellStyle name="Note 3 34 2" xfId="23651" xr:uid="{00000000-0005-0000-0000-0000645C0000}"/>
    <cellStyle name="Note 3 34 2 2" xfId="23652" xr:uid="{00000000-0005-0000-0000-0000655C0000}"/>
    <cellStyle name="Note 3 34 3" xfId="23653" xr:uid="{00000000-0005-0000-0000-0000665C0000}"/>
    <cellStyle name="Note 3 35" xfId="23654" xr:uid="{00000000-0005-0000-0000-0000675C0000}"/>
    <cellStyle name="Note 3 35 2" xfId="23655" xr:uid="{00000000-0005-0000-0000-0000685C0000}"/>
    <cellStyle name="Note 3 35 2 2" xfId="23656" xr:uid="{00000000-0005-0000-0000-0000695C0000}"/>
    <cellStyle name="Note 3 35 3" xfId="23657" xr:uid="{00000000-0005-0000-0000-00006A5C0000}"/>
    <cellStyle name="Note 3 36" xfId="23658" xr:uid="{00000000-0005-0000-0000-00006B5C0000}"/>
    <cellStyle name="Note 3 36 2" xfId="23659" xr:uid="{00000000-0005-0000-0000-00006C5C0000}"/>
    <cellStyle name="Note 3 36 2 2" xfId="23660" xr:uid="{00000000-0005-0000-0000-00006D5C0000}"/>
    <cellStyle name="Note 3 36 3" xfId="23661" xr:uid="{00000000-0005-0000-0000-00006E5C0000}"/>
    <cellStyle name="Note 3 37" xfId="23662" xr:uid="{00000000-0005-0000-0000-00006F5C0000}"/>
    <cellStyle name="Note 3 37 2" xfId="23663" xr:uid="{00000000-0005-0000-0000-0000705C0000}"/>
    <cellStyle name="Note 3 37 2 2" xfId="23664" xr:uid="{00000000-0005-0000-0000-0000715C0000}"/>
    <cellStyle name="Note 3 37 3" xfId="23665" xr:uid="{00000000-0005-0000-0000-0000725C0000}"/>
    <cellStyle name="Note 3 38" xfId="23666" xr:uid="{00000000-0005-0000-0000-0000735C0000}"/>
    <cellStyle name="Note 3 38 2" xfId="23667" xr:uid="{00000000-0005-0000-0000-0000745C0000}"/>
    <cellStyle name="Note 3 38 2 2" xfId="23668" xr:uid="{00000000-0005-0000-0000-0000755C0000}"/>
    <cellStyle name="Note 3 38 3" xfId="23669" xr:uid="{00000000-0005-0000-0000-0000765C0000}"/>
    <cellStyle name="Note 3 39" xfId="23670" xr:uid="{00000000-0005-0000-0000-0000775C0000}"/>
    <cellStyle name="Note 3 39 2" xfId="23671" xr:uid="{00000000-0005-0000-0000-0000785C0000}"/>
    <cellStyle name="Note 3 39 2 2" xfId="23672" xr:uid="{00000000-0005-0000-0000-0000795C0000}"/>
    <cellStyle name="Note 3 39 3" xfId="23673" xr:uid="{00000000-0005-0000-0000-00007A5C0000}"/>
    <cellStyle name="Note 3 4" xfId="23674" xr:uid="{00000000-0005-0000-0000-00007B5C0000}"/>
    <cellStyle name="Note 3 4 10" xfId="23675" xr:uid="{00000000-0005-0000-0000-00007C5C0000}"/>
    <cellStyle name="Note 3 4 11" xfId="23676" xr:uid="{00000000-0005-0000-0000-00007D5C0000}"/>
    <cellStyle name="Note 3 4 12" xfId="23677" xr:uid="{00000000-0005-0000-0000-00007E5C0000}"/>
    <cellStyle name="Note 3 4 13" xfId="23678" xr:uid="{00000000-0005-0000-0000-00007F5C0000}"/>
    <cellStyle name="Note 3 4 14" xfId="23679" xr:uid="{00000000-0005-0000-0000-0000805C0000}"/>
    <cellStyle name="Note 3 4 15" xfId="23680" xr:uid="{00000000-0005-0000-0000-0000815C0000}"/>
    <cellStyle name="Note 3 4 16" xfId="23681" xr:uid="{00000000-0005-0000-0000-0000825C0000}"/>
    <cellStyle name="Note 3 4 17" xfId="23682" xr:uid="{00000000-0005-0000-0000-0000835C0000}"/>
    <cellStyle name="Note 3 4 18" xfId="23683" xr:uid="{00000000-0005-0000-0000-0000845C0000}"/>
    <cellStyle name="Note 3 4 19" xfId="23684" xr:uid="{00000000-0005-0000-0000-0000855C0000}"/>
    <cellStyle name="Note 3 4 2" xfId="23685" xr:uid="{00000000-0005-0000-0000-0000865C0000}"/>
    <cellStyle name="Note 3 4 2 2" xfId="23686" xr:uid="{00000000-0005-0000-0000-0000875C0000}"/>
    <cellStyle name="Note 3 4 2 3" xfId="23687" xr:uid="{00000000-0005-0000-0000-0000885C0000}"/>
    <cellStyle name="Note 3 4 2 4" xfId="23688" xr:uid="{00000000-0005-0000-0000-0000895C0000}"/>
    <cellStyle name="Note 3 4 2 5" xfId="23689" xr:uid="{00000000-0005-0000-0000-00008A5C0000}"/>
    <cellStyle name="Note 3 4 2 6" xfId="23690" xr:uid="{00000000-0005-0000-0000-00008B5C0000}"/>
    <cellStyle name="Note 3 4 2 7" xfId="23691" xr:uid="{00000000-0005-0000-0000-00008C5C0000}"/>
    <cellStyle name="Note 3 4 2 7 2" xfId="23692" xr:uid="{00000000-0005-0000-0000-00008D5C0000}"/>
    <cellStyle name="Note 3 4 2 8" xfId="23693" xr:uid="{00000000-0005-0000-0000-00008E5C0000}"/>
    <cellStyle name="Note 3 4 20" xfId="23694" xr:uid="{00000000-0005-0000-0000-00008F5C0000}"/>
    <cellStyle name="Note 3 4 21" xfId="23695" xr:uid="{00000000-0005-0000-0000-0000905C0000}"/>
    <cellStyle name="Note 3 4 22" xfId="23696" xr:uid="{00000000-0005-0000-0000-0000915C0000}"/>
    <cellStyle name="Note 3 4 23" xfId="23697" xr:uid="{00000000-0005-0000-0000-0000925C0000}"/>
    <cellStyle name="Note 3 4 24" xfId="23698" xr:uid="{00000000-0005-0000-0000-0000935C0000}"/>
    <cellStyle name="Note 3 4 25" xfId="23699" xr:uid="{00000000-0005-0000-0000-0000945C0000}"/>
    <cellStyle name="Note 3 4 26" xfId="23700" xr:uid="{00000000-0005-0000-0000-0000955C0000}"/>
    <cellStyle name="Note 3 4 26 2" xfId="23701" xr:uid="{00000000-0005-0000-0000-0000965C0000}"/>
    <cellStyle name="Note 3 4 27" xfId="23702" xr:uid="{00000000-0005-0000-0000-0000975C0000}"/>
    <cellStyle name="Note 3 4 28" xfId="23703" xr:uid="{00000000-0005-0000-0000-0000985C0000}"/>
    <cellStyle name="Note 3 4 3" xfId="23704" xr:uid="{00000000-0005-0000-0000-0000995C0000}"/>
    <cellStyle name="Note 3 4 3 2" xfId="23705" xr:uid="{00000000-0005-0000-0000-00009A5C0000}"/>
    <cellStyle name="Note 3 4 3 2 2" xfId="23706" xr:uid="{00000000-0005-0000-0000-00009B5C0000}"/>
    <cellStyle name="Note 3 4 3 3" xfId="23707" xr:uid="{00000000-0005-0000-0000-00009C5C0000}"/>
    <cellStyle name="Note 3 4 4" xfId="23708" xr:uid="{00000000-0005-0000-0000-00009D5C0000}"/>
    <cellStyle name="Note 3 4 4 2" xfId="23709" xr:uid="{00000000-0005-0000-0000-00009E5C0000}"/>
    <cellStyle name="Note 3 4 4 2 2" xfId="23710" xr:uid="{00000000-0005-0000-0000-00009F5C0000}"/>
    <cellStyle name="Note 3 4 4 3" xfId="23711" xr:uid="{00000000-0005-0000-0000-0000A05C0000}"/>
    <cellStyle name="Note 3 4 5" xfId="23712" xr:uid="{00000000-0005-0000-0000-0000A15C0000}"/>
    <cellStyle name="Note 3 4 5 2" xfId="23713" xr:uid="{00000000-0005-0000-0000-0000A25C0000}"/>
    <cellStyle name="Note 3 4 5 2 2" xfId="23714" xr:uid="{00000000-0005-0000-0000-0000A35C0000}"/>
    <cellStyle name="Note 3 4 5 3" xfId="23715" xr:uid="{00000000-0005-0000-0000-0000A45C0000}"/>
    <cellStyle name="Note 3 4 6" xfId="23716" xr:uid="{00000000-0005-0000-0000-0000A55C0000}"/>
    <cellStyle name="Note 3 4 6 2" xfId="23717" xr:uid="{00000000-0005-0000-0000-0000A65C0000}"/>
    <cellStyle name="Note 3 4 6 2 2" xfId="23718" xr:uid="{00000000-0005-0000-0000-0000A75C0000}"/>
    <cellStyle name="Note 3 4 6 3" xfId="23719" xr:uid="{00000000-0005-0000-0000-0000A85C0000}"/>
    <cellStyle name="Note 3 4 7" xfId="23720" xr:uid="{00000000-0005-0000-0000-0000A95C0000}"/>
    <cellStyle name="Note 3 4 7 2" xfId="23721" xr:uid="{00000000-0005-0000-0000-0000AA5C0000}"/>
    <cellStyle name="Note 3 4 7 2 2" xfId="23722" xr:uid="{00000000-0005-0000-0000-0000AB5C0000}"/>
    <cellStyle name="Note 3 4 7 3" xfId="23723" xr:uid="{00000000-0005-0000-0000-0000AC5C0000}"/>
    <cellStyle name="Note 3 4 8" xfId="23724" xr:uid="{00000000-0005-0000-0000-0000AD5C0000}"/>
    <cellStyle name="Note 3 4 8 2" xfId="23725" xr:uid="{00000000-0005-0000-0000-0000AE5C0000}"/>
    <cellStyle name="Note 3 4 8 2 2" xfId="23726" xr:uid="{00000000-0005-0000-0000-0000AF5C0000}"/>
    <cellStyle name="Note 3 4 8 3" xfId="23727" xr:uid="{00000000-0005-0000-0000-0000B05C0000}"/>
    <cellStyle name="Note 3 4 9" xfId="23728" xr:uid="{00000000-0005-0000-0000-0000B15C0000}"/>
    <cellStyle name="Note 3 40" xfId="23729" xr:uid="{00000000-0005-0000-0000-0000B25C0000}"/>
    <cellStyle name="Note 3 41" xfId="23730" xr:uid="{00000000-0005-0000-0000-0000B35C0000}"/>
    <cellStyle name="Note 3 42" xfId="23731" xr:uid="{00000000-0005-0000-0000-0000B45C0000}"/>
    <cellStyle name="Note 3 42 2" xfId="23732" xr:uid="{00000000-0005-0000-0000-0000B55C0000}"/>
    <cellStyle name="Note 3 43" xfId="23733" xr:uid="{00000000-0005-0000-0000-0000B65C0000}"/>
    <cellStyle name="Note 3 44" xfId="23734" xr:uid="{00000000-0005-0000-0000-0000B75C0000}"/>
    <cellStyle name="Note 3 5" xfId="23735" xr:uid="{00000000-0005-0000-0000-0000B85C0000}"/>
    <cellStyle name="Note 3 5 10" xfId="23736" xr:uid="{00000000-0005-0000-0000-0000B95C0000}"/>
    <cellStyle name="Note 3 5 11" xfId="23737" xr:uid="{00000000-0005-0000-0000-0000BA5C0000}"/>
    <cellStyle name="Note 3 5 12" xfId="23738" xr:uid="{00000000-0005-0000-0000-0000BB5C0000}"/>
    <cellStyle name="Note 3 5 13" xfId="23739" xr:uid="{00000000-0005-0000-0000-0000BC5C0000}"/>
    <cellStyle name="Note 3 5 14" xfId="23740" xr:uid="{00000000-0005-0000-0000-0000BD5C0000}"/>
    <cellStyle name="Note 3 5 15" xfId="23741" xr:uid="{00000000-0005-0000-0000-0000BE5C0000}"/>
    <cellStyle name="Note 3 5 16" xfId="23742" xr:uid="{00000000-0005-0000-0000-0000BF5C0000}"/>
    <cellStyle name="Note 3 5 17" xfId="23743" xr:uid="{00000000-0005-0000-0000-0000C05C0000}"/>
    <cellStyle name="Note 3 5 18" xfId="23744" xr:uid="{00000000-0005-0000-0000-0000C15C0000}"/>
    <cellStyle name="Note 3 5 19" xfId="23745" xr:uid="{00000000-0005-0000-0000-0000C25C0000}"/>
    <cellStyle name="Note 3 5 2" xfId="23746" xr:uid="{00000000-0005-0000-0000-0000C35C0000}"/>
    <cellStyle name="Note 3 5 2 2" xfId="23747" xr:uid="{00000000-0005-0000-0000-0000C45C0000}"/>
    <cellStyle name="Note 3 5 2 3" xfId="23748" xr:uid="{00000000-0005-0000-0000-0000C55C0000}"/>
    <cellStyle name="Note 3 5 2 4" xfId="23749" xr:uid="{00000000-0005-0000-0000-0000C65C0000}"/>
    <cellStyle name="Note 3 5 2 5" xfId="23750" xr:uid="{00000000-0005-0000-0000-0000C75C0000}"/>
    <cellStyle name="Note 3 5 2 6" xfId="23751" xr:uid="{00000000-0005-0000-0000-0000C85C0000}"/>
    <cellStyle name="Note 3 5 20" xfId="23752" xr:uid="{00000000-0005-0000-0000-0000C95C0000}"/>
    <cellStyle name="Note 3 5 21" xfId="23753" xr:uid="{00000000-0005-0000-0000-0000CA5C0000}"/>
    <cellStyle name="Note 3 5 22" xfId="23754" xr:uid="{00000000-0005-0000-0000-0000CB5C0000}"/>
    <cellStyle name="Note 3 5 23" xfId="23755" xr:uid="{00000000-0005-0000-0000-0000CC5C0000}"/>
    <cellStyle name="Note 3 5 24" xfId="23756" xr:uid="{00000000-0005-0000-0000-0000CD5C0000}"/>
    <cellStyle name="Note 3 5 25" xfId="23757" xr:uid="{00000000-0005-0000-0000-0000CE5C0000}"/>
    <cellStyle name="Note 3 5 26" xfId="23758" xr:uid="{00000000-0005-0000-0000-0000CF5C0000}"/>
    <cellStyle name="Note 3 5 26 2" xfId="23759" xr:uid="{00000000-0005-0000-0000-0000D05C0000}"/>
    <cellStyle name="Note 3 5 27" xfId="23760" xr:uid="{00000000-0005-0000-0000-0000D15C0000}"/>
    <cellStyle name="Note 3 5 28" xfId="23761" xr:uid="{00000000-0005-0000-0000-0000D25C0000}"/>
    <cellStyle name="Note 3 5 3" xfId="23762" xr:uid="{00000000-0005-0000-0000-0000D35C0000}"/>
    <cellStyle name="Note 3 5 4" xfId="23763" xr:uid="{00000000-0005-0000-0000-0000D45C0000}"/>
    <cellStyle name="Note 3 5 5" xfId="23764" xr:uid="{00000000-0005-0000-0000-0000D55C0000}"/>
    <cellStyle name="Note 3 5 6" xfId="23765" xr:uid="{00000000-0005-0000-0000-0000D65C0000}"/>
    <cellStyle name="Note 3 5 7" xfId="23766" xr:uid="{00000000-0005-0000-0000-0000D75C0000}"/>
    <cellStyle name="Note 3 5 8" xfId="23767" xr:uid="{00000000-0005-0000-0000-0000D85C0000}"/>
    <cellStyle name="Note 3 5 9" xfId="23768" xr:uid="{00000000-0005-0000-0000-0000D95C0000}"/>
    <cellStyle name="Note 3 6" xfId="23769" xr:uid="{00000000-0005-0000-0000-0000DA5C0000}"/>
    <cellStyle name="Note 3 6 10" xfId="23770" xr:uid="{00000000-0005-0000-0000-0000DB5C0000}"/>
    <cellStyle name="Note 3 6 11" xfId="23771" xr:uid="{00000000-0005-0000-0000-0000DC5C0000}"/>
    <cellStyle name="Note 3 6 12" xfId="23772" xr:uid="{00000000-0005-0000-0000-0000DD5C0000}"/>
    <cellStyle name="Note 3 6 13" xfId="23773" xr:uid="{00000000-0005-0000-0000-0000DE5C0000}"/>
    <cellStyle name="Note 3 6 14" xfId="23774" xr:uid="{00000000-0005-0000-0000-0000DF5C0000}"/>
    <cellStyle name="Note 3 6 15" xfId="23775" xr:uid="{00000000-0005-0000-0000-0000E05C0000}"/>
    <cellStyle name="Note 3 6 16" xfId="23776" xr:uid="{00000000-0005-0000-0000-0000E15C0000}"/>
    <cellStyle name="Note 3 6 17" xfId="23777" xr:uid="{00000000-0005-0000-0000-0000E25C0000}"/>
    <cellStyle name="Note 3 6 18" xfId="23778" xr:uid="{00000000-0005-0000-0000-0000E35C0000}"/>
    <cellStyle name="Note 3 6 19" xfId="23779" xr:uid="{00000000-0005-0000-0000-0000E45C0000}"/>
    <cellStyle name="Note 3 6 2" xfId="23780" xr:uid="{00000000-0005-0000-0000-0000E55C0000}"/>
    <cellStyle name="Note 3 6 20" xfId="23781" xr:uid="{00000000-0005-0000-0000-0000E65C0000}"/>
    <cellStyle name="Note 3 6 21" xfId="23782" xr:uid="{00000000-0005-0000-0000-0000E75C0000}"/>
    <cellStyle name="Note 3 6 22" xfId="23783" xr:uid="{00000000-0005-0000-0000-0000E85C0000}"/>
    <cellStyle name="Note 3 6 23" xfId="23784" xr:uid="{00000000-0005-0000-0000-0000E95C0000}"/>
    <cellStyle name="Note 3 6 24" xfId="23785" xr:uid="{00000000-0005-0000-0000-0000EA5C0000}"/>
    <cellStyle name="Note 3 6 25" xfId="23786" xr:uid="{00000000-0005-0000-0000-0000EB5C0000}"/>
    <cellStyle name="Note 3 6 26" xfId="23787" xr:uid="{00000000-0005-0000-0000-0000EC5C0000}"/>
    <cellStyle name="Note 3 6 26 2" xfId="23788" xr:uid="{00000000-0005-0000-0000-0000ED5C0000}"/>
    <cellStyle name="Note 3 6 27" xfId="23789" xr:uid="{00000000-0005-0000-0000-0000EE5C0000}"/>
    <cellStyle name="Note 3 6 28" xfId="23790" xr:uid="{00000000-0005-0000-0000-0000EF5C0000}"/>
    <cellStyle name="Note 3 6 3" xfId="23791" xr:uid="{00000000-0005-0000-0000-0000F05C0000}"/>
    <cellStyle name="Note 3 6 4" xfId="23792" xr:uid="{00000000-0005-0000-0000-0000F15C0000}"/>
    <cellStyle name="Note 3 6 5" xfId="23793" xr:uid="{00000000-0005-0000-0000-0000F25C0000}"/>
    <cellStyle name="Note 3 6 6" xfId="23794" xr:uid="{00000000-0005-0000-0000-0000F35C0000}"/>
    <cellStyle name="Note 3 6 7" xfId="23795" xr:uid="{00000000-0005-0000-0000-0000F45C0000}"/>
    <cellStyle name="Note 3 6 8" xfId="23796" xr:uid="{00000000-0005-0000-0000-0000F55C0000}"/>
    <cellStyle name="Note 3 6 9" xfId="23797" xr:uid="{00000000-0005-0000-0000-0000F65C0000}"/>
    <cellStyle name="Note 3 7" xfId="23798" xr:uid="{00000000-0005-0000-0000-0000F75C0000}"/>
    <cellStyle name="Note 3 7 10" xfId="23799" xr:uid="{00000000-0005-0000-0000-0000F85C0000}"/>
    <cellStyle name="Note 3 7 11" xfId="23800" xr:uid="{00000000-0005-0000-0000-0000F95C0000}"/>
    <cellStyle name="Note 3 7 12" xfId="23801" xr:uid="{00000000-0005-0000-0000-0000FA5C0000}"/>
    <cellStyle name="Note 3 7 13" xfId="23802" xr:uid="{00000000-0005-0000-0000-0000FB5C0000}"/>
    <cellStyle name="Note 3 7 14" xfId="23803" xr:uid="{00000000-0005-0000-0000-0000FC5C0000}"/>
    <cellStyle name="Note 3 7 15" xfId="23804" xr:uid="{00000000-0005-0000-0000-0000FD5C0000}"/>
    <cellStyle name="Note 3 7 16" xfId="23805" xr:uid="{00000000-0005-0000-0000-0000FE5C0000}"/>
    <cellStyle name="Note 3 7 17" xfId="23806" xr:uid="{00000000-0005-0000-0000-0000FF5C0000}"/>
    <cellStyle name="Note 3 7 18" xfId="23807" xr:uid="{00000000-0005-0000-0000-0000005D0000}"/>
    <cellStyle name="Note 3 7 19" xfId="23808" xr:uid="{00000000-0005-0000-0000-0000015D0000}"/>
    <cellStyle name="Note 3 7 2" xfId="23809" xr:uid="{00000000-0005-0000-0000-0000025D0000}"/>
    <cellStyle name="Note 3 7 20" xfId="23810" xr:uid="{00000000-0005-0000-0000-0000035D0000}"/>
    <cellStyle name="Note 3 7 21" xfId="23811" xr:uid="{00000000-0005-0000-0000-0000045D0000}"/>
    <cellStyle name="Note 3 7 22" xfId="23812" xr:uid="{00000000-0005-0000-0000-0000055D0000}"/>
    <cellStyle name="Note 3 7 23" xfId="23813" xr:uid="{00000000-0005-0000-0000-0000065D0000}"/>
    <cellStyle name="Note 3 7 24" xfId="23814" xr:uid="{00000000-0005-0000-0000-0000075D0000}"/>
    <cellStyle name="Note 3 7 25" xfId="23815" xr:uid="{00000000-0005-0000-0000-0000085D0000}"/>
    <cellStyle name="Note 3 7 26" xfId="23816" xr:uid="{00000000-0005-0000-0000-0000095D0000}"/>
    <cellStyle name="Note 3 7 26 2" xfId="23817" xr:uid="{00000000-0005-0000-0000-00000A5D0000}"/>
    <cellStyle name="Note 3 7 27" xfId="23818" xr:uid="{00000000-0005-0000-0000-00000B5D0000}"/>
    <cellStyle name="Note 3 7 28" xfId="23819" xr:uid="{00000000-0005-0000-0000-00000C5D0000}"/>
    <cellStyle name="Note 3 7 3" xfId="23820" xr:uid="{00000000-0005-0000-0000-00000D5D0000}"/>
    <cellStyle name="Note 3 7 4" xfId="23821" xr:uid="{00000000-0005-0000-0000-00000E5D0000}"/>
    <cellStyle name="Note 3 7 5" xfId="23822" xr:uid="{00000000-0005-0000-0000-00000F5D0000}"/>
    <cellStyle name="Note 3 7 6" xfId="23823" xr:uid="{00000000-0005-0000-0000-0000105D0000}"/>
    <cellStyle name="Note 3 7 7" xfId="23824" xr:uid="{00000000-0005-0000-0000-0000115D0000}"/>
    <cellStyle name="Note 3 7 8" xfId="23825" xr:uid="{00000000-0005-0000-0000-0000125D0000}"/>
    <cellStyle name="Note 3 7 9" xfId="23826" xr:uid="{00000000-0005-0000-0000-0000135D0000}"/>
    <cellStyle name="Note 3 8" xfId="23827" xr:uid="{00000000-0005-0000-0000-0000145D0000}"/>
    <cellStyle name="Note 3 8 10" xfId="23828" xr:uid="{00000000-0005-0000-0000-0000155D0000}"/>
    <cellStyle name="Note 3 8 11" xfId="23829" xr:uid="{00000000-0005-0000-0000-0000165D0000}"/>
    <cellStyle name="Note 3 8 12" xfId="23830" xr:uid="{00000000-0005-0000-0000-0000175D0000}"/>
    <cellStyle name="Note 3 8 13" xfId="23831" xr:uid="{00000000-0005-0000-0000-0000185D0000}"/>
    <cellStyle name="Note 3 8 14" xfId="23832" xr:uid="{00000000-0005-0000-0000-0000195D0000}"/>
    <cellStyle name="Note 3 8 15" xfId="23833" xr:uid="{00000000-0005-0000-0000-00001A5D0000}"/>
    <cellStyle name="Note 3 8 16" xfId="23834" xr:uid="{00000000-0005-0000-0000-00001B5D0000}"/>
    <cellStyle name="Note 3 8 17" xfId="23835" xr:uid="{00000000-0005-0000-0000-00001C5D0000}"/>
    <cellStyle name="Note 3 8 18" xfId="23836" xr:uid="{00000000-0005-0000-0000-00001D5D0000}"/>
    <cellStyle name="Note 3 8 19" xfId="23837" xr:uid="{00000000-0005-0000-0000-00001E5D0000}"/>
    <cellStyle name="Note 3 8 2" xfId="23838" xr:uid="{00000000-0005-0000-0000-00001F5D0000}"/>
    <cellStyle name="Note 3 8 20" xfId="23839" xr:uid="{00000000-0005-0000-0000-0000205D0000}"/>
    <cellStyle name="Note 3 8 21" xfId="23840" xr:uid="{00000000-0005-0000-0000-0000215D0000}"/>
    <cellStyle name="Note 3 8 22" xfId="23841" xr:uid="{00000000-0005-0000-0000-0000225D0000}"/>
    <cellStyle name="Note 3 8 23" xfId="23842" xr:uid="{00000000-0005-0000-0000-0000235D0000}"/>
    <cellStyle name="Note 3 8 24" xfId="23843" xr:uid="{00000000-0005-0000-0000-0000245D0000}"/>
    <cellStyle name="Note 3 8 25" xfId="23844" xr:uid="{00000000-0005-0000-0000-0000255D0000}"/>
    <cellStyle name="Note 3 8 26" xfId="23845" xr:uid="{00000000-0005-0000-0000-0000265D0000}"/>
    <cellStyle name="Note 3 8 26 2" xfId="23846" xr:uid="{00000000-0005-0000-0000-0000275D0000}"/>
    <cellStyle name="Note 3 8 27" xfId="23847" xr:uid="{00000000-0005-0000-0000-0000285D0000}"/>
    <cellStyle name="Note 3 8 3" xfId="23848" xr:uid="{00000000-0005-0000-0000-0000295D0000}"/>
    <cellStyle name="Note 3 8 4" xfId="23849" xr:uid="{00000000-0005-0000-0000-00002A5D0000}"/>
    <cellStyle name="Note 3 8 5" xfId="23850" xr:uid="{00000000-0005-0000-0000-00002B5D0000}"/>
    <cellStyle name="Note 3 8 6" xfId="23851" xr:uid="{00000000-0005-0000-0000-00002C5D0000}"/>
    <cellStyle name="Note 3 8 7" xfId="23852" xr:uid="{00000000-0005-0000-0000-00002D5D0000}"/>
    <cellStyle name="Note 3 8 8" xfId="23853" xr:uid="{00000000-0005-0000-0000-00002E5D0000}"/>
    <cellStyle name="Note 3 8 9" xfId="23854" xr:uid="{00000000-0005-0000-0000-00002F5D0000}"/>
    <cellStyle name="Note 3 9" xfId="23855" xr:uid="{00000000-0005-0000-0000-0000305D0000}"/>
    <cellStyle name="Note 3 9 10" xfId="23856" xr:uid="{00000000-0005-0000-0000-0000315D0000}"/>
    <cellStyle name="Note 3 9 11" xfId="23857" xr:uid="{00000000-0005-0000-0000-0000325D0000}"/>
    <cellStyle name="Note 3 9 12" xfId="23858" xr:uid="{00000000-0005-0000-0000-0000335D0000}"/>
    <cellStyle name="Note 3 9 13" xfId="23859" xr:uid="{00000000-0005-0000-0000-0000345D0000}"/>
    <cellStyle name="Note 3 9 14" xfId="23860" xr:uid="{00000000-0005-0000-0000-0000355D0000}"/>
    <cellStyle name="Note 3 9 15" xfId="23861" xr:uid="{00000000-0005-0000-0000-0000365D0000}"/>
    <cellStyle name="Note 3 9 16" xfId="23862" xr:uid="{00000000-0005-0000-0000-0000375D0000}"/>
    <cellStyle name="Note 3 9 17" xfId="23863" xr:uid="{00000000-0005-0000-0000-0000385D0000}"/>
    <cellStyle name="Note 3 9 18" xfId="23864" xr:uid="{00000000-0005-0000-0000-0000395D0000}"/>
    <cellStyle name="Note 3 9 19" xfId="23865" xr:uid="{00000000-0005-0000-0000-00003A5D0000}"/>
    <cellStyle name="Note 3 9 2" xfId="23866" xr:uid="{00000000-0005-0000-0000-00003B5D0000}"/>
    <cellStyle name="Note 3 9 20" xfId="23867" xr:uid="{00000000-0005-0000-0000-00003C5D0000}"/>
    <cellStyle name="Note 3 9 21" xfId="23868" xr:uid="{00000000-0005-0000-0000-00003D5D0000}"/>
    <cellStyle name="Note 3 9 22" xfId="23869" xr:uid="{00000000-0005-0000-0000-00003E5D0000}"/>
    <cellStyle name="Note 3 9 23" xfId="23870" xr:uid="{00000000-0005-0000-0000-00003F5D0000}"/>
    <cellStyle name="Note 3 9 24" xfId="23871" xr:uid="{00000000-0005-0000-0000-0000405D0000}"/>
    <cellStyle name="Note 3 9 25" xfId="23872" xr:uid="{00000000-0005-0000-0000-0000415D0000}"/>
    <cellStyle name="Note 3 9 26" xfId="23873" xr:uid="{00000000-0005-0000-0000-0000425D0000}"/>
    <cellStyle name="Note 3 9 26 2" xfId="23874" xr:uid="{00000000-0005-0000-0000-0000435D0000}"/>
    <cellStyle name="Note 3 9 27" xfId="23875" xr:uid="{00000000-0005-0000-0000-0000445D0000}"/>
    <cellStyle name="Note 3 9 3" xfId="23876" xr:uid="{00000000-0005-0000-0000-0000455D0000}"/>
    <cellStyle name="Note 3 9 4" xfId="23877" xr:uid="{00000000-0005-0000-0000-0000465D0000}"/>
    <cellStyle name="Note 3 9 5" xfId="23878" xr:uid="{00000000-0005-0000-0000-0000475D0000}"/>
    <cellStyle name="Note 3 9 6" xfId="23879" xr:uid="{00000000-0005-0000-0000-0000485D0000}"/>
    <cellStyle name="Note 3 9 7" xfId="23880" xr:uid="{00000000-0005-0000-0000-0000495D0000}"/>
    <cellStyle name="Note 3 9 8" xfId="23881" xr:uid="{00000000-0005-0000-0000-00004A5D0000}"/>
    <cellStyle name="Note 3 9 9" xfId="23882" xr:uid="{00000000-0005-0000-0000-00004B5D0000}"/>
    <cellStyle name="Note 4" xfId="23883" xr:uid="{00000000-0005-0000-0000-00004C5D0000}"/>
    <cellStyle name="Note 4 10" xfId="23884" xr:uid="{00000000-0005-0000-0000-00004D5D0000}"/>
    <cellStyle name="Note 4 10 10" xfId="23885" xr:uid="{00000000-0005-0000-0000-00004E5D0000}"/>
    <cellStyle name="Note 4 10 11" xfId="23886" xr:uid="{00000000-0005-0000-0000-00004F5D0000}"/>
    <cellStyle name="Note 4 10 12" xfId="23887" xr:uid="{00000000-0005-0000-0000-0000505D0000}"/>
    <cellStyle name="Note 4 10 13" xfId="23888" xr:uid="{00000000-0005-0000-0000-0000515D0000}"/>
    <cellStyle name="Note 4 10 14" xfId="23889" xr:uid="{00000000-0005-0000-0000-0000525D0000}"/>
    <cellStyle name="Note 4 10 15" xfId="23890" xr:uid="{00000000-0005-0000-0000-0000535D0000}"/>
    <cellStyle name="Note 4 10 16" xfId="23891" xr:uid="{00000000-0005-0000-0000-0000545D0000}"/>
    <cellStyle name="Note 4 10 17" xfId="23892" xr:uid="{00000000-0005-0000-0000-0000555D0000}"/>
    <cellStyle name="Note 4 10 18" xfId="23893" xr:uid="{00000000-0005-0000-0000-0000565D0000}"/>
    <cellStyle name="Note 4 10 19" xfId="23894" xr:uid="{00000000-0005-0000-0000-0000575D0000}"/>
    <cellStyle name="Note 4 10 2" xfId="23895" xr:uid="{00000000-0005-0000-0000-0000585D0000}"/>
    <cellStyle name="Note 4 10 20" xfId="23896" xr:uid="{00000000-0005-0000-0000-0000595D0000}"/>
    <cellStyle name="Note 4 10 21" xfId="23897" xr:uid="{00000000-0005-0000-0000-00005A5D0000}"/>
    <cellStyle name="Note 4 10 22" xfId="23898" xr:uid="{00000000-0005-0000-0000-00005B5D0000}"/>
    <cellStyle name="Note 4 10 23" xfId="23899" xr:uid="{00000000-0005-0000-0000-00005C5D0000}"/>
    <cellStyle name="Note 4 10 24" xfId="23900" xr:uid="{00000000-0005-0000-0000-00005D5D0000}"/>
    <cellStyle name="Note 4 10 25" xfId="23901" xr:uid="{00000000-0005-0000-0000-00005E5D0000}"/>
    <cellStyle name="Note 4 10 3" xfId="23902" xr:uid="{00000000-0005-0000-0000-00005F5D0000}"/>
    <cellStyle name="Note 4 10 4" xfId="23903" xr:uid="{00000000-0005-0000-0000-0000605D0000}"/>
    <cellStyle name="Note 4 10 5" xfId="23904" xr:uid="{00000000-0005-0000-0000-0000615D0000}"/>
    <cellStyle name="Note 4 10 6" xfId="23905" xr:uid="{00000000-0005-0000-0000-0000625D0000}"/>
    <cellStyle name="Note 4 10 7" xfId="23906" xr:uid="{00000000-0005-0000-0000-0000635D0000}"/>
    <cellStyle name="Note 4 10 8" xfId="23907" xr:uid="{00000000-0005-0000-0000-0000645D0000}"/>
    <cellStyle name="Note 4 10 9" xfId="23908" xr:uid="{00000000-0005-0000-0000-0000655D0000}"/>
    <cellStyle name="Note 4 11" xfId="23909" xr:uid="{00000000-0005-0000-0000-0000665D0000}"/>
    <cellStyle name="Note 4 11 2" xfId="23910" xr:uid="{00000000-0005-0000-0000-0000675D0000}"/>
    <cellStyle name="Note 4 11 3" xfId="23911" xr:uid="{00000000-0005-0000-0000-0000685D0000}"/>
    <cellStyle name="Note 4 11 4" xfId="23912" xr:uid="{00000000-0005-0000-0000-0000695D0000}"/>
    <cellStyle name="Note 4 11 5" xfId="23913" xr:uid="{00000000-0005-0000-0000-00006A5D0000}"/>
    <cellStyle name="Note 4 11 6" xfId="23914" xr:uid="{00000000-0005-0000-0000-00006B5D0000}"/>
    <cellStyle name="Note 4 12" xfId="23915" xr:uid="{00000000-0005-0000-0000-00006C5D0000}"/>
    <cellStyle name="Note 4 13" xfId="23916" xr:uid="{00000000-0005-0000-0000-00006D5D0000}"/>
    <cellStyle name="Note 4 14" xfId="23917" xr:uid="{00000000-0005-0000-0000-00006E5D0000}"/>
    <cellStyle name="Note 4 15" xfId="23918" xr:uid="{00000000-0005-0000-0000-00006F5D0000}"/>
    <cellStyle name="Note 4 16" xfId="23919" xr:uid="{00000000-0005-0000-0000-0000705D0000}"/>
    <cellStyle name="Note 4 17" xfId="23920" xr:uid="{00000000-0005-0000-0000-0000715D0000}"/>
    <cellStyle name="Note 4 18" xfId="23921" xr:uid="{00000000-0005-0000-0000-0000725D0000}"/>
    <cellStyle name="Note 4 19" xfId="23922" xr:uid="{00000000-0005-0000-0000-0000735D0000}"/>
    <cellStyle name="Note 4 2" xfId="23923" xr:uid="{00000000-0005-0000-0000-0000745D0000}"/>
    <cellStyle name="Note 4 2 10" xfId="23924" xr:uid="{00000000-0005-0000-0000-0000755D0000}"/>
    <cellStyle name="Note 4 2 11" xfId="23925" xr:uid="{00000000-0005-0000-0000-0000765D0000}"/>
    <cellStyle name="Note 4 2 12" xfId="23926" xr:uid="{00000000-0005-0000-0000-0000775D0000}"/>
    <cellStyle name="Note 4 2 13" xfId="23927" xr:uid="{00000000-0005-0000-0000-0000785D0000}"/>
    <cellStyle name="Note 4 2 14" xfId="23928" xr:uid="{00000000-0005-0000-0000-0000795D0000}"/>
    <cellStyle name="Note 4 2 15" xfId="23929" xr:uid="{00000000-0005-0000-0000-00007A5D0000}"/>
    <cellStyle name="Note 4 2 16" xfId="23930" xr:uid="{00000000-0005-0000-0000-00007B5D0000}"/>
    <cellStyle name="Note 4 2 17" xfId="23931" xr:uid="{00000000-0005-0000-0000-00007C5D0000}"/>
    <cellStyle name="Note 4 2 18" xfId="23932" xr:uid="{00000000-0005-0000-0000-00007D5D0000}"/>
    <cellStyle name="Note 4 2 19" xfId="23933" xr:uid="{00000000-0005-0000-0000-00007E5D0000}"/>
    <cellStyle name="Note 4 2 2" xfId="23934" xr:uid="{00000000-0005-0000-0000-00007F5D0000}"/>
    <cellStyle name="Note 4 2 2 2" xfId="23935" xr:uid="{00000000-0005-0000-0000-0000805D0000}"/>
    <cellStyle name="Note 4 2 2 3" xfId="23936" xr:uid="{00000000-0005-0000-0000-0000815D0000}"/>
    <cellStyle name="Note 4 2 2 4" xfId="23937" xr:uid="{00000000-0005-0000-0000-0000825D0000}"/>
    <cellStyle name="Note 4 2 2 5" xfId="23938" xr:uid="{00000000-0005-0000-0000-0000835D0000}"/>
    <cellStyle name="Note 4 2 2 6" xfId="23939" xr:uid="{00000000-0005-0000-0000-0000845D0000}"/>
    <cellStyle name="Note 4 2 20" xfId="23940" xr:uid="{00000000-0005-0000-0000-0000855D0000}"/>
    <cellStyle name="Note 4 2 21" xfId="23941" xr:uid="{00000000-0005-0000-0000-0000865D0000}"/>
    <cellStyle name="Note 4 2 22" xfId="23942" xr:uid="{00000000-0005-0000-0000-0000875D0000}"/>
    <cellStyle name="Note 4 2 23" xfId="23943" xr:uid="{00000000-0005-0000-0000-0000885D0000}"/>
    <cellStyle name="Note 4 2 24" xfId="23944" xr:uid="{00000000-0005-0000-0000-0000895D0000}"/>
    <cellStyle name="Note 4 2 25" xfId="23945" xr:uid="{00000000-0005-0000-0000-00008A5D0000}"/>
    <cellStyle name="Note 4 2 26" xfId="23946" xr:uid="{00000000-0005-0000-0000-00008B5D0000}"/>
    <cellStyle name="Note 4 2 3" xfId="23947" xr:uid="{00000000-0005-0000-0000-00008C5D0000}"/>
    <cellStyle name="Note 4 2 4" xfId="23948" xr:uid="{00000000-0005-0000-0000-00008D5D0000}"/>
    <cellStyle name="Note 4 2 5" xfId="23949" xr:uid="{00000000-0005-0000-0000-00008E5D0000}"/>
    <cellStyle name="Note 4 2 6" xfId="23950" xr:uid="{00000000-0005-0000-0000-00008F5D0000}"/>
    <cellStyle name="Note 4 2 7" xfId="23951" xr:uid="{00000000-0005-0000-0000-0000905D0000}"/>
    <cellStyle name="Note 4 2 8" xfId="23952" xr:uid="{00000000-0005-0000-0000-0000915D0000}"/>
    <cellStyle name="Note 4 2 9" xfId="23953" xr:uid="{00000000-0005-0000-0000-0000925D0000}"/>
    <cellStyle name="Note 4 20" xfId="23954" xr:uid="{00000000-0005-0000-0000-0000935D0000}"/>
    <cellStyle name="Note 4 21" xfId="23955" xr:uid="{00000000-0005-0000-0000-0000945D0000}"/>
    <cellStyle name="Note 4 22" xfId="23956" xr:uid="{00000000-0005-0000-0000-0000955D0000}"/>
    <cellStyle name="Note 4 23" xfId="23957" xr:uid="{00000000-0005-0000-0000-0000965D0000}"/>
    <cellStyle name="Note 4 24" xfId="23958" xr:uid="{00000000-0005-0000-0000-0000975D0000}"/>
    <cellStyle name="Note 4 25" xfId="23959" xr:uid="{00000000-0005-0000-0000-0000985D0000}"/>
    <cellStyle name="Note 4 26" xfId="23960" xr:uid="{00000000-0005-0000-0000-0000995D0000}"/>
    <cellStyle name="Note 4 27" xfId="23961" xr:uid="{00000000-0005-0000-0000-00009A5D0000}"/>
    <cellStyle name="Note 4 28" xfId="23962" xr:uid="{00000000-0005-0000-0000-00009B5D0000}"/>
    <cellStyle name="Note 4 29" xfId="23963" xr:uid="{00000000-0005-0000-0000-00009C5D0000}"/>
    <cellStyle name="Note 4 3" xfId="23964" xr:uid="{00000000-0005-0000-0000-00009D5D0000}"/>
    <cellStyle name="Note 4 3 10" xfId="23965" xr:uid="{00000000-0005-0000-0000-00009E5D0000}"/>
    <cellStyle name="Note 4 3 11" xfId="23966" xr:uid="{00000000-0005-0000-0000-00009F5D0000}"/>
    <cellStyle name="Note 4 3 12" xfId="23967" xr:uid="{00000000-0005-0000-0000-0000A05D0000}"/>
    <cellStyle name="Note 4 3 13" xfId="23968" xr:uid="{00000000-0005-0000-0000-0000A15D0000}"/>
    <cellStyle name="Note 4 3 14" xfId="23969" xr:uid="{00000000-0005-0000-0000-0000A25D0000}"/>
    <cellStyle name="Note 4 3 15" xfId="23970" xr:uid="{00000000-0005-0000-0000-0000A35D0000}"/>
    <cellStyle name="Note 4 3 16" xfId="23971" xr:uid="{00000000-0005-0000-0000-0000A45D0000}"/>
    <cellStyle name="Note 4 3 17" xfId="23972" xr:uid="{00000000-0005-0000-0000-0000A55D0000}"/>
    <cellStyle name="Note 4 3 18" xfId="23973" xr:uid="{00000000-0005-0000-0000-0000A65D0000}"/>
    <cellStyle name="Note 4 3 19" xfId="23974" xr:uid="{00000000-0005-0000-0000-0000A75D0000}"/>
    <cellStyle name="Note 4 3 2" xfId="23975" xr:uid="{00000000-0005-0000-0000-0000A85D0000}"/>
    <cellStyle name="Note 4 3 2 2" xfId="23976" xr:uid="{00000000-0005-0000-0000-0000A95D0000}"/>
    <cellStyle name="Note 4 3 2 3" xfId="23977" xr:uid="{00000000-0005-0000-0000-0000AA5D0000}"/>
    <cellStyle name="Note 4 3 2 4" xfId="23978" xr:uid="{00000000-0005-0000-0000-0000AB5D0000}"/>
    <cellStyle name="Note 4 3 2 5" xfId="23979" xr:uid="{00000000-0005-0000-0000-0000AC5D0000}"/>
    <cellStyle name="Note 4 3 2 6" xfId="23980" xr:uid="{00000000-0005-0000-0000-0000AD5D0000}"/>
    <cellStyle name="Note 4 3 20" xfId="23981" xr:uid="{00000000-0005-0000-0000-0000AE5D0000}"/>
    <cellStyle name="Note 4 3 21" xfId="23982" xr:uid="{00000000-0005-0000-0000-0000AF5D0000}"/>
    <cellStyle name="Note 4 3 22" xfId="23983" xr:uid="{00000000-0005-0000-0000-0000B05D0000}"/>
    <cellStyle name="Note 4 3 23" xfId="23984" xr:uid="{00000000-0005-0000-0000-0000B15D0000}"/>
    <cellStyle name="Note 4 3 24" xfId="23985" xr:uid="{00000000-0005-0000-0000-0000B25D0000}"/>
    <cellStyle name="Note 4 3 25" xfId="23986" xr:uid="{00000000-0005-0000-0000-0000B35D0000}"/>
    <cellStyle name="Note 4 3 26" xfId="23987" xr:uid="{00000000-0005-0000-0000-0000B45D0000}"/>
    <cellStyle name="Note 4 3 3" xfId="23988" xr:uid="{00000000-0005-0000-0000-0000B55D0000}"/>
    <cellStyle name="Note 4 3 4" xfId="23989" xr:uid="{00000000-0005-0000-0000-0000B65D0000}"/>
    <cellStyle name="Note 4 3 5" xfId="23990" xr:uid="{00000000-0005-0000-0000-0000B75D0000}"/>
    <cellStyle name="Note 4 3 6" xfId="23991" xr:uid="{00000000-0005-0000-0000-0000B85D0000}"/>
    <cellStyle name="Note 4 3 7" xfId="23992" xr:uid="{00000000-0005-0000-0000-0000B95D0000}"/>
    <cellStyle name="Note 4 3 8" xfId="23993" xr:uid="{00000000-0005-0000-0000-0000BA5D0000}"/>
    <cellStyle name="Note 4 3 9" xfId="23994" xr:uid="{00000000-0005-0000-0000-0000BB5D0000}"/>
    <cellStyle name="Note 4 30" xfId="23995" xr:uid="{00000000-0005-0000-0000-0000BC5D0000}"/>
    <cellStyle name="Note 4 31" xfId="23996" xr:uid="{00000000-0005-0000-0000-0000BD5D0000}"/>
    <cellStyle name="Note 4 32" xfId="23997" xr:uid="{00000000-0005-0000-0000-0000BE5D0000}"/>
    <cellStyle name="Note 4 33" xfId="23998" xr:uid="{00000000-0005-0000-0000-0000BF5D0000}"/>
    <cellStyle name="Note 4 34" xfId="23999" xr:uid="{00000000-0005-0000-0000-0000C05D0000}"/>
    <cellStyle name="Note 4 35" xfId="24000" xr:uid="{00000000-0005-0000-0000-0000C15D0000}"/>
    <cellStyle name="Note 4 36" xfId="24001" xr:uid="{00000000-0005-0000-0000-0000C25D0000}"/>
    <cellStyle name="Note 4 37" xfId="24002" xr:uid="{00000000-0005-0000-0000-0000C35D0000}"/>
    <cellStyle name="Note 4 38" xfId="24003" xr:uid="{00000000-0005-0000-0000-0000C45D0000}"/>
    <cellStyle name="Note 4 39" xfId="24004" xr:uid="{00000000-0005-0000-0000-0000C55D0000}"/>
    <cellStyle name="Note 4 4" xfId="24005" xr:uid="{00000000-0005-0000-0000-0000C65D0000}"/>
    <cellStyle name="Note 4 4 10" xfId="24006" xr:uid="{00000000-0005-0000-0000-0000C75D0000}"/>
    <cellStyle name="Note 4 4 11" xfId="24007" xr:uid="{00000000-0005-0000-0000-0000C85D0000}"/>
    <cellStyle name="Note 4 4 12" xfId="24008" xr:uid="{00000000-0005-0000-0000-0000C95D0000}"/>
    <cellStyle name="Note 4 4 13" xfId="24009" xr:uid="{00000000-0005-0000-0000-0000CA5D0000}"/>
    <cellStyle name="Note 4 4 14" xfId="24010" xr:uid="{00000000-0005-0000-0000-0000CB5D0000}"/>
    <cellStyle name="Note 4 4 15" xfId="24011" xr:uid="{00000000-0005-0000-0000-0000CC5D0000}"/>
    <cellStyle name="Note 4 4 16" xfId="24012" xr:uid="{00000000-0005-0000-0000-0000CD5D0000}"/>
    <cellStyle name="Note 4 4 17" xfId="24013" xr:uid="{00000000-0005-0000-0000-0000CE5D0000}"/>
    <cellStyle name="Note 4 4 18" xfId="24014" xr:uid="{00000000-0005-0000-0000-0000CF5D0000}"/>
    <cellStyle name="Note 4 4 19" xfId="24015" xr:uid="{00000000-0005-0000-0000-0000D05D0000}"/>
    <cellStyle name="Note 4 4 2" xfId="24016" xr:uid="{00000000-0005-0000-0000-0000D15D0000}"/>
    <cellStyle name="Note 4 4 2 2" xfId="24017" xr:uid="{00000000-0005-0000-0000-0000D25D0000}"/>
    <cellStyle name="Note 4 4 2 3" xfId="24018" xr:uid="{00000000-0005-0000-0000-0000D35D0000}"/>
    <cellStyle name="Note 4 4 2 4" xfId="24019" xr:uid="{00000000-0005-0000-0000-0000D45D0000}"/>
    <cellStyle name="Note 4 4 2 5" xfId="24020" xr:uid="{00000000-0005-0000-0000-0000D55D0000}"/>
    <cellStyle name="Note 4 4 2 6" xfId="24021" xr:uid="{00000000-0005-0000-0000-0000D65D0000}"/>
    <cellStyle name="Note 4 4 20" xfId="24022" xr:uid="{00000000-0005-0000-0000-0000D75D0000}"/>
    <cellStyle name="Note 4 4 21" xfId="24023" xr:uid="{00000000-0005-0000-0000-0000D85D0000}"/>
    <cellStyle name="Note 4 4 22" xfId="24024" xr:uid="{00000000-0005-0000-0000-0000D95D0000}"/>
    <cellStyle name="Note 4 4 23" xfId="24025" xr:uid="{00000000-0005-0000-0000-0000DA5D0000}"/>
    <cellStyle name="Note 4 4 24" xfId="24026" xr:uid="{00000000-0005-0000-0000-0000DB5D0000}"/>
    <cellStyle name="Note 4 4 25" xfId="24027" xr:uid="{00000000-0005-0000-0000-0000DC5D0000}"/>
    <cellStyle name="Note 4 4 26" xfId="24028" xr:uid="{00000000-0005-0000-0000-0000DD5D0000}"/>
    <cellStyle name="Note 4 4 3" xfId="24029" xr:uid="{00000000-0005-0000-0000-0000DE5D0000}"/>
    <cellStyle name="Note 4 4 4" xfId="24030" xr:uid="{00000000-0005-0000-0000-0000DF5D0000}"/>
    <cellStyle name="Note 4 4 5" xfId="24031" xr:uid="{00000000-0005-0000-0000-0000E05D0000}"/>
    <cellStyle name="Note 4 4 6" xfId="24032" xr:uid="{00000000-0005-0000-0000-0000E15D0000}"/>
    <cellStyle name="Note 4 4 7" xfId="24033" xr:uid="{00000000-0005-0000-0000-0000E25D0000}"/>
    <cellStyle name="Note 4 4 8" xfId="24034" xr:uid="{00000000-0005-0000-0000-0000E35D0000}"/>
    <cellStyle name="Note 4 4 9" xfId="24035" xr:uid="{00000000-0005-0000-0000-0000E45D0000}"/>
    <cellStyle name="Note 4 40" xfId="24036" xr:uid="{00000000-0005-0000-0000-0000E55D0000}"/>
    <cellStyle name="Note 4 41" xfId="24037" xr:uid="{00000000-0005-0000-0000-0000E65D0000}"/>
    <cellStyle name="Note 4 42" xfId="24038" xr:uid="{00000000-0005-0000-0000-0000E75D0000}"/>
    <cellStyle name="Note 4 5" xfId="24039" xr:uid="{00000000-0005-0000-0000-0000E85D0000}"/>
    <cellStyle name="Note 4 5 10" xfId="24040" xr:uid="{00000000-0005-0000-0000-0000E95D0000}"/>
    <cellStyle name="Note 4 5 11" xfId="24041" xr:uid="{00000000-0005-0000-0000-0000EA5D0000}"/>
    <cellStyle name="Note 4 5 12" xfId="24042" xr:uid="{00000000-0005-0000-0000-0000EB5D0000}"/>
    <cellStyle name="Note 4 5 13" xfId="24043" xr:uid="{00000000-0005-0000-0000-0000EC5D0000}"/>
    <cellStyle name="Note 4 5 14" xfId="24044" xr:uid="{00000000-0005-0000-0000-0000ED5D0000}"/>
    <cellStyle name="Note 4 5 15" xfId="24045" xr:uid="{00000000-0005-0000-0000-0000EE5D0000}"/>
    <cellStyle name="Note 4 5 16" xfId="24046" xr:uid="{00000000-0005-0000-0000-0000EF5D0000}"/>
    <cellStyle name="Note 4 5 17" xfId="24047" xr:uid="{00000000-0005-0000-0000-0000F05D0000}"/>
    <cellStyle name="Note 4 5 18" xfId="24048" xr:uid="{00000000-0005-0000-0000-0000F15D0000}"/>
    <cellStyle name="Note 4 5 19" xfId="24049" xr:uid="{00000000-0005-0000-0000-0000F25D0000}"/>
    <cellStyle name="Note 4 5 2" xfId="24050" xr:uid="{00000000-0005-0000-0000-0000F35D0000}"/>
    <cellStyle name="Note 4 5 2 2" xfId="24051" xr:uid="{00000000-0005-0000-0000-0000F45D0000}"/>
    <cellStyle name="Note 4 5 2 3" xfId="24052" xr:uid="{00000000-0005-0000-0000-0000F55D0000}"/>
    <cellStyle name="Note 4 5 2 4" xfId="24053" xr:uid="{00000000-0005-0000-0000-0000F65D0000}"/>
    <cellStyle name="Note 4 5 2 5" xfId="24054" xr:uid="{00000000-0005-0000-0000-0000F75D0000}"/>
    <cellStyle name="Note 4 5 2 6" xfId="24055" xr:uid="{00000000-0005-0000-0000-0000F85D0000}"/>
    <cellStyle name="Note 4 5 20" xfId="24056" xr:uid="{00000000-0005-0000-0000-0000F95D0000}"/>
    <cellStyle name="Note 4 5 21" xfId="24057" xr:uid="{00000000-0005-0000-0000-0000FA5D0000}"/>
    <cellStyle name="Note 4 5 22" xfId="24058" xr:uid="{00000000-0005-0000-0000-0000FB5D0000}"/>
    <cellStyle name="Note 4 5 23" xfId="24059" xr:uid="{00000000-0005-0000-0000-0000FC5D0000}"/>
    <cellStyle name="Note 4 5 24" xfId="24060" xr:uid="{00000000-0005-0000-0000-0000FD5D0000}"/>
    <cellStyle name="Note 4 5 25" xfId="24061" xr:uid="{00000000-0005-0000-0000-0000FE5D0000}"/>
    <cellStyle name="Note 4 5 26" xfId="24062" xr:uid="{00000000-0005-0000-0000-0000FF5D0000}"/>
    <cellStyle name="Note 4 5 3" xfId="24063" xr:uid="{00000000-0005-0000-0000-0000005E0000}"/>
    <cellStyle name="Note 4 5 4" xfId="24064" xr:uid="{00000000-0005-0000-0000-0000015E0000}"/>
    <cellStyle name="Note 4 5 5" xfId="24065" xr:uid="{00000000-0005-0000-0000-0000025E0000}"/>
    <cellStyle name="Note 4 5 6" xfId="24066" xr:uid="{00000000-0005-0000-0000-0000035E0000}"/>
    <cellStyle name="Note 4 5 7" xfId="24067" xr:uid="{00000000-0005-0000-0000-0000045E0000}"/>
    <cellStyle name="Note 4 5 8" xfId="24068" xr:uid="{00000000-0005-0000-0000-0000055E0000}"/>
    <cellStyle name="Note 4 5 9" xfId="24069" xr:uid="{00000000-0005-0000-0000-0000065E0000}"/>
    <cellStyle name="Note 4 6" xfId="24070" xr:uid="{00000000-0005-0000-0000-0000075E0000}"/>
    <cellStyle name="Note 4 6 10" xfId="24071" xr:uid="{00000000-0005-0000-0000-0000085E0000}"/>
    <cellStyle name="Note 4 6 11" xfId="24072" xr:uid="{00000000-0005-0000-0000-0000095E0000}"/>
    <cellStyle name="Note 4 6 12" xfId="24073" xr:uid="{00000000-0005-0000-0000-00000A5E0000}"/>
    <cellStyle name="Note 4 6 13" xfId="24074" xr:uid="{00000000-0005-0000-0000-00000B5E0000}"/>
    <cellStyle name="Note 4 6 14" xfId="24075" xr:uid="{00000000-0005-0000-0000-00000C5E0000}"/>
    <cellStyle name="Note 4 6 15" xfId="24076" xr:uid="{00000000-0005-0000-0000-00000D5E0000}"/>
    <cellStyle name="Note 4 6 16" xfId="24077" xr:uid="{00000000-0005-0000-0000-00000E5E0000}"/>
    <cellStyle name="Note 4 6 17" xfId="24078" xr:uid="{00000000-0005-0000-0000-00000F5E0000}"/>
    <cellStyle name="Note 4 6 18" xfId="24079" xr:uid="{00000000-0005-0000-0000-0000105E0000}"/>
    <cellStyle name="Note 4 6 19" xfId="24080" xr:uid="{00000000-0005-0000-0000-0000115E0000}"/>
    <cellStyle name="Note 4 6 2" xfId="24081" xr:uid="{00000000-0005-0000-0000-0000125E0000}"/>
    <cellStyle name="Note 4 6 20" xfId="24082" xr:uid="{00000000-0005-0000-0000-0000135E0000}"/>
    <cellStyle name="Note 4 6 21" xfId="24083" xr:uid="{00000000-0005-0000-0000-0000145E0000}"/>
    <cellStyle name="Note 4 6 22" xfId="24084" xr:uid="{00000000-0005-0000-0000-0000155E0000}"/>
    <cellStyle name="Note 4 6 23" xfId="24085" xr:uid="{00000000-0005-0000-0000-0000165E0000}"/>
    <cellStyle name="Note 4 6 24" xfId="24086" xr:uid="{00000000-0005-0000-0000-0000175E0000}"/>
    <cellStyle name="Note 4 6 25" xfId="24087" xr:uid="{00000000-0005-0000-0000-0000185E0000}"/>
    <cellStyle name="Note 4 6 26" xfId="24088" xr:uid="{00000000-0005-0000-0000-0000195E0000}"/>
    <cellStyle name="Note 4 6 3" xfId="24089" xr:uid="{00000000-0005-0000-0000-00001A5E0000}"/>
    <cellStyle name="Note 4 6 4" xfId="24090" xr:uid="{00000000-0005-0000-0000-00001B5E0000}"/>
    <cellStyle name="Note 4 6 5" xfId="24091" xr:uid="{00000000-0005-0000-0000-00001C5E0000}"/>
    <cellStyle name="Note 4 6 6" xfId="24092" xr:uid="{00000000-0005-0000-0000-00001D5E0000}"/>
    <cellStyle name="Note 4 6 7" xfId="24093" xr:uid="{00000000-0005-0000-0000-00001E5E0000}"/>
    <cellStyle name="Note 4 6 8" xfId="24094" xr:uid="{00000000-0005-0000-0000-00001F5E0000}"/>
    <cellStyle name="Note 4 6 9" xfId="24095" xr:uid="{00000000-0005-0000-0000-0000205E0000}"/>
    <cellStyle name="Note 4 7" xfId="24096" xr:uid="{00000000-0005-0000-0000-0000215E0000}"/>
    <cellStyle name="Note 4 7 10" xfId="24097" xr:uid="{00000000-0005-0000-0000-0000225E0000}"/>
    <cellStyle name="Note 4 7 11" xfId="24098" xr:uid="{00000000-0005-0000-0000-0000235E0000}"/>
    <cellStyle name="Note 4 7 12" xfId="24099" xr:uid="{00000000-0005-0000-0000-0000245E0000}"/>
    <cellStyle name="Note 4 7 13" xfId="24100" xr:uid="{00000000-0005-0000-0000-0000255E0000}"/>
    <cellStyle name="Note 4 7 14" xfId="24101" xr:uid="{00000000-0005-0000-0000-0000265E0000}"/>
    <cellStyle name="Note 4 7 15" xfId="24102" xr:uid="{00000000-0005-0000-0000-0000275E0000}"/>
    <cellStyle name="Note 4 7 16" xfId="24103" xr:uid="{00000000-0005-0000-0000-0000285E0000}"/>
    <cellStyle name="Note 4 7 17" xfId="24104" xr:uid="{00000000-0005-0000-0000-0000295E0000}"/>
    <cellStyle name="Note 4 7 18" xfId="24105" xr:uid="{00000000-0005-0000-0000-00002A5E0000}"/>
    <cellStyle name="Note 4 7 19" xfId="24106" xr:uid="{00000000-0005-0000-0000-00002B5E0000}"/>
    <cellStyle name="Note 4 7 2" xfId="24107" xr:uid="{00000000-0005-0000-0000-00002C5E0000}"/>
    <cellStyle name="Note 4 7 20" xfId="24108" xr:uid="{00000000-0005-0000-0000-00002D5E0000}"/>
    <cellStyle name="Note 4 7 21" xfId="24109" xr:uid="{00000000-0005-0000-0000-00002E5E0000}"/>
    <cellStyle name="Note 4 7 22" xfId="24110" xr:uid="{00000000-0005-0000-0000-00002F5E0000}"/>
    <cellStyle name="Note 4 7 23" xfId="24111" xr:uid="{00000000-0005-0000-0000-0000305E0000}"/>
    <cellStyle name="Note 4 7 24" xfId="24112" xr:uid="{00000000-0005-0000-0000-0000315E0000}"/>
    <cellStyle name="Note 4 7 25" xfId="24113" xr:uid="{00000000-0005-0000-0000-0000325E0000}"/>
    <cellStyle name="Note 4 7 26" xfId="24114" xr:uid="{00000000-0005-0000-0000-0000335E0000}"/>
    <cellStyle name="Note 4 7 3" xfId="24115" xr:uid="{00000000-0005-0000-0000-0000345E0000}"/>
    <cellStyle name="Note 4 7 4" xfId="24116" xr:uid="{00000000-0005-0000-0000-0000355E0000}"/>
    <cellStyle name="Note 4 7 5" xfId="24117" xr:uid="{00000000-0005-0000-0000-0000365E0000}"/>
    <cellStyle name="Note 4 7 6" xfId="24118" xr:uid="{00000000-0005-0000-0000-0000375E0000}"/>
    <cellStyle name="Note 4 7 7" xfId="24119" xr:uid="{00000000-0005-0000-0000-0000385E0000}"/>
    <cellStyle name="Note 4 7 8" xfId="24120" xr:uid="{00000000-0005-0000-0000-0000395E0000}"/>
    <cellStyle name="Note 4 7 9" xfId="24121" xr:uid="{00000000-0005-0000-0000-00003A5E0000}"/>
    <cellStyle name="Note 4 8" xfId="24122" xr:uid="{00000000-0005-0000-0000-00003B5E0000}"/>
    <cellStyle name="Note 4 8 10" xfId="24123" xr:uid="{00000000-0005-0000-0000-00003C5E0000}"/>
    <cellStyle name="Note 4 8 11" xfId="24124" xr:uid="{00000000-0005-0000-0000-00003D5E0000}"/>
    <cellStyle name="Note 4 8 12" xfId="24125" xr:uid="{00000000-0005-0000-0000-00003E5E0000}"/>
    <cellStyle name="Note 4 8 13" xfId="24126" xr:uid="{00000000-0005-0000-0000-00003F5E0000}"/>
    <cellStyle name="Note 4 8 14" xfId="24127" xr:uid="{00000000-0005-0000-0000-0000405E0000}"/>
    <cellStyle name="Note 4 8 15" xfId="24128" xr:uid="{00000000-0005-0000-0000-0000415E0000}"/>
    <cellStyle name="Note 4 8 16" xfId="24129" xr:uid="{00000000-0005-0000-0000-0000425E0000}"/>
    <cellStyle name="Note 4 8 17" xfId="24130" xr:uid="{00000000-0005-0000-0000-0000435E0000}"/>
    <cellStyle name="Note 4 8 18" xfId="24131" xr:uid="{00000000-0005-0000-0000-0000445E0000}"/>
    <cellStyle name="Note 4 8 19" xfId="24132" xr:uid="{00000000-0005-0000-0000-0000455E0000}"/>
    <cellStyle name="Note 4 8 2" xfId="24133" xr:uid="{00000000-0005-0000-0000-0000465E0000}"/>
    <cellStyle name="Note 4 8 20" xfId="24134" xr:uid="{00000000-0005-0000-0000-0000475E0000}"/>
    <cellStyle name="Note 4 8 21" xfId="24135" xr:uid="{00000000-0005-0000-0000-0000485E0000}"/>
    <cellStyle name="Note 4 8 22" xfId="24136" xr:uid="{00000000-0005-0000-0000-0000495E0000}"/>
    <cellStyle name="Note 4 8 23" xfId="24137" xr:uid="{00000000-0005-0000-0000-00004A5E0000}"/>
    <cellStyle name="Note 4 8 24" xfId="24138" xr:uid="{00000000-0005-0000-0000-00004B5E0000}"/>
    <cellStyle name="Note 4 8 25" xfId="24139" xr:uid="{00000000-0005-0000-0000-00004C5E0000}"/>
    <cellStyle name="Note 4 8 3" xfId="24140" xr:uid="{00000000-0005-0000-0000-00004D5E0000}"/>
    <cellStyle name="Note 4 8 4" xfId="24141" xr:uid="{00000000-0005-0000-0000-00004E5E0000}"/>
    <cellStyle name="Note 4 8 5" xfId="24142" xr:uid="{00000000-0005-0000-0000-00004F5E0000}"/>
    <cellStyle name="Note 4 8 6" xfId="24143" xr:uid="{00000000-0005-0000-0000-0000505E0000}"/>
    <cellStyle name="Note 4 8 7" xfId="24144" xr:uid="{00000000-0005-0000-0000-0000515E0000}"/>
    <cellStyle name="Note 4 8 8" xfId="24145" xr:uid="{00000000-0005-0000-0000-0000525E0000}"/>
    <cellStyle name="Note 4 8 9" xfId="24146" xr:uid="{00000000-0005-0000-0000-0000535E0000}"/>
    <cellStyle name="Note 4 9" xfId="24147" xr:uid="{00000000-0005-0000-0000-0000545E0000}"/>
    <cellStyle name="Note 4 9 10" xfId="24148" xr:uid="{00000000-0005-0000-0000-0000555E0000}"/>
    <cellStyle name="Note 4 9 11" xfId="24149" xr:uid="{00000000-0005-0000-0000-0000565E0000}"/>
    <cellStyle name="Note 4 9 12" xfId="24150" xr:uid="{00000000-0005-0000-0000-0000575E0000}"/>
    <cellStyle name="Note 4 9 13" xfId="24151" xr:uid="{00000000-0005-0000-0000-0000585E0000}"/>
    <cellStyle name="Note 4 9 14" xfId="24152" xr:uid="{00000000-0005-0000-0000-0000595E0000}"/>
    <cellStyle name="Note 4 9 15" xfId="24153" xr:uid="{00000000-0005-0000-0000-00005A5E0000}"/>
    <cellStyle name="Note 4 9 16" xfId="24154" xr:uid="{00000000-0005-0000-0000-00005B5E0000}"/>
    <cellStyle name="Note 4 9 17" xfId="24155" xr:uid="{00000000-0005-0000-0000-00005C5E0000}"/>
    <cellStyle name="Note 4 9 18" xfId="24156" xr:uid="{00000000-0005-0000-0000-00005D5E0000}"/>
    <cellStyle name="Note 4 9 19" xfId="24157" xr:uid="{00000000-0005-0000-0000-00005E5E0000}"/>
    <cellStyle name="Note 4 9 2" xfId="24158" xr:uid="{00000000-0005-0000-0000-00005F5E0000}"/>
    <cellStyle name="Note 4 9 20" xfId="24159" xr:uid="{00000000-0005-0000-0000-0000605E0000}"/>
    <cellStyle name="Note 4 9 21" xfId="24160" xr:uid="{00000000-0005-0000-0000-0000615E0000}"/>
    <cellStyle name="Note 4 9 22" xfId="24161" xr:uid="{00000000-0005-0000-0000-0000625E0000}"/>
    <cellStyle name="Note 4 9 23" xfId="24162" xr:uid="{00000000-0005-0000-0000-0000635E0000}"/>
    <cellStyle name="Note 4 9 24" xfId="24163" xr:uid="{00000000-0005-0000-0000-0000645E0000}"/>
    <cellStyle name="Note 4 9 25" xfId="24164" xr:uid="{00000000-0005-0000-0000-0000655E0000}"/>
    <cellStyle name="Note 4 9 3" xfId="24165" xr:uid="{00000000-0005-0000-0000-0000665E0000}"/>
    <cellStyle name="Note 4 9 4" xfId="24166" xr:uid="{00000000-0005-0000-0000-0000675E0000}"/>
    <cellStyle name="Note 4 9 5" xfId="24167" xr:uid="{00000000-0005-0000-0000-0000685E0000}"/>
    <cellStyle name="Note 4 9 6" xfId="24168" xr:uid="{00000000-0005-0000-0000-0000695E0000}"/>
    <cellStyle name="Note 4 9 7" xfId="24169" xr:uid="{00000000-0005-0000-0000-00006A5E0000}"/>
    <cellStyle name="Note 4 9 8" xfId="24170" xr:uid="{00000000-0005-0000-0000-00006B5E0000}"/>
    <cellStyle name="Note 4 9 9" xfId="24171" xr:uid="{00000000-0005-0000-0000-00006C5E0000}"/>
    <cellStyle name="Note 5" xfId="24172" xr:uid="{00000000-0005-0000-0000-00006D5E0000}"/>
    <cellStyle name="Note 5 10" xfId="24173" xr:uid="{00000000-0005-0000-0000-00006E5E0000}"/>
    <cellStyle name="Note 5 10 10" xfId="24174" xr:uid="{00000000-0005-0000-0000-00006F5E0000}"/>
    <cellStyle name="Note 5 10 11" xfId="24175" xr:uid="{00000000-0005-0000-0000-0000705E0000}"/>
    <cellStyle name="Note 5 10 12" xfId="24176" xr:uid="{00000000-0005-0000-0000-0000715E0000}"/>
    <cellStyle name="Note 5 10 13" xfId="24177" xr:uid="{00000000-0005-0000-0000-0000725E0000}"/>
    <cellStyle name="Note 5 10 14" xfId="24178" xr:uid="{00000000-0005-0000-0000-0000735E0000}"/>
    <cellStyle name="Note 5 10 15" xfId="24179" xr:uid="{00000000-0005-0000-0000-0000745E0000}"/>
    <cellStyle name="Note 5 10 16" xfId="24180" xr:uid="{00000000-0005-0000-0000-0000755E0000}"/>
    <cellStyle name="Note 5 10 17" xfId="24181" xr:uid="{00000000-0005-0000-0000-0000765E0000}"/>
    <cellStyle name="Note 5 10 18" xfId="24182" xr:uid="{00000000-0005-0000-0000-0000775E0000}"/>
    <cellStyle name="Note 5 10 19" xfId="24183" xr:uid="{00000000-0005-0000-0000-0000785E0000}"/>
    <cellStyle name="Note 5 10 2" xfId="24184" xr:uid="{00000000-0005-0000-0000-0000795E0000}"/>
    <cellStyle name="Note 5 10 20" xfId="24185" xr:uid="{00000000-0005-0000-0000-00007A5E0000}"/>
    <cellStyle name="Note 5 10 21" xfId="24186" xr:uid="{00000000-0005-0000-0000-00007B5E0000}"/>
    <cellStyle name="Note 5 10 22" xfId="24187" xr:uid="{00000000-0005-0000-0000-00007C5E0000}"/>
    <cellStyle name="Note 5 10 23" xfId="24188" xr:uid="{00000000-0005-0000-0000-00007D5E0000}"/>
    <cellStyle name="Note 5 10 24" xfId="24189" xr:uid="{00000000-0005-0000-0000-00007E5E0000}"/>
    <cellStyle name="Note 5 10 25" xfId="24190" xr:uid="{00000000-0005-0000-0000-00007F5E0000}"/>
    <cellStyle name="Note 5 10 3" xfId="24191" xr:uid="{00000000-0005-0000-0000-0000805E0000}"/>
    <cellStyle name="Note 5 10 4" xfId="24192" xr:uid="{00000000-0005-0000-0000-0000815E0000}"/>
    <cellStyle name="Note 5 10 5" xfId="24193" xr:uid="{00000000-0005-0000-0000-0000825E0000}"/>
    <cellStyle name="Note 5 10 6" xfId="24194" xr:uid="{00000000-0005-0000-0000-0000835E0000}"/>
    <cellStyle name="Note 5 10 7" xfId="24195" xr:uid="{00000000-0005-0000-0000-0000845E0000}"/>
    <cellStyle name="Note 5 10 8" xfId="24196" xr:uid="{00000000-0005-0000-0000-0000855E0000}"/>
    <cellStyle name="Note 5 10 9" xfId="24197" xr:uid="{00000000-0005-0000-0000-0000865E0000}"/>
    <cellStyle name="Note 5 11" xfId="24198" xr:uid="{00000000-0005-0000-0000-0000875E0000}"/>
    <cellStyle name="Note 5 11 2" xfId="24199" xr:uid="{00000000-0005-0000-0000-0000885E0000}"/>
    <cellStyle name="Note 5 11 3" xfId="24200" xr:uid="{00000000-0005-0000-0000-0000895E0000}"/>
    <cellStyle name="Note 5 11 4" xfId="24201" xr:uid="{00000000-0005-0000-0000-00008A5E0000}"/>
    <cellStyle name="Note 5 11 5" xfId="24202" xr:uid="{00000000-0005-0000-0000-00008B5E0000}"/>
    <cellStyle name="Note 5 11 6" xfId="24203" xr:uid="{00000000-0005-0000-0000-00008C5E0000}"/>
    <cellStyle name="Note 5 12" xfId="24204" xr:uid="{00000000-0005-0000-0000-00008D5E0000}"/>
    <cellStyle name="Note 5 13" xfId="24205" xr:uid="{00000000-0005-0000-0000-00008E5E0000}"/>
    <cellStyle name="Note 5 14" xfId="24206" xr:uid="{00000000-0005-0000-0000-00008F5E0000}"/>
    <cellStyle name="Note 5 15" xfId="24207" xr:uid="{00000000-0005-0000-0000-0000905E0000}"/>
    <cellStyle name="Note 5 16" xfId="24208" xr:uid="{00000000-0005-0000-0000-0000915E0000}"/>
    <cellStyle name="Note 5 17" xfId="24209" xr:uid="{00000000-0005-0000-0000-0000925E0000}"/>
    <cellStyle name="Note 5 18" xfId="24210" xr:uid="{00000000-0005-0000-0000-0000935E0000}"/>
    <cellStyle name="Note 5 19" xfId="24211" xr:uid="{00000000-0005-0000-0000-0000945E0000}"/>
    <cellStyle name="Note 5 2" xfId="24212" xr:uid="{00000000-0005-0000-0000-0000955E0000}"/>
    <cellStyle name="Note 5 2 10" xfId="24213" xr:uid="{00000000-0005-0000-0000-0000965E0000}"/>
    <cellStyle name="Note 5 2 11" xfId="24214" xr:uid="{00000000-0005-0000-0000-0000975E0000}"/>
    <cellStyle name="Note 5 2 12" xfId="24215" xr:uid="{00000000-0005-0000-0000-0000985E0000}"/>
    <cellStyle name="Note 5 2 13" xfId="24216" xr:uid="{00000000-0005-0000-0000-0000995E0000}"/>
    <cellStyle name="Note 5 2 14" xfId="24217" xr:uid="{00000000-0005-0000-0000-00009A5E0000}"/>
    <cellStyle name="Note 5 2 15" xfId="24218" xr:uid="{00000000-0005-0000-0000-00009B5E0000}"/>
    <cellStyle name="Note 5 2 16" xfId="24219" xr:uid="{00000000-0005-0000-0000-00009C5E0000}"/>
    <cellStyle name="Note 5 2 17" xfId="24220" xr:uid="{00000000-0005-0000-0000-00009D5E0000}"/>
    <cellStyle name="Note 5 2 18" xfId="24221" xr:uid="{00000000-0005-0000-0000-00009E5E0000}"/>
    <cellStyle name="Note 5 2 19" xfId="24222" xr:uid="{00000000-0005-0000-0000-00009F5E0000}"/>
    <cellStyle name="Note 5 2 2" xfId="24223" xr:uid="{00000000-0005-0000-0000-0000A05E0000}"/>
    <cellStyle name="Note 5 2 2 2" xfId="24224" xr:uid="{00000000-0005-0000-0000-0000A15E0000}"/>
    <cellStyle name="Note 5 2 2 3" xfId="24225" xr:uid="{00000000-0005-0000-0000-0000A25E0000}"/>
    <cellStyle name="Note 5 2 2 4" xfId="24226" xr:uid="{00000000-0005-0000-0000-0000A35E0000}"/>
    <cellStyle name="Note 5 2 2 5" xfId="24227" xr:uid="{00000000-0005-0000-0000-0000A45E0000}"/>
    <cellStyle name="Note 5 2 2 6" xfId="24228" xr:uid="{00000000-0005-0000-0000-0000A55E0000}"/>
    <cellStyle name="Note 5 2 20" xfId="24229" xr:uid="{00000000-0005-0000-0000-0000A65E0000}"/>
    <cellStyle name="Note 5 2 21" xfId="24230" xr:uid="{00000000-0005-0000-0000-0000A75E0000}"/>
    <cellStyle name="Note 5 2 22" xfId="24231" xr:uid="{00000000-0005-0000-0000-0000A85E0000}"/>
    <cellStyle name="Note 5 2 23" xfId="24232" xr:uid="{00000000-0005-0000-0000-0000A95E0000}"/>
    <cellStyle name="Note 5 2 24" xfId="24233" xr:uid="{00000000-0005-0000-0000-0000AA5E0000}"/>
    <cellStyle name="Note 5 2 25" xfId="24234" xr:uid="{00000000-0005-0000-0000-0000AB5E0000}"/>
    <cellStyle name="Note 5 2 26" xfId="24235" xr:uid="{00000000-0005-0000-0000-0000AC5E0000}"/>
    <cellStyle name="Note 5 2 3" xfId="24236" xr:uid="{00000000-0005-0000-0000-0000AD5E0000}"/>
    <cellStyle name="Note 5 2 4" xfId="24237" xr:uid="{00000000-0005-0000-0000-0000AE5E0000}"/>
    <cellStyle name="Note 5 2 5" xfId="24238" xr:uid="{00000000-0005-0000-0000-0000AF5E0000}"/>
    <cellStyle name="Note 5 2 6" xfId="24239" xr:uid="{00000000-0005-0000-0000-0000B05E0000}"/>
    <cellStyle name="Note 5 2 7" xfId="24240" xr:uid="{00000000-0005-0000-0000-0000B15E0000}"/>
    <cellStyle name="Note 5 2 8" xfId="24241" xr:uid="{00000000-0005-0000-0000-0000B25E0000}"/>
    <cellStyle name="Note 5 2 9" xfId="24242" xr:uid="{00000000-0005-0000-0000-0000B35E0000}"/>
    <cellStyle name="Note 5 20" xfId="24243" xr:uid="{00000000-0005-0000-0000-0000B45E0000}"/>
    <cellStyle name="Note 5 21" xfId="24244" xr:uid="{00000000-0005-0000-0000-0000B55E0000}"/>
    <cellStyle name="Note 5 22" xfId="24245" xr:uid="{00000000-0005-0000-0000-0000B65E0000}"/>
    <cellStyle name="Note 5 23" xfId="24246" xr:uid="{00000000-0005-0000-0000-0000B75E0000}"/>
    <cellStyle name="Note 5 24" xfId="24247" xr:uid="{00000000-0005-0000-0000-0000B85E0000}"/>
    <cellStyle name="Note 5 25" xfId="24248" xr:uid="{00000000-0005-0000-0000-0000B95E0000}"/>
    <cellStyle name="Note 5 26" xfId="24249" xr:uid="{00000000-0005-0000-0000-0000BA5E0000}"/>
    <cellStyle name="Note 5 27" xfId="24250" xr:uid="{00000000-0005-0000-0000-0000BB5E0000}"/>
    <cellStyle name="Note 5 28" xfId="24251" xr:uid="{00000000-0005-0000-0000-0000BC5E0000}"/>
    <cellStyle name="Note 5 29" xfId="24252" xr:uid="{00000000-0005-0000-0000-0000BD5E0000}"/>
    <cellStyle name="Note 5 3" xfId="24253" xr:uid="{00000000-0005-0000-0000-0000BE5E0000}"/>
    <cellStyle name="Note 5 3 10" xfId="24254" xr:uid="{00000000-0005-0000-0000-0000BF5E0000}"/>
    <cellStyle name="Note 5 3 11" xfId="24255" xr:uid="{00000000-0005-0000-0000-0000C05E0000}"/>
    <cellStyle name="Note 5 3 12" xfId="24256" xr:uid="{00000000-0005-0000-0000-0000C15E0000}"/>
    <cellStyle name="Note 5 3 13" xfId="24257" xr:uid="{00000000-0005-0000-0000-0000C25E0000}"/>
    <cellStyle name="Note 5 3 14" xfId="24258" xr:uid="{00000000-0005-0000-0000-0000C35E0000}"/>
    <cellStyle name="Note 5 3 15" xfId="24259" xr:uid="{00000000-0005-0000-0000-0000C45E0000}"/>
    <cellStyle name="Note 5 3 16" xfId="24260" xr:uid="{00000000-0005-0000-0000-0000C55E0000}"/>
    <cellStyle name="Note 5 3 17" xfId="24261" xr:uid="{00000000-0005-0000-0000-0000C65E0000}"/>
    <cellStyle name="Note 5 3 18" xfId="24262" xr:uid="{00000000-0005-0000-0000-0000C75E0000}"/>
    <cellStyle name="Note 5 3 19" xfId="24263" xr:uid="{00000000-0005-0000-0000-0000C85E0000}"/>
    <cellStyle name="Note 5 3 2" xfId="24264" xr:uid="{00000000-0005-0000-0000-0000C95E0000}"/>
    <cellStyle name="Note 5 3 2 2" xfId="24265" xr:uid="{00000000-0005-0000-0000-0000CA5E0000}"/>
    <cellStyle name="Note 5 3 2 3" xfId="24266" xr:uid="{00000000-0005-0000-0000-0000CB5E0000}"/>
    <cellStyle name="Note 5 3 2 4" xfId="24267" xr:uid="{00000000-0005-0000-0000-0000CC5E0000}"/>
    <cellStyle name="Note 5 3 2 5" xfId="24268" xr:uid="{00000000-0005-0000-0000-0000CD5E0000}"/>
    <cellStyle name="Note 5 3 2 6" xfId="24269" xr:uid="{00000000-0005-0000-0000-0000CE5E0000}"/>
    <cellStyle name="Note 5 3 20" xfId="24270" xr:uid="{00000000-0005-0000-0000-0000CF5E0000}"/>
    <cellStyle name="Note 5 3 21" xfId="24271" xr:uid="{00000000-0005-0000-0000-0000D05E0000}"/>
    <cellStyle name="Note 5 3 22" xfId="24272" xr:uid="{00000000-0005-0000-0000-0000D15E0000}"/>
    <cellStyle name="Note 5 3 23" xfId="24273" xr:uid="{00000000-0005-0000-0000-0000D25E0000}"/>
    <cellStyle name="Note 5 3 24" xfId="24274" xr:uid="{00000000-0005-0000-0000-0000D35E0000}"/>
    <cellStyle name="Note 5 3 25" xfId="24275" xr:uid="{00000000-0005-0000-0000-0000D45E0000}"/>
    <cellStyle name="Note 5 3 26" xfId="24276" xr:uid="{00000000-0005-0000-0000-0000D55E0000}"/>
    <cellStyle name="Note 5 3 3" xfId="24277" xr:uid="{00000000-0005-0000-0000-0000D65E0000}"/>
    <cellStyle name="Note 5 3 4" xfId="24278" xr:uid="{00000000-0005-0000-0000-0000D75E0000}"/>
    <cellStyle name="Note 5 3 5" xfId="24279" xr:uid="{00000000-0005-0000-0000-0000D85E0000}"/>
    <cellStyle name="Note 5 3 6" xfId="24280" xr:uid="{00000000-0005-0000-0000-0000D95E0000}"/>
    <cellStyle name="Note 5 3 7" xfId="24281" xr:uid="{00000000-0005-0000-0000-0000DA5E0000}"/>
    <cellStyle name="Note 5 3 8" xfId="24282" xr:uid="{00000000-0005-0000-0000-0000DB5E0000}"/>
    <cellStyle name="Note 5 3 9" xfId="24283" xr:uid="{00000000-0005-0000-0000-0000DC5E0000}"/>
    <cellStyle name="Note 5 30" xfId="24284" xr:uid="{00000000-0005-0000-0000-0000DD5E0000}"/>
    <cellStyle name="Note 5 31" xfId="24285" xr:uid="{00000000-0005-0000-0000-0000DE5E0000}"/>
    <cellStyle name="Note 5 32" xfId="24286" xr:uid="{00000000-0005-0000-0000-0000DF5E0000}"/>
    <cellStyle name="Note 5 33" xfId="24287" xr:uid="{00000000-0005-0000-0000-0000E05E0000}"/>
    <cellStyle name="Note 5 34" xfId="24288" xr:uid="{00000000-0005-0000-0000-0000E15E0000}"/>
    <cellStyle name="Note 5 35" xfId="24289" xr:uid="{00000000-0005-0000-0000-0000E25E0000}"/>
    <cellStyle name="Note 5 36" xfId="24290" xr:uid="{00000000-0005-0000-0000-0000E35E0000}"/>
    <cellStyle name="Note 5 37" xfId="24291" xr:uid="{00000000-0005-0000-0000-0000E45E0000}"/>
    <cellStyle name="Note 5 38" xfId="24292" xr:uid="{00000000-0005-0000-0000-0000E55E0000}"/>
    <cellStyle name="Note 5 39" xfId="24293" xr:uid="{00000000-0005-0000-0000-0000E65E0000}"/>
    <cellStyle name="Note 5 4" xfId="24294" xr:uid="{00000000-0005-0000-0000-0000E75E0000}"/>
    <cellStyle name="Note 5 4 10" xfId="24295" xr:uid="{00000000-0005-0000-0000-0000E85E0000}"/>
    <cellStyle name="Note 5 4 11" xfId="24296" xr:uid="{00000000-0005-0000-0000-0000E95E0000}"/>
    <cellStyle name="Note 5 4 12" xfId="24297" xr:uid="{00000000-0005-0000-0000-0000EA5E0000}"/>
    <cellStyle name="Note 5 4 13" xfId="24298" xr:uid="{00000000-0005-0000-0000-0000EB5E0000}"/>
    <cellStyle name="Note 5 4 14" xfId="24299" xr:uid="{00000000-0005-0000-0000-0000EC5E0000}"/>
    <cellStyle name="Note 5 4 15" xfId="24300" xr:uid="{00000000-0005-0000-0000-0000ED5E0000}"/>
    <cellStyle name="Note 5 4 16" xfId="24301" xr:uid="{00000000-0005-0000-0000-0000EE5E0000}"/>
    <cellStyle name="Note 5 4 17" xfId="24302" xr:uid="{00000000-0005-0000-0000-0000EF5E0000}"/>
    <cellStyle name="Note 5 4 18" xfId="24303" xr:uid="{00000000-0005-0000-0000-0000F05E0000}"/>
    <cellStyle name="Note 5 4 19" xfId="24304" xr:uid="{00000000-0005-0000-0000-0000F15E0000}"/>
    <cellStyle name="Note 5 4 2" xfId="24305" xr:uid="{00000000-0005-0000-0000-0000F25E0000}"/>
    <cellStyle name="Note 5 4 2 2" xfId="24306" xr:uid="{00000000-0005-0000-0000-0000F35E0000}"/>
    <cellStyle name="Note 5 4 2 3" xfId="24307" xr:uid="{00000000-0005-0000-0000-0000F45E0000}"/>
    <cellStyle name="Note 5 4 2 4" xfId="24308" xr:uid="{00000000-0005-0000-0000-0000F55E0000}"/>
    <cellStyle name="Note 5 4 2 5" xfId="24309" xr:uid="{00000000-0005-0000-0000-0000F65E0000}"/>
    <cellStyle name="Note 5 4 2 6" xfId="24310" xr:uid="{00000000-0005-0000-0000-0000F75E0000}"/>
    <cellStyle name="Note 5 4 20" xfId="24311" xr:uid="{00000000-0005-0000-0000-0000F85E0000}"/>
    <cellStyle name="Note 5 4 21" xfId="24312" xr:uid="{00000000-0005-0000-0000-0000F95E0000}"/>
    <cellStyle name="Note 5 4 22" xfId="24313" xr:uid="{00000000-0005-0000-0000-0000FA5E0000}"/>
    <cellStyle name="Note 5 4 23" xfId="24314" xr:uid="{00000000-0005-0000-0000-0000FB5E0000}"/>
    <cellStyle name="Note 5 4 24" xfId="24315" xr:uid="{00000000-0005-0000-0000-0000FC5E0000}"/>
    <cellStyle name="Note 5 4 25" xfId="24316" xr:uid="{00000000-0005-0000-0000-0000FD5E0000}"/>
    <cellStyle name="Note 5 4 26" xfId="24317" xr:uid="{00000000-0005-0000-0000-0000FE5E0000}"/>
    <cellStyle name="Note 5 4 3" xfId="24318" xr:uid="{00000000-0005-0000-0000-0000FF5E0000}"/>
    <cellStyle name="Note 5 4 4" xfId="24319" xr:uid="{00000000-0005-0000-0000-0000005F0000}"/>
    <cellStyle name="Note 5 4 5" xfId="24320" xr:uid="{00000000-0005-0000-0000-0000015F0000}"/>
    <cellStyle name="Note 5 4 6" xfId="24321" xr:uid="{00000000-0005-0000-0000-0000025F0000}"/>
    <cellStyle name="Note 5 4 7" xfId="24322" xr:uid="{00000000-0005-0000-0000-0000035F0000}"/>
    <cellStyle name="Note 5 4 8" xfId="24323" xr:uid="{00000000-0005-0000-0000-0000045F0000}"/>
    <cellStyle name="Note 5 4 9" xfId="24324" xr:uid="{00000000-0005-0000-0000-0000055F0000}"/>
    <cellStyle name="Note 5 40" xfId="24325" xr:uid="{00000000-0005-0000-0000-0000065F0000}"/>
    <cellStyle name="Note 5 41" xfId="24326" xr:uid="{00000000-0005-0000-0000-0000075F0000}"/>
    <cellStyle name="Note 5 42" xfId="24327" xr:uid="{00000000-0005-0000-0000-0000085F0000}"/>
    <cellStyle name="Note 5 5" xfId="24328" xr:uid="{00000000-0005-0000-0000-0000095F0000}"/>
    <cellStyle name="Note 5 5 10" xfId="24329" xr:uid="{00000000-0005-0000-0000-00000A5F0000}"/>
    <cellStyle name="Note 5 5 11" xfId="24330" xr:uid="{00000000-0005-0000-0000-00000B5F0000}"/>
    <cellStyle name="Note 5 5 12" xfId="24331" xr:uid="{00000000-0005-0000-0000-00000C5F0000}"/>
    <cellStyle name="Note 5 5 13" xfId="24332" xr:uid="{00000000-0005-0000-0000-00000D5F0000}"/>
    <cellStyle name="Note 5 5 14" xfId="24333" xr:uid="{00000000-0005-0000-0000-00000E5F0000}"/>
    <cellStyle name="Note 5 5 15" xfId="24334" xr:uid="{00000000-0005-0000-0000-00000F5F0000}"/>
    <cellStyle name="Note 5 5 16" xfId="24335" xr:uid="{00000000-0005-0000-0000-0000105F0000}"/>
    <cellStyle name="Note 5 5 17" xfId="24336" xr:uid="{00000000-0005-0000-0000-0000115F0000}"/>
    <cellStyle name="Note 5 5 18" xfId="24337" xr:uid="{00000000-0005-0000-0000-0000125F0000}"/>
    <cellStyle name="Note 5 5 19" xfId="24338" xr:uid="{00000000-0005-0000-0000-0000135F0000}"/>
    <cellStyle name="Note 5 5 2" xfId="24339" xr:uid="{00000000-0005-0000-0000-0000145F0000}"/>
    <cellStyle name="Note 5 5 2 2" xfId="24340" xr:uid="{00000000-0005-0000-0000-0000155F0000}"/>
    <cellStyle name="Note 5 5 2 3" xfId="24341" xr:uid="{00000000-0005-0000-0000-0000165F0000}"/>
    <cellStyle name="Note 5 5 2 4" xfId="24342" xr:uid="{00000000-0005-0000-0000-0000175F0000}"/>
    <cellStyle name="Note 5 5 2 5" xfId="24343" xr:uid="{00000000-0005-0000-0000-0000185F0000}"/>
    <cellStyle name="Note 5 5 2 6" xfId="24344" xr:uid="{00000000-0005-0000-0000-0000195F0000}"/>
    <cellStyle name="Note 5 5 20" xfId="24345" xr:uid="{00000000-0005-0000-0000-00001A5F0000}"/>
    <cellStyle name="Note 5 5 21" xfId="24346" xr:uid="{00000000-0005-0000-0000-00001B5F0000}"/>
    <cellStyle name="Note 5 5 22" xfId="24347" xr:uid="{00000000-0005-0000-0000-00001C5F0000}"/>
    <cellStyle name="Note 5 5 23" xfId="24348" xr:uid="{00000000-0005-0000-0000-00001D5F0000}"/>
    <cellStyle name="Note 5 5 24" xfId="24349" xr:uid="{00000000-0005-0000-0000-00001E5F0000}"/>
    <cellStyle name="Note 5 5 25" xfId="24350" xr:uid="{00000000-0005-0000-0000-00001F5F0000}"/>
    <cellStyle name="Note 5 5 26" xfId="24351" xr:uid="{00000000-0005-0000-0000-0000205F0000}"/>
    <cellStyle name="Note 5 5 3" xfId="24352" xr:uid="{00000000-0005-0000-0000-0000215F0000}"/>
    <cellStyle name="Note 5 5 4" xfId="24353" xr:uid="{00000000-0005-0000-0000-0000225F0000}"/>
    <cellStyle name="Note 5 5 5" xfId="24354" xr:uid="{00000000-0005-0000-0000-0000235F0000}"/>
    <cellStyle name="Note 5 5 6" xfId="24355" xr:uid="{00000000-0005-0000-0000-0000245F0000}"/>
    <cellStyle name="Note 5 5 7" xfId="24356" xr:uid="{00000000-0005-0000-0000-0000255F0000}"/>
    <cellStyle name="Note 5 5 8" xfId="24357" xr:uid="{00000000-0005-0000-0000-0000265F0000}"/>
    <cellStyle name="Note 5 5 9" xfId="24358" xr:uid="{00000000-0005-0000-0000-0000275F0000}"/>
    <cellStyle name="Note 5 6" xfId="24359" xr:uid="{00000000-0005-0000-0000-0000285F0000}"/>
    <cellStyle name="Note 5 6 10" xfId="24360" xr:uid="{00000000-0005-0000-0000-0000295F0000}"/>
    <cellStyle name="Note 5 6 11" xfId="24361" xr:uid="{00000000-0005-0000-0000-00002A5F0000}"/>
    <cellStyle name="Note 5 6 12" xfId="24362" xr:uid="{00000000-0005-0000-0000-00002B5F0000}"/>
    <cellStyle name="Note 5 6 13" xfId="24363" xr:uid="{00000000-0005-0000-0000-00002C5F0000}"/>
    <cellStyle name="Note 5 6 14" xfId="24364" xr:uid="{00000000-0005-0000-0000-00002D5F0000}"/>
    <cellStyle name="Note 5 6 15" xfId="24365" xr:uid="{00000000-0005-0000-0000-00002E5F0000}"/>
    <cellStyle name="Note 5 6 16" xfId="24366" xr:uid="{00000000-0005-0000-0000-00002F5F0000}"/>
    <cellStyle name="Note 5 6 17" xfId="24367" xr:uid="{00000000-0005-0000-0000-0000305F0000}"/>
    <cellStyle name="Note 5 6 18" xfId="24368" xr:uid="{00000000-0005-0000-0000-0000315F0000}"/>
    <cellStyle name="Note 5 6 19" xfId="24369" xr:uid="{00000000-0005-0000-0000-0000325F0000}"/>
    <cellStyle name="Note 5 6 2" xfId="24370" xr:uid="{00000000-0005-0000-0000-0000335F0000}"/>
    <cellStyle name="Note 5 6 20" xfId="24371" xr:uid="{00000000-0005-0000-0000-0000345F0000}"/>
    <cellStyle name="Note 5 6 21" xfId="24372" xr:uid="{00000000-0005-0000-0000-0000355F0000}"/>
    <cellStyle name="Note 5 6 22" xfId="24373" xr:uid="{00000000-0005-0000-0000-0000365F0000}"/>
    <cellStyle name="Note 5 6 23" xfId="24374" xr:uid="{00000000-0005-0000-0000-0000375F0000}"/>
    <cellStyle name="Note 5 6 24" xfId="24375" xr:uid="{00000000-0005-0000-0000-0000385F0000}"/>
    <cellStyle name="Note 5 6 25" xfId="24376" xr:uid="{00000000-0005-0000-0000-0000395F0000}"/>
    <cellStyle name="Note 5 6 26" xfId="24377" xr:uid="{00000000-0005-0000-0000-00003A5F0000}"/>
    <cellStyle name="Note 5 6 3" xfId="24378" xr:uid="{00000000-0005-0000-0000-00003B5F0000}"/>
    <cellStyle name="Note 5 6 4" xfId="24379" xr:uid="{00000000-0005-0000-0000-00003C5F0000}"/>
    <cellStyle name="Note 5 6 5" xfId="24380" xr:uid="{00000000-0005-0000-0000-00003D5F0000}"/>
    <cellStyle name="Note 5 6 6" xfId="24381" xr:uid="{00000000-0005-0000-0000-00003E5F0000}"/>
    <cellStyle name="Note 5 6 7" xfId="24382" xr:uid="{00000000-0005-0000-0000-00003F5F0000}"/>
    <cellStyle name="Note 5 6 8" xfId="24383" xr:uid="{00000000-0005-0000-0000-0000405F0000}"/>
    <cellStyle name="Note 5 6 9" xfId="24384" xr:uid="{00000000-0005-0000-0000-0000415F0000}"/>
    <cellStyle name="Note 5 7" xfId="24385" xr:uid="{00000000-0005-0000-0000-0000425F0000}"/>
    <cellStyle name="Note 5 7 10" xfId="24386" xr:uid="{00000000-0005-0000-0000-0000435F0000}"/>
    <cellStyle name="Note 5 7 11" xfId="24387" xr:uid="{00000000-0005-0000-0000-0000445F0000}"/>
    <cellStyle name="Note 5 7 12" xfId="24388" xr:uid="{00000000-0005-0000-0000-0000455F0000}"/>
    <cellStyle name="Note 5 7 13" xfId="24389" xr:uid="{00000000-0005-0000-0000-0000465F0000}"/>
    <cellStyle name="Note 5 7 14" xfId="24390" xr:uid="{00000000-0005-0000-0000-0000475F0000}"/>
    <cellStyle name="Note 5 7 15" xfId="24391" xr:uid="{00000000-0005-0000-0000-0000485F0000}"/>
    <cellStyle name="Note 5 7 16" xfId="24392" xr:uid="{00000000-0005-0000-0000-0000495F0000}"/>
    <cellStyle name="Note 5 7 17" xfId="24393" xr:uid="{00000000-0005-0000-0000-00004A5F0000}"/>
    <cellStyle name="Note 5 7 18" xfId="24394" xr:uid="{00000000-0005-0000-0000-00004B5F0000}"/>
    <cellStyle name="Note 5 7 19" xfId="24395" xr:uid="{00000000-0005-0000-0000-00004C5F0000}"/>
    <cellStyle name="Note 5 7 2" xfId="24396" xr:uid="{00000000-0005-0000-0000-00004D5F0000}"/>
    <cellStyle name="Note 5 7 20" xfId="24397" xr:uid="{00000000-0005-0000-0000-00004E5F0000}"/>
    <cellStyle name="Note 5 7 21" xfId="24398" xr:uid="{00000000-0005-0000-0000-00004F5F0000}"/>
    <cellStyle name="Note 5 7 22" xfId="24399" xr:uid="{00000000-0005-0000-0000-0000505F0000}"/>
    <cellStyle name="Note 5 7 23" xfId="24400" xr:uid="{00000000-0005-0000-0000-0000515F0000}"/>
    <cellStyle name="Note 5 7 24" xfId="24401" xr:uid="{00000000-0005-0000-0000-0000525F0000}"/>
    <cellStyle name="Note 5 7 25" xfId="24402" xr:uid="{00000000-0005-0000-0000-0000535F0000}"/>
    <cellStyle name="Note 5 7 26" xfId="24403" xr:uid="{00000000-0005-0000-0000-0000545F0000}"/>
    <cellStyle name="Note 5 7 3" xfId="24404" xr:uid="{00000000-0005-0000-0000-0000555F0000}"/>
    <cellStyle name="Note 5 7 4" xfId="24405" xr:uid="{00000000-0005-0000-0000-0000565F0000}"/>
    <cellStyle name="Note 5 7 5" xfId="24406" xr:uid="{00000000-0005-0000-0000-0000575F0000}"/>
    <cellStyle name="Note 5 7 6" xfId="24407" xr:uid="{00000000-0005-0000-0000-0000585F0000}"/>
    <cellStyle name="Note 5 7 7" xfId="24408" xr:uid="{00000000-0005-0000-0000-0000595F0000}"/>
    <cellStyle name="Note 5 7 8" xfId="24409" xr:uid="{00000000-0005-0000-0000-00005A5F0000}"/>
    <cellStyle name="Note 5 7 9" xfId="24410" xr:uid="{00000000-0005-0000-0000-00005B5F0000}"/>
    <cellStyle name="Note 5 8" xfId="24411" xr:uid="{00000000-0005-0000-0000-00005C5F0000}"/>
    <cellStyle name="Note 5 8 10" xfId="24412" xr:uid="{00000000-0005-0000-0000-00005D5F0000}"/>
    <cellStyle name="Note 5 8 11" xfId="24413" xr:uid="{00000000-0005-0000-0000-00005E5F0000}"/>
    <cellStyle name="Note 5 8 12" xfId="24414" xr:uid="{00000000-0005-0000-0000-00005F5F0000}"/>
    <cellStyle name="Note 5 8 13" xfId="24415" xr:uid="{00000000-0005-0000-0000-0000605F0000}"/>
    <cellStyle name="Note 5 8 14" xfId="24416" xr:uid="{00000000-0005-0000-0000-0000615F0000}"/>
    <cellStyle name="Note 5 8 15" xfId="24417" xr:uid="{00000000-0005-0000-0000-0000625F0000}"/>
    <cellStyle name="Note 5 8 16" xfId="24418" xr:uid="{00000000-0005-0000-0000-0000635F0000}"/>
    <cellStyle name="Note 5 8 17" xfId="24419" xr:uid="{00000000-0005-0000-0000-0000645F0000}"/>
    <cellStyle name="Note 5 8 18" xfId="24420" xr:uid="{00000000-0005-0000-0000-0000655F0000}"/>
    <cellStyle name="Note 5 8 19" xfId="24421" xr:uid="{00000000-0005-0000-0000-0000665F0000}"/>
    <cellStyle name="Note 5 8 2" xfId="24422" xr:uid="{00000000-0005-0000-0000-0000675F0000}"/>
    <cellStyle name="Note 5 8 20" xfId="24423" xr:uid="{00000000-0005-0000-0000-0000685F0000}"/>
    <cellStyle name="Note 5 8 21" xfId="24424" xr:uid="{00000000-0005-0000-0000-0000695F0000}"/>
    <cellStyle name="Note 5 8 22" xfId="24425" xr:uid="{00000000-0005-0000-0000-00006A5F0000}"/>
    <cellStyle name="Note 5 8 23" xfId="24426" xr:uid="{00000000-0005-0000-0000-00006B5F0000}"/>
    <cellStyle name="Note 5 8 24" xfId="24427" xr:uid="{00000000-0005-0000-0000-00006C5F0000}"/>
    <cellStyle name="Note 5 8 25" xfId="24428" xr:uid="{00000000-0005-0000-0000-00006D5F0000}"/>
    <cellStyle name="Note 5 8 3" xfId="24429" xr:uid="{00000000-0005-0000-0000-00006E5F0000}"/>
    <cellStyle name="Note 5 8 4" xfId="24430" xr:uid="{00000000-0005-0000-0000-00006F5F0000}"/>
    <cellStyle name="Note 5 8 5" xfId="24431" xr:uid="{00000000-0005-0000-0000-0000705F0000}"/>
    <cellStyle name="Note 5 8 6" xfId="24432" xr:uid="{00000000-0005-0000-0000-0000715F0000}"/>
    <cellStyle name="Note 5 8 7" xfId="24433" xr:uid="{00000000-0005-0000-0000-0000725F0000}"/>
    <cellStyle name="Note 5 8 8" xfId="24434" xr:uid="{00000000-0005-0000-0000-0000735F0000}"/>
    <cellStyle name="Note 5 8 9" xfId="24435" xr:uid="{00000000-0005-0000-0000-0000745F0000}"/>
    <cellStyle name="Note 5 9" xfId="24436" xr:uid="{00000000-0005-0000-0000-0000755F0000}"/>
    <cellStyle name="Note 5 9 10" xfId="24437" xr:uid="{00000000-0005-0000-0000-0000765F0000}"/>
    <cellStyle name="Note 5 9 11" xfId="24438" xr:uid="{00000000-0005-0000-0000-0000775F0000}"/>
    <cellStyle name="Note 5 9 12" xfId="24439" xr:uid="{00000000-0005-0000-0000-0000785F0000}"/>
    <cellStyle name="Note 5 9 13" xfId="24440" xr:uid="{00000000-0005-0000-0000-0000795F0000}"/>
    <cellStyle name="Note 5 9 14" xfId="24441" xr:uid="{00000000-0005-0000-0000-00007A5F0000}"/>
    <cellStyle name="Note 5 9 15" xfId="24442" xr:uid="{00000000-0005-0000-0000-00007B5F0000}"/>
    <cellStyle name="Note 5 9 16" xfId="24443" xr:uid="{00000000-0005-0000-0000-00007C5F0000}"/>
    <cellStyle name="Note 5 9 17" xfId="24444" xr:uid="{00000000-0005-0000-0000-00007D5F0000}"/>
    <cellStyle name="Note 5 9 18" xfId="24445" xr:uid="{00000000-0005-0000-0000-00007E5F0000}"/>
    <cellStyle name="Note 5 9 19" xfId="24446" xr:uid="{00000000-0005-0000-0000-00007F5F0000}"/>
    <cellStyle name="Note 5 9 2" xfId="24447" xr:uid="{00000000-0005-0000-0000-0000805F0000}"/>
    <cellStyle name="Note 5 9 20" xfId="24448" xr:uid="{00000000-0005-0000-0000-0000815F0000}"/>
    <cellStyle name="Note 5 9 21" xfId="24449" xr:uid="{00000000-0005-0000-0000-0000825F0000}"/>
    <cellStyle name="Note 5 9 22" xfId="24450" xr:uid="{00000000-0005-0000-0000-0000835F0000}"/>
    <cellStyle name="Note 5 9 23" xfId="24451" xr:uid="{00000000-0005-0000-0000-0000845F0000}"/>
    <cellStyle name="Note 5 9 24" xfId="24452" xr:uid="{00000000-0005-0000-0000-0000855F0000}"/>
    <cellStyle name="Note 5 9 25" xfId="24453" xr:uid="{00000000-0005-0000-0000-0000865F0000}"/>
    <cellStyle name="Note 5 9 3" xfId="24454" xr:uid="{00000000-0005-0000-0000-0000875F0000}"/>
    <cellStyle name="Note 5 9 4" xfId="24455" xr:uid="{00000000-0005-0000-0000-0000885F0000}"/>
    <cellStyle name="Note 5 9 5" xfId="24456" xr:uid="{00000000-0005-0000-0000-0000895F0000}"/>
    <cellStyle name="Note 5 9 6" xfId="24457" xr:uid="{00000000-0005-0000-0000-00008A5F0000}"/>
    <cellStyle name="Note 5 9 7" xfId="24458" xr:uid="{00000000-0005-0000-0000-00008B5F0000}"/>
    <cellStyle name="Note 5 9 8" xfId="24459" xr:uid="{00000000-0005-0000-0000-00008C5F0000}"/>
    <cellStyle name="Note 5 9 9" xfId="24460" xr:uid="{00000000-0005-0000-0000-00008D5F0000}"/>
    <cellStyle name="Note 6" xfId="24461" xr:uid="{00000000-0005-0000-0000-00008E5F0000}"/>
    <cellStyle name="Note 6 10" xfId="24462" xr:uid="{00000000-0005-0000-0000-00008F5F0000}"/>
    <cellStyle name="Note 6 10 10" xfId="24463" xr:uid="{00000000-0005-0000-0000-0000905F0000}"/>
    <cellStyle name="Note 6 10 11" xfId="24464" xr:uid="{00000000-0005-0000-0000-0000915F0000}"/>
    <cellStyle name="Note 6 10 12" xfId="24465" xr:uid="{00000000-0005-0000-0000-0000925F0000}"/>
    <cellStyle name="Note 6 10 13" xfId="24466" xr:uid="{00000000-0005-0000-0000-0000935F0000}"/>
    <cellStyle name="Note 6 10 14" xfId="24467" xr:uid="{00000000-0005-0000-0000-0000945F0000}"/>
    <cellStyle name="Note 6 10 15" xfId="24468" xr:uid="{00000000-0005-0000-0000-0000955F0000}"/>
    <cellStyle name="Note 6 10 16" xfId="24469" xr:uid="{00000000-0005-0000-0000-0000965F0000}"/>
    <cellStyle name="Note 6 10 17" xfId="24470" xr:uid="{00000000-0005-0000-0000-0000975F0000}"/>
    <cellStyle name="Note 6 10 18" xfId="24471" xr:uid="{00000000-0005-0000-0000-0000985F0000}"/>
    <cellStyle name="Note 6 10 19" xfId="24472" xr:uid="{00000000-0005-0000-0000-0000995F0000}"/>
    <cellStyle name="Note 6 10 2" xfId="24473" xr:uid="{00000000-0005-0000-0000-00009A5F0000}"/>
    <cellStyle name="Note 6 10 20" xfId="24474" xr:uid="{00000000-0005-0000-0000-00009B5F0000}"/>
    <cellStyle name="Note 6 10 21" xfId="24475" xr:uid="{00000000-0005-0000-0000-00009C5F0000}"/>
    <cellStyle name="Note 6 10 22" xfId="24476" xr:uid="{00000000-0005-0000-0000-00009D5F0000}"/>
    <cellStyle name="Note 6 10 23" xfId="24477" xr:uid="{00000000-0005-0000-0000-00009E5F0000}"/>
    <cellStyle name="Note 6 10 24" xfId="24478" xr:uid="{00000000-0005-0000-0000-00009F5F0000}"/>
    <cellStyle name="Note 6 10 25" xfId="24479" xr:uid="{00000000-0005-0000-0000-0000A05F0000}"/>
    <cellStyle name="Note 6 10 3" xfId="24480" xr:uid="{00000000-0005-0000-0000-0000A15F0000}"/>
    <cellStyle name="Note 6 10 4" xfId="24481" xr:uid="{00000000-0005-0000-0000-0000A25F0000}"/>
    <cellStyle name="Note 6 10 5" xfId="24482" xr:uid="{00000000-0005-0000-0000-0000A35F0000}"/>
    <cellStyle name="Note 6 10 6" xfId="24483" xr:uid="{00000000-0005-0000-0000-0000A45F0000}"/>
    <cellStyle name="Note 6 10 7" xfId="24484" xr:uid="{00000000-0005-0000-0000-0000A55F0000}"/>
    <cellStyle name="Note 6 10 8" xfId="24485" xr:uid="{00000000-0005-0000-0000-0000A65F0000}"/>
    <cellStyle name="Note 6 10 9" xfId="24486" xr:uid="{00000000-0005-0000-0000-0000A75F0000}"/>
    <cellStyle name="Note 6 11" xfId="24487" xr:uid="{00000000-0005-0000-0000-0000A85F0000}"/>
    <cellStyle name="Note 6 11 2" xfId="24488" xr:uid="{00000000-0005-0000-0000-0000A95F0000}"/>
    <cellStyle name="Note 6 11 3" xfId="24489" xr:uid="{00000000-0005-0000-0000-0000AA5F0000}"/>
    <cellStyle name="Note 6 11 4" xfId="24490" xr:uid="{00000000-0005-0000-0000-0000AB5F0000}"/>
    <cellStyle name="Note 6 11 5" xfId="24491" xr:uid="{00000000-0005-0000-0000-0000AC5F0000}"/>
    <cellStyle name="Note 6 11 6" xfId="24492" xr:uid="{00000000-0005-0000-0000-0000AD5F0000}"/>
    <cellStyle name="Note 6 12" xfId="24493" xr:uid="{00000000-0005-0000-0000-0000AE5F0000}"/>
    <cellStyle name="Note 6 13" xfId="24494" xr:uid="{00000000-0005-0000-0000-0000AF5F0000}"/>
    <cellStyle name="Note 6 14" xfId="24495" xr:uid="{00000000-0005-0000-0000-0000B05F0000}"/>
    <cellStyle name="Note 6 15" xfId="24496" xr:uid="{00000000-0005-0000-0000-0000B15F0000}"/>
    <cellStyle name="Note 6 16" xfId="24497" xr:uid="{00000000-0005-0000-0000-0000B25F0000}"/>
    <cellStyle name="Note 6 17" xfId="24498" xr:uid="{00000000-0005-0000-0000-0000B35F0000}"/>
    <cellStyle name="Note 6 18" xfId="24499" xr:uid="{00000000-0005-0000-0000-0000B45F0000}"/>
    <cellStyle name="Note 6 19" xfId="24500" xr:uid="{00000000-0005-0000-0000-0000B55F0000}"/>
    <cellStyle name="Note 6 2" xfId="24501" xr:uid="{00000000-0005-0000-0000-0000B65F0000}"/>
    <cellStyle name="Note 6 2 10" xfId="24502" xr:uid="{00000000-0005-0000-0000-0000B75F0000}"/>
    <cellStyle name="Note 6 2 11" xfId="24503" xr:uid="{00000000-0005-0000-0000-0000B85F0000}"/>
    <cellStyle name="Note 6 2 12" xfId="24504" xr:uid="{00000000-0005-0000-0000-0000B95F0000}"/>
    <cellStyle name="Note 6 2 13" xfId="24505" xr:uid="{00000000-0005-0000-0000-0000BA5F0000}"/>
    <cellStyle name="Note 6 2 14" xfId="24506" xr:uid="{00000000-0005-0000-0000-0000BB5F0000}"/>
    <cellStyle name="Note 6 2 15" xfId="24507" xr:uid="{00000000-0005-0000-0000-0000BC5F0000}"/>
    <cellStyle name="Note 6 2 16" xfId="24508" xr:uid="{00000000-0005-0000-0000-0000BD5F0000}"/>
    <cellStyle name="Note 6 2 17" xfId="24509" xr:uid="{00000000-0005-0000-0000-0000BE5F0000}"/>
    <cellStyle name="Note 6 2 18" xfId="24510" xr:uid="{00000000-0005-0000-0000-0000BF5F0000}"/>
    <cellStyle name="Note 6 2 19" xfId="24511" xr:uid="{00000000-0005-0000-0000-0000C05F0000}"/>
    <cellStyle name="Note 6 2 2" xfId="24512" xr:uid="{00000000-0005-0000-0000-0000C15F0000}"/>
    <cellStyle name="Note 6 2 2 2" xfId="24513" xr:uid="{00000000-0005-0000-0000-0000C25F0000}"/>
    <cellStyle name="Note 6 2 2 3" xfId="24514" xr:uid="{00000000-0005-0000-0000-0000C35F0000}"/>
    <cellStyle name="Note 6 2 2 4" xfId="24515" xr:uid="{00000000-0005-0000-0000-0000C45F0000}"/>
    <cellStyle name="Note 6 2 2 5" xfId="24516" xr:uid="{00000000-0005-0000-0000-0000C55F0000}"/>
    <cellStyle name="Note 6 2 2 6" xfId="24517" xr:uid="{00000000-0005-0000-0000-0000C65F0000}"/>
    <cellStyle name="Note 6 2 20" xfId="24518" xr:uid="{00000000-0005-0000-0000-0000C75F0000}"/>
    <cellStyle name="Note 6 2 21" xfId="24519" xr:uid="{00000000-0005-0000-0000-0000C85F0000}"/>
    <cellStyle name="Note 6 2 22" xfId="24520" xr:uid="{00000000-0005-0000-0000-0000C95F0000}"/>
    <cellStyle name="Note 6 2 23" xfId="24521" xr:uid="{00000000-0005-0000-0000-0000CA5F0000}"/>
    <cellStyle name="Note 6 2 24" xfId="24522" xr:uid="{00000000-0005-0000-0000-0000CB5F0000}"/>
    <cellStyle name="Note 6 2 25" xfId="24523" xr:uid="{00000000-0005-0000-0000-0000CC5F0000}"/>
    <cellStyle name="Note 6 2 26" xfId="24524" xr:uid="{00000000-0005-0000-0000-0000CD5F0000}"/>
    <cellStyle name="Note 6 2 3" xfId="24525" xr:uid="{00000000-0005-0000-0000-0000CE5F0000}"/>
    <cellStyle name="Note 6 2 4" xfId="24526" xr:uid="{00000000-0005-0000-0000-0000CF5F0000}"/>
    <cellStyle name="Note 6 2 5" xfId="24527" xr:uid="{00000000-0005-0000-0000-0000D05F0000}"/>
    <cellStyle name="Note 6 2 6" xfId="24528" xr:uid="{00000000-0005-0000-0000-0000D15F0000}"/>
    <cellStyle name="Note 6 2 7" xfId="24529" xr:uid="{00000000-0005-0000-0000-0000D25F0000}"/>
    <cellStyle name="Note 6 2 8" xfId="24530" xr:uid="{00000000-0005-0000-0000-0000D35F0000}"/>
    <cellStyle name="Note 6 2 9" xfId="24531" xr:uid="{00000000-0005-0000-0000-0000D45F0000}"/>
    <cellStyle name="Note 6 20" xfId="24532" xr:uid="{00000000-0005-0000-0000-0000D55F0000}"/>
    <cellStyle name="Note 6 21" xfId="24533" xr:uid="{00000000-0005-0000-0000-0000D65F0000}"/>
    <cellStyle name="Note 6 22" xfId="24534" xr:uid="{00000000-0005-0000-0000-0000D75F0000}"/>
    <cellStyle name="Note 6 23" xfId="24535" xr:uid="{00000000-0005-0000-0000-0000D85F0000}"/>
    <cellStyle name="Note 6 24" xfId="24536" xr:uid="{00000000-0005-0000-0000-0000D95F0000}"/>
    <cellStyle name="Note 6 25" xfId="24537" xr:uid="{00000000-0005-0000-0000-0000DA5F0000}"/>
    <cellStyle name="Note 6 26" xfId="24538" xr:uid="{00000000-0005-0000-0000-0000DB5F0000}"/>
    <cellStyle name="Note 6 27" xfId="24539" xr:uid="{00000000-0005-0000-0000-0000DC5F0000}"/>
    <cellStyle name="Note 6 28" xfId="24540" xr:uid="{00000000-0005-0000-0000-0000DD5F0000}"/>
    <cellStyle name="Note 6 29" xfId="24541" xr:uid="{00000000-0005-0000-0000-0000DE5F0000}"/>
    <cellStyle name="Note 6 3" xfId="24542" xr:uid="{00000000-0005-0000-0000-0000DF5F0000}"/>
    <cellStyle name="Note 6 3 10" xfId="24543" xr:uid="{00000000-0005-0000-0000-0000E05F0000}"/>
    <cellStyle name="Note 6 3 11" xfId="24544" xr:uid="{00000000-0005-0000-0000-0000E15F0000}"/>
    <cellStyle name="Note 6 3 12" xfId="24545" xr:uid="{00000000-0005-0000-0000-0000E25F0000}"/>
    <cellStyle name="Note 6 3 13" xfId="24546" xr:uid="{00000000-0005-0000-0000-0000E35F0000}"/>
    <cellStyle name="Note 6 3 14" xfId="24547" xr:uid="{00000000-0005-0000-0000-0000E45F0000}"/>
    <cellStyle name="Note 6 3 15" xfId="24548" xr:uid="{00000000-0005-0000-0000-0000E55F0000}"/>
    <cellStyle name="Note 6 3 16" xfId="24549" xr:uid="{00000000-0005-0000-0000-0000E65F0000}"/>
    <cellStyle name="Note 6 3 17" xfId="24550" xr:uid="{00000000-0005-0000-0000-0000E75F0000}"/>
    <cellStyle name="Note 6 3 18" xfId="24551" xr:uid="{00000000-0005-0000-0000-0000E85F0000}"/>
    <cellStyle name="Note 6 3 19" xfId="24552" xr:uid="{00000000-0005-0000-0000-0000E95F0000}"/>
    <cellStyle name="Note 6 3 2" xfId="24553" xr:uid="{00000000-0005-0000-0000-0000EA5F0000}"/>
    <cellStyle name="Note 6 3 2 2" xfId="24554" xr:uid="{00000000-0005-0000-0000-0000EB5F0000}"/>
    <cellStyle name="Note 6 3 2 3" xfId="24555" xr:uid="{00000000-0005-0000-0000-0000EC5F0000}"/>
    <cellStyle name="Note 6 3 2 4" xfId="24556" xr:uid="{00000000-0005-0000-0000-0000ED5F0000}"/>
    <cellStyle name="Note 6 3 2 5" xfId="24557" xr:uid="{00000000-0005-0000-0000-0000EE5F0000}"/>
    <cellStyle name="Note 6 3 2 6" xfId="24558" xr:uid="{00000000-0005-0000-0000-0000EF5F0000}"/>
    <cellStyle name="Note 6 3 20" xfId="24559" xr:uid="{00000000-0005-0000-0000-0000F05F0000}"/>
    <cellStyle name="Note 6 3 21" xfId="24560" xr:uid="{00000000-0005-0000-0000-0000F15F0000}"/>
    <cellStyle name="Note 6 3 22" xfId="24561" xr:uid="{00000000-0005-0000-0000-0000F25F0000}"/>
    <cellStyle name="Note 6 3 23" xfId="24562" xr:uid="{00000000-0005-0000-0000-0000F35F0000}"/>
    <cellStyle name="Note 6 3 24" xfId="24563" xr:uid="{00000000-0005-0000-0000-0000F45F0000}"/>
    <cellStyle name="Note 6 3 25" xfId="24564" xr:uid="{00000000-0005-0000-0000-0000F55F0000}"/>
    <cellStyle name="Note 6 3 26" xfId="24565" xr:uid="{00000000-0005-0000-0000-0000F65F0000}"/>
    <cellStyle name="Note 6 3 3" xfId="24566" xr:uid="{00000000-0005-0000-0000-0000F75F0000}"/>
    <cellStyle name="Note 6 3 4" xfId="24567" xr:uid="{00000000-0005-0000-0000-0000F85F0000}"/>
    <cellStyle name="Note 6 3 5" xfId="24568" xr:uid="{00000000-0005-0000-0000-0000F95F0000}"/>
    <cellStyle name="Note 6 3 6" xfId="24569" xr:uid="{00000000-0005-0000-0000-0000FA5F0000}"/>
    <cellStyle name="Note 6 3 7" xfId="24570" xr:uid="{00000000-0005-0000-0000-0000FB5F0000}"/>
    <cellStyle name="Note 6 3 8" xfId="24571" xr:uid="{00000000-0005-0000-0000-0000FC5F0000}"/>
    <cellStyle name="Note 6 3 9" xfId="24572" xr:uid="{00000000-0005-0000-0000-0000FD5F0000}"/>
    <cellStyle name="Note 6 30" xfId="24573" xr:uid="{00000000-0005-0000-0000-0000FE5F0000}"/>
    <cellStyle name="Note 6 31" xfId="24574" xr:uid="{00000000-0005-0000-0000-0000FF5F0000}"/>
    <cellStyle name="Note 6 32" xfId="24575" xr:uid="{00000000-0005-0000-0000-000000600000}"/>
    <cellStyle name="Note 6 33" xfId="24576" xr:uid="{00000000-0005-0000-0000-000001600000}"/>
    <cellStyle name="Note 6 34" xfId="24577" xr:uid="{00000000-0005-0000-0000-000002600000}"/>
    <cellStyle name="Note 6 35" xfId="24578" xr:uid="{00000000-0005-0000-0000-000003600000}"/>
    <cellStyle name="Note 6 36" xfId="24579" xr:uid="{00000000-0005-0000-0000-000004600000}"/>
    <cellStyle name="Note 6 37" xfId="24580" xr:uid="{00000000-0005-0000-0000-000005600000}"/>
    <cellStyle name="Note 6 38" xfId="24581" xr:uid="{00000000-0005-0000-0000-000006600000}"/>
    <cellStyle name="Note 6 39" xfId="24582" xr:uid="{00000000-0005-0000-0000-000007600000}"/>
    <cellStyle name="Note 6 4" xfId="24583" xr:uid="{00000000-0005-0000-0000-000008600000}"/>
    <cellStyle name="Note 6 4 10" xfId="24584" xr:uid="{00000000-0005-0000-0000-000009600000}"/>
    <cellStyle name="Note 6 4 11" xfId="24585" xr:uid="{00000000-0005-0000-0000-00000A600000}"/>
    <cellStyle name="Note 6 4 12" xfId="24586" xr:uid="{00000000-0005-0000-0000-00000B600000}"/>
    <cellStyle name="Note 6 4 13" xfId="24587" xr:uid="{00000000-0005-0000-0000-00000C600000}"/>
    <cellStyle name="Note 6 4 14" xfId="24588" xr:uid="{00000000-0005-0000-0000-00000D600000}"/>
    <cellStyle name="Note 6 4 15" xfId="24589" xr:uid="{00000000-0005-0000-0000-00000E600000}"/>
    <cellStyle name="Note 6 4 16" xfId="24590" xr:uid="{00000000-0005-0000-0000-00000F600000}"/>
    <cellStyle name="Note 6 4 17" xfId="24591" xr:uid="{00000000-0005-0000-0000-000010600000}"/>
    <cellStyle name="Note 6 4 18" xfId="24592" xr:uid="{00000000-0005-0000-0000-000011600000}"/>
    <cellStyle name="Note 6 4 19" xfId="24593" xr:uid="{00000000-0005-0000-0000-000012600000}"/>
    <cellStyle name="Note 6 4 2" xfId="24594" xr:uid="{00000000-0005-0000-0000-000013600000}"/>
    <cellStyle name="Note 6 4 2 2" xfId="24595" xr:uid="{00000000-0005-0000-0000-000014600000}"/>
    <cellStyle name="Note 6 4 2 3" xfId="24596" xr:uid="{00000000-0005-0000-0000-000015600000}"/>
    <cellStyle name="Note 6 4 2 4" xfId="24597" xr:uid="{00000000-0005-0000-0000-000016600000}"/>
    <cellStyle name="Note 6 4 2 5" xfId="24598" xr:uid="{00000000-0005-0000-0000-000017600000}"/>
    <cellStyle name="Note 6 4 2 6" xfId="24599" xr:uid="{00000000-0005-0000-0000-000018600000}"/>
    <cellStyle name="Note 6 4 20" xfId="24600" xr:uid="{00000000-0005-0000-0000-000019600000}"/>
    <cellStyle name="Note 6 4 21" xfId="24601" xr:uid="{00000000-0005-0000-0000-00001A600000}"/>
    <cellStyle name="Note 6 4 22" xfId="24602" xr:uid="{00000000-0005-0000-0000-00001B600000}"/>
    <cellStyle name="Note 6 4 23" xfId="24603" xr:uid="{00000000-0005-0000-0000-00001C600000}"/>
    <cellStyle name="Note 6 4 24" xfId="24604" xr:uid="{00000000-0005-0000-0000-00001D600000}"/>
    <cellStyle name="Note 6 4 25" xfId="24605" xr:uid="{00000000-0005-0000-0000-00001E600000}"/>
    <cellStyle name="Note 6 4 26" xfId="24606" xr:uid="{00000000-0005-0000-0000-00001F600000}"/>
    <cellStyle name="Note 6 4 3" xfId="24607" xr:uid="{00000000-0005-0000-0000-000020600000}"/>
    <cellStyle name="Note 6 4 4" xfId="24608" xr:uid="{00000000-0005-0000-0000-000021600000}"/>
    <cellStyle name="Note 6 4 5" xfId="24609" xr:uid="{00000000-0005-0000-0000-000022600000}"/>
    <cellStyle name="Note 6 4 6" xfId="24610" xr:uid="{00000000-0005-0000-0000-000023600000}"/>
    <cellStyle name="Note 6 4 7" xfId="24611" xr:uid="{00000000-0005-0000-0000-000024600000}"/>
    <cellStyle name="Note 6 4 8" xfId="24612" xr:uid="{00000000-0005-0000-0000-000025600000}"/>
    <cellStyle name="Note 6 4 9" xfId="24613" xr:uid="{00000000-0005-0000-0000-000026600000}"/>
    <cellStyle name="Note 6 40" xfId="24614" xr:uid="{00000000-0005-0000-0000-000027600000}"/>
    <cellStyle name="Note 6 41" xfId="24615" xr:uid="{00000000-0005-0000-0000-000028600000}"/>
    <cellStyle name="Note 6 42" xfId="24616" xr:uid="{00000000-0005-0000-0000-000029600000}"/>
    <cellStyle name="Note 6 5" xfId="24617" xr:uid="{00000000-0005-0000-0000-00002A600000}"/>
    <cellStyle name="Note 6 5 10" xfId="24618" xr:uid="{00000000-0005-0000-0000-00002B600000}"/>
    <cellStyle name="Note 6 5 11" xfId="24619" xr:uid="{00000000-0005-0000-0000-00002C600000}"/>
    <cellStyle name="Note 6 5 12" xfId="24620" xr:uid="{00000000-0005-0000-0000-00002D600000}"/>
    <cellStyle name="Note 6 5 13" xfId="24621" xr:uid="{00000000-0005-0000-0000-00002E600000}"/>
    <cellStyle name="Note 6 5 14" xfId="24622" xr:uid="{00000000-0005-0000-0000-00002F600000}"/>
    <cellStyle name="Note 6 5 15" xfId="24623" xr:uid="{00000000-0005-0000-0000-000030600000}"/>
    <cellStyle name="Note 6 5 16" xfId="24624" xr:uid="{00000000-0005-0000-0000-000031600000}"/>
    <cellStyle name="Note 6 5 17" xfId="24625" xr:uid="{00000000-0005-0000-0000-000032600000}"/>
    <cellStyle name="Note 6 5 18" xfId="24626" xr:uid="{00000000-0005-0000-0000-000033600000}"/>
    <cellStyle name="Note 6 5 19" xfId="24627" xr:uid="{00000000-0005-0000-0000-000034600000}"/>
    <cellStyle name="Note 6 5 2" xfId="24628" xr:uid="{00000000-0005-0000-0000-000035600000}"/>
    <cellStyle name="Note 6 5 2 2" xfId="24629" xr:uid="{00000000-0005-0000-0000-000036600000}"/>
    <cellStyle name="Note 6 5 2 3" xfId="24630" xr:uid="{00000000-0005-0000-0000-000037600000}"/>
    <cellStyle name="Note 6 5 2 4" xfId="24631" xr:uid="{00000000-0005-0000-0000-000038600000}"/>
    <cellStyle name="Note 6 5 2 5" xfId="24632" xr:uid="{00000000-0005-0000-0000-000039600000}"/>
    <cellStyle name="Note 6 5 2 6" xfId="24633" xr:uid="{00000000-0005-0000-0000-00003A600000}"/>
    <cellStyle name="Note 6 5 20" xfId="24634" xr:uid="{00000000-0005-0000-0000-00003B600000}"/>
    <cellStyle name="Note 6 5 21" xfId="24635" xr:uid="{00000000-0005-0000-0000-00003C600000}"/>
    <cellStyle name="Note 6 5 22" xfId="24636" xr:uid="{00000000-0005-0000-0000-00003D600000}"/>
    <cellStyle name="Note 6 5 23" xfId="24637" xr:uid="{00000000-0005-0000-0000-00003E600000}"/>
    <cellStyle name="Note 6 5 24" xfId="24638" xr:uid="{00000000-0005-0000-0000-00003F600000}"/>
    <cellStyle name="Note 6 5 25" xfId="24639" xr:uid="{00000000-0005-0000-0000-000040600000}"/>
    <cellStyle name="Note 6 5 26" xfId="24640" xr:uid="{00000000-0005-0000-0000-000041600000}"/>
    <cellStyle name="Note 6 5 3" xfId="24641" xr:uid="{00000000-0005-0000-0000-000042600000}"/>
    <cellStyle name="Note 6 5 4" xfId="24642" xr:uid="{00000000-0005-0000-0000-000043600000}"/>
    <cellStyle name="Note 6 5 5" xfId="24643" xr:uid="{00000000-0005-0000-0000-000044600000}"/>
    <cellStyle name="Note 6 5 6" xfId="24644" xr:uid="{00000000-0005-0000-0000-000045600000}"/>
    <cellStyle name="Note 6 5 7" xfId="24645" xr:uid="{00000000-0005-0000-0000-000046600000}"/>
    <cellStyle name="Note 6 5 8" xfId="24646" xr:uid="{00000000-0005-0000-0000-000047600000}"/>
    <cellStyle name="Note 6 5 9" xfId="24647" xr:uid="{00000000-0005-0000-0000-000048600000}"/>
    <cellStyle name="Note 6 6" xfId="24648" xr:uid="{00000000-0005-0000-0000-000049600000}"/>
    <cellStyle name="Note 6 6 10" xfId="24649" xr:uid="{00000000-0005-0000-0000-00004A600000}"/>
    <cellStyle name="Note 6 6 11" xfId="24650" xr:uid="{00000000-0005-0000-0000-00004B600000}"/>
    <cellStyle name="Note 6 6 12" xfId="24651" xr:uid="{00000000-0005-0000-0000-00004C600000}"/>
    <cellStyle name="Note 6 6 13" xfId="24652" xr:uid="{00000000-0005-0000-0000-00004D600000}"/>
    <cellStyle name="Note 6 6 14" xfId="24653" xr:uid="{00000000-0005-0000-0000-00004E600000}"/>
    <cellStyle name="Note 6 6 15" xfId="24654" xr:uid="{00000000-0005-0000-0000-00004F600000}"/>
    <cellStyle name="Note 6 6 16" xfId="24655" xr:uid="{00000000-0005-0000-0000-000050600000}"/>
    <cellStyle name="Note 6 6 17" xfId="24656" xr:uid="{00000000-0005-0000-0000-000051600000}"/>
    <cellStyle name="Note 6 6 18" xfId="24657" xr:uid="{00000000-0005-0000-0000-000052600000}"/>
    <cellStyle name="Note 6 6 19" xfId="24658" xr:uid="{00000000-0005-0000-0000-000053600000}"/>
    <cellStyle name="Note 6 6 2" xfId="24659" xr:uid="{00000000-0005-0000-0000-000054600000}"/>
    <cellStyle name="Note 6 6 20" xfId="24660" xr:uid="{00000000-0005-0000-0000-000055600000}"/>
    <cellStyle name="Note 6 6 21" xfId="24661" xr:uid="{00000000-0005-0000-0000-000056600000}"/>
    <cellStyle name="Note 6 6 22" xfId="24662" xr:uid="{00000000-0005-0000-0000-000057600000}"/>
    <cellStyle name="Note 6 6 23" xfId="24663" xr:uid="{00000000-0005-0000-0000-000058600000}"/>
    <cellStyle name="Note 6 6 24" xfId="24664" xr:uid="{00000000-0005-0000-0000-000059600000}"/>
    <cellStyle name="Note 6 6 25" xfId="24665" xr:uid="{00000000-0005-0000-0000-00005A600000}"/>
    <cellStyle name="Note 6 6 26" xfId="24666" xr:uid="{00000000-0005-0000-0000-00005B600000}"/>
    <cellStyle name="Note 6 6 3" xfId="24667" xr:uid="{00000000-0005-0000-0000-00005C600000}"/>
    <cellStyle name="Note 6 6 4" xfId="24668" xr:uid="{00000000-0005-0000-0000-00005D600000}"/>
    <cellStyle name="Note 6 6 5" xfId="24669" xr:uid="{00000000-0005-0000-0000-00005E600000}"/>
    <cellStyle name="Note 6 6 6" xfId="24670" xr:uid="{00000000-0005-0000-0000-00005F600000}"/>
    <cellStyle name="Note 6 6 7" xfId="24671" xr:uid="{00000000-0005-0000-0000-000060600000}"/>
    <cellStyle name="Note 6 6 8" xfId="24672" xr:uid="{00000000-0005-0000-0000-000061600000}"/>
    <cellStyle name="Note 6 6 9" xfId="24673" xr:uid="{00000000-0005-0000-0000-000062600000}"/>
    <cellStyle name="Note 6 7" xfId="24674" xr:uid="{00000000-0005-0000-0000-000063600000}"/>
    <cellStyle name="Note 6 7 10" xfId="24675" xr:uid="{00000000-0005-0000-0000-000064600000}"/>
    <cellStyle name="Note 6 7 11" xfId="24676" xr:uid="{00000000-0005-0000-0000-000065600000}"/>
    <cellStyle name="Note 6 7 12" xfId="24677" xr:uid="{00000000-0005-0000-0000-000066600000}"/>
    <cellStyle name="Note 6 7 13" xfId="24678" xr:uid="{00000000-0005-0000-0000-000067600000}"/>
    <cellStyle name="Note 6 7 14" xfId="24679" xr:uid="{00000000-0005-0000-0000-000068600000}"/>
    <cellStyle name="Note 6 7 15" xfId="24680" xr:uid="{00000000-0005-0000-0000-000069600000}"/>
    <cellStyle name="Note 6 7 16" xfId="24681" xr:uid="{00000000-0005-0000-0000-00006A600000}"/>
    <cellStyle name="Note 6 7 17" xfId="24682" xr:uid="{00000000-0005-0000-0000-00006B600000}"/>
    <cellStyle name="Note 6 7 18" xfId="24683" xr:uid="{00000000-0005-0000-0000-00006C600000}"/>
    <cellStyle name="Note 6 7 19" xfId="24684" xr:uid="{00000000-0005-0000-0000-00006D600000}"/>
    <cellStyle name="Note 6 7 2" xfId="24685" xr:uid="{00000000-0005-0000-0000-00006E600000}"/>
    <cellStyle name="Note 6 7 20" xfId="24686" xr:uid="{00000000-0005-0000-0000-00006F600000}"/>
    <cellStyle name="Note 6 7 21" xfId="24687" xr:uid="{00000000-0005-0000-0000-000070600000}"/>
    <cellStyle name="Note 6 7 22" xfId="24688" xr:uid="{00000000-0005-0000-0000-000071600000}"/>
    <cellStyle name="Note 6 7 23" xfId="24689" xr:uid="{00000000-0005-0000-0000-000072600000}"/>
    <cellStyle name="Note 6 7 24" xfId="24690" xr:uid="{00000000-0005-0000-0000-000073600000}"/>
    <cellStyle name="Note 6 7 25" xfId="24691" xr:uid="{00000000-0005-0000-0000-000074600000}"/>
    <cellStyle name="Note 6 7 26" xfId="24692" xr:uid="{00000000-0005-0000-0000-000075600000}"/>
    <cellStyle name="Note 6 7 3" xfId="24693" xr:uid="{00000000-0005-0000-0000-000076600000}"/>
    <cellStyle name="Note 6 7 4" xfId="24694" xr:uid="{00000000-0005-0000-0000-000077600000}"/>
    <cellStyle name="Note 6 7 5" xfId="24695" xr:uid="{00000000-0005-0000-0000-000078600000}"/>
    <cellStyle name="Note 6 7 6" xfId="24696" xr:uid="{00000000-0005-0000-0000-000079600000}"/>
    <cellStyle name="Note 6 7 7" xfId="24697" xr:uid="{00000000-0005-0000-0000-00007A600000}"/>
    <cellStyle name="Note 6 7 8" xfId="24698" xr:uid="{00000000-0005-0000-0000-00007B600000}"/>
    <cellStyle name="Note 6 7 9" xfId="24699" xr:uid="{00000000-0005-0000-0000-00007C600000}"/>
    <cellStyle name="Note 6 8" xfId="24700" xr:uid="{00000000-0005-0000-0000-00007D600000}"/>
    <cellStyle name="Note 6 8 10" xfId="24701" xr:uid="{00000000-0005-0000-0000-00007E600000}"/>
    <cellStyle name="Note 6 8 11" xfId="24702" xr:uid="{00000000-0005-0000-0000-00007F600000}"/>
    <cellStyle name="Note 6 8 12" xfId="24703" xr:uid="{00000000-0005-0000-0000-000080600000}"/>
    <cellStyle name="Note 6 8 13" xfId="24704" xr:uid="{00000000-0005-0000-0000-000081600000}"/>
    <cellStyle name="Note 6 8 14" xfId="24705" xr:uid="{00000000-0005-0000-0000-000082600000}"/>
    <cellStyle name="Note 6 8 15" xfId="24706" xr:uid="{00000000-0005-0000-0000-000083600000}"/>
    <cellStyle name="Note 6 8 16" xfId="24707" xr:uid="{00000000-0005-0000-0000-000084600000}"/>
    <cellStyle name="Note 6 8 17" xfId="24708" xr:uid="{00000000-0005-0000-0000-000085600000}"/>
    <cellStyle name="Note 6 8 18" xfId="24709" xr:uid="{00000000-0005-0000-0000-000086600000}"/>
    <cellStyle name="Note 6 8 19" xfId="24710" xr:uid="{00000000-0005-0000-0000-000087600000}"/>
    <cellStyle name="Note 6 8 2" xfId="24711" xr:uid="{00000000-0005-0000-0000-000088600000}"/>
    <cellStyle name="Note 6 8 20" xfId="24712" xr:uid="{00000000-0005-0000-0000-000089600000}"/>
    <cellStyle name="Note 6 8 21" xfId="24713" xr:uid="{00000000-0005-0000-0000-00008A600000}"/>
    <cellStyle name="Note 6 8 22" xfId="24714" xr:uid="{00000000-0005-0000-0000-00008B600000}"/>
    <cellStyle name="Note 6 8 23" xfId="24715" xr:uid="{00000000-0005-0000-0000-00008C600000}"/>
    <cellStyle name="Note 6 8 24" xfId="24716" xr:uid="{00000000-0005-0000-0000-00008D600000}"/>
    <cellStyle name="Note 6 8 25" xfId="24717" xr:uid="{00000000-0005-0000-0000-00008E600000}"/>
    <cellStyle name="Note 6 8 3" xfId="24718" xr:uid="{00000000-0005-0000-0000-00008F600000}"/>
    <cellStyle name="Note 6 8 4" xfId="24719" xr:uid="{00000000-0005-0000-0000-000090600000}"/>
    <cellStyle name="Note 6 8 5" xfId="24720" xr:uid="{00000000-0005-0000-0000-000091600000}"/>
    <cellStyle name="Note 6 8 6" xfId="24721" xr:uid="{00000000-0005-0000-0000-000092600000}"/>
    <cellStyle name="Note 6 8 7" xfId="24722" xr:uid="{00000000-0005-0000-0000-000093600000}"/>
    <cellStyle name="Note 6 8 8" xfId="24723" xr:uid="{00000000-0005-0000-0000-000094600000}"/>
    <cellStyle name="Note 6 8 9" xfId="24724" xr:uid="{00000000-0005-0000-0000-000095600000}"/>
    <cellStyle name="Note 6 9" xfId="24725" xr:uid="{00000000-0005-0000-0000-000096600000}"/>
    <cellStyle name="Note 6 9 10" xfId="24726" xr:uid="{00000000-0005-0000-0000-000097600000}"/>
    <cellStyle name="Note 6 9 11" xfId="24727" xr:uid="{00000000-0005-0000-0000-000098600000}"/>
    <cellStyle name="Note 6 9 12" xfId="24728" xr:uid="{00000000-0005-0000-0000-000099600000}"/>
    <cellStyle name="Note 6 9 13" xfId="24729" xr:uid="{00000000-0005-0000-0000-00009A600000}"/>
    <cellStyle name="Note 6 9 14" xfId="24730" xr:uid="{00000000-0005-0000-0000-00009B600000}"/>
    <cellStyle name="Note 6 9 15" xfId="24731" xr:uid="{00000000-0005-0000-0000-00009C600000}"/>
    <cellStyle name="Note 6 9 16" xfId="24732" xr:uid="{00000000-0005-0000-0000-00009D600000}"/>
    <cellStyle name="Note 6 9 17" xfId="24733" xr:uid="{00000000-0005-0000-0000-00009E600000}"/>
    <cellStyle name="Note 6 9 18" xfId="24734" xr:uid="{00000000-0005-0000-0000-00009F600000}"/>
    <cellStyle name="Note 6 9 19" xfId="24735" xr:uid="{00000000-0005-0000-0000-0000A0600000}"/>
    <cellStyle name="Note 6 9 2" xfId="24736" xr:uid="{00000000-0005-0000-0000-0000A1600000}"/>
    <cellStyle name="Note 6 9 20" xfId="24737" xr:uid="{00000000-0005-0000-0000-0000A2600000}"/>
    <cellStyle name="Note 6 9 21" xfId="24738" xr:uid="{00000000-0005-0000-0000-0000A3600000}"/>
    <cellStyle name="Note 6 9 22" xfId="24739" xr:uid="{00000000-0005-0000-0000-0000A4600000}"/>
    <cellStyle name="Note 6 9 23" xfId="24740" xr:uid="{00000000-0005-0000-0000-0000A5600000}"/>
    <cellStyle name="Note 6 9 24" xfId="24741" xr:uid="{00000000-0005-0000-0000-0000A6600000}"/>
    <cellStyle name="Note 6 9 25" xfId="24742" xr:uid="{00000000-0005-0000-0000-0000A7600000}"/>
    <cellStyle name="Note 6 9 3" xfId="24743" xr:uid="{00000000-0005-0000-0000-0000A8600000}"/>
    <cellStyle name="Note 6 9 4" xfId="24744" xr:uid="{00000000-0005-0000-0000-0000A9600000}"/>
    <cellStyle name="Note 6 9 5" xfId="24745" xr:uid="{00000000-0005-0000-0000-0000AA600000}"/>
    <cellStyle name="Note 6 9 6" xfId="24746" xr:uid="{00000000-0005-0000-0000-0000AB600000}"/>
    <cellStyle name="Note 6 9 7" xfId="24747" xr:uid="{00000000-0005-0000-0000-0000AC600000}"/>
    <cellStyle name="Note 6 9 8" xfId="24748" xr:uid="{00000000-0005-0000-0000-0000AD600000}"/>
    <cellStyle name="Note 6 9 9" xfId="24749" xr:uid="{00000000-0005-0000-0000-0000AE600000}"/>
    <cellStyle name="Note 7" xfId="24750" xr:uid="{00000000-0005-0000-0000-0000AF600000}"/>
    <cellStyle name="Note 7 10" xfId="24751" xr:uid="{00000000-0005-0000-0000-0000B0600000}"/>
    <cellStyle name="Note 7 10 10" xfId="24752" xr:uid="{00000000-0005-0000-0000-0000B1600000}"/>
    <cellStyle name="Note 7 10 11" xfId="24753" xr:uid="{00000000-0005-0000-0000-0000B2600000}"/>
    <cellStyle name="Note 7 10 12" xfId="24754" xr:uid="{00000000-0005-0000-0000-0000B3600000}"/>
    <cellStyle name="Note 7 10 13" xfId="24755" xr:uid="{00000000-0005-0000-0000-0000B4600000}"/>
    <cellStyle name="Note 7 10 14" xfId="24756" xr:uid="{00000000-0005-0000-0000-0000B5600000}"/>
    <cellStyle name="Note 7 10 15" xfId="24757" xr:uid="{00000000-0005-0000-0000-0000B6600000}"/>
    <cellStyle name="Note 7 10 16" xfId="24758" xr:uid="{00000000-0005-0000-0000-0000B7600000}"/>
    <cellStyle name="Note 7 10 17" xfId="24759" xr:uid="{00000000-0005-0000-0000-0000B8600000}"/>
    <cellStyle name="Note 7 10 18" xfId="24760" xr:uid="{00000000-0005-0000-0000-0000B9600000}"/>
    <cellStyle name="Note 7 10 19" xfId="24761" xr:uid="{00000000-0005-0000-0000-0000BA600000}"/>
    <cellStyle name="Note 7 10 2" xfId="24762" xr:uid="{00000000-0005-0000-0000-0000BB600000}"/>
    <cellStyle name="Note 7 10 20" xfId="24763" xr:uid="{00000000-0005-0000-0000-0000BC600000}"/>
    <cellStyle name="Note 7 10 21" xfId="24764" xr:uid="{00000000-0005-0000-0000-0000BD600000}"/>
    <cellStyle name="Note 7 10 22" xfId="24765" xr:uid="{00000000-0005-0000-0000-0000BE600000}"/>
    <cellStyle name="Note 7 10 23" xfId="24766" xr:uid="{00000000-0005-0000-0000-0000BF600000}"/>
    <cellStyle name="Note 7 10 24" xfId="24767" xr:uid="{00000000-0005-0000-0000-0000C0600000}"/>
    <cellStyle name="Note 7 10 25" xfId="24768" xr:uid="{00000000-0005-0000-0000-0000C1600000}"/>
    <cellStyle name="Note 7 10 3" xfId="24769" xr:uid="{00000000-0005-0000-0000-0000C2600000}"/>
    <cellStyle name="Note 7 10 4" xfId="24770" xr:uid="{00000000-0005-0000-0000-0000C3600000}"/>
    <cellStyle name="Note 7 10 5" xfId="24771" xr:uid="{00000000-0005-0000-0000-0000C4600000}"/>
    <cellStyle name="Note 7 10 6" xfId="24772" xr:uid="{00000000-0005-0000-0000-0000C5600000}"/>
    <cellStyle name="Note 7 10 7" xfId="24773" xr:uid="{00000000-0005-0000-0000-0000C6600000}"/>
    <cellStyle name="Note 7 10 8" xfId="24774" xr:uid="{00000000-0005-0000-0000-0000C7600000}"/>
    <cellStyle name="Note 7 10 9" xfId="24775" xr:uid="{00000000-0005-0000-0000-0000C8600000}"/>
    <cellStyle name="Note 7 11" xfId="24776" xr:uid="{00000000-0005-0000-0000-0000C9600000}"/>
    <cellStyle name="Note 7 11 2" xfId="24777" xr:uid="{00000000-0005-0000-0000-0000CA600000}"/>
    <cellStyle name="Note 7 11 3" xfId="24778" xr:uid="{00000000-0005-0000-0000-0000CB600000}"/>
    <cellStyle name="Note 7 11 4" xfId="24779" xr:uid="{00000000-0005-0000-0000-0000CC600000}"/>
    <cellStyle name="Note 7 11 5" xfId="24780" xr:uid="{00000000-0005-0000-0000-0000CD600000}"/>
    <cellStyle name="Note 7 11 6" xfId="24781" xr:uid="{00000000-0005-0000-0000-0000CE600000}"/>
    <cellStyle name="Note 7 12" xfId="24782" xr:uid="{00000000-0005-0000-0000-0000CF600000}"/>
    <cellStyle name="Note 7 13" xfId="24783" xr:uid="{00000000-0005-0000-0000-0000D0600000}"/>
    <cellStyle name="Note 7 14" xfId="24784" xr:uid="{00000000-0005-0000-0000-0000D1600000}"/>
    <cellStyle name="Note 7 15" xfId="24785" xr:uid="{00000000-0005-0000-0000-0000D2600000}"/>
    <cellStyle name="Note 7 16" xfId="24786" xr:uid="{00000000-0005-0000-0000-0000D3600000}"/>
    <cellStyle name="Note 7 17" xfId="24787" xr:uid="{00000000-0005-0000-0000-0000D4600000}"/>
    <cellStyle name="Note 7 18" xfId="24788" xr:uid="{00000000-0005-0000-0000-0000D5600000}"/>
    <cellStyle name="Note 7 19" xfId="24789" xr:uid="{00000000-0005-0000-0000-0000D6600000}"/>
    <cellStyle name="Note 7 2" xfId="24790" xr:uid="{00000000-0005-0000-0000-0000D7600000}"/>
    <cellStyle name="Note 7 2 10" xfId="24791" xr:uid="{00000000-0005-0000-0000-0000D8600000}"/>
    <cellStyle name="Note 7 2 11" xfId="24792" xr:uid="{00000000-0005-0000-0000-0000D9600000}"/>
    <cellStyle name="Note 7 2 12" xfId="24793" xr:uid="{00000000-0005-0000-0000-0000DA600000}"/>
    <cellStyle name="Note 7 2 13" xfId="24794" xr:uid="{00000000-0005-0000-0000-0000DB600000}"/>
    <cellStyle name="Note 7 2 14" xfId="24795" xr:uid="{00000000-0005-0000-0000-0000DC600000}"/>
    <cellStyle name="Note 7 2 15" xfId="24796" xr:uid="{00000000-0005-0000-0000-0000DD600000}"/>
    <cellStyle name="Note 7 2 16" xfId="24797" xr:uid="{00000000-0005-0000-0000-0000DE600000}"/>
    <cellStyle name="Note 7 2 17" xfId="24798" xr:uid="{00000000-0005-0000-0000-0000DF600000}"/>
    <cellStyle name="Note 7 2 18" xfId="24799" xr:uid="{00000000-0005-0000-0000-0000E0600000}"/>
    <cellStyle name="Note 7 2 19" xfId="24800" xr:uid="{00000000-0005-0000-0000-0000E1600000}"/>
    <cellStyle name="Note 7 2 2" xfId="24801" xr:uid="{00000000-0005-0000-0000-0000E2600000}"/>
    <cellStyle name="Note 7 2 2 2" xfId="24802" xr:uid="{00000000-0005-0000-0000-0000E3600000}"/>
    <cellStyle name="Note 7 2 2 3" xfId="24803" xr:uid="{00000000-0005-0000-0000-0000E4600000}"/>
    <cellStyle name="Note 7 2 2 4" xfId="24804" xr:uid="{00000000-0005-0000-0000-0000E5600000}"/>
    <cellStyle name="Note 7 2 2 5" xfId="24805" xr:uid="{00000000-0005-0000-0000-0000E6600000}"/>
    <cellStyle name="Note 7 2 2 6" xfId="24806" xr:uid="{00000000-0005-0000-0000-0000E7600000}"/>
    <cellStyle name="Note 7 2 20" xfId="24807" xr:uid="{00000000-0005-0000-0000-0000E8600000}"/>
    <cellStyle name="Note 7 2 21" xfId="24808" xr:uid="{00000000-0005-0000-0000-0000E9600000}"/>
    <cellStyle name="Note 7 2 22" xfId="24809" xr:uid="{00000000-0005-0000-0000-0000EA600000}"/>
    <cellStyle name="Note 7 2 23" xfId="24810" xr:uid="{00000000-0005-0000-0000-0000EB600000}"/>
    <cellStyle name="Note 7 2 24" xfId="24811" xr:uid="{00000000-0005-0000-0000-0000EC600000}"/>
    <cellStyle name="Note 7 2 25" xfId="24812" xr:uid="{00000000-0005-0000-0000-0000ED600000}"/>
    <cellStyle name="Note 7 2 26" xfId="24813" xr:uid="{00000000-0005-0000-0000-0000EE600000}"/>
    <cellStyle name="Note 7 2 3" xfId="24814" xr:uid="{00000000-0005-0000-0000-0000EF600000}"/>
    <cellStyle name="Note 7 2 4" xfId="24815" xr:uid="{00000000-0005-0000-0000-0000F0600000}"/>
    <cellStyle name="Note 7 2 5" xfId="24816" xr:uid="{00000000-0005-0000-0000-0000F1600000}"/>
    <cellStyle name="Note 7 2 6" xfId="24817" xr:uid="{00000000-0005-0000-0000-0000F2600000}"/>
    <cellStyle name="Note 7 2 7" xfId="24818" xr:uid="{00000000-0005-0000-0000-0000F3600000}"/>
    <cellStyle name="Note 7 2 8" xfId="24819" xr:uid="{00000000-0005-0000-0000-0000F4600000}"/>
    <cellStyle name="Note 7 2 9" xfId="24820" xr:uid="{00000000-0005-0000-0000-0000F5600000}"/>
    <cellStyle name="Note 7 20" xfId="24821" xr:uid="{00000000-0005-0000-0000-0000F6600000}"/>
    <cellStyle name="Note 7 21" xfId="24822" xr:uid="{00000000-0005-0000-0000-0000F7600000}"/>
    <cellStyle name="Note 7 22" xfId="24823" xr:uid="{00000000-0005-0000-0000-0000F8600000}"/>
    <cellStyle name="Note 7 23" xfId="24824" xr:uid="{00000000-0005-0000-0000-0000F9600000}"/>
    <cellStyle name="Note 7 24" xfId="24825" xr:uid="{00000000-0005-0000-0000-0000FA600000}"/>
    <cellStyle name="Note 7 25" xfId="24826" xr:uid="{00000000-0005-0000-0000-0000FB600000}"/>
    <cellStyle name="Note 7 26" xfId="24827" xr:uid="{00000000-0005-0000-0000-0000FC600000}"/>
    <cellStyle name="Note 7 27" xfId="24828" xr:uid="{00000000-0005-0000-0000-0000FD600000}"/>
    <cellStyle name="Note 7 28" xfId="24829" xr:uid="{00000000-0005-0000-0000-0000FE600000}"/>
    <cellStyle name="Note 7 29" xfId="24830" xr:uid="{00000000-0005-0000-0000-0000FF600000}"/>
    <cellStyle name="Note 7 3" xfId="24831" xr:uid="{00000000-0005-0000-0000-000000610000}"/>
    <cellStyle name="Note 7 3 10" xfId="24832" xr:uid="{00000000-0005-0000-0000-000001610000}"/>
    <cellStyle name="Note 7 3 11" xfId="24833" xr:uid="{00000000-0005-0000-0000-000002610000}"/>
    <cellStyle name="Note 7 3 12" xfId="24834" xr:uid="{00000000-0005-0000-0000-000003610000}"/>
    <cellStyle name="Note 7 3 13" xfId="24835" xr:uid="{00000000-0005-0000-0000-000004610000}"/>
    <cellStyle name="Note 7 3 14" xfId="24836" xr:uid="{00000000-0005-0000-0000-000005610000}"/>
    <cellStyle name="Note 7 3 15" xfId="24837" xr:uid="{00000000-0005-0000-0000-000006610000}"/>
    <cellStyle name="Note 7 3 16" xfId="24838" xr:uid="{00000000-0005-0000-0000-000007610000}"/>
    <cellStyle name="Note 7 3 17" xfId="24839" xr:uid="{00000000-0005-0000-0000-000008610000}"/>
    <cellStyle name="Note 7 3 18" xfId="24840" xr:uid="{00000000-0005-0000-0000-000009610000}"/>
    <cellStyle name="Note 7 3 19" xfId="24841" xr:uid="{00000000-0005-0000-0000-00000A610000}"/>
    <cellStyle name="Note 7 3 2" xfId="24842" xr:uid="{00000000-0005-0000-0000-00000B610000}"/>
    <cellStyle name="Note 7 3 2 2" xfId="24843" xr:uid="{00000000-0005-0000-0000-00000C610000}"/>
    <cellStyle name="Note 7 3 2 3" xfId="24844" xr:uid="{00000000-0005-0000-0000-00000D610000}"/>
    <cellStyle name="Note 7 3 2 4" xfId="24845" xr:uid="{00000000-0005-0000-0000-00000E610000}"/>
    <cellStyle name="Note 7 3 2 5" xfId="24846" xr:uid="{00000000-0005-0000-0000-00000F610000}"/>
    <cellStyle name="Note 7 3 2 6" xfId="24847" xr:uid="{00000000-0005-0000-0000-000010610000}"/>
    <cellStyle name="Note 7 3 20" xfId="24848" xr:uid="{00000000-0005-0000-0000-000011610000}"/>
    <cellStyle name="Note 7 3 21" xfId="24849" xr:uid="{00000000-0005-0000-0000-000012610000}"/>
    <cellStyle name="Note 7 3 22" xfId="24850" xr:uid="{00000000-0005-0000-0000-000013610000}"/>
    <cellStyle name="Note 7 3 23" xfId="24851" xr:uid="{00000000-0005-0000-0000-000014610000}"/>
    <cellStyle name="Note 7 3 24" xfId="24852" xr:uid="{00000000-0005-0000-0000-000015610000}"/>
    <cellStyle name="Note 7 3 25" xfId="24853" xr:uid="{00000000-0005-0000-0000-000016610000}"/>
    <cellStyle name="Note 7 3 26" xfId="24854" xr:uid="{00000000-0005-0000-0000-000017610000}"/>
    <cellStyle name="Note 7 3 3" xfId="24855" xr:uid="{00000000-0005-0000-0000-000018610000}"/>
    <cellStyle name="Note 7 3 4" xfId="24856" xr:uid="{00000000-0005-0000-0000-000019610000}"/>
    <cellStyle name="Note 7 3 5" xfId="24857" xr:uid="{00000000-0005-0000-0000-00001A610000}"/>
    <cellStyle name="Note 7 3 6" xfId="24858" xr:uid="{00000000-0005-0000-0000-00001B610000}"/>
    <cellStyle name="Note 7 3 7" xfId="24859" xr:uid="{00000000-0005-0000-0000-00001C610000}"/>
    <cellStyle name="Note 7 3 8" xfId="24860" xr:uid="{00000000-0005-0000-0000-00001D610000}"/>
    <cellStyle name="Note 7 3 9" xfId="24861" xr:uid="{00000000-0005-0000-0000-00001E610000}"/>
    <cellStyle name="Note 7 30" xfId="24862" xr:uid="{00000000-0005-0000-0000-00001F610000}"/>
    <cellStyle name="Note 7 31" xfId="24863" xr:uid="{00000000-0005-0000-0000-000020610000}"/>
    <cellStyle name="Note 7 32" xfId="24864" xr:uid="{00000000-0005-0000-0000-000021610000}"/>
    <cellStyle name="Note 7 33" xfId="24865" xr:uid="{00000000-0005-0000-0000-000022610000}"/>
    <cellStyle name="Note 7 34" xfId="24866" xr:uid="{00000000-0005-0000-0000-000023610000}"/>
    <cellStyle name="Note 7 35" xfId="24867" xr:uid="{00000000-0005-0000-0000-000024610000}"/>
    <cellStyle name="Note 7 36" xfId="24868" xr:uid="{00000000-0005-0000-0000-000025610000}"/>
    <cellStyle name="Note 7 37" xfId="24869" xr:uid="{00000000-0005-0000-0000-000026610000}"/>
    <cellStyle name="Note 7 38" xfId="24870" xr:uid="{00000000-0005-0000-0000-000027610000}"/>
    <cellStyle name="Note 7 39" xfId="24871" xr:uid="{00000000-0005-0000-0000-000028610000}"/>
    <cellStyle name="Note 7 4" xfId="24872" xr:uid="{00000000-0005-0000-0000-000029610000}"/>
    <cellStyle name="Note 7 4 10" xfId="24873" xr:uid="{00000000-0005-0000-0000-00002A610000}"/>
    <cellStyle name="Note 7 4 11" xfId="24874" xr:uid="{00000000-0005-0000-0000-00002B610000}"/>
    <cellStyle name="Note 7 4 12" xfId="24875" xr:uid="{00000000-0005-0000-0000-00002C610000}"/>
    <cellStyle name="Note 7 4 13" xfId="24876" xr:uid="{00000000-0005-0000-0000-00002D610000}"/>
    <cellStyle name="Note 7 4 14" xfId="24877" xr:uid="{00000000-0005-0000-0000-00002E610000}"/>
    <cellStyle name="Note 7 4 15" xfId="24878" xr:uid="{00000000-0005-0000-0000-00002F610000}"/>
    <cellStyle name="Note 7 4 16" xfId="24879" xr:uid="{00000000-0005-0000-0000-000030610000}"/>
    <cellStyle name="Note 7 4 17" xfId="24880" xr:uid="{00000000-0005-0000-0000-000031610000}"/>
    <cellStyle name="Note 7 4 18" xfId="24881" xr:uid="{00000000-0005-0000-0000-000032610000}"/>
    <cellStyle name="Note 7 4 19" xfId="24882" xr:uid="{00000000-0005-0000-0000-000033610000}"/>
    <cellStyle name="Note 7 4 2" xfId="24883" xr:uid="{00000000-0005-0000-0000-000034610000}"/>
    <cellStyle name="Note 7 4 2 2" xfId="24884" xr:uid="{00000000-0005-0000-0000-000035610000}"/>
    <cellStyle name="Note 7 4 2 3" xfId="24885" xr:uid="{00000000-0005-0000-0000-000036610000}"/>
    <cellStyle name="Note 7 4 2 4" xfId="24886" xr:uid="{00000000-0005-0000-0000-000037610000}"/>
    <cellStyle name="Note 7 4 2 5" xfId="24887" xr:uid="{00000000-0005-0000-0000-000038610000}"/>
    <cellStyle name="Note 7 4 2 6" xfId="24888" xr:uid="{00000000-0005-0000-0000-000039610000}"/>
    <cellStyle name="Note 7 4 20" xfId="24889" xr:uid="{00000000-0005-0000-0000-00003A610000}"/>
    <cellStyle name="Note 7 4 21" xfId="24890" xr:uid="{00000000-0005-0000-0000-00003B610000}"/>
    <cellStyle name="Note 7 4 22" xfId="24891" xr:uid="{00000000-0005-0000-0000-00003C610000}"/>
    <cellStyle name="Note 7 4 23" xfId="24892" xr:uid="{00000000-0005-0000-0000-00003D610000}"/>
    <cellStyle name="Note 7 4 24" xfId="24893" xr:uid="{00000000-0005-0000-0000-00003E610000}"/>
    <cellStyle name="Note 7 4 25" xfId="24894" xr:uid="{00000000-0005-0000-0000-00003F610000}"/>
    <cellStyle name="Note 7 4 26" xfId="24895" xr:uid="{00000000-0005-0000-0000-000040610000}"/>
    <cellStyle name="Note 7 4 3" xfId="24896" xr:uid="{00000000-0005-0000-0000-000041610000}"/>
    <cellStyle name="Note 7 4 4" xfId="24897" xr:uid="{00000000-0005-0000-0000-000042610000}"/>
    <cellStyle name="Note 7 4 5" xfId="24898" xr:uid="{00000000-0005-0000-0000-000043610000}"/>
    <cellStyle name="Note 7 4 6" xfId="24899" xr:uid="{00000000-0005-0000-0000-000044610000}"/>
    <cellStyle name="Note 7 4 7" xfId="24900" xr:uid="{00000000-0005-0000-0000-000045610000}"/>
    <cellStyle name="Note 7 4 8" xfId="24901" xr:uid="{00000000-0005-0000-0000-000046610000}"/>
    <cellStyle name="Note 7 4 9" xfId="24902" xr:uid="{00000000-0005-0000-0000-000047610000}"/>
    <cellStyle name="Note 7 40" xfId="24903" xr:uid="{00000000-0005-0000-0000-000048610000}"/>
    <cellStyle name="Note 7 41" xfId="24904" xr:uid="{00000000-0005-0000-0000-000049610000}"/>
    <cellStyle name="Note 7 42" xfId="24905" xr:uid="{00000000-0005-0000-0000-00004A610000}"/>
    <cellStyle name="Note 7 5" xfId="24906" xr:uid="{00000000-0005-0000-0000-00004B610000}"/>
    <cellStyle name="Note 7 5 10" xfId="24907" xr:uid="{00000000-0005-0000-0000-00004C610000}"/>
    <cellStyle name="Note 7 5 11" xfId="24908" xr:uid="{00000000-0005-0000-0000-00004D610000}"/>
    <cellStyle name="Note 7 5 12" xfId="24909" xr:uid="{00000000-0005-0000-0000-00004E610000}"/>
    <cellStyle name="Note 7 5 13" xfId="24910" xr:uid="{00000000-0005-0000-0000-00004F610000}"/>
    <cellStyle name="Note 7 5 14" xfId="24911" xr:uid="{00000000-0005-0000-0000-000050610000}"/>
    <cellStyle name="Note 7 5 15" xfId="24912" xr:uid="{00000000-0005-0000-0000-000051610000}"/>
    <cellStyle name="Note 7 5 16" xfId="24913" xr:uid="{00000000-0005-0000-0000-000052610000}"/>
    <cellStyle name="Note 7 5 17" xfId="24914" xr:uid="{00000000-0005-0000-0000-000053610000}"/>
    <cellStyle name="Note 7 5 18" xfId="24915" xr:uid="{00000000-0005-0000-0000-000054610000}"/>
    <cellStyle name="Note 7 5 19" xfId="24916" xr:uid="{00000000-0005-0000-0000-000055610000}"/>
    <cellStyle name="Note 7 5 2" xfId="24917" xr:uid="{00000000-0005-0000-0000-000056610000}"/>
    <cellStyle name="Note 7 5 2 2" xfId="24918" xr:uid="{00000000-0005-0000-0000-000057610000}"/>
    <cellStyle name="Note 7 5 2 3" xfId="24919" xr:uid="{00000000-0005-0000-0000-000058610000}"/>
    <cellStyle name="Note 7 5 2 4" xfId="24920" xr:uid="{00000000-0005-0000-0000-000059610000}"/>
    <cellStyle name="Note 7 5 2 5" xfId="24921" xr:uid="{00000000-0005-0000-0000-00005A610000}"/>
    <cellStyle name="Note 7 5 2 6" xfId="24922" xr:uid="{00000000-0005-0000-0000-00005B610000}"/>
    <cellStyle name="Note 7 5 20" xfId="24923" xr:uid="{00000000-0005-0000-0000-00005C610000}"/>
    <cellStyle name="Note 7 5 21" xfId="24924" xr:uid="{00000000-0005-0000-0000-00005D610000}"/>
    <cellStyle name="Note 7 5 22" xfId="24925" xr:uid="{00000000-0005-0000-0000-00005E610000}"/>
    <cellStyle name="Note 7 5 23" xfId="24926" xr:uid="{00000000-0005-0000-0000-00005F610000}"/>
    <cellStyle name="Note 7 5 24" xfId="24927" xr:uid="{00000000-0005-0000-0000-000060610000}"/>
    <cellStyle name="Note 7 5 25" xfId="24928" xr:uid="{00000000-0005-0000-0000-000061610000}"/>
    <cellStyle name="Note 7 5 26" xfId="24929" xr:uid="{00000000-0005-0000-0000-000062610000}"/>
    <cellStyle name="Note 7 5 3" xfId="24930" xr:uid="{00000000-0005-0000-0000-000063610000}"/>
    <cellStyle name="Note 7 5 4" xfId="24931" xr:uid="{00000000-0005-0000-0000-000064610000}"/>
    <cellStyle name="Note 7 5 5" xfId="24932" xr:uid="{00000000-0005-0000-0000-000065610000}"/>
    <cellStyle name="Note 7 5 6" xfId="24933" xr:uid="{00000000-0005-0000-0000-000066610000}"/>
    <cellStyle name="Note 7 5 7" xfId="24934" xr:uid="{00000000-0005-0000-0000-000067610000}"/>
    <cellStyle name="Note 7 5 8" xfId="24935" xr:uid="{00000000-0005-0000-0000-000068610000}"/>
    <cellStyle name="Note 7 5 9" xfId="24936" xr:uid="{00000000-0005-0000-0000-000069610000}"/>
    <cellStyle name="Note 7 6" xfId="24937" xr:uid="{00000000-0005-0000-0000-00006A610000}"/>
    <cellStyle name="Note 7 6 10" xfId="24938" xr:uid="{00000000-0005-0000-0000-00006B610000}"/>
    <cellStyle name="Note 7 6 11" xfId="24939" xr:uid="{00000000-0005-0000-0000-00006C610000}"/>
    <cellStyle name="Note 7 6 12" xfId="24940" xr:uid="{00000000-0005-0000-0000-00006D610000}"/>
    <cellStyle name="Note 7 6 13" xfId="24941" xr:uid="{00000000-0005-0000-0000-00006E610000}"/>
    <cellStyle name="Note 7 6 14" xfId="24942" xr:uid="{00000000-0005-0000-0000-00006F610000}"/>
    <cellStyle name="Note 7 6 15" xfId="24943" xr:uid="{00000000-0005-0000-0000-000070610000}"/>
    <cellStyle name="Note 7 6 16" xfId="24944" xr:uid="{00000000-0005-0000-0000-000071610000}"/>
    <cellStyle name="Note 7 6 17" xfId="24945" xr:uid="{00000000-0005-0000-0000-000072610000}"/>
    <cellStyle name="Note 7 6 18" xfId="24946" xr:uid="{00000000-0005-0000-0000-000073610000}"/>
    <cellStyle name="Note 7 6 19" xfId="24947" xr:uid="{00000000-0005-0000-0000-000074610000}"/>
    <cellStyle name="Note 7 6 2" xfId="24948" xr:uid="{00000000-0005-0000-0000-000075610000}"/>
    <cellStyle name="Note 7 6 20" xfId="24949" xr:uid="{00000000-0005-0000-0000-000076610000}"/>
    <cellStyle name="Note 7 6 21" xfId="24950" xr:uid="{00000000-0005-0000-0000-000077610000}"/>
    <cellStyle name="Note 7 6 22" xfId="24951" xr:uid="{00000000-0005-0000-0000-000078610000}"/>
    <cellStyle name="Note 7 6 23" xfId="24952" xr:uid="{00000000-0005-0000-0000-000079610000}"/>
    <cellStyle name="Note 7 6 24" xfId="24953" xr:uid="{00000000-0005-0000-0000-00007A610000}"/>
    <cellStyle name="Note 7 6 25" xfId="24954" xr:uid="{00000000-0005-0000-0000-00007B610000}"/>
    <cellStyle name="Note 7 6 26" xfId="24955" xr:uid="{00000000-0005-0000-0000-00007C610000}"/>
    <cellStyle name="Note 7 6 3" xfId="24956" xr:uid="{00000000-0005-0000-0000-00007D610000}"/>
    <cellStyle name="Note 7 6 4" xfId="24957" xr:uid="{00000000-0005-0000-0000-00007E610000}"/>
    <cellStyle name="Note 7 6 5" xfId="24958" xr:uid="{00000000-0005-0000-0000-00007F610000}"/>
    <cellStyle name="Note 7 6 6" xfId="24959" xr:uid="{00000000-0005-0000-0000-000080610000}"/>
    <cellStyle name="Note 7 6 7" xfId="24960" xr:uid="{00000000-0005-0000-0000-000081610000}"/>
    <cellStyle name="Note 7 6 8" xfId="24961" xr:uid="{00000000-0005-0000-0000-000082610000}"/>
    <cellStyle name="Note 7 6 9" xfId="24962" xr:uid="{00000000-0005-0000-0000-000083610000}"/>
    <cellStyle name="Note 7 7" xfId="24963" xr:uid="{00000000-0005-0000-0000-000084610000}"/>
    <cellStyle name="Note 7 7 10" xfId="24964" xr:uid="{00000000-0005-0000-0000-000085610000}"/>
    <cellStyle name="Note 7 7 11" xfId="24965" xr:uid="{00000000-0005-0000-0000-000086610000}"/>
    <cellStyle name="Note 7 7 12" xfId="24966" xr:uid="{00000000-0005-0000-0000-000087610000}"/>
    <cellStyle name="Note 7 7 13" xfId="24967" xr:uid="{00000000-0005-0000-0000-000088610000}"/>
    <cellStyle name="Note 7 7 14" xfId="24968" xr:uid="{00000000-0005-0000-0000-000089610000}"/>
    <cellStyle name="Note 7 7 15" xfId="24969" xr:uid="{00000000-0005-0000-0000-00008A610000}"/>
    <cellStyle name="Note 7 7 16" xfId="24970" xr:uid="{00000000-0005-0000-0000-00008B610000}"/>
    <cellStyle name="Note 7 7 17" xfId="24971" xr:uid="{00000000-0005-0000-0000-00008C610000}"/>
    <cellStyle name="Note 7 7 18" xfId="24972" xr:uid="{00000000-0005-0000-0000-00008D610000}"/>
    <cellStyle name="Note 7 7 19" xfId="24973" xr:uid="{00000000-0005-0000-0000-00008E610000}"/>
    <cellStyle name="Note 7 7 2" xfId="24974" xr:uid="{00000000-0005-0000-0000-00008F610000}"/>
    <cellStyle name="Note 7 7 20" xfId="24975" xr:uid="{00000000-0005-0000-0000-000090610000}"/>
    <cellStyle name="Note 7 7 21" xfId="24976" xr:uid="{00000000-0005-0000-0000-000091610000}"/>
    <cellStyle name="Note 7 7 22" xfId="24977" xr:uid="{00000000-0005-0000-0000-000092610000}"/>
    <cellStyle name="Note 7 7 23" xfId="24978" xr:uid="{00000000-0005-0000-0000-000093610000}"/>
    <cellStyle name="Note 7 7 24" xfId="24979" xr:uid="{00000000-0005-0000-0000-000094610000}"/>
    <cellStyle name="Note 7 7 25" xfId="24980" xr:uid="{00000000-0005-0000-0000-000095610000}"/>
    <cellStyle name="Note 7 7 26" xfId="24981" xr:uid="{00000000-0005-0000-0000-000096610000}"/>
    <cellStyle name="Note 7 7 3" xfId="24982" xr:uid="{00000000-0005-0000-0000-000097610000}"/>
    <cellStyle name="Note 7 7 4" xfId="24983" xr:uid="{00000000-0005-0000-0000-000098610000}"/>
    <cellStyle name="Note 7 7 5" xfId="24984" xr:uid="{00000000-0005-0000-0000-000099610000}"/>
    <cellStyle name="Note 7 7 6" xfId="24985" xr:uid="{00000000-0005-0000-0000-00009A610000}"/>
    <cellStyle name="Note 7 7 7" xfId="24986" xr:uid="{00000000-0005-0000-0000-00009B610000}"/>
    <cellStyle name="Note 7 7 8" xfId="24987" xr:uid="{00000000-0005-0000-0000-00009C610000}"/>
    <cellStyle name="Note 7 7 9" xfId="24988" xr:uid="{00000000-0005-0000-0000-00009D610000}"/>
    <cellStyle name="Note 7 8" xfId="24989" xr:uid="{00000000-0005-0000-0000-00009E610000}"/>
    <cellStyle name="Note 7 8 10" xfId="24990" xr:uid="{00000000-0005-0000-0000-00009F610000}"/>
    <cellStyle name="Note 7 8 11" xfId="24991" xr:uid="{00000000-0005-0000-0000-0000A0610000}"/>
    <cellStyle name="Note 7 8 12" xfId="24992" xr:uid="{00000000-0005-0000-0000-0000A1610000}"/>
    <cellStyle name="Note 7 8 13" xfId="24993" xr:uid="{00000000-0005-0000-0000-0000A2610000}"/>
    <cellStyle name="Note 7 8 14" xfId="24994" xr:uid="{00000000-0005-0000-0000-0000A3610000}"/>
    <cellStyle name="Note 7 8 15" xfId="24995" xr:uid="{00000000-0005-0000-0000-0000A4610000}"/>
    <cellStyle name="Note 7 8 16" xfId="24996" xr:uid="{00000000-0005-0000-0000-0000A5610000}"/>
    <cellStyle name="Note 7 8 17" xfId="24997" xr:uid="{00000000-0005-0000-0000-0000A6610000}"/>
    <cellStyle name="Note 7 8 18" xfId="24998" xr:uid="{00000000-0005-0000-0000-0000A7610000}"/>
    <cellStyle name="Note 7 8 19" xfId="24999" xr:uid="{00000000-0005-0000-0000-0000A8610000}"/>
    <cellStyle name="Note 7 8 2" xfId="25000" xr:uid="{00000000-0005-0000-0000-0000A9610000}"/>
    <cellStyle name="Note 7 8 20" xfId="25001" xr:uid="{00000000-0005-0000-0000-0000AA610000}"/>
    <cellStyle name="Note 7 8 21" xfId="25002" xr:uid="{00000000-0005-0000-0000-0000AB610000}"/>
    <cellStyle name="Note 7 8 22" xfId="25003" xr:uid="{00000000-0005-0000-0000-0000AC610000}"/>
    <cellStyle name="Note 7 8 23" xfId="25004" xr:uid="{00000000-0005-0000-0000-0000AD610000}"/>
    <cellStyle name="Note 7 8 24" xfId="25005" xr:uid="{00000000-0005-0000-0000-0000AE610000}"/>
    <cellStyle name="Note 7 8 25" xfId="25006" xr:uid="{00000000-0005-0000-0000-0000AF610000}"/>
    <cellStyle name="Note 7 8 3" xfId="25007" xr:uid="{00000000-0005-0000-0000-0000B0610000}"/>
    <cellStyle name="Note 7 8 4" xfId="25008" xr:uid="{00000000-0005-0000-0000-0000B1610000}"/>
    <cellStyle name="Note 7 8 5" xfId="25009" xr:uid="{00000000-0005-0000-0000-0000B2610000}"/>
    <cellStyle name="Note 7 8 6" xfId="25010" xr:uid="{00000000-0005-0000-0000-0000B3610000}"/>
    <cellStyle name="Note 7 8 7" xfId="25011" xr:uid="{00000000-0005-0000-0000-0000B4610000}"/>
    <cellStyle name="Note 7 8 8" xfId="25012" xr:uid="{00000000-0005-0000-0000-0000B5610000}"/>
    <cellStyle name="Note 7 8 9" xfId="25013" xr:uid="{00000000-0005-0000-0000-0000B6610000}"/>
    <cellStyle name="Note 7 9" xfId="25014" xr:uid="{00000000-0005-0000-0000-0000B7610000}"/>
    <cellStyle name="Note 7 9 10" xfId="25015" xr:uid="{00000000-0005-0000-0000-0000B8610000}"/>
    <cellStyle name="Note 7 9 11" xfId="25016" xr:uid="{00000000-0005-0000-0000-0000B9610000}"/>
    <cellStyle name="Note 7 9 12" xfId="25017" xr:uid="{00000000-0005-0000-0000-0000BA610000}"/>
    <cellStyle name="Note 7 9 13" xfId="25018" xr:uid="{00000000-0005-0000-0000-0000BB610000}"/>
    <cellStyle name="Note 7 9 14" xfId="25019" xr:uid="{00000000-0005-0000-0000-0000BC610000}"/>
    <cellStyle name="Note 7 9 15" xfId="25020" xr:uid="{00000000-0005-0000-0000-0000BD610000}"/>
    <cellStyle name="Note 7 9 16" xfId="25021" xr:uid="{00000000-0005-0000-0000-0000BE610000}"/>
    <cellStyle name="Note 7 9 17" xfId="25022" xr:uid="{00000000-0005-0000-0000-0000BF610000}"/>
    <cellStyle name="Note 7 9 18" xfId="25023" xr:uid="{00000000-0005-0000-0000-0000C0610000}"/>
    <cellStyle name="Note 7 9 19" xfId="25024" xr:uid="{00000000-0005-0000-0000-0000C1610000}"/>
    <cellStyle name="Note 7 9 2" xfId="25025" xr:uid="{00000000-0005-0000-0000-0000C2610000}"/>
    <cellStyle name="Note 7 9 20" xfId="25026" xr:uid="{00000000-0005-0000-0000-0000C3610000}"/>
    <cellStyle name="Note 7 9 21" xfId="25027" xr:uid="{00000000-0005-0000-0000-0000C4610000}"/>
    <cellStyle name="Note 7 9 22" xfId="25028" xr:uid="{00000000-0005-0000-0000-0000C5610000}"/>
    <cellStyle name="Note 7 9 23" xfId="25029" xr:uid="{00000000-0005-0000-0000-0000C6610000}"/>
    <cellStyle name="Note 7 9 24" xfId="25030" xr:uid="{00000000-0005-0000-0000-0000C7610000}"/>
    <cellStyle name="Note 7 9 25" xfId="25031" xr:uid="{00000000-0005-0000-0000-0000C8610000}"/>
    <cellStyle name="Note 7 9 3" xfId="25032" xr:uid="{00000000-0005-0000-0000-0000C9610000}"/>
    <cellStyle name="Note 7 9 4" xfId="25033" xr:uid="{00000000-0005-0000-0000-0000CA610000}"/>
    <cellStyle name="Note 7 9 5" xfId="25034" xr:uid="{00000000-0005-0000-0000-0000CB610000}"/>
    <cellStyle name="Note 7 9 6" xfId="25035" xr:uid="{00000000-0005-0000-0000-0000CC610000}"/>
    <cellStyle name="Note 7 9 7" xfId="25036" xr:uid="{00000000-0005-0000-0000-0000CD610000}"/>
    <cellStyle name="Note 7 9 8" xfId="25037" xr:uid="{00000000-0005-0000-0000-0000CE610000}"/>
    <cellStyle name="Note 7 9 9" xfId="25038" xr:uid="{00000000-0005-0000-0000-0000CF610000}"/>
    <cellStyle name="Note 8" xfId="25039" xr:uid="{00000000-0005-0000-0000-0000D0610000}"/>
    <cellStyle name="Note 8 10" xfId="25040" xr:uid="{00000000-0005-0000-0000-0000D1610000}"/>
    <cellStyle name="Note 8 10 10" xfId="25041" xr:uid="{00000000-0005-0000-0000-0000D2610000}"/>
    <cellStyle name="Note 8 10 11" xfId="25042" xr:uid="{00000000-0005-0000-0000-0000D3610000}"/>
    <cellStyle name="Note 8 10 12" xfId="25043" xr:uid="{00000000-0005-0000-0000-0000D4610000}"/>
    <cellStyle name="Note 8 10 13" xfId="25044" xr:uid="{00000000-0005-0000-0000-0000D5610000}"/>
    <cellStyle name="Note 8 10 14" xfId="25045" xr:uid="{00000000-0005-0000-0000-0000D6610000}"/>
    <cellStyle name="Note 8 10 15" xfId="25046" xr:uid="{00000000-0005-0000-0000-0000D7610000}"/>
    <cellStyle name="Note 8 10 16" xfId="25047" xr:uid="{00000000-0005-0000-0000-0000D8610000}"/>
    <cellStyle name="Note 8 10 17" xfId="25048" xr:uid="{00000000-0005-0000-0000-0000D9610000}"/>
    <cellStyle name="Note 8 10 18" xfId="25049" xr:uid="{00000000-0005-0000-0000-0000DA610000}"/>
    <cellStyle name="Note 8 10 19" xfId="25050" xr:uid="{00000000-0005-0000-0000-0000DB610000}"/>
    <cellStyle name="Note 8 10 2" xfId="25051" xr:uid="{00000000-0005-0000-0000-0000DC610000}"/>
    <cellStyle name="Note 8 10 20" xfId="25052" xr:uid="{00000000-0005-0000-0000-0000DD610000}"/>
    <cellStyle name="Note 8 10 21" xfId="25053" xr:uid="{00000000-0005-0000-0000-0000DE610000}"/>
    <cellStyle name="Note 8 10 22" xfId="25054" xr:uid="{00000000-0005-0000-0000-0000DF610000}"/>
    <cellStyle name="Note 8 10 23" xfId="25055" xr:uid="{00000000-0005-0000-0000-0000E0610000}"/>
    <cellStyle name="Note 8 10 24" xfId="25056" xr:uid="{00000000-0005-0000-0000-0000E1610000}"/>
    <cellStyle name="Note 8 10 25" xfId="25057" xr:uid="{00000000-0005-0000-0000-0000E2610000}"/>
    <cellStyle name="Note 8 10 3" xfId="25058" xr:uid="{00000000-0005-0000-0000-0000E3610000}"/>
    <cellStyle name="Note 8 10 4" xfId="25059" xr:uid="{00000000-0005-0000-0000-0000E4610000}"/>
    <cellStyle name="Note 8 10 5" xfId="25060" xr:uid="{00000000-0005-0000-0000-0000E5610000}"/>
    <cellStyle name="Note 8 10 6" xfId="25061" xr:uid="{00000000-0005-0000-0000-0000E6610000}"/>
    <cellStyle name="Note 8 10 7" xfId="25062" xr:uid="{00000000-0005-0000-0000-0000E7610000}"/>
    <cellStyle name="Note 8 10 8" xfId="25063" xr:uid="{00000000-0005-0000-0000-0000E8610000}"/>
    <cellStyle name="Note 8 10 9" xfId="25064" xr:uid="{00000000-0005-0000-0000-0000E9610000}"/>
    <cellStyle name="Note 8 11" xfId="25065" xr:uid="{00000000-0005-0000-0000-0000EA610000}"/>
    <cellStyle name="Note 8 11 2" xfId="25066" xr:uid="{00000000-0005-0000-0000-0000EB610000}"/>
    <cellStyle name="Note 8 11 3" xfId="25067" xr:uid="{00000000-0005-0000-0000-0000EC610000}"/>
    <cellStyle name="Note 8 11 4" xfId="25068" xr:uid="{00000000-0005-0000-0000-0000ED610000}"/>
    <cellStyle name="Note 8 11 5" xfId="25069" xr:uid="{00000000-0005-0000-0000-0000EE610000}"/>
    <cellStyle name="Note 8 11 6" xfId="25070" xr:uid="{00000000-0005-0000-0000-0000EF610000}"/>
    <cellStyle name="Note 8 12" xfId="25071" xr:uid="{00000000-0005-0000-0000-0000F0610000}"/>
    <cellStyle name="Note 8 13" xfId="25072" xr:uid="{00000000-0005-0000-0000-0000F1610000}"/>
    <cellStyle name="Note 8 14" xfId="25073" xr:uid="{00000000-0005-0000-0000-0000F2610000}"/>
    <cellStyle name="Note 8 15" xfId="25074" xr:uid="{00000000-0005-0000-0000-0000F3610000}"/>
    <cellStyle name="Note 8 16" xfId="25075" xr:uid="{00000000-0005-0000-0000-0000F4610000}"/>
    <cellStyle name="Note 8 17" xfId="25076" xr:uid="{00000000-0005-0000-0000-0000F5610000}"/>
    <cellStyle name="Note 8 18" xfId="25077" xr:uid="{00000000-0005-0000-0000-0000F6610000}"/>
    <cellStyle name="Note 8 19" xfId="25078" xr:uid="{00000000-0005-0000-0000-0000F7610000}"/>
    <cellStyle name="Note 8 2" xfId="25079" xr:uid="{00000000-0005-0000-0000-0000F8610000}"/>
    <cellStyle name="Note 8 2 10" xfId="25080" xr:uid="{00000000-0005-0000-0000-0000F9610000}"/>
    <cellStyle name="Note 8 2 11" xfId="25081" xr:uid="{00000000-0005-0000-0000-0000FA610000}"/>
    <cellStyle name="Note 8 2 12" xfId="25082" xr:uid="{00000000-0005-0000-0000-0000FB610000}"/>
    <cellStyle name="Note 8 2 13" xfId="25083" xr:uid="{00000000-0005-0000-0000-0000FC610000}"/>
    <cellStyle name="Note 8 2 14" xfId="25084" xr:uid="{00000000-0005-0000-0000-0000FD610000}"/>
    <cellStyle name="Note 8 2 15" xfId="25085" xr:uid="{00000000-0005-0000-0000-0000FE610000}"/>
    <cellStyle name="Note 8 2 16" xfId="25086" xr:uid="{00000000-0005-0000-0000-0000FF610000}"/>
    <cellStyle name="Note 8 2 17" xfId="25087" xr:uid="{00000000-0005-0000-0000-000000620000}"/>
    <cellStyle name="Note 8 2 18" xfId="25088" xr:uid="{00000000-0005-0000-0000-000001620000}"/>
    <cellStyle name="Note 8 2 19" xfId="25089" xr:uid="{00000000-0005-0000-0000-000002620000}"/>
    <cellStyle name="Note 8 2 2" xfId="25090" xr:uid="{00000000-0005-0000-0000-000003620000}"/>
    <cellStyle name="Note 8 2 2 2" xfId="25091" xr:uid="{00000000-0005-0000-0000-000004620000}"/>
    <cellStyle name="Note 8 2 2 3" xfId="25092" xr:uid="{00000000-0005-0000-0000-000005620000}"/>
    <cellStyle name="Note 8 2 2 4" xfId="25093" xr:uid="{00000000-0005-0000-0000-000006620000}"/>
    <cellStyle name="Note 8 2 2 5" xfId="25094" xr:uid="{00000000-0005-0000-0000-000007620000}"/>
    <cellStyle name="Note 8 2 2 6" xfId="25095" xr:uid="{00000000-0005-0000-0000-000008620000}"/>
    <cellStyle name="Note 8 2 20" xfId="25096" xr:uid="{00000000-0005-0000-0000-000009620000}"/>
    <cellStyle name="Note 8 2 21" xfId="25097" xr:uid="{00000000-0005-0000-0000-00000A620000}"/>
    <cellStyle name="Note 8 2 22" xfId="25098" xr:uid="{00000000-0005-0000-0000-00000B620000}"/>
    <cellStyle name="Note 8 2 23" xfId="25099" xr:uid="{00000000-0005-0000-0000-00000C620000}"/>
    <cellStyle name="Note 8 2 24" xfId="25100" xr:uid="{00000000-0005-0000-0000-00000D620000}"/>
    <cellStyle name="Note 8 2 25" xfId="25101" xr:uid="{00000000-0005-0000-0000-00000E620000}"/>
    <cellStyle name="Note 8 2 26" xfId="25102" xr:uid="{00000000-0005-0000-0000-00000F620000}"/>
    <cellStyle name="Note 8 2 3" xfId="25103" xr:uid="{00000000-0005-0000-0000-000010620000}"/>
    <cellStyle name="Note 8 2 4" xfId="25104" xr:uid="{00000000-0005-0000-0000-000011620000}"/>
    <cellStyle name="Note 8 2 5" xfId="25105" xr:uid="{00000000-0005-0000-0000-000012620000}"/>
    <cellStyle name="Note 8 2 6" xfId="25106" xr:uid="{00000000-0005-0000-0000-000013620000}"/>
    <cellStyle name="Note 8 2 7" xfId="25107" xr:uid="{00000000-0005-0000-0000-000014620000}"/>
    <cellStyle name="Note 8 2 8" xfId="25108" xr:uid="{00000000-0005-0000-0000-000015620000}"/>
    <cellStyle name="Note 8 2 9" xfId="25109" xr:uid="{00000000-0005-0000-0000-000016620000}"/>
    <cellStyle name="Note 8 20" xfId="25110" xr:uid="{00000000-0005-0000-0000-000017620000}"/>
    <cellStyle name="Note 8 21" xfId="25111" xr:uid="{00000000-0005-0000-0000-000018620000}"/>
    <cellStyle name="Note 8 22" xfId="25112" xr:uid="{00000000-0005-0000-0000-000019620000}"/>
    <cellStyle name="Note 8 23" xfId="25113" xr:uid="{00000000-0005-0000-0000-00001A620000}"/>
    <cellStyle name="Note 8 24" xfId="25114" xr:uid="{00000000-0005-0000-0000-00001B620000}"/>
    <cellStyle name="Note 8 25" xfId="25115" xr:uid="{00000000-0005-0000-0000-00001C620000}"/>
    <cellStyle name="Note 8 26" xfId="25116" xr:uid="{00000000-0005-0000-0000-00001D620000}"/>
    <cellStyle name="Note 8 27" xfId="25117" xr:uid="{00000000-0005-0000-0000-00001E620000}"/>
    <cellStyle name="Note 8 28" xfId="25118" xr:uid="{00000000-0005-0000-0000-00001F620000}"/>
    <cellStyle name="Note 8 29" xfId="25119" xr:uid="{00000000-0005-0000-0000-000020620000}"/>
    <cellStyle name="Note 8 3" xfId="25120" xr:uid="{00000000-0005-0000-0000-000021620000}"/>
    <cellStyle name="Note 8 3 10" xfId="25121" xr:uid="{00000000-0005-0000-0000-000022620000}"/>
    <cellStyle name="Note 8 3 11" xfId="25122" xr:uid="{00000000-0005-0000-0000-000023620000}"/>
    <cellStyle name="Note 8 3 12" xfId="25123" xr:uid="{00000000-0005-0000-0000-000024620000}"/>
    <cellStyle name="Note 8 3 13" xfId="25124" xr:uid="{00000000-0005-0000-0000-000025620000}"/>
    <cellStyle name="Note 8 3 14" xfId="25125" xr:uid="{00000000-0005-0000-0000-000026620000}"/>
    <cellStyle name="Note 8 3 15" xfId="25126" xr:uid="{00000000-0005-0000-0000-000027620000}"/>
    <cellStyle name="Note 8 3 16" xfId="25127" xr:uid="{00000000-0005-0000-0000-000028620000}"/>
    <cellStyle name="Note 8 3 17" xfId="25128" xr:uid="{00000000-0005-0000-0000-000029620000}"/>
    <cellStyle name="Note 8 3 18" xfId="25129" xr:uid="{00000000-0005-0000-0000-00002A620000}"/>
    <cellStyle name="Note 8 3 19" xfId="25130" xr:uid="{00000000-0005-0000-0000-00002B620000}"/>
    <cellStyle name="Note 8 3 2" xfId="25131" xr:uid="{00000000-0005-0000-0000-00002C620000}"/>
    <cellStyle name="Note 8 3 2 2" xfId="25132" xr:uid="{00000000-0005-0000-0000-00002D620000}"/>
    <cellStyle name="Note 8 3 2 3" xfId="25133" xr:uid="{00000000-0005-0000-0000-00002E620000}"/>
    <cellStyle name="Note 8 3 2 4" xfId="25134" xr:uid="{00000000-0005-0000-0000-00002F620000}"/>
    <cellStyle name="Note 8 3 2 5" xfId="25135" xr:uid="{00000000-0005-0000-0000-000030620000}"/>
    <cellStyle name="Note 8 3 2 6" xfId="25136" xr:uid="{00000000-0005-0000-0000-000031620000}"/>
    <cellStyle name="Note 8 3 20" xfId="25137" xr:uid="{00000000-0005-0000-0000-000032620000}"/>
    <cellStyle name="Note 8 3 21" xfId="25138" xr:uid="{00000000-0005-0000-0000-000033620000}"/>
    <cellStyle name="Note 8 3 22" xfId="25139" xr:uid="{00000000-0005-0000-0000-000034620000}"/>
    <cellStyle name="Note 8 3 23" xfId="25140" xr:uid="{00000000-0005-0000-0000-000035620000}"/>
    <cellStyle name="Note 8 3 24" xfId="25141" xr:uid="{00000000-0005-0000-0000-000036620000}"/>
    <cellStyle name="Note 8 3 25" xfId="25142" xr:uid="{00000000-0005-0000-0000-000037620000}"/>
    <cellStyle name="Note 8 3 26" xfId="25143" xr:uid="{00000000-0005-0000-0000-000038620000}"/>
    <cellStyle name="Note 8 3 3" xfId="25144" xr:uid="{00000000-0005-0000-0000-000039620000}"/>
    <cellStyle name="Note 8 3 4" xfId="25145" xr:uid="{00000000-0005-0000-0000-00003A620000}"/>
    <cellStyle name="Note 8 3 5" xfId="25146" xr:uid="{00000000-0005-0000-0000-00003B620000}"/>
    <cellStyle name="Note 8 3 6" xfId="25147" xr:uid="{00000000-0005-0000-0000-00003C620000}"/>
    <cellStyle name="Note 8 3 7" xfId="25148" xr:uid="{00000000-0005-0000-0000-00003D620000}"/>
    <cellStyle name="Note 8 3 8" xfId="25149" xr:uid="{00000000-0005-0000-0000-00003E620000}"/>
    <cellStyle name="Note 8 3 9" xfId="25150" xr:uid="{00000000-0005-0000-0000-00003F620000}"/>
    <cellStyle name="Note 8 30" xfId="25151" xr:uid="{00000000-0005-0000-0000-000040620000}"/>
    <cellStyle name="Note 8 31" xfId="25152" xr:uid="{00000000-0005-0000-0000-000041620000}"/>
    <cellStyle name="Note 8 32" xfId="25153" xr:uid="{00000000-0005-0000-0000-000042620000}"/>
    <cellStyle name="Note 8 33" xfId="25154" xr:uid="{00000000-0005-0000-0000-000043620000}"/>
    <cellStyle name="Note 8 34" xfId="25155" xr:uid="{00000000-0005-0000-0000-000044620000}"/>
    <cellStyle name="Note 8 35" xfId="25156" xr:uid="{00000000-0005-0000-0000-000045620000}"/>
    <cellStyle name="Note 8 36" xfId="25157" xr:uid="{00000000-0005-0000-0000-000046620000}"/>
    <cellStyle name="Note 8 37" xfId="25158" xr:uid="{00000000-0005-0000-0000-000047620000}"/>
    <cellStyle name="Note 8 38" xfId="25159" xr:uid="{00000000-0005-0000-0000-000048620000}"/>
    <cellStyle name="Note 8 39" xfId="25160" xr:uid="{00000000-0005-0000-0000-000049620000}"/>
    <cellStyle name="Note 8 4" xfId="25161" xr:uid="{00000000-0005-0000-0000-00004A620000}"/>
    <cellStyle name="Note 8 4 10" xfId="25162" xr:uid="{00000000-0005-0000-0000-00004B620000}"/>
    <cellStyle name="Note 8 4 11" xfId="25163" xr:uid="{00000000-0005-0000-0000-00004C620000}"/>
    <cellStyle name="Note 8 4 12" xfId="25164" xr:uid="{00000000-0005-0000-0000-00004D620000}"/>
    <cellStyle name="Note 8 4 13" xfId="25165" xr:uid="{00000000-0005-0000-0000-00004E620000}"/>
    <cellStyle name="Note 8 4 14" xfId="25166" xr:uid="{00000000-0005-0000-0000-00004F620000}"/>
    <cellStyle name="Note 8 4 15" xfId="25167" xr:uid="{00000000-0005-0000-0000-000050620000}"/>
    <cellStyle name="Note 8 4 16" xfId="25168" xr:uid="{00000000-0005-0000-0000-000051620000}"/>
    <cellStyle name="Note 8 4 17" xfId="25169" xr:uid="{00000000-0005-0000-0000-000052620000}"/>
    <cellStyle name="Note 8 4 18" xfId="25170" xr:uid="{00000000-0005-0000-0000-000053620000}"/>
    <cellStyle name="Note 8 4 19" xfId="25171" xr:uid="{00000000-0005-0000-0000-000054620000}"/>
    <cellStyle name="Note 8 4 2" xfId="25172" xr:uid="{00000000-0005-0000-0000-000055620000}"/>
    <cellStyle name="Note 8 4 2 2" xfId="25173" xr:uid="{00000000-0005-0000-0000-000056620000}"/>
    <cellStyle name="Note 8 4 2 3" xfId="25174" xr:uid="{00000000-0005-0000-0000-000057620000}"/>
    <cellStyle name="Note 8 4 2 4" xfId="25175" xr:uid="{00000000-0005-0000-0000-000058620000}"/>
    <cellStyle name="Note 8 4 2 5" xfId="25176" xr:uid="{00000000-0005-0000-0000-000059620000}"/>
    <cellStyle name="Note 8 4 2 6" xfId="25177" xr:uid="{00000000-0005-0000-0000-00005A620000}"/>
    <cellStyle name="Note 8 4 20" xfId="25178" xr:uid="{00000000-0005-0000-0000-00005B620000}"/>
    <cellStyle name="Note 8 4 21" xfId="25179" xr:uid="{00000000-0005-0000-0000-00005C620000}"/>
    <cellStyle name="Note 8 4 22" xfId="25180" xr:uid="{00000000-0005-0000-0000-00005D620000}"/>
    <cellStyle name="Note 8 4 23" xfId="25181" xr:uid="{00000000-0005-0000-0000-00005E620000}"/>
    <cellStyle name="Note 8 4 24" xfId="25182" xr:uid="{00000000-0005-0000-0000-00005F620000}"/>
    <cellStyle name="Note 8 4 25" xfId="25183" xr:uid="{00000000-0005-0000-0000-000060620000}"/>
    <cellStyle name="Note 8 4 26" xfId="25184" xr:uid="{00000000-0005-0000-0000-000061620000}"/>
    <cellStyle name="Note 8 4 3" xfId="25185" xr:uid="{00000000-0005-0000-0000-000062620000}"/>
    <cellStyle name="Note 8 4 4" xfId="25186" xr:uid="{00000000-0005-0000-0000-000063620000}"/>
    <cellStyle name="Note 8 4 5" xfId="25187" xr:uid="{00000000-0005-0000-0000-000064620000}"/>
    <cellStyle name="Note 8 4 6" xfId="25188" xr:uid="{00000000-0005-0000-0000-000065620000}"/>
    <cellStyle name="Note 8 4 7" xfId="25189" xr:uid="{00000000-0005-0000-0000-000066620000}"/>
    <cellStyle name="Note 8 4 8" xfId="25190" xr:uid="{00000000-0005-0000-0000-000067620000}"/>
    <cellStyle name="Note 8 4 9" xfId="25191" xr:uid="{00000000-0005-0000-0000-000068620000}"/>
    <cellStyle name="Note 8 40" xfId="25192" xr:uid="{00000000-0005-0000-0000-000069620000}"/>
    <cellStyle name="Note 8 41" xfId="25193" xr:uid="{00000000-0005-0000-0000-00006A620000}"/>
    <cellStyle name="Note 8 42" xfId="25194" xr:uid="{00000000-0005-0000-0000-00006B620000}"/>
    <cellStyle name="Note 8 5" xfId="25195" xr:uid="{00000000-0005-0000-0000-00006C620000}"/>
    <cellStyle name="Note 8 5 10" xfId="25196" xr:uid="{00000000-0005-0000-0000-00006D620000}"/>
    <cellStyle name="Note 8 5 11" xfId="25197" xr:uid="{00000000-0005-0000-0000-00006E620000}"/>
    <cellStyle name="Note 8 5 12" xfId="25198" xr:uid="{00000000-0005-0000-0000-00006F620000}"/>
    <cellStyle name="Note 8 5 13" xfId="25199" xr:uid="{00000000-0005-0000-0000-000070620000}"/>
    <cellStyle name="Note 8 5 14" xfId="25200" xr:uid="{00000000-0005-0000-0000-000071620000}"/>
    <cellStyle name="Note 8 5 15" xfId="25201" xr:uid="{00000000-0005-0000-0000-000072620000}"/>
    <cellStyle name="Note 8 5 16" xfId="25202" xr:uid="{00000000-0005-0000-0000-000073620000}"/>
    <cellStyle name="Note 8 5 17" xfId="25203" xr:uid="{00000000-0005-0000-0000-000074620000}"/>
    <cellStyle name="Note 8 5 18" xfId="25204" xr:uid="{00000000-0005-0000-0000-000075620000}"/>
    <cellStyle name="Note 8 5 19" xfId="25205" xr:uid="{00000000-0005-0000-0000-000076620000}"/>
    <cellStyle name="Note 8 5 2" xfId="25206" xr:uid="{00000000-0005-0000-0000-000077620000}"/>
    <cellStyle name="Note 8 5 2 2" xfId="25207" xr:uid="{00000000-0005-0000-0000-000078620000}"/>
    <cellStyle name="Note 8 5 2 3" xfId="25208" xr:uid="{00000000-0005-0000-0000-000079620000}"/>
    <cellStyle name="Note 8 5 2 4" xfId="25209" xr:uid="{00000000-0005-0000-0000-00007A620000}"/>
    <cellStyle name="Note 8 5 2 5" xfId="25210" xr:uid="{00000000-0005-0000-0000-00007B620000}"/>
    <cellStyle name="Note 8 5 2 6" xfId="25211" xr:uid="{00000000-0005-0000-0000-00007C620000}"/>
    <cellStyle name="Note 8 5 20" xfId="25212" xr:uid="{00000000-0005-0000-0000-00007D620000}"/>
    <cellStyle name="Note 8 5 21" xfId="25213" xr:uid="{00000000-0005-0000-0000-00007E620000}"/>
    <cellStyle name="Note 8 5 22" xfId="25214" xr:uid="{00000000-0005-0000-0000-00007F620000}"/>
    <cellStyle name="Note 8 5 23" xfId="25215" xr:uid="{00000000-0005-0000-0000-000080620000}"/>
    <cellStyle name="Note 8 5 24" xfId="25216" xr:uid="{00000000-0005-0000-0000-000081620000}"/>
    <cellStyle name="Note 8 5 25" xfId="25217" xr:uid="{00000000-0005-0000-0000-000082620000}"/>
    <cellStyle name="Note 8 5 26" xfId="25218" xr:uid="{00000000-0005-0000-0000-000083620000}"/>
    <cellStyle name="Note 8 5 3" xfId="25219" xr:uid="{00000000-0005-0000-0000-000084620000}"/>
    <cellStyle name="Note 8 5 4" xfId="25220" xr:uid="{00000000-0005-0000-0000-000085620000}"/>
    <cellStyle name="Note 8 5 5" xfId="25221" xr:uid="{00000000-0005-0000-0000-000086620000}"/>
    <cellStyle name="Note 8 5 6" xfId="25222" xr:uid="{00000000-0005-0000-0000-000087620000}"/>
    <cellStyle name="Note 8 5 7" xfId="25223" xr:uid="{00000000-0005-0000-0000-000088620000}"/>
    <cellStyle name="Note 8 5 8" xfId="25224" xr:uid="{00000000-0005-0000-0000-000089620000}"/>
    <cellStyle name="Note 8 5 9" xfId="25225" xr:uid="{00000000-0005-0000-0000-00008A620000}"/>
    <cellStyle name="Note 8 6" xfId="25226" xr:uid="{00000000-0005-0000-0000-00008B620000}"/>
    <cellStyle name="Note 8 6 10" xfId="25227" xr:uid="{00000000-0005-0000-0000-00008C620000}"/>
    <cellStyle name="Note 8 6 11" xfId="25228" xr:uid="{00000000-0005-0000-0000-00008D620000}"/>
    <cellStyle name="Note 8 6 12" xfId="25229" xr:uid="{00000000-0005-0000-0000-00008E620000}"/>
    <cellStyle name="Note 8 6 13" xfId="25230" xr:uid="{00000000-0005-0000-0000-00008F620000}"/>
    <cellStyle name="Note 8 6 14" xfId="25231" xr:uid="{00000000-0005-0000-0000-000090620000}"/>
    <cellStyle name="Note 8 6 15" xfId="25232" xr:uid="{00000000-0005-0000-0000-000091620000}"/>
    <cellStyle name="Note 8 6 16" xfId="25233" xr:uid="{00000000-0005-0000-0000-000092620000}"/>
    <cellStyle name="Note 8 6 17" xfId="25234" xr:uid="{00000000-0005-0000-0000-000093620000}"/>
    <cellStyle name="Note 8 6 18" xfId="25235" xr:uid="{00000000-0005-0000-0000-000094620000}"/>
    <cellStyle name="Note 8 6 19" xfId="25236" xr:uid="{00000000-0005-0000-0000-000095620000}"/>
    <cellStyle name="Note 8 6 2" xfId="25237" xr:uid="{00000000-0005-0000-0000-000096620000}"/>
    <cellStyle name="Note 8 6 20" xfId="25238" xr:uid="{00000000-0005-0000-0000-000097620000}"/>
    <cellStyle name="Note 8 6 21" xfId="25239" xr:uid="{00000000-0005-0000-0000-000098620000}"/>
    <cellStyle name="Note 8 6 22" xfId="25240" xr:uid="{00000000-0005-0000-0000-000099620000}"/>
    <cellStyle name="Note 8 6 23" xfId="25241" xr:uid="{00000000-0005-0000-0000-00009A620000}"/>
    <cellStyle name="Note 8 6 24" xfId="25242" xr:uid="{00000000-0005-0000-0000-00009B620000}"/>
    <cellStyle name="Note 8 6 25" xfId="25243" xr:uid="{00000000-0005-0000-0000-00009C620000}"/>
    <cellStyle name="Note 8 6 26" xfId="25244" xr:uid="{00000000-0005-0000-0000-00009D620000}"/>
    <cellStyle name="Note 8 6 3" xfId="25245" xr:uid="{00000000-0005-0000-0000-00009E620000}"/>
    <cellStyle name="Note 8 6 4" xfId="25246" xr:uid="{00000000-0005-0000-0000-00009F620000}"/>
    <cellStyle name="Note 8 6 5" xfId="25247" xr:uid="{00000000-0005-0000-0000-0000A0620000}"/>
    <cellStyle name="Note 8 6 6" xfId="25248" xr:uid="{00000000-0005-0000-0000-0000A1620000}"/>
    <cellStyle name="Note 8 6 7" xfId="25249" xr:uid="{00000000-0005-0000-0000-0000A2620000}"/>
    <cellStyle name="Note 8 6 8" xfId="25250" xr:uid="{00000000-0005-0000-0000-0000A3620000}"/>
    <cellStyle name="Note 8 6 9" xfId="25251" xr:uid="{00000000-0005-0000-0000-0000A4620000}"/>
    <cellStyle name="Note 8 7" xfId="25252" xr:uid="{00000000-0005-0000-0000-0000A5620000}"/>
    <cellStyle name="Note 8 7 10" xfId="25253" xr:uid="{00000000-0005-0000-0000-0000A6620000}"/>
    <cellStyle name="Note 8 7 11" xfId="25254" xr:uid="{00000000-0005-0000-0000-0000A7620000}"/>
    <cellStyle name="Note 8 7 12" xfId="25255" xr:uid="{00000000-0005-0000-0000-0000A8620000}"/>
    <cellStyle name="Note 8 7 13" xfId="25256" xr:uid="{00000000-0005-0000-0000-0000A9620000}"/>
    <cellStyle name="Note 8 7 14" xfId="25257" xr:uid="{00000000-0005-0000-0000-0000AA620000}"/>
    <cellStyle name="Note 8 7 15" xfId="25258" xr:uid="{00000000-0005-0000-0000-0000AB620000}"/>
    <cellStyle name="Note 8 7 16" xfId="25259" xr:uid="{00000000-0005-0000-0000-0000AC620000}"/>
    <cellStyle name="Note 8 7 17" xfId="25260" xr:uid="{00000000-0005-0000-0000-0000AD620000}"/>
    <cellStyle name="Note 8 7 18" xfId="25261" xr:uid="{00000000-0005-0000-0000-0000AE620000}"/>
    <cellStyle name="Note 8 7 19" xfId="25262" xr:uid="{00000000-0005-0000-0000-0000AF620000}"/>
    <cellStyle name="Note 8 7 2" xfId="25263" xr:uid="{00000000-0005-0000-0000-0000B0620000}"/>
    <cellStyle name="Note 8 7 20" xfId="25264" xr:uid="{00000000-0005-0000-0000-0000B1620000}"/>
    <cellStyle name="Note 8 7 21" xfId="25265" xr:uid="{00000000-0005-0000-0000-0000B2620000}"/>
    <cellStyle name="Note 8 7 22" xfId="25266" xr:uid="{00000000-0005-0000-0000-0000B3620000}"/>
    <cellStyle name="Note 8 7 23" xfId="25267" xr:uid="{00000000-0005-0000-0000-0000B4620000}"/>
    <cellStyle name="Note 8 7 24" xfId="25268" xr:uid="{00000000-0005-0000-0000-0000B5620000}"/>
    <cellStyle name="Note 8 7 25" xfId="25269" xr:uid="{00000000-0005-0000-0000-0000B6620000}"/>
    <cellStyle name="Note 8 7 26" xfId="25270" xr:uid="{00000000-0005-0000-0000-0000B7620000}"/>
    <cellStyle name="Note 8 7 3" xfId="25271" xr:uid="{00000000-0005-0000-0000-0000B8620000}"/>
    <cellStyle name="Note 8 7 4" xfId="25272" xr:uid="{00000000-0005-0000-0000-0000B9620000}"/>
    <cellStyle name="Note 8 7 5" xfId="25273" xr:uid="{00000000-0005-0000-0000-0000BA620000}"/>
    <cellStyle name="Note 8 7 6" xfId="25274" xr:uid="{00000000-0005-0000-0000-0000BB620000}"/>
    <cellStyle name="Note 8 7 7" xfId="25275" xr:uid="{00000000-0005-0000-0000-0000BC620000}"/>
    <cellStyle name="Note 8 7 8" xfId="25276" xr:uid="{00000000-0005-0000-0000-0000BD620000}"/>
    <cellStyle name="Note 8 7 9" xfId="25277" xr:uid="{00000000-0005-0000-0000-0000BE620000}"/>
    <cellStyle name="Note 8 8" xfId="25278" xr:uid="{00000000-0005-0000-0000-0000BF620000}"/>
    <cellStyle name="Note 8 8 10" xfId="25279" xr:uid="{00000000-0005-0000-0000-0000C0620000}"/>
    <cellStyle name="Note 8 8 11" xfId="25280" xr:uid="{00000000-0005-0000-0000-0000C1620000}"/>
    <cellStyle name="Note 8 8 12" xfId="25281" xr:uid="{00000000-0005-0000-0000-0000C2620000}"/>
    <cellStyle name="Note 8 8 13" xfId="25282" xr:uid="{00000000-0005-0000-0000-0000C3620000}"/>
    <cellStyle name="Note 8 8 14" xfId="25283" xr:uid="{00000000-0005-0000-0000-0000C4620000}"/>
    <cellStyle name="Note 8 8 15" xfId="25284" xr:uid="{00000000-0005-0000-0000-0000C5620000}"/>
    <cellStyle name="Note 8 8 16" xfId="25285" xr:uid="{00000000-0005-0000-0000-0000C6620000}"/>
    <cellStyle name="Note 8 8 17" xfId="25286" xr:uid="{00000000-0005-0000-0000-0000C7620000}"/>
    <cellStyle name="Note 8 8 18" xfId="25287" xr:uid="{00000000-0005-0000-0000-0000C8620000}"/>
    <cellStyle name="Note 8 8 19" xfId="25288" xr:uid="{00000000-0005-0000-0000-0000C9620000}"/>
    <cellStyle name="Note 8 8 2" xfId="25289" xr:uid="{00000000-0005-0000-0000-0000CA620000}"/>
    <cellStyle name="Note 8 8 20" xfId="25290" xr:uid="{00000000-0005-0000-0000-0000CB620000}"/>
    <cellStyle name="Note 8 8 21" xfId="25291" xr:uid="{00000000-0005-0000-0000-0000CC620000}"/>
    <cellStyle name="Note 8 8 22" xfId="25292" xr:uid="{00000000-0005-0000-0000-0000CD620000}"/>
    <cellStyle name="Note 8 8 23" xfId="25293" xr:uid="{00000000-0005-0000-0000-0000CE620000}"/>
    <cellStyle name="Note 8 8 24" xfId="25294" xr:uid="{00000000-0005-0000-0000-0000CF620000}"/>
    <cellStyle name="Note 8 8 25" xfId="25295" xr:uid="{00000000-0005-0000-0000-0000D0620000}"/>
    <cellStyle name="Note 8 8 3" xfId="25296" xr:uid="{00000000-0005-0000-0000-0000D1620000}"/>
    <cellStyle name="Note 8 8 4" xfId="25297" xr:uid="{00000000-0005-0000-0000-0000D2620000}"/>
    <cellStyle name="Note 8 8 5" xfId="25298" xr:uid="{00000000-0005-0000-0000-0000D3620000}"/>
    <cellStyle name="Note 8 8 6" xfId="25299" xr:uid="{00000000-0005-0000-0000-0000D4620000}"/>
    <cellStyle name="Note 8 8 7" xfId="25300" xr:uid="{00000000-0005-0000-0000-0000D5620000}"/>
    <cellStyle name="Note 8 8 8" xfId="25301" xr:uid="{00000000-0005-0000-0000-0000D6620000}"/>
    <cellStyle name="Note 8 8 9" xfId="25302" xr:uid="{00000000-0005-0000-0000-0000D7620000}"/>
    <cellStyle name="Note 8 9" xfId="25303" xr:uid="{00000000-0005-0000-0000-0000D8620000}"/>
    <cellStyle name="Note 8 9 10" xfId="25304" xr:uid="{00000000-0005-0000-0000-0000D9620000}"/>
    <cellStyle name="Note 8 9 11" xfId="25305" xr:uid="{00000000-0005-0000-0000-0000DA620000}"/>
    <cellStyle name="Note 8 9 12" xfId="25306" xr:uid="{00000000-0005-0000-0000-0000DB620000}"/>
    <cellStyle name="Note 8 9 13" xfId="25307" xr:uid="{00000000-0005-0000-0000-0000DC620000}"/>
    <cellStyle name="Note 8 9 14" xfId="25308" xr:uid="{00000000-0005-0000-0000-0000DD620000}"/>
    <cellStyle name="Note 8 9 15" xfId="25309" xr:uid="{00000000-0005-0000-0000-0000DE620000}"/>
    <cellStyle name="Note 8 9 16" xfId="25310" xr:uid="{00000000-0005-0000-0000-0000DF620000}"/>
    <cellStyle name="Note 8 9 17" xfId="25311" xr:uid="{00000000-0005-0000-0000-0000E0620000}"/>
    <cellStyle name="Note 8 9 18" xfId="25312" xr:uid="{00000000-0005-0000-0000-0000E1620000}"/>
    <cellStyle name="Note 8 9 19" xfId="25313" xr:uid="{00000000-0005-0000-0000-0000E2620000}"/>
    <cellStyle name="Note 8 9 2" xfId="25314" xr:uid="{00000000-0005-0000-0000-0000E3620000}"/>
    <cellStyle name="Note 8 9 20" xfId="25315" xr:uid="{00000000-0005-0000-0000-0000E4620000}"/>
    <cellStyle name="Note 8 9 21" xfId="25316" xr:uid="{00000000-0005-0000-0000-0000E5620000}"/>
    <cellStyle name="Note 8 9 22" xfId="25317" xr:uid="{00000000-0005-0000-0000-0000E6620000}"/>
    <cellStyle name="Note 8 9 23" xfId="25318" xr:uid="{00000000-0005-0000-0000-0000E7620000}"/>
    <cellStyle name="Note 8 9 24" xfId="25319" xr:uid="{00000000-0005-0000-0000-0000E8620000}"/>
    <cellStyle name="Note 8 9 25" xfId="25320" xr:uid="{00000000-0005-0000-0000-0000E9620000}"/>
    <cellStyle name="Note 8 9 3" xfId="25321" xr:uid="{00000000-0005-0000-0000-0000EA620000}"/>
    <cellStyle name="Note 8 9 4" xfId="25322" xr:uid="{00000000-0005-0000-0000-0000EB620000}"/>
    <cellStyle name="Note 8 9 5" xfId="25323" xr:uid="{00000000-0005-0000-0000-0000EC620000}"/>
    <cellStyle name="Note 8 9 6" xfId="25324" xr:uid="{00000000-0005-0000-0000-0000ED620000}"/>
    <cellStyle name="Note 8 9 7" xfId="25325" xr:uid="{00000000-0005-0000-0000-0000EE620000}"/>
    <cellStyle name="Note 8 9 8" xfId="25326" xr:uid="{00000000-0005-0000-0000-0000EF620000}"/>
    <cellStyle name="Note 8 9 9" xfId="25327" xr:uid="{00000000-0005-0000-0000-0000F0620000}"/>
    <cellStyle name="Note 9" xfId="25328" xr:uid="{00000000-0005-0000-0000-0000F1620000}"/>
    <cellStyle name="Note 9 10" xfId="25329" xr:uid="{00000000-0005-0000-0000-0000F2620000}"/>
    <cellStyle name="Note 9 10 10" xfId="25330" xr:uid="{00000000-0005-0000-0000-0000F3620000}"/>
    <cellStyle name="Note 9 10 11" xfId="25331" xr:uid="{00000000-0005-0000-0000-0000F4620000}"/>
    <cellStyle name="Note 9 10 12" xfId="25332" xr:uid="{00000000-0005-0000-0000-0000F5620000}"/>
    <cellStyle name="Note 9 10 13" xfId="25333" xr:uid="{00000000-0005-0000-0000-0000F6620000}"/>
    <cellStyle name="Note 9 10 14" xfId="25334" xr:uid="{00000000-0005-0000-0000-0000F7620000}"/>
    <cellStyle name="Note 9 10 15" xfId="25335" xr:uid="{00000000-0005-0000-0000-0000F8620000}"/>
    <cellStyle name="Note 9 10 16" xfId="25336" xr:uid="{00000000-0005-0000-0000-0000F9620000}"/>
    <cellStyle name="Note 9 10 17" xfId="25337" xr:uid="{00000000-0005-0000-0000-0000FA620000}"/>
    <cellStyle name="Note 9 10 18" xfId="25338" xr:uid="{00000000-0005-0000-0000-0000FB620000}"/>
    <cellStyle name="Note 9 10 19" xfId="25339" xr:uid="{00000000-0005-0000-0000-0000FC620000}"/>
    <cellStyle name="Note 9 10 2" xfId="25340" xr:uid="{00000000-0005-0000-0000-0000FD620000}"/>
    <cellStyle name="Note 9 10 20" xfId="25341" xr:uid="{00000000-0005-0000-0000-0000FE620000}"/>
    <cellStyle name="Note 9 10 21" xfId="25342" xr:uid="{00000000-0005-0000-0000-0000FF620000}"/>
    <cellStyle name="Note 9 10 22" xfId="25343" xr:uid="{00000000-0005-0000-0000-000000630000}"/>
    <cellStyle name="Note 9 10 23" xfId="25344" xr:uid="{00000000-0005-0000-0000-000001630000}"/>
    <cellStyle name="Note 9 10 24" xfId="25345" xr:uid="{00000000-0005-0000-0000-000002630000}"/>
    <cellStyle name="Note 9 10 25" xfId="25346" xr:uid="{00000000-0005-0000-0000-000003630000}"/>
    <cellStyle name="Note 9 10 3" xfId="25347" xr:uid="{00000000-0005-0000-0000-000004630000}"/>
    <cellStyle name="Note 9 10 4" xfId="25348" xr:uid="{00000000-0005-0000-0000-000005630000}"/>
    <cellStyle name="Note 9 10 5" xfId="25349" xr:uid="{00000000-0005-0000-0000-000006630000}"/>
    <cellStyle name="Note 9 10 6" xfId="25350" xr:uid="{00000000-0005-0000-0000-000007630000}"/>
    <cellStyle name="Note 9 10 7" xfId="25351" xr:uid="{00000000-0005-0000-0000-000008630000}"/>
    <cellStyle name="Note 9 10 8" xfId="25352" xr:uid="{00000000-0005-0000-0000-000009630000}"/>
    <cellStyle name="Note 9 10 9" xfId="25353" xr:uid="{00000000-0005-0000-0000-00000A630000}"/>
    <cellStyle name="Note 9 11" xfId="25354" xr:uid="{00000000-0005-0000-0000-00000B630000}"/>
    <cellStyle name="Note 9 11 2" xfId="25355" xr:uid="{00000000-0005-0000-0000-00000C630000}"/>
    <cellStyle name="Note 9 11 3" xfId="25356" xr:uid="{00000000-0005-0000-0000-00000D630000}"/>
    <cellStyle name="Note 9 11 4" xfId="25357" xr:uid="{00000000-0005-0000-0000-00000E630000}"/>
    <cellStyle name="Note 9 11 5" xfId="25358" xr:uid="{00000000-0005-0000-0000-00000F630000}"/>
    <cellStyle name="Note 9 11 6" xfId="25359" xr:uid="{00000000-0005-0000-0000-000010630000}"/>
    <cellStyle name="Note 9 12" xfId="25360" xr:uid="{00000000-0005-0000-0000-000011630000}"/>
    <cellStyle name="Note 9 13" xfId="25361" xr:uid="{00000000-0005-0000-0000-000012630000}"/>
    <cellStyle name="Note 9 14" xfId="25362" xr:uid="{00000000-0005-0000-0000-000013630000}"/>
    <cellStyle name="Note 9 15" xfId="25363" xr:uid="{00000000-0005-0000-0000-000014630000}"/>
    <cellStyle name="Note 9 16" xfId="25364" xr:uid="{00000000-0005-0000-0000-000015630000}"/>
    <cellStyle name="Note 9 17" xfId="25365" xr:uid="{00000000-0005-0000-0000-000016630000}"/>
    <cellStyle name="Note 9 18" xfId="25366" xr:uid="{00000000-0005-0000-0000-000017630000}"/>
    <cellStyle name="Note 9 19" xfId="25367" xr:uid="{00000000-0005-0000-0000-000018630000}"/>
    <cellStyle name="Note 9 2" xfId="25368" xr:uid="{00000000-0005-0000-0000-000019630000}"/>
    <cellStyle name="Note 9 2 10" xfId="25369" xr:uid="{00000000-0005-0000-0000-00001A630000}"/>
    <cellStyle name="Note 9 2 11" xfId="25370" xr:uid="{00000000-0005-0000-0000-00001B630000}"/>
    <cellStyle name="Note 9 2 12" xfId="25371" xr:uid="{00000000-0005-0000-0000-00001C630000}"/>
    <cellStyle name="Note 9 2 13" xfId="25372" xr:uid="{00000000-0005-0000-0000-00001D630000}"/>
    <cellStyle name="Note 9 2 14" xfId="25373" xr:uid="{00000000-0005-0000-0000-00001E630000}"/>
    <cellStyle name="Note 9 2 15" xfId="25374" xr:uid="{00000000-0005-0000-0000-00001F630000}"/>
    <cellStyle name="Note 9 2 16" xfId="25375" xr:uid="{00000000-0005-0000-0000-000020630000}"/>
    <cellStyle name="Note 9 2 17" xfId="25376" xr:uid="{00000000-0005-0000-0000-000021630000}"/>
    <cellStyle name="Note 9 2 18" xfId="25377" xr:uid="{00000000-0005-0000-0000-000022630000}"/>
    <cellStyle name="Note 9 2 19" xfId="25378" xr:uid="{00000000-0005-0000-0000-000023630000}"/>
    <cellStyle name="Note 9 2 2" xfId="25379" xr:uid="{00000000-0005-0000-0000-000024630000}"/>
    <cellStyle name="Note 9 2 2 2" xfId="25380" xr:uid="{00000000-0005-0000-0000-000025630000}"/>
    <cellStyle name="Note 9 2 2 3" xfId="25381" xr:uid="{00000000-0005-0000-0000-000026630000}"/>
    <cellStyle name="Note 9 2 2 4" xfId="25382" xr:uid="{00000000-0005-0000-0000-000027630000}"/>
    <cellStyle name="Note 9 2 2 5" xfId="25383" xr:uid="{00000000-0005-0000-0000-000028630000}"/>
    <cellStyle name="Note 9 2 2 6" xfId="25384" xr:uid="{00000000-0005-0000-0000-000029630000}"/>
    <cellStyle name="Note 9 2 20" xfId="25385" xr:uid="{00000000-0005-0000-0000-00002A630000}"/>
    <cellStyle name="Note 9 2 21" xfId="25386" xr:uid="{00000000-0005-0000-0000-00002B630000}"/>
    <cellStyle name="Note 9 2 22" xfId="25387" xr:uid="{00000000-0005-0000-0000-00002C630000}"/>
    <cellStyle name="Note 9 2 23" xfId="25388" xr:uid="{00000000-0005-0000-0000-00002D630000}"/>
    <cellStyle name="Note 9 2 24" xfId="25389" xr:uid="{00000000-0005-0000-0000-00002E630000}"/>
    <cellStyle name="Note 9 2 25" xfId="25390" xr:uid="{00000000-0005-0000-0000-00002F630000}"/>
    <cellStyle name="Note 9 2 3" xfId="25391" xr:uid="{00000000-0005-0000-0000-000030630000}"/>
    <cellStyle name="Note 9 2 4" xfId="25392" xr:uid="{00000000-0005-0000-0000-000031630000}"/>
    <cellStyle name="Note 9 2 5" xfId="25393" xr:uid="{00000000-0005-0000-0000-000032630000}"/>
    <cellStyle name="Note 9 2 6" xfId="25394" xr:uid="{00000000-0005-0000-0000-000033630000}"/>
    <cellStyle name="Note 9 2 7" xfId="25395" xr:uid="{00000000-0005-0000-0000-000034630000}"/>
    <cellStyle name="Note 9 2 8" xfId="25396" xr:uid="{00000000-0005-0000-0000-000035630000}"/>
    <cellStyle name="Note 9 2 9" xfId="25397" xr:uid="{00000000-0005-0000-0000-000036630000}"/>
    <cellStyle name="Note 9 20" xfId="25398" xr:uid="{00000000-0005-0000-0000-000037630000}"/>
    <cellStyle name="Note 9 21" xfId="25399" xr:uid="{00000000-0005-0000-0000-000038630000}"/>
    <cellStyle name="Note 9 22" xfId="25400" xr:uid="{00000000-0005-0000-0000-000039630000}"/>
    <cellStyle name="Note 9 23" xfId="25401" xr:uid="{00000000-0005-0000-0000-00003A630000}"/>
    <cellStyle name="Note 9 24" xfId="25402" xr:uid="{00000000-0005-0000-0000-00003B630000}"/>
    <cellStyle name="Note 9 25" xfId="25403" xr:uid="{00000000-0005-0000-0000-00003C630000}"/>
    <cellStyle name="Note 9 26" xfId="25404" xr:uid="{00000000-0005-0000-0000-00003D630000}"/>
    <cellStyle name="Note 9 27" xfId="25405" xr:uid="{00000000-0005-0000-0000-00003E630000}"/>
    <cellStyle name="Note 9 28" xfId="25406" xr:uid="{00000000-0005-0000-0000-00003F630000}"/>
    <cellStyle name="Note 9 29" xfId="25407" xr:uid="{00000000-0005-0000-0000-000040630000}"/>
    <cellStyle name="Note 9 3" xfId="25408" xr:uid="{00000000-0005-0000-0000-000041630000}"/>
    <cellStyle name="Note 9 3 10" xfId="25409" xr:uid="{00000000-0005-0000-0000-000042630000}"/>
    <cellStyle name="Note 9 3 11" xfId="25410" xr:uid="{00000000-0005-0000-0000-000043630000}"/>
    <cellStyle name="Note 9 3 12" xfId="25411" xr:uid="{00000000-0005-0000-0000-000044630000}"/>
    <cellStyle name="Note 9 3 13" xfId="25412" xr:uid="{00000000-0005-0000-0000-000045630000}"/>
    <cellStyle name="Note 9 3 14" xfId="25413" xr:uid="{00000000-0005-0000-0000-000046630000}"/>
    <cellStyle name="Note 9 3 15" xfId="25414" xr:uid="{00000000-0005-0000-0000-000047630000}"/>
    <cellStyle name="Note 9 3 16" xfId="25415" xr:uid="{00000000-0005-0000-0000-000048630000}"/>
    <cellStyle name="Note 9 3 17" xfId="25416" xr:uid="{00000000-0005-0000-0000-000049630000}"/>
    <cellStyle name="Note 9 3 18" xfId="25417" xr:uid="{00000000-0005-0000-0000-00004A630000}"/>
    <cellStyle name="Note 9 3 19" xfId="25418" xr:uid="{00000000-0005-0000-0000-00004B630000}"/>
    <cellStyle name="Note 9 3 2" xfId="25419" xr:uid="{00000000-0005-0000-0000-00004C630000}"/>
    <cellStyle name="Note 9 3 2 2" xfId="25420" xr:uid="{00000000-0005-0000-0000-00004D630000}"/>
    <cellStyle name="Note 9 3 2 3" xfId="25421" xr:uid="{00000000-0005-0000-0000-00004E630000}"/>
    <cellStyle name="Note 9 3 2 4" xfId="25422" xr:uid="{00000000-0005-0000-0000-00004F630000}"/>
    <cellStyle name="Note 9 3 2 5" xfId="25423" xr:uid="{00000000-0005-0000-0000-000050630000}"/>
    <cellStyle name="Note 9 3 2 6" xfId="25424" xr:uid="{00000000-0005-0000-0000-000051630000}"/>
    <cellStyle name="Note 9 3 20" xfId="25425" xr:uid="{00000000-0005-0000-0000-000052630000}"/>
    <cellStyle name="Note 9 3 21" xfId="25426" xr:uid="{00000000-0005-0000-0000-000053630000}"/>
    <cellStyle name="Note 9 3 22" xfId="25427" xr:uid="{00000000-0005-0000-0000-000054630000}"/>
    <cellStyle name="Note 9 3 23" xfId="25428" xr:uid="{00000000-0005-0000-0000-000055630000}"/>
    <cellStyle name="Note 9 3 24" xfId="25429" xr:uid="{00000000-0005-0000-0000-000056630000}"/>
    <cellStyle name="Note 9 3 25" xfId="25430" xr:uid="{00000000-0005-0000-0000-000057630000}"/>
    <cellStyle name="Note 9 3 3" xfId="25431" xr:uid="{00000000-0005-0000-0000-000058630000}"/>
    <cellStyle name="Note 9 3 4" xfId="25432" xr:uid="{00000000-0005-0000-0000-000059630000}"/>
    <cellStyle name="Note 9 3 5" xfId="25433" xr:uid="{00000000-0005-0000-0000-00005A630000}"/>
    <cellStyle name="Note 9 3 6" xfId="25434" xr:uid="{00000000-0005-0000-0000-00005B630000}"/>
    <cellStyle name="Note 9 3 7" xfId="25435" xr:uid="{00000000-0005-0000-0000-00005C630000}"/>
    <cellStyle name="Note 9 3 8" xfId="25436" xr:uid="{00000000-0005-0000-0000-00005D630000}"/>
    <cellStyle name="Note 9 3 9" xfId="25437" xr:uid="{00000000-0005-0000-0000-00005E630000}"/>
    <cellStyle name="Note 9 30" xfId="25438" xr:uid="{00000000-0005-0000-0000-00005F630000}"/>
    <cellStyle name="Note 9 31" xfId="25439" xr:uid="{00000000-0005-0000-0000-000060630000}"/>
    <cellStyle name="Note 9 32" xfId="25440" xr:uid="{00000000-0005-0000-0000-000061630000}"/>
    <cellStyle name="Note 9 33" xfId="25441" xr:uid="{00000000-0005-0000-0000-000062630000}"/>
    <cellStyle name="Note 9 34" xfId="25442" xr:uid="{00000000-0005-0000-0000-000063630000}"/>
    <cellStyle name="Note 9 35" xfId="25443" xr:uid="{00000000-0005-0000-0000-000064630000}"/>
    <cellStyle name="Note 9 36" xfId="25444" xr:uid="{00000000-0005-0000-0000-000065630000}"/>
    <cellStyle name="Note 9 37" xfId="25445" xr:uid="{00000000-0005-0000-0000-000066630000}"/>
    <cellStyle name="Note 9 38" xfId="25446" xr:uid="{00000000-0005-0000-0000-000067630000}"/>
    <cellStyle name="Note 9 39" xfId="25447" xr:uid="{00000000-0005-0000-0000-000068630000}"/>
    <cellStyle name="Note 9 4" xfId="25448" xr:uid="{00000000-0005-0000-0000-000069630000}"/>
    <cellStyle name="Note 9 4 10" xfId="25449" xr:uid="{00000000-0005-0000-0000-00006A630000}"/>
    <cellStyle name="Note 9 4 11" xfId="25450" xr:uid="{00000000-0005-0000-0000-00006B630000}"/>
    <cellStyle name="Note 9 4 12" xfId="25451" xr:uid="{00000000-0005-0000-0000-00006C630000}"/>
    <cellStyle name="Note 9 4 13" xfId="25452" xr:uid="{00000000-0005-0000-0000-00006D630000}"/>
    <cellStyle name="Note 9 4 14" xfId="25453" xr:uid="{00000000-0005-0000-0000-00006E630000}"/>
    <cellStyle name="Note 9 4 15" xfId="25454" xr:uid="{00000000-0005-0000-0000-00006F630000}"/>
    <cellStyle name="Note 9 4 16" xfId="25455" xr:uid="{00000000-0005-0000-0000-000070630000}"/>
    <cellStyle name="Note 9 4 17" xfId="25456" xr:uid="{00000000-0005-0000-0000-000071630000}"/>
    <cellStyle name="Note 9 4 18" xfId="25457" xr:uid="{00000000-0005-0000-0000-000072630000}"/>
    <cellStyle name="Note 9 4 19" xfId="25458" xr:uid="{00000000-0005-0000-0000-000073630000}"/>
    <cellStyle name="Note 9 4 2" xfId="25459" xr:uid="{00000000-0005-0000-0000-000074630000}"/>
    <cellStyle name="Note 9 4 2 2" xfId="25460" xr:uid="{00000000-0005-0000-0000-000075630000}"/>
    <cellStyle name="Note 9 4 2 3" xfId="25461" xr:uid="{00000000-0005-0000-0000-000076630000}"/>
    <cellStyle name="Note 9 4 2 4" xfId="25462" xr:uid="{00000000-0005-0000-0000-000077630000}"/>
    <cellStyle name="Note 9 4 2 5" xfId="25463" xr:uid="{00000000-0005-0000-0000-000078630000}"/>
    <cellStyle name="Note 9 4 2 6" xfId="25464" xr:uid="{00000000-0005-0000-0000-000079630000}"/>
    <cellStyle name="Note 9 4 20" xfId="25465" xr:uid="{00000000-0005-0000-0000-00007A630000}"/>
    <cellStyle name="Note 9 4 21" xfId="25466" xr:uid="{00000000-0005-0000-0000-00007B630000}"/>
    <cellStyle name="Note 9 4 22" xfId="25467" xr:uid="{00000000-0005-0000-0000-00007C630000}"/>
    <cellStyle name="Note 9 4 23" xfId="25468" xr:uid="{00000000-0005-0000-0000-00007D630000}"/>
    <cellStyle name="Note 9 4 24" xfId="25469" xr:uid="{00000000-0005-0000-0000-00007E630000}"/>
    <cellStyle name="Note 9 4 25" xfId="25470" xr:uid="{00000000-0005-0000-0000-00007F630000}"/>
    <cellStyle name="Note 9 4 3" xfId="25471" xr:uid="{00000000-0005-0000-0000-000080630000}"/>
    <cellStyle name="Note 9 4 4" xfId="25472" xr:uid="{00000000-0005-0000-0000-000081630000}"/>
    <cellStyle name="Note 9 4 5" xfId="25473" xr:uid="{00000000-0005-0000-0000-000082630000}"/>
    <cellStyle name="Note 9 4 6" xfId="25474" xr:uid="{00000000-0005-0000-0000-000083630000}"/>
    <cellStyle name="Note 9 4 7" xfId="25475" xr:uid="{00000000-0005-0000-0000-000084630000}"/>
    <cellStyle name="Note 9 4 8" xfId="25476" xr:uid="{00000000-0005-0000-0000-000085630000}"/>
    <cellStyle name="Note 9 4 9" xfId="25477" xr:uid="{00000000-0005-0000-0000-000086630000}"/>
    <cellStyle name="Note 9 40" xfId="25478" xr:uid="{00000000-0005-0000-0000-000087630000}"/>
    <cellStyle name="Note 9 41" xfId="25479" xr:uid="{00000000-0005-0000-0000-000088630000}"/>
    <cellStyle name="Note 9 42" xfId="25480" xr:uid="{00000000-0005-0000-0000-000089630000}"/>
    <cellStyle name="Note 9 5" xfId="25481" xr:uid="{00000000-0005-0000-0000-00008A630000}"/>
    <cellStyle name="Note 9 5 10" xfId="25482" xr:uid="{00000000-0005-0000-0000-00008B630000}"/>
    <cellStyle name="Note 9 5 11" xfId="25483" xr:uid="{00000000-0005-0000-0000-00008C630000}"/>
    <cellStyle name="Note 9 5 12" xfId="25484" xr:uid="{00000000-0005-0000-0000-00008D630000}"/>
    <cellStyle name="Note 9 5 13" xfId="25485" xr:uid="{00000000-0005-0000-0000-00008E630000}"/>
    <cellStyle name="Note 9 5 14" xfId="25486" xr:uid="{00000000-0005-0000-0000-00008F630000}"/>
    <cellStyle name="Note 9 5 15" xfId="25487" xr:uid="{00000000-0005-0000-0000-000090630000}"/>
    <cellStyle name="Note 9 5 16" xfId="25488" xr:uid="{00000000-0005-0000-0000-000091630000}"/>
    <cellStyle name="Note 9 5 17" xfId="25489" xr:uid="{00000000-0005-0000-0000-000092630000}"/>
    <cellStyle name="Note 9 5 18" xfId="25490" xr:uid="{00000000-0005-0000-0000-000093630000}"/>
    <cellStyle name="Note 9 5 19" xfId="25491" xr:uid="{00000000-0005-0000-0000-000094630000}"/>
    <cellStyle name="Note 9 5 2" xfId="25492" xr:uid="{00000000-0005-0000-0000-000095630000}"/>
    <cellStyle name="Note 9 5 2 2" xfId="25493" xr:uid="{00000000-0005-0000-0000-000096630000}"/>
    <cellStyle name="Note 9 5 2 3" xfId="25494" xr:uid="{00000000-0005-0000-0000-000097630000}"/>
    <cellStyle name="Note 9 5 2 4" xfId="25495" xr:uid="{00000000-0005-0000-0000-000098630000}"/>
    <cellStyle name="Note 9 5 2 5" xfId="25496" xr:uid="{00000000-0005-0000-0000-000099630000}"/>
    <cellStyle name="Note 9 5 2 6" xfId="25497" xr:uid="{00000000-0005-0000-0000-00009A630000}"/>
    <cellStyle name="Note 9 5 20" xfId="25498" xr:uid="{00000000-0005-0000-0000-00009B630000}"/>
    <cellStyle name="Note 9 5 21" xfId="25499" xr:uid="{00000000-0005-0000-0000-00009C630000}"/>
    <cellStyle name="Note 9 5 22" xfId="25500" xr:uid="{00000000-0005-0000-0000-00009D630000}"/>
    <cellStyle name="Note 9 5 23" xfId="25501" xr:uid="{00000000-0005-0000-0000-00009E630000}"/>
    <cellStyle name="Note 9 5 24" xfId="25502" xr:uid="{00000000-0005-0000-0000-00009F630000}"/>
    <cellStyle name="Note 9 5 25" xfId="25503" xr:uid="{00000000-0005-0000-0000-0000A0630000}"/>
    <cellStyle name="Note 9 5 3" xfId="25504" xr:uid="{00000000-0005-0000-0000-0000A1630000}"/>
    <cellStyle name="Note 9 5 4" xfId="25505" xr:uid="{00000000-0005-0000-0000-0000A2630000}"/>
    <cellStyle name="Note 9 5 5" xfId="25506" xr:uid="{00000000-0005-0000-0000-0000A3630000}"/>
    <cellStyle name="Note 9 5 6" xfId="25507" xr:uid="{00000000-0005-0000-0000-0000A4630000}"/>
    <cellStyle name="Note 9 5 7" xfId="25508" xr:uid="{00000000-0005-0000-0000-0000A5630000}"/>
    <cellStyle name="Note 9 5 8" xfId="25509" xr:uid="{00000000-0005-0000-0000-0000A6630000}"/>
    <cellStyle name="Note 9 5 9" xfId="25510" xr:uid="{00000000-0005-0000-0000-0000A7630000}"/>
    <cellStyle name="Note 9 6" xfId="25511" xr:uid="{00000000-0005-0000-0000-0000A8630000}"/>
    <cellStyle name="Note 9 6 10" xfId="25512" xr:uid="{00000000-0005-0000-0000-0000A9630000}"/>
    <cellStyle name="Note 9 6 11" xfId="25513" xr:uid="{00000000-0005-0000-0000-0000AA630000}"/>
    <cellStyle name="Note 9 6 12" xfId="25514" xr:uid="{00000000-0005-0000-0000-0000AB630000}"/>
    <cellStyle name="Note 9 6 13" xfId="25515" xr:uid="{00000000-0005-0000-0000-0000AC630000}"/>
    <cellStyle name="Note 9 6 14" xfId="25516" xr:uid="{00000000-0005-0000-0000-0000AD630000}"/>
    <cellStyle name="Note 9 6 15" xfId="25517" xr:uid="{00000000-0005-0000-0000-0000AE630000}"/>
    <cellStyle name="Note 9 6 16" xfId="25518" xr:uid="{00000000-0005-0000-0000-0000AF630000}"/>
    <cellStyle name="Note 9 6 17" xfId="25519" xr:uid="{00000000-0005-0000-0000-0000B0630000}"/>
    <cellStyle name="Note 9 6 18" xfId="25520" xr:uid="{00000000-0005-0000-0000-0000B1630000}"/>
    <cellStyle name="Note 9 6 19" xfId="25521" xr:uid="{00000000-0005-0000-0000-0000B2630000}"/>
    <cellStyle name="Note 9 6 2" xfId="25522" xr:uid="{00000000-0005-0000-0000-0000B3630000}"/>
    <cellStyle name="Note 9 6 20" xfId="25523" xr:uid="{00000000-0005-0000-0000-0000B4630000}"/>
    <cellStyle name="Note 9 6 21" xfId="25524" xr:uid="{00000000-0005-0000-0000-0000B5630000}"/>
    <cellStyle name="Note 9 6 22" xfId="25525" xr:uid="{00000000-0005-0000-0000-0000B6630000}"/>
    <cellStyle name="Note 9 6 23" xfId="25526" xr:uid="{00000000-0005-0000-0000-0000B7630000}"/>
    <cellStyle name="Note 9 6 24" xfId="25527" xr:uid="{00000000-0005-0000-0000-0000B8630000}"/>
    <cellStyle name="Note 9 6 25" xfId="25528" xr:uid="{00000000-0005-0000-0000-0000B9630000}"/>
    <cellStyle name="Note 9 6 3" xfId="25529" xr:uid="{00000000-0005-0000-0000-0000BA630000}"/>
    <cellStyle name="Note 9 6 4" xfId="25530" xr:uid="{00000000-0005-0000-0000-0000BB630000}"/>
    <cellStyle name="Note 9 6 5" xfId="25531" xr:uid="{00000000-0005-0000-0000-0000BC630000}"/>
    <cellStyle name="Note 9 6 6" xfId="25532" xr:uid="{00000000-0005-0000-0000-0000BD630000}"/>
    <cellStyle name="Note 9 6 7" xfId="25533" xr:uid="{00000000-0005-0000-0000-0000BE630000}"/>
    <cellStyle name="Note 9 6 8" xfId="25534" xr:uid="{00000000-0005-0000-0000-0000BF630000}"/>
    <cellStyle name="Note 9 6 9" xfId="25535" xr:uid="{00000000-0005-0000-0000-0000C0630000}"/>
    <cellStyle name="Note 9 7" xfId="25536" xr:uid="{00000000-0005-0000-0000-0000C1630000}"/>
    <cellStyle name="Note 9 7 10" xfId="25537" xr:uid="{00000000-0005-0000-0000-0000C2630000}"/>
    <cellStyle name="Note 9 7 11" xfId="25538" xr:uid="{00000000-0005-0000-0000-0000C3630000}"/>
    <cellStyle name="Note 9 7 12" xfId="25539" xr:uid="{00000000-0005-0000-0000-0000C4630000}"/>
    <cellStyle name="Note 9 7 13" xfId="25540" xr:uid="{00000000-0005-0000-0000-0000C5630000}"/>
    <cellStyle name="Note 9 7 14" xfId="25541" xr:uid="{00000000-0005-0000-0000-0000C6630000}"/>
    <cellStyle name="Note 9 7 15" xfId="25542" xr:uid="{00000000-0005-0000-0000-0000C7630000}"/>
    <cellStyle name="Note 9 7 16" xfId="25543" xr:uid="{00000000-0005-0000-0000-0000C8630000}"/>
    <cellStyle name="Note 9 7 17" xfId="25544" xr:uid="{00000000-0005-0000-0000-0000C9630000}"/>
    <cellStyle name="Note 9 7 18" xfId="25545" xr:uid="{00000000-0005-0000-0000-0000CA630000}"/>
    <cellStyle name="Note 9 7 19" xfId="25546" xr:uid="{00000000-0005-0000-0000-0000CB630000}"/>
    <cellStyle name="Note 9 7 2" xfId="25547" xr:uid="{00000000-0005-0000-0000-0000CC630000}"/>
    <cellStyle name="Note 9 7 20" xfId="25548" xr:uid="{00000000-0005-0000-0000-0000CD630000}"/>
    <cellStyle name="Note 9 7 21" xfId="25549" xr:uid="{00000000-0005-0000-0000-0000CE630000}"/>
    <cellStyle name="Note 9 7 22" xfId="25550" xr:uid="{00000000-0005-0000-0000-0000CF630000}"/>
    <cellStyle name="Note 9 7 23" xfId="25551" xr:uid="{00000000-0005-0000-0000-0000D0630000}"/>
    <cellStyle name="Note 9 7 24" xfId="25552" xr:uid="{00000000-0005-0000-0000-0000D1630000}"/>
    <cellStyle name="Note 9 7 25" xfId="25553" xr:uid="{00000000-0005-0000-0000-0000D2630000}"/>
    <cellStyle name="Note 9 7 3" xfId="25554" xr:uid="{00000000-0005-0000-0000-0000D3630000}"/>
    <cellStyle name="Note 9 7 4" xfId="25555" xr:uid="{00000000-0005-0000-0000-0000D4630000}"/>
    <cellStyle name="Note 9 7 5" xfId="25556" xr:uid="{00000000-0005-0000-0000-0000D5630000}"/>
    <cellStyle name="Note 9 7 6" xfId="25557" xr:uid="{00000000-0005-0000-0000-0000D6630000}"/>
    <cellStyle name="Note 9 7 7" xfId="25558" xr:uid="{00000000-0005-0000-0000-0000D7630000}"/>
    <cellStyle name="Note 9 7 8" xfId="25559" xr:uid="{00000000-0005-0000-0000-0000D8630000}"/>
    <cellStyle name="Note 9 7 9" xfId="25560" xr:uid="{00000000-0005-0000-0000-0000D9630000}"/>
    <cellStyle name="Note 9 8" xfId="25561" xr:uid="{00000000-0005-0000-0000-0000DA630000}"/>
    <cellStyle name="Note 9 8 10" xfId="25562" xr:uid="{00000000-0005-0000-0000-0000DB630000}"/>
    <cellStyle name="Note 9 8 11" xfId="25563" xr:uid="{00000000-0005-0000-0000-0000DC630000}"/>
    <cellStyle name="Note 9 8 12" xfId="25564" xr:uid="{00000000-0005-0000-0000-0000DD630000}"/>
    <cellStyle name="Note 9 8 13" xfId="25565" xr:uid="{00000000-0005-0000-0000-0000DE630000}"/>
    <cellStyle name="Note 9 8 14" xfId="25566" xr:uid="{00000000-0005-0000-0000-0000DF630000}"/>
    <cellStyle name="Note 9 8 15" xfId="25567" xr:uid="{00000000-0005-0000-0000-0000E0630000}"/>
    <cellStyle name="Note 9 8 16" xfId="25568" xr:uid="{00000000-0005-0000-0000-0000E1630000}"/>
    <cellStyle name="Note 9 8 17" xfId="25569" xr:uid="{00000000-0005-0000-0000-0000E2630000}"/>
    <cellStyle name="Note 9 8 18" xfId="25570" xr:uid="{00000000-0005-0000-0000-0000E3630000}"/>
    <cellStyle name="Note 9 8 19" xfId="25571" xr:uid="{00000000-0005-0000-0000-0000E4630000}"/>
    <cellStyle name="Note 9 8 2" xfId="25572" xr:uid="{00000000-0005-0000-0000-0000E5630000}"/>
    <cellStyle name="Note 9 8 20" xfId="25573" xr:uid="{00000000-0005-0000-0000-0000E6630000}"/>
    <cellStyle name="Note 9 8 21" xfId="25574" xr:uid="{00000000-0005-0000-0000-0000E7630000}"/>
    <cellStyle name="Note 9 8 22" xfId="25575" xr:uid="{00000000-0005-0000-0000-0000E8630000}"/>
    <cellStyle name="Note 9 8 23" xfId="25576" xr:uid="{00000000-0005-0000-0000-0000E9630000}"/>
    <cellStyle name="Note 9 8 24" xfId="25577" xr:uid="{00000000-0005-0000-0000-0000EA630000}"/>
    <cellStyle name="Note 9 8 25" xfId="25578" xr:uid="{00000000-0005-0000-0000-0000EB630000}"/>
    <cellStyle name="Note 9 8 3" xfId="25579" xr:uid="{00000000-0005-0000-0000-0000EC630000}"/>
    <cellStyle name="Note 9 8 4" xfId="25580" xr:uid="{00000000-0005-0000-0000-0000ED630000}"/>
    <cellStyle name="Note 9 8 5" xfId="25581" xr:uid="{00000000-0005-0000-0000-0000EE630000}"/>
    <cellStyle name="Note 9 8 6" xfId="25582" xr:uid="{00000000-0005-0000-0000-0000EF630000}"/>
    <cellStyle name="Note 9 8 7" xfId="25583" xr:uid="{00000000-0005-0000-0000-0000F0630000}"/>
    <cellStyle name="Note 9 8 8" xfId="25584" xr:uid="{00000000-0005-0000-0000-0000F1630000}"/>
    <cellStyle name="Note 9 8 9" xfId="25585" xr:uid="{00000000-0005-0000-0000-0000F2630000}"/>
    <cellStyle name="Note 9 9" xfId="25586" xr:uid="{00000000-0005-0000-0000-0000F3630000}"/>
    <cellStyle name="Note 9 9 10" xfId="25587" xr:uid="{00000000-0005-0000-0000-0000F4630000}"/>
    <cellStyle name="Note 9 9 11" xfId="25588" xr:uid="{00000000-0005-0000-0000-0000F5630000}"/>
    <cellStyle name="Note 9 9 12" xfId="25589" xr:uid="{00000000-0005-0000-0000-0000F6630000}"/>
    <cellStyle name="Note 9 9 13" xfId="25590" xr:uid="{00000000-0005-0000-0000-0000F7630000}"/>
    <cellStyle name="Note 9 9 14" xfId="25591" xr:uid="{00000000-0005-0000-0000-0000F8630000}"/>
    <cellStyle name="Note 9 9 15" xfId="25592" xr:uid="{00000000-0005-0000-0000-0000F9630000}"/>
    <cellStyle name="Note 9 9 16" xfId="25593" xr:uid="{00000000-0005-0000-0000-0000FA630000}"/>
    <cellStyle name="Note 9 9 17" xfId="25594" xr:uid="{00000000-0005-0000-0000-0000FB630000}"/>
    <cellStyle name="Note 9 9 18" xfId="25595" xr:uid="{00000000-0005-0000-0000-0000FC630000}"/>
    <cellStyle name="Note 9 9 19" xfId="25596" xr:uid="{00000000-0005-0000-0000-0000FD630000}"/>
    <cellStyle name="Note 9 9 2" xfId="25597" xr:uid="{00000000-0005-0000-0000-0000FE630000}"/>
    <cellStyle name="Note 9 9 20" xfId="25598" xr:uid="{00000000-0005-0000-0000-0000FF630000}"/>
    <cellStyle name="Note 9 9 21" xfId="25599" xr:uid="{00000000-0005-0000-0000-000000640000}"/>
    <cellStyle name="Note 9 9 22" xfId="25600" xr:uid="{00000000-0005-0000-0000-000001640000}"/>
    <cellStyle name="Note 9 9 23" xfId="25601" xr:uid="{00000000-0005-0000-0000-000002640000}"/>
    <cellStyle name="Note 9 9 24" xfId="25602" xr:uid="{00000000-0005-0000-0000-000003640000}"/>
    <cellStyle name="Note 9 9 25" xfId="25603" xr:uid="{00000000-0005-0000-0000-000004640000}"/>
    <cellStyle name="Note 9 9 3" xfId="25604" xr:uid="{00000000-0005-0000-0000-000005640000}"/>
    <cellStyle name="Note 9 9 4" xfId="25605" xr:uid="{00000000-0005-0000-0000-000006640000}"/>
    <cellStyle name="Note 9 9 5" xfId="25606" xr:uid="{00000000-0005-0000-0000-000007640000}"/>
    <cellStyle name="Note 9 9 6" xfId="25607" xr:uid="{00000000-0005-0000-0000-000008640000}"/>
    <cellStyle name="Note 9 9 7" xfId="25608" xr:uid="{00000000-0005-0000-0000-000009640000}"/>
    <cellStyle name="Note 9 9 8" xfId="25609" xr:uid="{00000000-0005-0000-0000-00000A640000}"/>
    <cellStyle name="Note 9 9 9" xfId="25610" xr:uid="{00000000-0005-0000-0000-00000B640000}"/>
    <cellStyle name="Output 10" xfId="25611" xr:uid="{00000000-0005-0000-0000-00000C640000}"/>
    <cellStyle name="Output 11" xfId="25612" xr:uid="{00000000-0005-0000-0000-00000D640000}"/>
    <cellStyle name="Output 12" xfId="25613" xr:uid="{00000000-0005-0000-0000-00000E640000}"/>
    <cellStyle name="Output 12 2" xfId="25614" xr:uid="{00000000-0005-0000-0000-00000F640000}"/>
    <cellStyle name="Output 13" xfId="25615" xr:uid="{00000000-0005-0000-0000-000010640000}"/>
    <cellStyle name="Output 13 2" xfId="25616" xr:uid="{00000000-0005-0000-0000-000011640000}"/>
    <cellStyle name="Output 14" xfId="25617" xr:uid="{00000000-0005-0000-0000-000012640000}"/>
    <cellStyle name="Output 15" xfId="25618" xr:uid="{00000000-0005-0000-0000-000013640000}"/>
    <cellStyle name="Output 2" xfId="25619" xr:uid="{00000000-0005-0000-0000-000014640000}"/>
    <cellStyle name="Output 2 10" xfId="25620" xr:uid="{00000000-0005-0000-0000-000015640000}"/>
    <cellStyle name="Output 2 10 10" xfId="25621" xr:uid="{00000000-0005-0000-0000-000016640000}"/>
    <cellStyle name="Output 2 10 11" xfId="25622" xr:uid="{00000000-0005-0000-0000-000017640000}"/>
    <cellStyle name="Output 2 10 12" xfId="25623" xr:uid="{00000000-0005-0000-0000-000018640000}"/>
    <cellStyle name="Output 2 10 13" xfId="25624" xr:uid="{00000000-0005-0000-0000-000019640000}"/>
    <cellStyle name="Output 2 10 14" xfId="25625" xr:uid="{00000000-0005-0000-0000-00001A640000}"/>
    <cellStyle name="Output 2 10 15" xfId="25626" xr:uid="{00000000-0005-0000-0000-00001B640000}"/>
    <cellStyle name="Output 2 10 16" xfId="25627" xr:uid="{00000000-0005-0000-0000-00001C640000}"/>
    <cellStyle name="Output 2 10 17" xfId="25628" xr:uid="{00000000-0005-0000-0000-00001D640000}"/>
    <cellStyle name="Output 2 10 18" xfId="25629" xr:uid="{00000000-0005-0000-0000-00001E640000}"/>
    <cellStyle name="Output 2 10 19" xfId="25630" xr:uid="{00000000-0005-0000-0000-00001F640000}"/>
    <cellStyle name="Output 2 10 2" xfId="25631" xr:uid="{00000000-0005-0000-0000-000020640000}"/>
    <cellStyle name="Output 2 10 20" xfId="25632" xr:uid="{00000000-0005-0000-0000-000021640000}"/>
    <cellStyle name="Output 2 10 21" xfId="25633" xr:uid="{00000000-0005-0000-0000-000022640000}"/>
    <cellStyle name="Output 2 10 22" xfId="25634" xr:uid="{00000000-0005-0000-0000-000023640000}"/>
    <cellStyle name="Output 2 10 23" xfId="25635" xr:uid="{00000000-0005-0000-0000-000024640000}"/>
    <cellStyle name="Output 2 10 24" xfId="25636" xr:uid="{00000000-0005-0000-0000-000025640000}"/>
    <cellStyle name="Output 2 10 25" xfId="25637" xr:uid="{00000000-0005-0000-0000-000026640000}"/>
    <cellStyle name="Output 2 10 3" xfId="25638" xr:uid="{00000000-0005-0000-0000-000027640000}"/>
    <cellStyle name="Output 2 10 4" xfId="25639" xr:uid="{00000000-0005-0000-0000-000028640000}"/>
    <cellStyle name="Output 2 10 5" xfId="25640" xr:uid="{00000000-0005-0000-0000-000029640000}"/>
    <cellStyle name="Output 2 10 6" xfId="25641" xr:uid="{00000000-0005-0000-0000-00002A640000}"/>
    <cellStyle name="Output 2 10 7" xfId="25642" xr:uid="{00000000-0005-0000-0000-00002B640000}"/>
    <cellStyle name="Output 2 10 8" xfId="25643" xr:uid="{00000000-0005-0000-0000-00002C640000}"/>
    <cellStyle name="Output 2 10 9" xfId="25644" xr:uid="{00000000-0005-0000-0000-00002D640000}"/>
    <cellStyle name="Output 2 11" xfId="25645" xr:uid="{00000000-0005-0000-0000-00002E640000}"/>
    <cellStyle name="Output 2 11 2" xfId="25646" xr:uid="{00000000-0005-0000-0000-00002F640000}"/>
    <cellStyle name="Output 2 11 3" xfId="25647" xr:uid="{00000000-0005-0000-0000-000030640000}"/>
    <cellStyle name="Output 2 11 4" xfId="25648" xr:uid="{00000000-0005-0000-0000-000031640000}"/>
    <cellStyle name="Output 2 11 5" xfId="25649" xr:uid="{00000000-0005-0000-0000-000032640000}"/>
    <cellStyle name="Output 2 11 6" xfId="25650" xr:uid="{00000000-0005-0000-0000-000033640000}"/>
    <cellStyle name="Output 2 12" xfId="25651" xr:uid="{00000000-0005-0000-0000-000034640000}"/>
    <cellStyle name="Output 2 13" xfId="25652" xr:uid="{00000000-0005-0000-0000-000035640000}"/>
    <cellStyle name="Output 2 14" xfId="25653" xr:uid="{00000000-0005-0000-0000-000036640000}"/>
    <cellStyle name="Output 2 15" xfId="25654" xr:uid="{00000000-0005-0000-0000-000037640000}"/>
    <cellStyle name="Output 2 16" xfId="25655" xr:uid="{00000000-0005-0000-0000-000038640000}"/>
    <cellStyle name="Output 2 17" xfId="25656" xr:uid="{00000000-0005-0000-0000-000039640000}"/>
    <cellStyle name="Output 2 18" xfId="25657" xr:uid="{00000000-0005-0000-0000-00003A640000}"/>
    <cellStyle name="Output 2 19" xfId="25658" xr:uid="{00000000-0005-0000-0000-00003B640000}"/>
    <cellStyle name="Output 2 2" xfId="25659" xr:uid="{00000000-0005-0000-0000-00003C640000}"/>
    <cellStyle name="Output 2 2 10" xfId="25660" xr:uid="{00000000-0005-0000-0000-00003D640000}"/>
    <cellStyle name="Output 2 2 11" xfId="25661" xr:uid="{00000000-0005-0000-0000-00003E640000}"/>
    <cellStyle name="Output 2 2 12" xfId="25662" xr:uid="{00000000-0005-0000-0000-00003F640000}"/>
    <cellStyle name="Output 2 2 13" xfId="25663" xr:uid="{00000000-0005-0000-0000-000040640000}"/>
    <cellStyle name="Output 2 2 14" xfId="25664" xr:uid="{00000000-0005-0000-0000-000041640000}"/>
    <cellStyle name="Output 2 2 15" xfId="25665" xr:uid="{00000000-0005-0000-0000-000042640000}"/>
    <cellStyle name="Output 2 2 16" xfId="25666" xr:uid="{00000000-0005-0000-0000-000043640000}"/>
    <cellStyle name="Output 2 2 17" xfId="25667" xr:uid="{00000000-0005-0000-0000-000044640000}"/>
    <cellStyle name="Output 2 2 18" xfId="25668" xr:uid="{00000000-0005-0000-0000-000045640000}"/>
    <cellStyle name="Output 2 2 19" xfId="25669" xr:uid="{00000000-0005-0000-0000-000046640000}"/>
    <cellStyle name="Output 2 2 2" xfId="25670" xr:uid="{00000000-0005-0000-0000-000047640000}"/>
    <cellStyle name="Output 2 2 2 2" xfId="25671" xr:uid="{00000000-0005-0000-0000-000048640000}"/>
    <cellStyle name="Output 2 2 2 3" xfId="25672" xr:uid="{00000000-0005-0000-0000-000049640000}"/>
    <cellStyle name="Output 2 2 2 4" xfId="25673" xr:uid="{00000000-0005-0000-0000-00004A640000}"/>
    <cellStyle name="Output 2 2 2 5" xfId="25674" xr:uid="{00000000-0005-0000-0000-00004B640000}"/>
    <cellStyle name="Output 2 2 2 6" xfId="25675" xr:uid="{00000000-0005-0000-0000-00004C640000}"/>
    <cellStyle name="Output 2 2 20" xfId="25676" xr:uid="{00000000-0005-0000-0000-00004D640000}"/>
    <cellStyle name="Output 2 2 21" xfId="25677" xr:uid="{00000000-0005-0000-0000-00004E640000}"/>
    <cellStyle name="Output 2 2 22" xfId="25678" xr:uid="{00000000-0005-0000-0000-00004F640000}"/>
    <cellStyle name="Output 2 2 23" xfId="25679" xr:uid="{00000000-0005-0000-0000-000050640000}"/>
    <cellStyle name="Output 2 2 24" xfId="25680" xr:uid="{00000000-0005-0000-0000-000051640000}"/>
    <cellStyle name="Output 2 2 25" xfId="25681" xr:uid="{00000000-0005-0000-0000-000052640000}"/>
    <cellStyle name="Output 2 2 26" xfId="25682" xr:uid="{00000000-0005-0000-0000-000053640000}"/>
    <cellStyle name="Output 2 2 27" xfId="25683" xr:uid="{00000000-0005-0000-0000-000054640000}"/>
    <cellStyle name="Output 2 2 3" xfId="25684" xr:uid="{00000000-0005-0000-0000-000055640000}"/>
    <cellStyle name="Output 2 2 4" xfId="25685" xr:uid="{00000000-0005-0000-0000-000056640000}"/>
    <cellStyle name="Output 2 2 5" xfId="25686" xr:uid="{00000000-0005-0000-0000-000057640000}"/>
    <cellStyle name="Output 2 2 6" xfId="25687" xr:uid="{00000000-0005-0000-0000-000058640000}"/>
    <cellStyle name="Output 2 2 7" xfId="25688" xr:uid="{00000000-0005-0000-0000-000059640000}"/>
    <cellStyle name="Output 2 2 8" xfId="25689" xr:uid="{00000000-0005-0000-0000-00005A640000}"/>
    <cellStyle name="Output 2 2 9" xfId="25690" xr:uid="{00000000-0005-0000-0000-00005B640000}"/>
    <cellStyle name="Output 2 20" xfId="25691" xr:uid="{00000000-0005-0000-0000-00005C640000}"/>
    <cellStyle name="Output 2 21" xfId="25692" xr:uid="{00000000-0005-0000-0000-00005D640000}"/>
    <cellStyle name="Output 2 22" xfId="25693" xr:uid="{00000000-0005-0000-0000-00005E640000}"/>
    <cellStyle name="Output 2 23" xfId="25694" xr:uid="{00000000-0005-0000-0000-00005F640000}"/>
    <cellStyle name="Output 2 24" xfId="25695" xr:uid="{00000000-0005-0000-0000-000060640000}"/>
    <cellStyle name="Output 2 25" xfId="25696" xr:uid="{00000000-0005-0000-0000-000061640000}"/>
    <cellStyle name="Output 2 26" xfId="25697" xr:uid="{00000000-0005-0000-0000-000062640000}"/>
    <cellStyle name="Output 2 27" xfId="25698" xr:uid="{00000000-0005-0000-0000-000063640000}"/>
    <cellStyle name="Output 2 28" xfId="25699" xr:uid="{00000000-0005-0000-0000-000064640000}"/>
    <cellStyle name="Output 2 29" xfId="25700" xr:uid="{00000000-0005-0000-0000-000065640000}"/>
    <cellStyle name="Output 2 3" xfId="25701" xr:uid="{00000000-0005-0000-0000-000066640000}"/>
    <cellStyle name="Output 2 3 10" xfId="25702" xr:uid="{00000000-0005-0000-0000-000067640000}"/>
    <cellStyle name="Output 2 3 11" xfId="25703" xr:uid="{00000000-0005-0000-0000-000068640000}"/>
    <cellStyle name="Output 2 3 12" xfId="25704" xr:uid="{00000000-0005-0000-0000-000069640000}"/>
    <cellStyle name="Output 2 3 13" xfId="25705" xr:uid="{00000000-0005-0000-0000-00006A640000}"/>
    <cellStyle name="Output 2 3 14" xfId="25706" xr:uid="{00000000-0005-0000-0000-00006B640000}"/>
    <cellStyle name="Output 2 3 15" xfId="25707" xr:uid="{00000000-0005-0000-0000-00006C640000}"/>
    <cellStyle name="Output 2 3 16" xfId="25708" xr:uid="{00000000-0005-0000-0000-00006D640000}"/>
    <cellStyle name="Output 2 3 17" xfId="25709" xr:uid="{00000000-0005-0000-0000-00006E640000}"/>
    <cellStyle name="Output 2 3 18" xfId="25710" xr:uid="{00000000-0005-0000-0000-00006F640000}"/>
    <cellStyle name="Output 2 3 19" xfId="25711" xr:uid="{00000000-0005-0000-0000-000070640000}"/>
    <cellStyle name="Output 2 3 2" xfId="25712" xr:uid="{00000000-0005-0000-0000-000071640000}"/>
    <cellStyle name="Output 2 3 2 2" xfId="25713" xr:uid="{00000000-0005-0000-0000-000072640000}"/>
    <cellStyle name="Output 2 3 2 3" xfId="25714" xr:uid="{00000000-0005-0000-0000-000073640000}"/>
    <cellStyle name="Output 2 3 2 4" xfId="25715" xr:uid="{00000000-0005-0000-0000-000074640000}"/>
    <cellStyle name="Output 2 3 2 5" xfId="25716" xr:uid="{00000000-0005-0000-0000-000075640000}"/>
    <cellStyle name="Output 2 3 2 6" xfId="25717" xr:uid="{00000000-0005-0000-0000-000076640000}"/>
    <cellStyle name="Output 2 3 20" xfId="25718" xr:uid="{00000000-0005-0000-0000-000077640000}"/>
    <cellStyle name="Output 2 3 21" xfId="25719" xr:uid="{00000000-0005-0000-0000-000078640000}"/>
    <cellStyle name="Output 2 3 22" xfId="25720" xr:uid="{00000000-0005-0000-0000-000079640000}"/>
    <cellStyle name="Output 2 3 23" xfId="25721" xr:uid="{00000000-0005-0000-0000-00007A640000}"/>
    <cellStyle name="Output 2 3 24" xfId="25722" xr:uid="{00000000-0005-0000-0000-00007B640000}"/>
    <cellStyle name="Output 2 3 25" xfId="25723" xr:uid="{00000000-0005-0000-0000-00007C640000}"/>
    <cellStyle name="Output 2 3 3" xfId="25724" xr:uid="{00000000-0005-0000-0000-00007D640000}"/>
    <cellStyle name="Output 2 3 4" xfId="25725" xr:uid="{00000000-0005-0000-0000-00007E640000}"/>
    <cellStyle name="Output 2 3 5" xfId="25726" xr:uid="{00000000-0005-0000-0000-00007F640000}"/>
    <cellStyle name="Output 2 3 6" xfId="25727" xr:uid="{00000000-0005-0000-0000-000080640000}"/>
    <cellStyle name="Output 2 3 7" xfId="25728" xr:uid="{00000000-0005-0000-0000-000081640000}"/>
    <cellStyle name="Output 2 3 8" xfId="25729" xr:uid="{00000000-0005-0000-0000-000082640000}"/>
    <cellStyle name="Output 2 3 9" xfId="25730" xr:uid="{00000000-0005-0000-0000-000083640000}"/>
    <cellStyle name="Output 2 30" xfId="25731" xr:uid="{00000000-0005-0000-0000-000084640000}"/>
    <cellStyle name="Output 2 31" xfId="25732" xr:uid="{00000000-0005-0000-0000-000085640000}"/>
    <cellStyle name="Output 2 32" xfId="25733" xr:uid="{00000000-0005-0000-0000-000086640000}"/>
    <cellStyle name="Output 2 33" xfId="25734" xr:uid="{00000000-0005-0000-0000-000087640000}"/>
    <cellStyle name="Output 2 34" xfId="25735" xr:uid="{00000000-0005-0000-0000-000088640000}"/>
    <cellStyle name="Output 2 35" xfId="25736" xr:uid="{00000000-0005-0000-0000-000089640000}"/>
    <cellStyle name="Output 2 36" xfId="25737" xr:uid="{00000000-0005-0000-0000-00008A640000}"/>
    <cellStyle name="Output 2 37" xfId="25738" xr:uid="{00000000-0005-0000-0000-00008B640000}"/>
    <cellStyle name="Output 2 38" xfId="25739" xr:uid="{00000000-0005-0000-0000-00008C640000}"/>
    <cellStyle name="Output 2 39" xfId="25740" xr:uid="{00000000-0005-0000-0000-00008D640000}"/>
    <cellStyle name="Output 2 4" xfId="25741" xr:uid="{00000000-0005-0000-0000-00008E640000}"/>
    <cellStyle name="Output 2 4 10" xfId="25742" xr:uid="{00000000-0005-0000-0000-00008F640000}"/>
    <cellStyle name="Output 2 4 11" xfId="25743" xr:uid="{00000000-0005-0000-0000-000090640000}"/>
    <cellStyle name="Output 2 4 12" xfId="25744" xr:uid="{00000000-0005-0000-0000-000091640000}"/>
    <cellStyle name="Output 2 4 13" xfId="25745" xr:uid="{00000000-0005-0000-0000-000092640000}"/>
    <cellStyle name="Output 2 4 14" xfId="25746" xr:uid="{00000000-0005-0000-0000-000093640000}"/>
    <cellStyle name="Output 2 4 15" xfId="25747" xr:uid="{00000000-0005-0000-0000-000094640000}"/>
    <cellStyle name="Output 2 4 16" xfId="25748" xr:uid="{00000000-0005-0000-0000-000095640000}"/>
    <cellStyle name="Output 2 4 17" xfId="25749" xr:uid="{00000000-0005-0000-0000-000096640000}"/>
    <cellStyle name="Output 2 4 18" xfId="25750" xr:uid="{00000000-0005-0000-0000-000097640000}"/>
    <cellStyle name="Output 2 4 19" xfId="25751" xr:uid="{00000000-0005-0000-0000-000098640000}"/>
    <cellStyle name="Output 2 4 2" xfId="25752" xr:uid="{00000000-0005-0000-0000-000099640000}"/>
    <cellStyle name="Output 2 4 2 2" xfId="25753" xr:uid="{00000000-0005-0000-0000-00009A640000}"/>
    <cellStyle name="Output 2 4 2 3" xfId="25754" xr:uid="{00000000-0005-0000-0000-00009B640000}"/>
    <cellStyle name="Output 2 4 2 4" xfId="25755" xr:uid="{00000000-0005-0000-0000-00009C640000}"/>
    <cellStyle name="Output 2 4 2 5" xfId="25756" xr:uid="{00000000-0005-0000-0000-00009D640000}"/>
    <cellStyle name="Output 2 4 2 6" xfId="25757" xr:uid="{00000000-0005-0000-0000-00009E640000}"/>
    <cellStyle name="Output 2 4 20" xfId="25758" xr:uid="{00000000-0005-0000-0000-00009F640000}"/>
    <cellStyle name="Output 2 4 21" xfId="25759" xr:uid="{00000000-0005-0000-0000-0000A0640000}"/>
    <cellStyle name="Output 2 4 22" xfId="25760" xr:uid="{00000000-0005-0000-0000-0000A1640000}"/>
    <cellStyle name="Output 2 4 23" xfId="25761" xr:uid="{00000000-0005-0000-0000-0000A2640000}"/>
    <cellStyle name="Output 2 4 24" xfId="25762" xr:uid="{00000000-0005-0000-0000-0000A3640000}"/>
    <cellStyle name="Output 2 4 25" xfId="25763" xr:uid="{00000000-0005-0000-0000-0000A4640000}"/>
    <cellStyle name="Output 2 4 3" xfId="25764" xr:uid="{00000000-0005-0000-0000-0000A5640000}"/>
    <cellStyle name="Output 2 4 4" xfId="25765" xr:uid="{00000000-0005-0000-0000-0000A6640000}"/>
    <cellStyle name="Output 2 4 5" xfId="25766" xr:uid="{00000000-0005-0000-0000-0000A7640000}"/>
    <cellStyle name="Output 2 4 6" xfId="25767" xr:uid="{00000000-0005-0000-0000-0000A8640000}"/>
    <cellStyle name="Output 2 4 7" xfId="25768" xr:uid="{00000000-0005-0000-0000-0000A9640000}"/>
    <cellStyle name="Output 2 4 8" xfId="25769" xr:uid="{00000000-0005-0000-0000-0000AA640000}"/>
    <cellStyle name="Output 2 4 9" xfId="25770" xr:uid="{00000000-0005-0000-0000-0000AB640000}"/>
    <cellStyle name="Output 2 40" xfId="25771" xr:uid="{00000000-0005-0000-0000-0000AC640000}"/>
    <cellStyle name="Output 2 41" xfId="25772" xr:uid="{00000000-0005-0000-0000-0000AD640000}"/>
    <cellStyle name="Output 2 42" xfId="25773" xr:uid="{00000000-0005-0000-0000-0000AE640000}"/>
    <cellStyle name="Output 2 43" xfId="25774" xr:uid="{00000000-0005-0000-0000-0000AF640000}"/>
    <cellStyle name="Output 2 5" xfId="25775" xr:uid="{00000000-0005-0000-0000-0000B0640000}"/>
    <cellStyle name="Output 2 5 10" xfId="25776" xr:uid="{00000000-0005-0000-0000-0000B1640000}"/>
    <cellStyle name="Output 2 5 11" xfId="25777" xr:uid="{00000000-0005-0000-0000-0000B2640000}"/>
    <cellStyle name="Output 2 5 12" xfId="25778" xr:uid="{00000000-0005-0000-0000-0000B3640000}"/>
    <cellStyle name="Output 2 5 13" xfId="25779" xr:uid="{00000000-0005-0000-0000-0000B4640000}"/>
    <cellStyle name="Output 2 5 14" xfId="25780" xr:uid="{00000000-0005-0000-0000-0000B5640000}"/>
    <cellStyle name="Output 2 5 15" xfId="25781" xr:uid="{00000000-0005-0000-0000-0000B6640000}"/>
    <cellStyle name="Output 2 5 16" xfId="25782" xr:uid="{00000000-0005-0000-0000-0000B7640000}"/>
    <cellStyle name="Output 2 5 17" xfId="25783" xr:uid="{00000000-0005-0000-0000-0000B8640000}"/>
    <cellStyle name="Output 2 5 18" xfId="25784" xr:uid="{00000000-0005-0000-0000-0000B9640000}"/>
    <cellStyle name="Output 2 5 19" xfId="25785" xr:uid="{00000000-0005-0000-0000-0000BA640000}"/>
    <cellStyle name="Output 2 5 2" xfId="25786" xr:uid="{00000000-0005-0000-0000-0000BB640000}"/>
    <cellStyle name="Output 2 5 2 2" xfId="25787" xr:uid="{00000000-0005-0000-0000-0000BC640000}"/>
    <cellStyle name="Output 2 5 2 3" xfId="25788" xr:uid="{00000000-0005-0000-0000-0000BD640000}"/>
    <cellStyle name="Output 2 5 2 4" xfId="25789" xr:uid="{00000000-0005-0000-0000-0000BE640000}"/>
    <cellStyle name="Output 2 5 2 5" xfId="25790" xr:uid="{00000000-0005-0000-0000-0000BF640000}"/>
    <cellStyle name="Output 2 5 2 6" xfId="25791" xr:uid="{00000000-0005-0000-0000-0000C0640000}"/>
    <cellStyle name="Output 2 5 20" xfId="25792" xr:uid="{00000000-0005-0000-0000-0000C1640000}"/>
    <cellStyle name="Output 2 5 21" xfId="25793" xr:uid="{00000000-0005-0000-0000-0000C2640000}"/>
    <cellStyle name="Output 2 5 22" xfId="25794" xr:uid="{00000000-0005-0000-0000-0000C3640000}"/>
    <cellStyle name="Output 2 5 23" xfId="25795" xr:uid="{00000000-0005-0000-0000-0000C4640000}"/>
    <cellStyle name="Output 2 5 24" xfId="25796" xr:uid="{00000000-0005-0000-0000-0000C5640000}"/>
    <cellStyle name="Output 2 5 25" xfId="25797" xr:uid="{00000000-0005-0000-0000-0000C6640000}"/>
    <cellStyle name="Output 2 5 3" xfId="25798" xr:uid="{00000000-0005-0000-0000-0000C7640000}"/>
    <cellStyle name="Output 2 5 4" xfId="25799" xr:uid="{00000000-0005-0000-0000-0000C8640000}"/>
    <cellStyle name="Output 2 5 5" xfId="25800" xr:uid="{00000000-0005-0000-0000-0000C9640000}"/>
    <cellStyle name="Output 2 5 6" xfId="25801" xr:uid="{00000000-0005-0000-0000-0000CA640000}"/>
    <cellStyle name="Output 2 5 7" xfId="25802" xr:uid="{00000000-0005-0000-0000-0000CB640000}"/>
    <cellStyle name="Output 2 5 8" xfId="25803" xr:uid="{00000000-0005-0000-0000-0000CC640000}"/>
    <cellStyle name="Output 2 5 9" xfId="25804" xr:uid="{00000000-0005-0000-0000-0000CD640000}"/>
    <cellStyle name="Output 2 6" xfId="25805" xr:uid="{00000000-0005-0000-0000-0000CE640000}"/>
    <cellStyle name="Output 2 6 10" xfId="25806" xr:uid="{00000000-0005-0000-0000-0000CF640000}"/>
    <cellStyle name="Output 2 6 11" xfId="25807" xr:uid="{00000000-0005-0000-0000-0000D0640000}"/>
    <cellStyle name="Output 2 6 12" xfId="25808" xr:uid="{00000000-0005-0000-0000-0000D1640000}"/>
    <cellStyle name="Output 2 6 13" xfId="25809" xr:uid="{00000000-0005-0000-0000-0000D2640000}"/>
    <cellStyle name="Output 2 6 14" xfId="25810" xr:uid="{00000000-0005-0000-0000-0000D3640000}"/>
    <cellStyle name="Output 2 6 15" xfId="25811" xr:uid="{00000000-0005-0000-0000-0000D4640000}"/>
    <cellStyle name="Output 2 6 16" xfId="25812" xr:uid="{00000000-0005-0000-0000-0000D5640000}"/>
    <cellStyle name="Output 2 6 17" xfId="25813" xr:uid="{00000000-0005-0000-0000-0000D6640000}"/>
    <cellStyle name="Output 2 6 18" xfId="25814" xr:uid="{00000000-0005-0000-0000-0000D7640000}"/>
    <cellStyle name="Output 2 6 19" xfId="25815" xr:uid="{00000000-0005-0000-0000-0000D8640000}"/>
    <cellStyle name="Output 2 6 2" xfId="25816" xr:uid="{00000000-0005-0000-0000-0000D9640000}"/>
    <cellStyle name="Output 2 6 20" xfId="25817" xr:uid="{00000000-0005-0000-0000-0000DA640000}"/>
    <cellStyle name="Output 2 6 21" xfId="25818" xr:uid="{00000000-0005-0000-0000-0000DB640000}"/>
    <cellStyle name="Output 2 6 22" xfId="25819" xr:uid="{00000000-0005-0000-0000-0000DC640000}"/>
    <cellStyle name="Output 2 6 23" xfId="25820" xr:uid="{00000000-0005-0000-0000-0000DD640000}"/>
    <cellStyle name="Output 2 6 24" xfId="25821" xr:uid="{00000000-0005-0000-0000-0000DE640000}"/>
    <cellStyle name="Output 2 6 25" xfId="25822" xr:uid="{00000000-0005-0000-0000-0000DF640000}"/>
    <cellStyle name="Output 2 6 3" xfId="25823" xr:uid="{00000000-0005-0000-0000-0000E0640000}"/>
    <cellStyle name="Output 2 6 4" xfId="25824" xr:uid="{00000000-0005-0000-0000-0000E1640000}"/>
    <cellStyle name="Output 2 6 5" xfId="25825" xr:uid="{00000000-0005-0000-0000-0000E2640000}"/>
    <cellStyle name="Output 2 6 6" xfId="25826" xr:uid="{00000000-0005-0000-0000-0000E3640000}"/>
    <cellStyle name="Output 2 6 7" xfId="25827" xr:uid="{00000000-0005-0000-0000-0000E4640000}"/>
    <cellStyle name="Output 2 6 8" xfId="25828" xr:uid="{00000000-0005-0000-0000-0000E5640000}"/>
    <cellStyle name="Output 2 6 9" xfId="25829" xr:uid="{00000000-0005-0000-0000-0000E6640000}"/>
    <cellStyle name="Output 2 7" xfId="25830" xr:uid="{00000000-0005-0000-0000-0000E7640000}"/>
    <cellStyle name="Output 2 7 10" xfId="25831" xr:uid="{00000000-0005-0000-0000-0000E8640000}"/>
    <cellStyle name="Output 2 7 11" xfId="25832" xr:uid="{00000000-0005-0000-0000-0000E9640000}"/>
    <cellStyle name="Output 2 7 12" xfId="25833" xr:uid="{00000000-0005-0000-0000-0000EA640000}"/>
    <cellStyle name="Output 2 7 13" xfId="25834" xr:uid="{00000000-0005-0000-0000-0000EB640000}"/>
    <cellStyle name="Output 2 7 14" xfId="25835" xr:uid="{00000000-0005-0000-0000-0000EC640000}"/>
    <cellStyle name="Output 2 7 15" xfId="25836" xr:uid="{00000000-0005-0000-0000-0000ED640000}"/>
    <cellStyle name="Output 2 7 16" xfId="25837" xr:uid="{00000000-0005-0000-0000-0000EE640000}"/>
    <cellStyle name="Output 2 7 17" xfId="25838" xr:uid="{00000000-0005-0000-0000-0000EF640000}"/>
    <cellStyle name="Output 2 7 18" xfId="25839" xr:uid="{00000000-0005-0000-0000-0000F0640000}"/>
    <cellStyle name="Output 2 7 19" xfId="25840" xr:uid="{00000000-0005-0000-0000-0000F1640000}"/>
    <cellStyle name="Output 2 7 2" xfId="25841" xr:uid="{00000000-0005-0000-0000-0000F2640000}"/>
    <cellStyle name="Output 2 7 20" xfId="25842" xr:uid="{00000000-0005-0000-0000-0000F3640000}"/>
    <cellStyle name="Output 2 7 21" xfId="25843" xr:uid="{00000000-0005-0000-0000-0000F4640000}"/>
    <cellStyle name="Output 2 7 22" xfId="25844" xr:uid="{00000000-0005-0000-0000-0000F5640000}"/>
    <cellStyle name="Output 2 7 23" xfId="25845" xr:uid="{00000000-0005-0000-0000-0000F6640000}"/>
    <cellStyle name="Output 2 7 24" xfId="25846" xr:uid="{00000000-0005-0000-0000-0000F7640000}"/>
    <cellStyle name="Output 2 7 25" xfId="25847" xr:uid="{00000000-0005-0000-0000-0000F8640000}"/>
    <cellStyle name="Output 2 7 3" xfId="25848" xr:uid="{00000000-0005-0000-0000-0000F9640000}"/>
    <cellStyle name="Output 2 7 4" xfId="25849" xr:uid="{00000000-0005-0000-0000-0000FA640000}"/>
    <cellStyle name="Output 2 7 5" xfId="25850" xr:uid="{00000000-0005-0000-0000-0000FB640000}"/>
    <cellStyle name="Output 2 7 6" xfId="25851" xr:uid="{00000000-0005-0000-0000-0000FC640000}"/>
    <cellStyle name="Output 2 7 7" xfId="25852" xr:uid="{00000000-0005-0000-0000-0000FD640000}"/>
    <cellStyle name="Output 2 7 8" xfId="25853" xr:uid="{00000000-0005-0000-0000-0000FE640000}"/>
    <cellStyle name="Output 2 7 9" xfId="25854" xr:uid="{00000000-0005-0000-0000-0000FF640000}"/>
    <cellStyle name="Output 2 8" xfId="25855" xr:uid="{00000000-0005-0000-0000-000000650000}"/>
    <cellStyle name="Output 2 8 10" xfId="25856" xr:uid="{00000000-0005-0000-0000-000001650000}"/>
    <cellStyle name="Output 2 8 11" xfId="25857" xr:uid="{00000000-0005-0000-0000-000002650000}"/>
    <cellStyle name="Output 2 8 12" xfId="25858" xr:uid="{00000000-0005-0000-0000-000003650000}"/>
    <cellStyle name="Output 2 8 13" xfId="25859" xr:uid="{00000000-0005-0000-0000-000004650000}"/>
    <cellStyle name="Output 2 8 14" xfId="25860" xr:uid="{00000000-0005-0000-0000-000005650000}"/>
    <cellStyle name="Output 2 8 15" xfId="25861" xr:uid="{00000000-0005-0000-0000-000006650000}"/>
    <cellStyle name="Output 2 8 16" xfId="25862" xr:uid="{00000000-0005-0000-0000-000007650000}"/>
    <cellStyle name="Output 2 8 17" xfId="25863" xr:uid="{00000000-0005-0000-0000-000008650000}"/>
    <cellStyle name="Output 2 8 18" xfId="25864" xr:uid="{00000000-0005-0000-0000-000009650000}"/>
    <cellStyle name="Output 2 8 19" xfId="25865" xr:uid="{00000000-0005-0000-0000-00000A650000}"/>
    <cellStyle name="Output 2 8 2" xfId="25866" xr:uid="{00000000-0005-0000-0000-00000B650000}"/>
    <cellStyle name="Output 2 8 20" xfId="25867" xr:uid="{00000000-0005-0000-0000-00000C650000}"/>
    <cellStyle name="Output 2 8 21" xfId="25868" xr:uid="{00000000-0005-0000-0000-00000D650000}"/>
    <cellStyle name="Output 2 8 22" xfId="25869" xr:uid="{00000000-0005-0000-0000-00000E650000}"/>
    <cellStyle name="Output 2 8 23" xfId="25870" xr:uid="{00000000-0005-0000-0000-00000F650000}"/>
    <cellStyle name="Output 2 8 24" xfId="25871" xr:uid="{00000000-0005-0000-0000-000010650000}"/>
    <cellStyle name="Output 2 8 25" xfId="25872" xr:uid="{00000000-0005-0000-0000-000011650000}"/>
    <cellStyle name="Output 2 8 3" xfId="25873" xr:uid="{00000000-0005-0000-0000-000012650000}"/>
    <cellStyle name="Output 2 8 4" xfId="25874" xr:uid="{00000000-0005-0000-0000-000013650000}"/>
    <cellStyle name="Output 2 8 5" xfId="25875" xr:uid="{00000000-0005-0000-0000-000014650000}"/>
    <cellStyle name="Output 2 8 6" xfId="25876" xr:uid="{00000000-0005-0000-0000-000015650000}"/>
    <cellStyle name="Output 2 8 7" xfId="25877" xr:uid="{00000000-0005-0000-0000-000016650000}"/>
    <cellStyle name="Output 2 8 8" xfId="25878" xr:uid="{00000000-0005-0000-0000-000017650000}"/>
    <cellStyle name="Output 2 8 9" xfId="25879" xr:uid="{00000000-0005-0000-0000-000018650000}"/>
    <cellStyle name="Output 2 9" xfId="25880" xr:uid="{00000000-0005-0000-0000-000019650000}"/>
    <cellStyle name="Output 2 9 10" xfId="25881" xr:uid="{00000000-0005-0000-0000-00001A650000}"/>
    <cellStyle name="Output 2 9 11" xfId="25882" xr:uid="{00000000-0005-0000-0000-00001B650000}"/>
    <cellStyle name="Output 2 9 12" xfId="25883" xr:uid="{00000000-0005-0000-0000-00001C650000}"/>
    <cellStyle name="Output 2 9 13" xfId="25884" xr:uid="{00000000-0005-0000-0000-00001D650000}"/>
    <cellStyle name="Output 2 9 14" xfId="25885" xr:uid="{00000000-0005-0000-0000-00001E650000}"/>
    <cellStyle name="Output 2 9 15" xfId="25886" xr:uid="{00000000-0005-0000-0000-00001F650000}"/>
    <cellStyle name="Output 2 9 16" xfId="25887" xr:uid="{00000000-0005-0000-0000-000020650000}"/>
    <cellStyle name="Output 2 9 17" xfId="25888" xr:uid="{00000000-0005-0000-0000-000021650000}"/>
    <cellStyle name="Output 2 9 18" xfId="25889" xr:uid="{00000000-0005-0000-0000-000022650000}"/>
    <cellStyle name="Output 2 9 19" xfId="25890" xr:uid="{00000000-0005-0000-0000-000023650000}"/>
    <cellStyle name="Output 2 9 2" xfId="25891" xr:uid="{00000000-0005-0000-0000-000024650000}"/>
    <cellStyle name="Output 2 9 20" xfId="25892" xr:uid="{00000000-0005-0000-0000-000025650000}"/>
    <cellStyle name="Output 2 9 21" xfId="25893" xr:uid="{00000000-0005-0000-0000-000026650000}"/>
    <cellStyle name="Output 2 9 22" xfId="25894" xr:uid="{00000000-0005-0000-0000-000027650000}"/>
    <cellStyle name="Output 2 9 23" xfId="25895" xr:uid="{00000000-0005-0000-0000-000028650000}"/>
    <cellStyle name="Output 2 9 24" xfId="25896" xr:uid="{00000000-0005-0000-0000-000029650000}"/>
    <cellStyle name="Output 2 9 25" xfId="25897" xr:uid="{00000000-0005-0000-0000-00002A650000}"/>
    <cellStyle name="Output 2 9 3" xfId="25898" xr:uid="{00000000-0005-0000-0000-00002B650000}"/>
    <cellStyle name="Output 2 9 4" xfId="25899" xr:uid="{00000000-0005-0000-0000-00002C650000}"/>
    <cellStyle name="Output 2 9 5" xfId="25900" xr:uid="{00000000-0005-0000-0000-00002D650000}"/>
    <cellStyle name="Output 2 9 6" xfId="25901" xr:uid="{00000000-0005-0000-0000-00002E650000}"/>
    <cellStyle name="Output 2 9 7" xfId="25902" xr:uid="{00000000-0005-0000-0000-00002F650000}"/>
    <cellStyle name="Output 2 9 8" xfId="25903" xr:uid="{00000000-0005-0000-0000-000030650000}"/>
    <cellStyle name="Output 2 9 9" xfId="25904" xr:uid="{00000000-0005-0000-0000-000031650000}"/>
    <cellStyle name="Output 3" xfId="25905" xr:uid="{00000000-0005-0000-0000-000032650000}"/>
    <cellStyle name="Output 3 10" xfId="25906" xr:uid="{00000000-0005-0000-0000-000033650000}"/>
    <cellStyle name="Output 3 10 10" xfId="25907" xr:uid="{00000000-0005-0000-0000-000034650000}"/>
    <cellStyle name="Output 3 10 11" xfId="25908" xr:uid="{00000000-0005-0000-0000-000035650000}"/>
    <cellStyle name="Output 3 10 12" xfId="25909" xr:uid="{00000000-0005-0000-0000-000036650000}"/>
    <cellStyle name="Output 3 10 13" xfId="25910" xr:uid="{00000000-0005-0000-0000-000037650000}"/>
    <cellStyle name="Output 3 10 14" xfId="25911" xr:uid="{00000000-0005-0000-0000-000038650000}"/>
    <cellStyle name="Output 3 10 15" xfId="25912" xr:uid="{00000000-0005-0000-0000-000039650000}"/>
    <cellStyle name="Output 3 10 16" xfId="25913" xr:uid="{00000000-0005-0000-0000-00003A650000}"/>
    <cellStyle name="Output 3 10 17" xfId="25914" xr:uid="{00000000-0005-0000-0000-00003B650000}"/>
    <cellStyle name="Output 3 10 18" xfId="25915" xr:uid="{00000000-0005-0000-0000-00003C650000}"/>
    <cellStyle name="Output 3 10 19" xfId="25916" xr:uid="{00000000-0005-0000-0000-00003D650000}"/>
    <cellStyle name="Output 3 10 2" xfId="25917" xr:uid="{00000000-0005-0000-0000-00003E650000}"/>
    <cellStyle name="Output 3 10 20" xfId="25918" xr:uid="{00000000-0005-0000-0000-00003F650000}"/>
    <cellStyle name="Output 3 10 21" xfId="25919" xr:uid="{00000000-0005-0000-0000-000040650000}"/>
    <cellStyle name="Output 3 10 22" xfId="25920" xr:uid="{00000000-0005-0000-0000-000041650000}"/>
    <cellStyle name="Output 3 10 23" xfId="25921" xr:uid="{00000000-0005-0000-0000-000042650000}"/>
    <cellStyle name="Output 3 10 24" xfId="25922" xr:uid="{00000000-0005-0000-0000-000043650000}"/>
    <cellStyle name="Output 3 10 25" xfId="25923" xr:uid="{00000000-0005-0000-0000-000044650000}"/>
    <cellStyle name="Output 3 10 3" xfId="25924" xr:uid="{00000000-0005-0000-0000-000045650000}"/>
    <cellStyle name="Output 3 10 4" xfId="25925" xr:uid="{00000000-0005-0000-0000-000046650000}"/>
    <cellStyle name="Output 3 10 5" xfId="25926" xr:uid="{00000000-0005-0000-0000-000047650000}"/>
    <cellStyle name="Output 3 10 6" xfId="25927" xr:uid="{00000000-0005-0000-0000-000048650000}"/>
    <cellStyle name="Output 3 10 7" xfId="25928" xr:uid="{00000000-0005-0000-0000-000049650000}"/>
    <cellStyle name="Output 3 10 8" xfId="25929" xr:uid="{00000000-0005-0000-0000-00004A650000}"/>
    <cellStyle name="Output 3 10 9" xfId="25930" xr:uid="{00000000-0005-0000-0000-00004B650000}"/>
    <cellStyle name="Output 3 11" xfId="25931" xr:uid="{00000000-0005-0000-0000-00004C650000}"/>
    <cellStyle name="Output 3 11 2" xfId="25932" xr:uid="{00000000-0005-0000-0000-00004D650000}"/>
    <cellStyle name="Output 3 11 3" xfId="25933" xr:uid="{00000000-0005-0000-0000-00004E650000}"/>
    <cellStyle name="Output 3 11 4" xfId="25934" xr:uid="{00000000-0005-0000-0000-00004F650000}"/>
    <cellStyle name="Output 3 11 5" xfId="25935" xr:uid="{00000000-0005-0000-0000-000050650000}"/>
    <cellStyle name="Output 3 11 6" xfId="25936" xr:uid="{00000000-0005-0000-0000-000051650000}"/>
    <cellStyle name="Output 3 12" xfId="25937" xr:uid="{00000000-0005-0000-0000-000052650000}"/>
    <cellStyle name="Output 3 13" xfId="25938" xr:uid="{00000000-0005-0000-0000-000053650000}"/>
    <cellStyle name="Output 3 14" xfId="25939" xr:uid="{00000000-0005-0000-0000-000054650000}"/>
    <cellStyle name="Output 3 15" xfId="25940" xr:uid="{00000000-0005-0000-0000-000055650000}"/>
    <cellStyle name="Output 3 16" xfId="25941" xr:uid="{00000000-0005-0000-0000-000056650000}"/>
    <cellStyle name="Output 3 17" xfId="25942" xr:uid="{00000000-0005-0000-0000-000057650000}"/>
    <cellStyle name="Output 3 18" xfId="25943" xr:uid="{00000000-0005-0000-0000-000058650000}"/>
    <cellStyle name="Output 3 19" xfId="25944" xr:uid="{00000000-0005-0000-0000-000059650000}"/>
    <cellStyle name="Output 3 2" xfId="25945" xr:uid="{00000000-0005-0000-0000-00005A650000}"/>
    <cellStyle name="Output 3 2 10" xfId="25946" xr:uid="{00000000-0005-0000-0000-00005B650000}"/>
    <cellStyle name="Output 3 2 11" xfId="25947" xr:uid="{00000000-0005-0000-0000-00005C650000}"/>
    <cellStyle name="Output 3 2 12" xfId="25948" xr:uid="{00000000-0005-0000-0000-00005D650000}"/>
    <cellStyle name="Output 3 2 13" xfId="25949" xr:uid="{00000000-0005-0000-0000-00005E650000}"/>
    <cellStyle name="Output 3 2 14" xfId="25950" xr:uid="{00000000-0005-0000-0000-00005F650000}"/>
    <cellStyle name="Output 3 2 15" xfId="25951" xr:uid="{00000000-0005-0000-0000-000060650000}"/>
    <cellStyle name="Output 3 2 16" xfId="25952" xr:uid="{00000000-0005-0000-0000-000061650000}"/>
    <cellStyle name="Output 3 2 17" xfId="25953" xr:uid="{00000000-0005-0000-0000-000062650000}"/>
    <cellStyle name="Output 3 2 18" xfId="25954" xr:uid="{00000000-0005-0000-0000-000063650000}"/>
    <cellStyle name="Output 3 2 19" xfId="25955" xr:uid="{00000000-0005-0000-0000-000064650000}"/>
    <cellStyle name="Output 3 2 2" xfId="25956" xr:uid="{00000000-0005-0000-0000-000065650000}"/>
    <cellStyle name="Output 3 2 2 2" xfId="25957" xr:uid="{00000000-0005-0000-0000-000066650000}"/>
    <cellStyle name="Output 3 2 2 3" xfId="25958" xr:uid="{00000000-0005-0000-0000-000067650000}"/>
    <cellStyle name="Output 3 2 2 4" xfId="25959" xr:uid="{00000000-0005-0000-0000-000068650000}"/>
    <cellStyle name="Output 3 2 2 5" xfId="25960" xr:uid="{00000000-0005-0000-0000-000069650000}"/>
    <cellStyle name="Output 3 2 2 6" xfId="25961" xr:uid="{00000000-0005-0000-0000-00006A650000}"/>
    <cellStyle name="Output 3 2 20" xfId="25962" xr:uid="{00000000-0005-0000-0000-00006B650000}"/>
    <cellStyle name="Output 3 2 21" xfId="25963" xr:uid="{00000000-0005-0000-0000-00006C650000}"/>
    <cellStyle name="Output 3 2 22" xfId="25964" xr:uid="{00000000-0005-0000-0000-00006D650000}"/>
    <cellStyle name="Output 3 2 23" xfId="25965" xr:uid="{00000000-0005-0000-0000-00006E650000}"/>
    <cellStyle name="Output 3 2 24" xfId="25966" xr:uid="{00000000-0005-0000-0000-00006F650000}"/>
    <cellStyle name="Output 3 2 25" xfId="25967" xr:uid="{00000000-0005-0000-0000-000070650000}"/>
    <cellStyle name="Output 3 2 3" xfId="25968" xr:uid="{00000000-0005-0000-0000-000071650000}"/>
    <cellStyle name="Output 3 2 4" xfId="25969" xr:uid="{00000000-0005-0000-0000-000072650000}"/>
    <cellStyle name="Output 3 2 5" xfId="25970" xr:uid="{00000000-0005-0000-0000-000073650000}"/>
    <cellStyle name="Output 3 2 6" xfId="25971" xr:uid="{00000000-0005-0000-0000-000074650000}"/>
    <cellStyle name="Output 3 2 7" xfId="25972" xr:uid="{00000000-0005-0000-0000-000075650000}"/>
    <cellStyle name="Output 3 2 8" xfId="25973" xr:uid="{00000000-0005-0000-0000-000076650000}"/>
    <cellStyle name="Output 3 2 9" xfId="25974" xr:uid="{00000000-0005-0000-0000-000077650000}"/>
    <cellStyle name="Output 3 20" xfId="25975" xr:uid="{00000000-0005-0000-0000-000078650000}"/>
    <cellStyle name="Output 3 21" xfId="25976" xr:uid="{00000000-0005-0000-0000-000079650000}"/>
    <cellStyle name="Output 3 22" xfId="25977" xr:uid="{00000000-0005-0000-0000-00007A650000}"/>
    <cellStyle name="Output 3 23" xfId="25978" xr:uid="{00000000-0005-0000-0000-00007B650000}"/>
    <cellStyle name="Output 3 24" xfId="25979" xr:uid="{00000000-0005-0000-0000-00007C650000}"/>
    <cellStyle name="Output 3 25" xfId="25980" xr:uid="{00000000-0005-0000-0000-00007D650000}"/>
    <cellStyle name="Output 3 26" xfId="25981" xr:uid="{00000000-0005-0000-0000-00007E650000}"/>
    <cellStyle name="Output 3 27" xfId="25982" xr:uid="{00000000-0005-0000-0000-00007F650000}"/>
    <cellStyle name="Output 3 28" xfId="25983" xr:uid="{00000000-0005-0000-0000-000080650000}"/>
    <cellStyle name="Output 3 29" xfId="25984" xr:uid="{00000000-0005-0000-0000-000081650000}"/>
    <cellStyle name="Output 3 3" xfId="25985" xr:uid="{00000000-0005-0000-0000-000082650000}"/>
    <cellStyle name="Output 3 3 10" xfId="25986" xr:uid="{00000000-0005-0000-0000-000083650000}"/>
    <cellStyle name="Output 3 3 11" xfId="25987" xr:uid="{00000000-0005-0000-0000-000084650000}"/>
    <cellStyle name="Output 3 3 12" xfId="25988" xr:uid="{00000000-0005-0000-0000-000085650000}"/>
    <cellStyle name="Output 3 3 13" xfId="25989" xr:uid="{00000000-0005-0000-0000-000086650000}"/>
    <cellStyle name="Output 3 3 14" xfId="25990" xr:uid="{00000000-0005-0000-0000-000087650000}"/>
    <cellStyle name="Output 3 3 15" xfId="25991" xr:uid="{00000000-0005-0000-0000-000088650000}"/>
    <cellStyle name="Output 3 3 16" xfId="25992" xr:uid="{00000000-0005-0000-0000-000089650000}"/>
    <cellStyle name="Output 3 3 17" xfId="25993" xr:uid="{00000000-0005-0000-0000-00008A650000}"/>
    <cellStyle name="Output 3 3 18" xfId="25994" xr:uid="{00000000-0005-0000-0000-00008B650000}"/>
    <cellStyle name="Output 3 3 19" xfId="25995" xr:uid="{00000000-0005-0000-0000-00008C650000}"/>
    <cellStyle name="Output 3 3 2" xfId="25996" xr:uid="{00000000-0005-0000-0000-00008D650000}"/>
    <cellStyle name="Output 3 3 2 2" xfId="25997" xr:uid="{00000000-0005-0000-0000-00008E650000}"/>
    <cellStyle name="Output 3 3 2 3" xfId="25998" xr:uid="{00000000-0005-0000-0000-00008F650000}"/>
    <cellStyle name="Output 3 3 2 4" xfId="25999" xr:uid="{00000000-0005-0000-0000-000090650000}"/>
    <cellStyle name="Output 3 3 2 5" xfId="26000" xr:uid="{00000000-0005-0000-0000-000091650000}"/>
    <cellStyle name="Output 3 3 2 6" xfId="26001" xr:uid="{00000000-0005-0000-0000-000092650000}"/>
    <cellStyle name="Output 3 3 20" xfId="26002" xr:uid="{00000000-0005-0000-0000-000093650000}"/>
    <cellStyle name="Output 3 3 21" xfId="26003" xr:uid="{00000000-0005-0000-0000-000094650000}"/>
    <cellStyle name="Output 3 3 22" xfId="26004" xr:uid="{00000000-0005-0000-0000-000095650000}"/>
    <cellStyle name="Output 3 3 23" xfId="26005" xr:uid="{00000000-0005-0000-0000-000096650000}"/>
    <cellStyle name="Output 3 3 24" xfId="26006" xr:uid="{00000000-0005-0000-0000-000097650000}"/>
    <cellStyle name="Output 3 3 25" xfId="26007" xr:uid="{00000000-0005-0000-0000-000098650000}"/>
    <cellStyle name="Output 3 3 3" xfId="26008" xr:uid="{00000000-0005-0000-0000-000099650000}"/>
    <cellStyle name="Output 3 3 4" xfId="26009" xr:uid="{00000000-0005-0000-0000-00009A650000}"/>
    <cellStyle name="Output 3 3 5" xfId="26010" xr:uid="{00000000-0005-0000-0000-00009B650000}"/>
    <cellStyle name="Output 3 3 6" xfId="26011" xr:uid="{00000000-0005-0000-0000-00009C650000}"/>
    <cellStyle name="Output 3 3 7" xfId="26012" xr:uid="{00000000-0005-0000-0000-00009D650000}"/>
    <cellStyle name="Output 3 3 8" xfId="26013" xr:uid="{00000000-0005-0000-0000-00009E650000}"/>
    <cellStyle name="Output 3 3 9" xfId="26014" xr:uid="{00000000-0005-0000-0000-00009F650000}"/>
    <cellStyle name="Output 3 30" xfId="26015" xr:uid="{00000000-0005-0000-0000-0000A0650000}"/>
    <cellStyle name="Output 3 31" xfId="26016" xr:uid="{00000000-0005-0000-0000-0000A1650000}"/>
    <cellStyle name="Output 3 32" xfId="26017" xr:uid="{00000000-0005-0000-0000-0000A2650000}"/>
    <cellStyle name="Output 3 33" xfId="26018" xr:uid="{00000000-0005-0000-0000-0000A3650000}"/>
    <cellStyle name="Output 3 34" xfId="26019" xr:uid="{00000000-0005-0000-0000-0000A4650000}"/>
    <cellStyle name="Output 3 35" xfId="26020" xr:uid="{00000000-0005-0000-0000-0000A5650000}"/>
    <cellStyle name="Output 3 36" xfId="26021" xr:uid="{00000000-0005-0000-0000-0000A6650000}"/>
    <cellStyle name="Output 3 37" xfId="26022" xr:uid="{00000000-0005-0000-0000-0000A7650000}"/>
    <cellStyle name="Output 3 38" xfId="26023" xr:uid="{00000000-0005-0000-0000-0000A8650000}"/>
    <cellStyle name="Output 3 39" xfId="26024" xr:uid="{00000000-0005-0000-0000-0000A9650000}"/>
    <cellStyle name="Output 3 4" xfId="26025" xr:uid="{00000000-0005-0000-0000-0000AA650000}"/>
    <cellStyle name="Output 3 4 10" xfId="26026" xr:uid="{00000000-0005-0000-0000-0000AB650000}"/>
    <cellStyle name="Output 3 4 11" xfId="26027" xr:uid="{00000000-0005-0000-0000-0000AC650000}"/>
    <cellStyle name="Output 3 4 12" xfId="26028" xr:uid="{00000000-0005-0000-0000-0000AD650000}"/>
    <cellStyle name="Output 3 4 13" xfId="26029" xr:uid="{00000000-0005-0000-0000-0000AE650000}"/>
    <cellStyle name="Output 3 4 14" xfId="26030" xr:uid="{00000000-0005-0000-0000-0000AF650000}"/>
    <cellStyle name="Output 3 4 15" xfId="26031" xr:uid="{00000000-0005-0000-0000-0000B0650000}"/>
    <cellStyle name="Output 3 4 16" xfId="26032" xr:uid="{00000000-0005-0000-0000-0000B1650000}"/>
    <cellStyle name="Output 3 4 17" xfId="26033" xr:uid="{00000000-0005-0000-0000-0000B2650000}"/>
    <cellStyle name="Output 3 4 18" xfId="26034" xr:uid="{00000000-0005-0000-0000-0000B3650000}"/>
    <cellStyle name="Output 3 4 19" xfId="26035" xr:uid="{00000000-0005-0000-0000-0000B4650000}"/>
    <cellStyle name="Output 3 4 2" xfId="26036" xr:uid="{00000000-0005-0000-0000-0000B5650000}"/>
    <cellStyle name="Output 3 4 2 2" xfId="26037" xr:uid="{00000000-0005-0000-0000-0000B6650000}"/>
    <cellStyle name="Output 3 4 2 3" xfId="26038" xr:uid="{00000000-0005-0000-0000-0000B7650000}"/>
    <cellStyle name="Output 3 4 2 4" xfId="26039" xr:uid="{00000000-0005-0000-0000-0000B8650000}"/>
    <cellStyle name="Output 3 4 2 5" xfId="26040" xr:uid="{00000000-0005-0000-0000-0000B9650000}"/>
    <cellStyle name="Output 3 4 2 6" xfId="26041" xr:uid="{00000000-0005-0000-0000-0000BA650000}"/>
    <cellStyle name="Output 3 4 20" xfId="26042" xr:uid="{00000000-0005-0000-0000-0000BB650000}"/>
    <cellStyle name="Output 3 4 21" xfId="26043" xr:uid="{00000000-0005-0000-0000-0000BC650000}"/>
    <cellStyle name="Output 3 4 22" xfId="26044" xr:uid="{00000000-0005-0000-0000-0000BD650000}"/>
    <cellStyle name="Output 3 4 23" xfId="26045" xr:uid="{00000000-0005-0000-0000-0000BE650000}"/>
    <cellStyle name="Output 3 4 24" xfId="26046" xr:uid="{00000000-0005-0000-0000-0000BF650000}"/>
    <cellStyle name="Output 3 4 25" xfId="26047" xr:uid="{00000000-0005-0000-0000-0000C0650000}"/>
    <cellStyle name="Output 3 4 3" xfId="26048" xr:uid="{00000000-0005-0000-0000-0000C1650000}"/>
    <cellStyle name="Output 3 4 4" xfId="26049" xr:uid="{00000000-0005-0000-0000-0000C2650000}"/>
    <cellStyle name="Output 3 4 5" xfId="26050" xr:uid="{00000000-0005-0000-0000-0000C3650000}"/>
    <cellStyle name="Output 3 4 6" xfId="26051" xr:uid="{00000000-0005-0000-0000-0000C4650000}"/>
    <cellStyle name="Output 3 4 7" xfId="26052" xr:uid="{00000000-0005-0000-0000-0000C5650000}"/>
    <cellStyle name="Output 3 4 8" xfId="26053" xr:uid="{00000000-0005-0000-0000-0000C6650000}"/>
    <cellStyle name="Output 3 4 9" xfId="26054" xr:uid="{00000000-0005-0000-0000-0000C7650000}"/>
    <cellStyle name="Output 3 40" xfId="26055" xr:uid="{00000000-0005-0000-0000-0000C8650000}"/>
    <cellStyle name="Output 3 41" xfId="26056" xr:uid="{00000000-0005-0000-0000-0000C9650000}"/>
    <cellStyle name="Output 3 5" xfId="26057" xr:uid="{00000000-0005-0000-0000-0000CA650000}"/>
    <cellStyle name="Output 3 5 10" xfId="26058" xr:uid="{00000000-0005-0000-0000-0000CB650000}"/>
    <cellStyle name="Output 3 5 11" xfId="26059" xr:uid="{00000000-0005-0000-0000-0000CC650000}"/>
    <cellStyle name="Output 3 5 12" xfId="26060" xr:uid="{00000000-0005-0000-0000-0000CD650000}"/>
    <cellStyle name="Output 3 5 13" xfId="26061" xr:uid="{00000000-0005-0000-0000-0000CE650000}"/>
    <cellStyle name="Output 3 5 14" xfId="26062" xr:uid="{00000000-0005-0000-0000-0000CF650000}"/>
    <cellStyle name="Output 3 5 15" xfId="26063" xr:uid="{00000000-0005-0000-0000-0000D0650000}"/>
    <cellStyle name="Output 3 5 16" xfId="26064" xr:uid="{00000000-0005-0000-0000-0000D1650000}"/>
    <cellStyle name="Output 3 5 17" xfId="26065" xr:uid="{00000000-0005-0000-0000-0000D2650000}"/>
    <cellStyle name="Output 3 5 18" xfId="26066" xr:uid="{00000000-0005-0000-0000-0000D3650000}"/>
    <cellStyle name="Output 3 5 19" xfId="26067" xr:uid="{00000000-0005-0000-0000-0000D4650000}"/>
    <cellStyle name="Output 3 5 2" xfId="26068" xr:uid="{00000000-0005-0000-0000-0000D5650000}"/>
    <cellStyle name="Output 3 5 2 2" xfId="26069" xr:uid="{00000000-0005-0000-0000-0000D6650000}"/>
    <cellStyle name="Output 3 5 2 3" xfId="26070" xr:uid="{00000000-0005-0000-0000-0000D7650000}"/>
    <cellStyle name="Output 3 5 2 4" xfId="26071" xr:uid="{00000000-0005-0000-0000-0000D8650000}"/>
    <cellStyle name="Output 3 5 2 5" xfId="26072" xr:uid="{00000000-0005-0000-0000-0000D9650000}"/>
    <cellStyle name="Output 3 5 2 6" xfId="26073" xr:uid="{00000000-0005-0000-0000-0000DA650000}"/>
    <cellStyle name="Output 3 5 20" xfId="26074" xr:uid="{00000000-0005-0000-0000-0000DB650000}"/>
    <cellStyle name="Output 3 5 21" xfId="26075" xr:uid="{00000000-0005-0000-0000-0000DC650000}"/>
    <cellStyle name="Output 3 5 22" xfId="26076" xr:uid="{00000000-0005-0000-0000-0000DD650000}"/>
    <cellStyle name="Output 3 5 23" xfId="26077" xr:uid="{00000000-0005-0000-0000-0000DE650000}"/>
    <cellStyle name="Output 3 5 24" xfId="26078" xr:uid="{00000000-0005-0000-0000-0000DF650000}"/>
    <cellStyle name="Output 3 5 25" xfId="26079" xr:uid="{00000000-0005-0000-0000-0000E0650000}"/>
    <cellStyle name="Output 3 5 3" xfId="26080" xr:uid="{00000000-0005-0000-0000-0000E1650000}"/>
    <cellStyle name="Output 3 5 4" xfId="26081" xr:uid="{00000000-0005-0000-0000-0000E2650000}"/>
    <cellStyle name="Output 3 5 5" xfId="26082" xr:uid="{00000000-0005-0000-0000-0000E3650000}"/>
    <cellStyle name="Output 3 5 6" xfId="26083" xr:uid="{00000000-0005-0000-0000-0000E4650000}"/>
    <cellStyle name="Output 3 5 7" xfId="26084" xr:uid="{00000000-0005-0000-0000-0000E5650000}"/>
    <cellStyle name="Output 3 5 8" xfId="26085" xr:uid="{00000000-0005-0000-0000-0000E6650000}"/>
    <cellStyle name="Output 3 5 9" xfId="26086" xr:uid="{00000000-0005-0000-0000-0000E7650000}"/>
    <cellStyle name="Output 3 6" xfId="26087" xr:uid="{00000000-0005-0000-0000-0000E8650000}"/>
    <cellStyle name="Output 3 6 10" xfId="26088" xr:uid="{00000000-0005-0000-0000-0000E9650000}"/>
    <cellStyle name="Output 3 6 11" xfId="26089" xr:uid="{00000000-0005-0000-0000-0000EA650000}"/>
    <cellStyle name="Output 3 6 12" xfId="26090" xr:uid="{00000000-0005-0000-0000-0000EB650000}"/>
    <cellStyle name="Output 3 6 13" xfId="26091" xr:uid="{00000000-0005-0000-0000-0000EC650000}"/>
    <cellStyle name="Output 3 6 14" xfId="26092" xr:uid="{00000000-0005-0000-0000-0000ED650000}"/>
    <cellStyle name="Output 3 6 15" xfId="26093" xr:uid="{00000000-0005-0000-0000-0000EE650000}"/>
    <cellStyle name="Output 3 6 16" xfId="26094" xr:uid="{00000000-0005-0000-0000-0000EF650000}"/>
    <cellStyle name="Output 3 6 17" xfId="26095" xr:uid="{00000000-0005-0000-0000-0000F0650000}"/>
    <cellStyle name="Output 3 6 18" xfId="26096" xr:uid="{00000000-0005-0000-0000-0000F1650000}"/>
    <cellStyle name="Output 3 6 19" xfId="26097" xr:uid="{00000000-0005-0000-0000-0000F2650000}"/>
    <cellStyle name="Output 3 6 2" xfId="26098" xr:uid="{00000000-0005-0000-0000-0000F3650000}"/>
    <cellStyle name="Output 3 6 20" xfId="26099" xr:uid="{00000000-0005-0000-0000-0000F4650000}"/>
    <cellStyle name="Output 3 6 21" xfId="26100" xr:uid="{00000000-0005-0000-0000-0000F5650000}"/>
    <cellStyle name="Output 3 6 22" xfId="26101" xr:uid="{00000000-0005-0000-0000-0000F6650000}"/>
    <cellStyle name="Output 3 6 23" xfId="26102" xr:uid="{00000000-0005-0000-0000-0000F7650000}"/>
    <cellStyle name="Output 3 6 24" xfId="26103" xr:uid="{00000000-0005-0000-0000-0000F8650000}"/>
    <cellStyle name="Output 3 6 25" xfId="26104" xr:uid="{00000000-0005-0000-0000-0000F9650000}"/>
    <cellStyle name="Output 3 6 3" xfId="26105" xr:uid="{00000000-0005-0000-0000-0000FA650000}"/>
    <cellStyle name="Output 3 6 4" xfId="26106" xr:uid="{00000000-0005-0000-0000-0000FB650000}"/>
    <cellStyle name="Output 3 6 5" xfId="26107" xr:uid="{00000000-0005-0000-0000-0000FC650000}"/>
    <cellStyle name="Output 3 6 6" xfId="26108" xr:uid="{00000000-0005-0000-0000-0000FD650000}"/>
    <cellStyle name="Output 3 6 7" xfId="26109" xr:uid="{00000000-0005-0000-0000-0000FE650000}"/>
    <cellStyle name="Output 3 6 8" xfId="26110" xr:uid="{00000000-0005-0000-0000-0000FF650000}"/>
    <cellStyle name="Output 3 6 9" xfId="26111" xr:uid="{00000000-0005-0000-0000-000000660000}"/>
    <cellStyle name="Output 3 7" xfId="26112" xr:uid="{00000000-0005-0000-0000-000001660000}"/>
    <cellStyle name="Output 3 7 10" xfId="26113" xr:uid="{00000000-0005-0000-0000-000002660000}"/>
    <cellStyle name="Output 3 7 11" xfId="26114" xr:uid="{00000000-0005-0000-0000-000003660000}"/>
    <cellStyle name="Output 3 7 12" xfId="26115" xr:uid="{00000000-0005-0000-0000-000004660000}"/>
    <cellStyle name="Output 3 7 13" xfId="26116" xr:uid="{00000000-0005-0000-0000-000005660000}"/>
    <cellStyle name="Output 3 7 14" xfId="26117" xr:uid="{00000000-0005-0000-0000-000006660000}"/>
    <cellStyle name="Output 3 7 15" xfId="26118" xr:uid="{00000000-0005-0000-0000-000007660000}"/>
    <cellStyle name="Output 3 7 16" xfId="26119" xr:uid="{00000000-0005-0000-0000-000008660000}"/>
    <cellStyle name="Output 3 7 17" xfId="26120" xr:uid="{00000000-0005-0000-0000-000009660000}"/>
    <cellStyle name="Output 3 7 18" xfId="26121" xr:uid="{00000000-0005-0000-0000-00000A660000}"/>
    <cellStyle name="Output 3 7 19" xfId="26122" xr:uid="{00000000-0005-0000-0000-00000B660000}"/>
    <cellStyle name="Output 3 7 2" xfId="26123" xr:uid="{00000000-0005-0000-0000-00000C660000}"/>
    <cellStyle name="Output 3 7 20" xfId="26124" xr:uid="{00000000-0005-0000-0000-00000D660000}"/>
    <cellStyle name="Output 3 7 21" xfId="26125" xr:uid="{00000000-0005-0000-0000-00000E660000}"/>
    <cellStyle name="Output 3 7 22" xfId="26126" xr:uid="{00000000-0005-0000-0000-00000F660000}"/>
    <cellStyle name="Output 3 7 23" xfId="26127" xr:uid="{00000000-0005-0000-0000-000010660000}"/>
    <cellStyle name="Output 3 7 24" xfId="26128" xr:uid="{00000000-0005-0000-0000-000011660000}"/>
    <cellStyle name="Output 3 7 25" xfId="26129" xr:uid="{00000000-0005-0000-0000-000012660000}"/>
    <cellStyle name="Output 3 7 3" xfId="26130" xr:uid="{00000000-0005-0000-0000-000013660000}"/>
    <cellStyle name="Output 3 7 4" xfId="26131" xr:uid="{00000000-0005-0000-0000-000014660000}"/>
    <cellStyle name="Output 3 7 5" xfId="26132" xr:uid="{00000000-0005-0000-0000-000015660000}"/>
    <cellStyle name="Output 3 7 6" xfId="26133" xr:uid="{00000000-0005-0000-0000-000016660000}"/>
    <cellStyle name="Output 3 7 7" xfId="26134" xr:uid="{00000000-0005-0000-0000-000017660000}"/>
    <cellStyle name="Output 3 7 8" xfId="26135" xr:uid="{00000000-0005-0000-0000-000018660000}"/>
    <cellStyle name="Output 3 7 9" xfId="26136" xr:uid="{00000000-0005-0000-0000-000019660000}"/>
    <cellStyle name="Output 3 8" xfId="26137" xr:uid="{00000000-0005-0000-0000-00001A660000}"/>
    <cellStyle name="Output 3 8 10" xfId="26138" xr:uid="{00000000-0005-0000-0000-00001B660000}"/>
    <cellStyle name="Output 3 8 11" xfId="26139" xr:uid="{00000000-0005-0000-0000-00001C660000}"/>
    <cellStyle name="Output 3 8 12" xfId="26140" xr:uid="{00000000-0005-0000-0000-00001D660000}"/>
    <cellStyle name="Output 3 8 13" xfId="26141" xr:uid="{00000000-0005-0000-0000-00001E660000}"/>
    <cellStyle name="Output 3 8 14" xfId="26142" xr:uid="{00000000-0005-0000-0000-00001F660000}"/>
    <cellStyle name="Output 3 8 15" xfId="26143" xr:uid="{00000000-0005-0000-0000-000020660000}"/>
    <cellStyle name="Output 3 8 16" xfId="26144" xr:uid="{00000000-0005-0000-0000-000021660000}"/>
    <cellStyle name="Output 3 8 17" xfId="26145" xr:uid="{00000000-0005-0000-0000-000022660000}"/>
    <cellStyle name="Output 3 8 18" xfId="26146" xr:uid="{00000000-0005-0000-0000-000023660000}"/>
    <cellStyle name="Output 3 8 19" xfId="26147" xr:uid="{00000000-0005-0000-0000-000024660000}"/>
    <cellStyle name="Output 3 8 2" xfId="26148" xr:uid="{00000000-0005-0000-0000-000025660000}"/>
    <cellStyle name="Output 3 8 20" xfId="26149" xr:uid="{00000000-0005-0000-0000-000026660000}"/>
    <cellStyle name="Output 3 8 21" xfId="26150" xr:uid="{00000000-0005-0000-0000-000027660000}"/>
    <cellStyle name="Output 3 8 22" xfId="26151" xr:uid="{00000000-0005-0000-0000-000028660000}"/>
    <cellStyle name="Output 3 8 23" xfId="26152" xr:uid="{00000000-0005-0000-0000-000029660000}"/>
    <cellStyle name="Output 3 8 24" xfId="26153" xr:uid="{00000000-0005-0000-0000-00002A660000}"/>
    <cellStyle name="Output 3 8 25" xfId="26154" xr:uid="{00000000-0005-0000-0000-00002B660000}"/>
    <cellStyle name="Output 3 8 3" xfId="26155" xr:uid="{00000000-0005-0000-0000-00002C660000}"/>
    <cellStyle name="Output 3 8 4" xfId="26156" xr:uid="{00000000-0005-0000-0000-00002D660000}"/>
    <cellStyle name="Output 3 8 5" xfId="26157" xr:uid="{00000000-0005-0000-0000-00002E660000}"/>
    <cellStyle name="Output 3 8 6" xfId="26158" xr:uid="{00000000-0005-0000-0000-00002F660000}"/>
    <cellStyle name="Output 3 8 7" xfId="26159" xr:uid="{00000000-0005-0000-0000-000030660000}"/>
    <cellStyle name="Output 3 8 8" xfId="26160" xr:uid="{00000000-0005-0000-0000-000031660000}"/>
    <cellStyle name="Output 3 8 9" xfId="26161" xr:uid="{00000000-0005-0000-0000-000032660000}"/>
    <cellStyle name="Output 3 9" xfId="26162" xr:uid="{00000000-0005-0000-0000-000033660000}"/>
    <cellStyle name="Output 3 9 10" xfId="26163" xr:uid="{00000000-0005-0000-0000-000034660000}"/>
    <cellStyle name="Output 3 9 11" xfId="26164" xr:uid="{00000000-0005-0000-0000-000035660000}"/>
    <cellStyle name="Output 3 9 12" xfId="26165" xr:uid="{00000000-0005-0000-0000-000036660000}"/>
    <cellStyle name="Output 3 9 13" xfId="26166" xr:uid="{00000000-0005-0000-0000-000037660000}"/>
    <cellStyle name="Output 3 9 14" xfId="26167" xr:uid="{00000000-0005-0000-0000-000038660000}"/>
    <cellStyle name="Output 3 9 15" xfId="26168" xr:uid="{00000000-0005-0000-0000-000039660000}"/>
    <cellStyle name="Output 3 9 16" xfId="26169" xr:uid="{00000000-0005-0000-0000-00003A660000}"/>
    <cellStyle name="Output 3 9 17" xfId="26170" xr:uid="{00000000-0005-0000-0000-00003B660000}"/>
    <cellStyle name="Output 3 9 18" xfId="26171" xr:uid="{00000000-0005-0000-0000-00003C660000}"/>
    <cellStyle name="Output 3 9 19" xfId="26172" xr:uid="{00000000-0005-0000-0000-00003D660000}"/>
    <cellStyle name="Output 3 9 2" xfId="26173" xr:uid="{00000000-0005-0000-0000-00003E660000}"/>
    <cellStyle name="Output 3 9 20" xfId="26174" xr:uid="{00000000-0005-0000-0000-00003F660000}"/>
    <cellStyle name="Output 3 9 21" xfId="26175" xr:uid="{00000000-0005-0000-0000-000040660000}"/>
    <cellStyle name="Output 3 9 22" xfId="26176" xr:uid="{00000000-0005-0000-0000-000041660000}"/>
    <cellStyle name="Output 3 9 23" xfId="26177" xr:uid="{00000000-0005-0000-0000-000042660000}"/>
    <cellStyle name="Output 3 9 24" xfId="26178" xr:uid="{00000000-0005-0000-0000-000043660000}"/>
    <cellStyle name="Output 3 9 25" xfId="26179" xr:uid="{00000000-0005-0000-0000-000044660000}"/>
    <cellStyle name="Output 3 9 3" xfId="26180" xr:uid="{00000000-0005-0000-0000-000045660000}"/>
    <cellStyle name="Output 3 9 4" xfId="26181" xr:uid="{00000000-0005-0000-0000-000046660000}"/>
    <cellStyle name="Output 3 9 5" xfId="26182" xr:uid="{00000000-0005-0000-0000-000047660000}"/>
    <cellStyle name="Output 3 9 6" xfId="26183" xr:uid="{00000000-0005-0000-0000-000048660000}"/>
    <cellStyle name="Output 3 9 7" xfId="26184" xr:uid="{00000000-0005-0000-0000-000049660000}"/>
    <cellStyle name="Output 3 9 8" xfId="26185" xr:uid="{00000000-0005-0000-0000-00004A660000}"/>
    <cellStyle name="Output 3 9 9" xfId="26186" xr:uid="{00000000-0005-0000-0000-00004B660000}"/>
    <cellStyle name="Output 4" xfId="26187" xr:uid="{00000000-0005-0000-0000-00004C660000}"/>
    <cellStyle name="Output 4 10" xfId="26188" xr:uid="{00000000-0005-0000-0000-00004D660000}"/>
    <cellStyle name="Output 4 10 10" xfId="26189" xr:uid="{00000000-0005-0000-0000-00004E660000}"/>
    <cellStyle name="Output 4 10 11" xfId="26190" xr:uid="{00000000-0005-0000-0000-00004F660000}"/>
    <cellStyle name="Output 4 10 12" xfId="26191" xr:uid="{00000000-0005-0000-0000-000050660000}"/>
    <cellStyle name="Output 4 10 13" xfId="26192" xr:uid="{00000000-0005-0000-0000-000051660000}"/>
    <cellStyle name="Output 4 10 14" xfId="26193" xr:uid="{00000000-0005-0000-0000-000052660000}"/>
    <cellStyle name="Output 4 10 15" xfId="26194" xr:uid="{00000000-0005-0000-0000-000053660000}"/>
    <cellStyle name="Output 4 10 16" xfId="26195" xr:uid="{00000000-0005-0000-0000-000054660000}"/>
    <cellStyle name="Output 4 10 17" xfId="26196" xr:uid="{00000000-0005-0000-0000-000055660000}"/>
    <cellStyle name="Output 4 10 18" xfId="26197" xr:uid="{00000000-0005-0000-0000-000056660000}"/>
    <cellStyle name="Output 4 10 19" xfId="26198" xr:uid="{00000000-0005-0000-0000-000057660000}"/>
    <cellStyle name="Output 4 10 2" xfId="26199" xr:uid="{00000000-0005-0000-0000-000058660000}"/>
    <cellStyle name="Output 4 10 20" xfId="26200" xr:uid="{00000000-0005-0000-0000-000059660000}"/>
    <cellStyle name="Output 4 10 21" xfId="26201" xr:uid="{00000000-0005-0000-0000-00005A660000}"/>
    <cellStyle name="Output 4 10 22" xfId="26202" xr:uid="{00000000-0005-0000-0000-00005B660000}"/>
    <cellStyle name="Output 4 10 23" xfId="26203" xr:uid="{00000000-0005-0000-0000-00005C660000}"/>
    <cellStyle name="Output 4 10 24" xfId="26204" xr:uid="{00000000-0005-0000-0000-00005D660000}"/>
    <cellStyle name="Output 4 10 25" xfId="26205" xr:uid="{00000000-0005-0000-0000-00005E660000}"/>
    <cellStyle name="Output 4 10 3" xfId="26206" xr:uid="{00000000-0005-0000-0000-00005F660000}"/>
    <cellStyle name="Output 4 10 4" xfId="26207" xr:uid="{00000000-0005-0000-0000-000060660000}"/>
    <cellStyle name="Output 4 10 5" xfId="26208" xr:uid="{00000000-0005-0000-0000-000061660000}"/>
    <cellStyle name="Output 4 10 6" xfId="26209" xr:uid="{00000000-0005-0000-0000-000062660000}"/>
    <cellStyle name="Output 4 10 7" xfId="26210" xr:uid="{00000000-0005-0000-0000-000063660000}"/>
    <cellStyle name="Output 4 10 8" xfId="26211" xr:uid="{00000000-0005-0000-0000-000064660000}"/>
    <cellStyle name="Output 4 10 9" xfId="26212" xr:uid="{00000000-0005-0000-0000-000065660000}"/>
    <cellStyle name="Output 4 11" xfId="26213" xr:uid="{00000000-0005-0000-0000-000066660000}"/>
    <cellStyle name="Output 4 11 2" xfId="26214" xr:uid="{00000000-0005-0000-0000-000067660000}"/>
    <cellStyle name="Output 4 11 3" xfId="26215" xr:uid="{00000000-0005-0000-0000-000068660000}"/>
    <cellStyle name="Output 4 11 4" xfId="26216" xr:uid="{00000000-0005-0000-0000-000069660000}"/>
    <cellStyle name="Output 4 11 5" xfId="26217" xr:uid="{00000000-0005-0000-0000-00006A660000}"/>
    <cellStyle name="Output 4 11 6" xfId="26218" xr:uid="{00000000-0005-0000-0000-00006B660000}"/>
    <cellStyle name="Output 4 12" xfId="26219" xr:uid="{00000000-0005-0000-0000-00006C660000}"/>
    <cellStyle name="Output 4 13" xfId="26220" xr:uid="{00000000-0005-0000-0000-00006D660000}"/>
    <cellStyle name="Output 4 14" xfId="26221" xr:uid="{00000000-0005-0000-0000-00006E660000}"/>
    <cellStyle name="Output 4 15" xfId="26222" xr:uid="{00000000-0005-0000-0000-00006F660000}"/>
    <cellStyle name="Output 4 16" xfId="26223" xr:uid="{00000000-0005-0000-0000-000070660000}"/>
    <cellStyle name="Output 4 17" xfId="26224" xr:uid="{00000000-0005-0000-0000-000071660000}"/>
    <cellStyle name="Output 4 18" xfId="26225" xr:uid="{00000000-0005-0000-0000-000072660000}"/>
    <cellStyle name="Output 4 19" xfId="26226" xr:uid="{00000000-0005-0000-0000-000073660000}"/>
    <cellStyle name="Output 4 2" xfId="26227" xr:uid="{00000000-0005-0000-0000-000074660000}"/>
    <cellStyle name="Output 4 2 10" xfId="26228" xr:uid="{00000000-0005-0000-0000-000075660000}"/>
    <cellStyle name="Output 4 2 11" xfId="26229" xr:uid="{00000000-0005-0000-0000-000076660000}"/>
    <cellStyle name="Output 4 2 12" xfId="26230" xr:uid="{00000000-0005-0000-0000-000077660000}"/>
    <cellStyle name="Output 4 2 13" xfId="26231" xr:uid="{00000000-0005-0000-0000-000078660000}"/>
    <cellStyle name="Output 4 2 14" xfId="26232" xr:uid="{00000000-0005-0000-0000-000079660000}"/>
    <cellStyle name="Output 4 2 15" xfId="26233" xr:uid="{00000000-0005-0000-0000-00007A660000}"/>
    <cellStyle name="Output 4 2 16" xfId="26234" xr:uid="{00000000-0005-0000-0000-00007B660000}"/>
    <cellStyle name="Output 4 2 17" xfId="26235" xr:uid="{00000000-0005-0000-0000-00007C660000}"/>
    <cellStyle name="Output 4 2 18" xfId="26236" xr:uid="{00000000-0005-0000-0000-00007D660000}"/>
    <cellStyle name="Output 4 2 19" xfId="26237" xr:uid="{00000000-0005-0000-0000-00007E660000}"/>
    <cellStyle name="Output 4 2 2" xfId="26238" xr:uid="{00000000-0005-0000-0000-00007F660000}"/>
    <cellStyle name="Output 4 2 2 2" xfId="26239" xr:uid="{00000000-0005-0000-0000-000080660000}"/>
    <cellStyle name="Output 4 2 2 3" xfId="26240" xr:uid="{00000000-0005-0000-0000-000081660000}"/>
    <cellStyle name="Output 4 2 2 4" xfId="26241" xr:uid="{00000000-0005-0000-0000-000082660000}"/>
    <cellStyle name="Output 4 2 2 5" xfId="26242" xr:uid="{00000000-0005-0000-0000-000083660000}"/>
    <cellStyle name="Output 4 2 2 6" xfId="26243" xr:uid="{00000000-0005-0000-0000-000084660000}"/>
    <cellStyle name="Output 4 2 20" xfId="26244" xr:uid="{00000000-0005-0000-0000-000085660000}"/>
    <cellStyle name="Output 4 2 21" xfId="26245" xr:uid="{00000000-0005-0000-0000-000086660000}"/>
    <cellStyle name="Output 4 2 22" xfId="26246" xr:uid="{00000000-0005-0000-0000-000087660000}"/>
    <cellStyle name="Output 4 2 23" xfId="26247" xr:uid="{00000000-0005-0000-0000-000088660000}"/>
    <cellStyle name="Output 4 2 24" xfId="26248" xr:uid="{00000000-0005-0000-0000-000089660000}"/>
    <cellStyle name="Output 4 2 25" xfId="26249" xr:uid="{00000000-0005-0000-0000-00008A660000}"/>
    <cellStyle name="Output 4 2 3" xfId="26250" xr:uid="{00000000-0005-0000-0000-00008B660000}"/>
    <cellStyle name="Output 4 2 4" xfId="26251" xr:uid="{00000000-0005-0000-0000-00008C660000}"/>
    <cellStyle name="Output 4 2 5" xfId="26252" xr:uid="{00000000-0005-0000-0000-00008D660000}"/>
    <cellStyle name="Output 4 2 6" xfId="26253" xr:uid="{00000000-0005-0000-0000-00008E660000}"/>
    <cellStyle name="Output 4 2 7" xfId="26254" xr:uid="{00000000-0005-0000-0000-00008F660000}"/>
    <cellStyle name="Output 4 2 8" xfId="26255" xr:uid="{00000000-0005-0000-0000-000090660000}"/>
    <cellStyle name="Output 4 2 9" xfId="26256" xr:uid="{00000000-0005-0000-0000-000091660000}"/>
    <cellStyle name="Output 4 20" xfId="26257" xr:uid="{00000000-0005-0000-0000-000092660000}"/>
    <cellStyle name="Output 4 21" xfId="26258" xr:uid="{00000000-0005-0000-0000-000093660000}"/>
    <cellStyle name="Output 4 22" xfId="26259" xr:uid="{00000000-0005-0000-0000-000094660000}"/>
    <cellStyle name="Output 4 23" xfId="26260" xr:uid="{00000000-0005-0000-0000-000095660000}"/>
    <cellStyle name="Output 4 24" xfId="26261" xr:uid="{00000000-0005-0000-0000-000096660000}"/>
    <cellStyle name="Output 4 25" xfId="26262" xr:uid="{00000000-0005-0000-0000-000097660000}"/>
    <cellStyle name="Output 4 26" xfId="26263" xr:uid="{00000000-0005-0000-0000-000098660000}"/>
    <cellStyle name="Output 4 27" xfId="26264" xr:uid="{00000000-0005-0000-0000-000099660000}"/>
    <cellStyle name="Output 4 28" xfId="26265" xr:uid="{00000000-0005-0000-0000-00009A660000}"/>
    <cellStyle name="Output 4 29" xfId="26266" xr:uid="{00000000-0005-0000-0000-00009B660000}"/>
    <cellStyle name="Output 4 3" xfId="26267" xr:uid="{00000000-0005-0000-0000-00009C660000}"/>
    <cellStyle name="Output 4 3 10" xfId="26268" xr:uid="{00000000-0005-0000-0000-00009D660000}"/>
    <cellStyle name="Output 4 3 11" xfId="26269" xr:uid="{00000000-0005-0000-0000-00009E660000}"/>
    <cellStyle name="Output 4 3 12" xfId="26270" xr:uid="{00000000-0005-0000-0000-00009F660000}"/>
    <cellStyle name="Output 4 3 13" xfId="26271" xr:uid="{00000000-0005-0000-0000-0000A0660000}"/>
    <cellStyle name="Output 4 3 14" xfId="26272" xr:uid="{00000000-0005-0000-0000-0000A1660000}"/>
    <cellStyle name="Output 4 3 15" xfId="26273" xr:uid="{00000000-0005-0000-0000-0000A2660000}"/>
    <cellStyle name="Output 4 3 16" xfId="26274" xr:uid="{00000000-0005-0000-0000-0000A3660000}"/>
    <cellStyle name="Output 4 3 17" xfId="26275" xr:uid="{00000000-0005-0000-0000-0000A4660000}"/>
    <cellStyle name="Output 4 3 18" xfId="26276" xr:uid="{00000000-0005-0000-0000-0000A5660000}"/>
    <cellStyle name="Output 4 3 19" xfId="26277" xr:uid="{00000000-0005-0000-0000-0000A6660000}"/>
    <cellStyle name="Output 4 3 2" xfId="26278" xr:uid="{00000000-0005-0000-0000-0000A7660000}"/>
    <cellStyle name="Output 4 3 2 2" xfId="26279" xr:uid="{00000000-0005-0000-0000-0000A8660000}"/>
    <cellStyle name="Output 4 3 2 3" xfId="26280" xr:uid="{00000000-0005-0000-0000-0000A9660000}"/>
    <cellStyle name="Output 4 3 2 4" xfId="26281" xr:uid="{00000000-0005-0000-0000-0000AA660000}"/>
    <cellStyle name="Output 4 3 2 5" xfId="26282" xr:uid="{00000000-0005-0000-0000-0000AB660000}"/>
    <cellStyle name="Output 4 3 2 6" xfId="26283" xr:uid="{00000000-0005-0000-0000-0000AC660000}"/>
    <cellStyle name="Output 4 3 20" xfId="26284" xr:uid="{00000000-0005-0000-0000-0000AD660000}"/>
    <cellStyle name="Output 4 3 21" xfId="26285" xr:uid="{00000000-0005-0000-0000-0000AE660000}"/>
    <cellStyle name="Output 4 3 22" xfId="26286" xr:uid="{00000000-0005-0000-0000-0000AF660000}"/>
    <cellStyle name="Output 4 3 23" xfId="26287" xr:uid="{00000000-0005-0000-0000-0000B0660000}"/>
    <cellStyle name="Output 4 3 24" xfId="26288" xr:uid="{00000000-0005-0000-0000-0000B1660000}"/>
    <cellStyle name="Output 4 3 25" xfId="26289" xr:uid="{00000000-0005-0000-0000-0000B2660000}"/>
    <cellStyle name="Output 4 3 3" xfId="26290" xr:uid="{00000000-0005-0000-0000-0000B3660000}"/>
    <cellStyle name="Output 4 3 4" xfId="26291" xr:uid="{00000000-0005-0000-0000-0000B4660000}"/>
    <cellStyle name="Output 4 3 5" xfId="26292" xr:uid="{00000000-0005-0000-0000-0000B5660000}"/>
    <cellStyle name="Output 4 3 6" xfId="26293" xr:uid="{00000000-0005-0000-0000-0000B6660000}"/>
    <cellStyle name="Output 4 3 7" xfId="26294" xr:uid="{00000000-0005-0000-0000-0000B7660000}"/>
    <cellStyle name="Output 4 3 8" xfId="26295" xr:uid="{00000000-0005-0000-0000-0000B8660000}"/>
    <cellStyle name="Output 4 3 9" xfId="26296" xr:uid="{00000000-0005-0000-0000-0000B9660000}"/>
    <cellStyle name="Output 4 30" xfId="26297" xr:uid="{00000000-0005-0000-0000-0000BA660000}"/>
    <cellStyle name="Output 4 31" xfId="26298" xr:uid="{00000000-0005-0000-0000-0000BB660000}"/>
    <cellStyle name="Output 4 32" xfId="26299" xr:uid="{00000000-0005-0000-0000-0000BC660000}"/>
    <cellStyle name="Output 4 33" xfId="26300" xr:uid="{00000000-0005-0000-0000-0000BD660000}"/>
    <cellStyle name="Output 4 34" xfId="26301" xr:uid="{00000000-0005-0000-0000-0000BE660000}"/>
    <cellStyle name="Output 4 35" xfId="26302" xr:uid="{00000000-0005-0000-0000-0000BF660000}"/>
    <cellStyle name="Output 4 36" xfId="26303" xr:uid="{00000000-0005-0000-0000-0000C0660000}"/>
    <cellStyle name="Output 4 37" xfId="26304" xr:uid="{00000000-0005-0000-0000-0000C1660000}"/>
    <cellStyle name="Output 4 38" xfId="26305" xr:uid="{00000000-0005-0000-0000-0000C2660000}"/>
    <cellStyle name="Output 4 39" xfId="26306" xr:uid="{00000000-0005-0000-0000-0000C3660000}"/>
    <cellStyle name="Output 4 4" xfId="26307" xr:uid="{00000000-0005-0000-0000-0000C4660000}"/>
    <cellStyle name="Output 4 4 10" xfId="26308" xr:uid="{00000000-0005-0000-0000-0000C5660000}"/>
    <cellStyle name="Output 4 4 11" xfId="26309" xr:uid="{00000000-0005-0000-0000-0000C6660000}"/>
    <cellStyle name="Output 4 4 12" xfId="26310" xr:uid="{00000000-0005-0000-0000-0000C7660000}"/>
    <cellStyle name="Output 4 4 13" xfId="26311" xr:uid="{00000000-0005-0000-0000-0000C8660000}"/>
    <cellStyle name="Output 4 4 14" xfId="26312" xr:uid="{00000000-0005-0000-0000-0000C9660000}"/>
    <cellStyle name="Output 4 4 15" xfId="26313" xr:uid="{00000000-0005-0000-0000-0000CA660000}"/>
    <cellStyle name="Output 4 4 16" xfId="26314" xr:uid="{00000000-0005-0000-0000-0000CB660000}"/>
    <cellStyle name="Output 4 4 17" xfId="26315" xr:uid="{00000000-0005-0000-0000-0000CC660000}"/>
    <cellStyle name="Output 4 4 18" xfId="26316" xr:uid="{00000000-0005-0000-0000-0000CD660000}"/>
    <cellStyle name="Output 4 4 19" xfId="26317" xr:uid="{00000000-0005-0000-0000-0000CE660000}"/>
    <cellStyle name="Output 4 4 2" xfId="26318" xr:uid="{00000000-0005-0000-0000-0000CF660000}"/>
    <cellStyle name="Output 4 4 2 2" xfId="26319" xr:uid="{00000000-0005-0000-0000-0000D0660000}"/>
    <cellStyle name="Output 4 4 2 3" xfId="26320" xr:uid="{00000000-0005-0000-0000-0000D1660000}"/>
    <cellStyle name="Output 4 4 2 4" xfId="26321" xr:uid="{00000000-0005-0000-0000-0000D2660000}"/>
    <cellStyle name="Output 4 4 2 5" xfId="26322" xr:uid="{00000000-0005-0000-0000-0000D3660000}"/>
    <cellStyle name="Output 4 4 2 6" xfId="26323" xr:uid="{00000000-0005-0000-0000-0000D4660000}"/>
    <cellStyle name="Output 4 4 20" xfId="26324" xr:uid="{00000000-0005-0000-0000-0000D5660000}"/>
    <cellStyle name="Output 4 4 21" xfId="26325" xr:uid="{00000000-0005-0000-0000-0000D6660000}"/>
    <cellStyle name="Output 4 4 22" xfId="26326" xr:uid="{00000000-0005-0000-0000-0000D7660000}"/>
    <cellStyle name="Output 4 4 23" xfId="26327" xr:uid="{00000000-0005-0000-0000-0000D8660000}"/>
    <cellStyle name="Output 4 4 24" xfId="26328" xr:uid="{00000000-0005-0000-0000-0000D9660000}"/>
    <cellStyle name="Output 4 4 25" xfId="26329" xr:uid="{00000000-0005-0000-0000-0000DA660000}"/>
    <cellStyle name="Output 4 4 3" xfId="26330" xr:uid="{00000000-0005-0000-0000-0000DB660000}"/>
    <cellStyle name="Output 4 4 4" xfId="26331" xr:uid="{00000000-0005-0000-0000-0000DC660000}"/>
    <cellStyle name="Output 4 4 5" xfId="26332" xr:uid="{00000000-0005-0000-0000-0000DD660000}"/>
    <cellStyle name="Output 4 4 6" xfId="26333" xr:uid="{00000000-0005-0000-0000-0000DE660000}"/>
    <cellStyle name="Output 4 4 7" xfId="26334" xr:uid="{00000000-0005-0000-0000-0000DF660000}"/>
    <cellStyle name="Output 4 4 8" xfId="26335" xr:uid="{00000000-0005-0000-0000-0000E0660000}"/>
    <cellStyle name="Output 4 4 9" xfId="26336" xr:uid="{00000000-0005-0000-0000-0000E1660000}"/>
    <cellStyle name="Output 4 40" xfId="26337" xr:uid="{00000000-0005-0000-0000-0000E2660000}"/>
    <cellStyle name="Output 4 41" xfId="26338" xr:uid="{00000000-0005-0000-0000-0000E3660000}"/>
    <cellStyle name="Output 4 5" xfId="26339" xr:uid="{00000000-0005-0000-0000-0000E4660000}"/>
    <cellStyle name="Output 4 5 10" xfId="26340" xr:uid="{00000000-0005-0000-0000-0000E5660000}"/>
    <cellStyle name="Output 4 5 11" xfId="26341" xr:uid="{00000000-0005-0000-0000-0000E6660000}"/>
    <cellStyle name="Output 4 5 12" xfId="26342" xr:uid="{00000000-0005-0000-0000-0000E7660000}"/>
    <cellStyle name="Output 4 5 13" xfId="26343" xr:uid="{00000000-0005-0000-0000-0000E8660000}"/>
    <cellStyle name="Output 4 5 14" xfId="26344" xr:uid="{00000000-0005-0000-0000-0000E9660000}"/>
    <cellStyle name="Output 4 5 15" xfId="26345" xr:uid="{00000000-0005-0000-0000-0000EA660000}"/>
    <cellStyle name="Output 4 5 16" xfId="26346" xr:uid="{00000000-0005-0000-0000-0000EB660000}"/>
    <cellStyle name="Output 4 5 17" xfId="26347" xr:uid="{00000000-0005-0000-0000-0000EC660000}"/>
    <cellStyle name="Output 4 5 18" xfId="26348" xr:uid="{00000000-0005-0000-0000-0000ED660000}"/>
    <cellStyle name="Output 4 5 19" xfId="26349" xr:uid="{00000000-0005-0000-0000-0000EE660000}"/>
    <cellStyle name="Output 4 5 2" xfId="26350" xr:uid="{00000000-0005-0000-0000-0000EF660000}"/>
    <cellStyle name="Output 4 5 2 2" xfId="26351" xr:uid="{00000000-0005-0000-0000-0000F0660000}"/>
    <cellStyle name="Output 4 5 2 3" xfId="26352" xr:uid="{00000000-0005-0000-0000-0000F1660000}"/>
    <cellStyle name="Output 4 5 2 4" xfId="26353" xr:uid="{00000000-0005-0000-0000-0000F2660000}"/>
    <cellStyle name="Output 4 5 2 5" xfId="26354" xr:uid="{00000000-0005-0000-0000-0000F3660000}"/>
    <cellStyle name="Output 4 5 2 6" xfId="26355" xr:uid="{00000000-0005-0000-0000-0000F4660000}"/>
    <cellStyle name="Output 4 5 20" xfId="26356" xr:uid="{00000000-0005-0000-0000-0000F5660000}"/>
    <cellStyle name="Output 4 5 21" xfId="26357" xr:uid="{00000000-0005-0000-0000-0000F6660000}"/>
    <cellStyle name="Output 4 5 22" xfId="26358" xr:uid="{00000000-0005-0000-0000-0000F7660000}"/>
    <cellStyle name="Output 4 5 23" xfId="26359" xr:uid="{00000000-0005-0000-0000-0000F8660000}"/>
    <cellStyle name="Output 4 5 24" xfId="26360" xr:uid="{00000000-0005-0000-0000-0000F9660000}"/>
    <cellStyle name="Output 4 5 25" xfId="26361" xr:uid="{00000000-0005-0000-0000-0000FA660000}"/>
    <cellStyle name="Output 4 5 3" xfId="26362" xr:uid="{00000000-0005-0000-0000-0000FB660000}"/>
    <cellStyle name="Output 4 5 4" xfId="26363" xr:uid="{00000000-0005-0000-0000-0000FC660000}"/>
    <cellStyle name="Output 4 5 5" xfId="26364" xr:uid="{00000000-0005-0000-0000-0000FD660000}"/>
    <cellStyle name="Output 4 5 6" xfId="26365" xr:uid="{00000000-0005-0000-0000-0000FE660000}"/>
    <cellStyle name="Output 4 5 7" xfId="26366" xr:uid="{00000000-0005-0000-0000-0000FF660000}"/>
    <cellStyle name="Output 4 5 8" xfId="26367" xr:uid="{00000000-0005-0000-0000-000000670000}"/>
    <cellStyle name="Output 4 5 9" xfId="26368" xr:uid="{00000000-0005-0000-0000-000001670000}"/>
    <cellStyle name="Output 4 6" xfId="26369" xr:uid="{00000000-0005-0000-0000-000002670000}"/>
    <cellStyle name="Output 4 6 10" xfId="26370" xr:uid="{00000000-0005-0000-0000-000003670000}"/>
    <cellStyle name="Output 4 6 11" xfId="26371" xr:uid="{00000000-0005-0000-0000-000004670000}"/>
    <cellStyle name="Output 4 6 12" xfId="26372" xr:uid="{00000000-0005-0000-0000-000005670000}"/>
    <cellStyle name="Output 4 6 13" xfId="26373" xr:uid="{00000000-0005-0000-0000-000006670000}"/>
    <cellStyle name="Output 4 6 14" xfId="26374" xr:uid="{00000000-0005-0000-0000-000007670000}"/>
    <cellStyle name="Output 4 6 15" xfId="26375" xr:uid="{00000000-0005-0000-0000-000008670000}"/>
    <cellStyle name="Output 4 6 16" xfId="26376" xr:uid="{00000000-0005-0000-0000-000009670000}"/>
    <cellStyle name="Output 4 6 17" xfId="26377" xr:uid="{00000000-0005-0000-0000-00000A670000}"/>
    <cellStyle name="Output 4 6 18" xfId="26378" xr:uid="{00000000-0005-0000-0000-00000B670000}"/>
    <cellStyle name="Output 4 6 19" xfId="26379" xr:uid="{00000000-0005-0000-0000-00000C670000}"/>
    <cellStyle name="Output 4 6 2" xfId="26380" xr:uid="{00000000-0005-0000-0000-00000D670000}"/>
    <cellStyle name="Output 4 6 20" xfId="26381" xr:uid="{00000000-0005-0000-0000-00000E670000}"/>
    <cellStyle name="Output 4 6 21" xfId="26382" xr:uid="{00000000-0005-0000-0000-00000F670000}"/>
    <cellStyle name="Output 4 6 22" xfId="26383" xr:uid="{00000000-0005-0000-0000-000010670000}"/>
    <cellStyle name="Output 4 6 23" xfId="26384" xr:uid="{00000000-0005-0000-0000-000011670000}"/>
    <cellStyle name="Output 4 6 24" xfId="26385" xr:uid="{00000000-0005-0000-0000-000012670000}"/>
    <cellStyle name="Output 4 6 25" xfId="26386" xr:uid="{00000000-0005-0000-0000-000013670000}"/>
    <cellStyle name="Output 4 6 3" xfId="26387" xr:uid="{00000000-0005-0000-0000-000014670000}"/>
    <cellStyle name="Output 4 6 4" xfId="26388" xr:uid="{00000000-0005-0000-0000-000015670000}"/>
    <cellStyle name="Output 4 6 5" xfId="26389" xr:uid="{00000000-0005-0000-0000-000016670000}"/>
    <cellStyle name="Output 4 6 6" xfId="26390" xr:uid="{00000000-0005-0000-0000-000017670000}"/>
    <cellStyle name="Output 4 6 7" xfId="26391" xr:uid="{00000000-0005-0000-0000-000018670000}"/>
    <cellStyle name="Output 4 6 8" xfId="26392" xr:uid="{00000000-0005-0000-0000-000019670000}"/>
    <cellStyle name="Output 4 6 9" xfId="26393" xr:uid="{00000000-0005-0000-0000-00001A670000}"/>
    <cellStyle name="Output 4 7" xfId="26394" xr:uid="{00000000-0005-0000-0000-00001B670000}"/>
    <cellStyle name="Output 4 7 10" xfId="26395" xr:uid="{00000000-0005-0000-0000-00001C670000}"/>
    <cellStyle name="Output 4 7 11" xfId="26396" xr:uid="{00000000-0005-0000-0000-00001D670000}"/>
    <cellStyle name="Output 4 7 12" xfId="26397" xr:uid="{00000000-0005-0000-0000-00001E670000}"/>
    <cellStyle name="Output 4 7 13" xfId="26398" xr:uid="{00000000-0005-0000-0000-00001F670000}"/>
    <cellStyle name="Output 4 7 14" xfId="26399" xr:uid="{00000000-0005-0000-0000-000020670000}"/>
    <cellStyle name="Output 4 7 15" xfId="26400" xr:uid="{00000000-0005-0000-0000-000021670000}"/>
    <cellStyle name="Output 4 7 16" xfId="26401" xr:uid="{00000000-0005-0000-0000-000022670000}"/>
    <cellStyle name="Output 4 7 17" xfId="26402" xr:uid="{00000000-0005-0000-0000-000023670000}"/>
    <cellStyle name="Output 4 7 18" xfId="26403" xr:uid="{00000000-0005-0000-0000-000024670000}"/>
    <cellStyle name="Output 4 7 19" xfId="26404" xr:uid="{00000000-0005-0000-0000-000025670000}"/>
    <cellStyle name="Output 4 7 2" xfId="26405" xr:uid="{00000000-0005-0000-0000-000026670000}"/>
    <cellStyle name="Output 4 7 20" xfId="26406" xr:uid="{00000000-0005-0000-0000-000027670000}"/>
    <cellStyle name="Output 4 7 21" xfId="26407" xr:uid="{00000000-0005-0000-0000-000028670000}"/>
    <cellStyle name="Output 4 7 22" xfId="26408" xr:uid="{00000000-0005-0000-0000-000029670000}"/>
    <cellStyle name="Output 4 7 23" xfId="26409" xr:uid="{00000000-0005-0000-0000-00002A670000}"/>
    <cellStyle name="Output 4 7 24" xfId="26410" xr:uid="{00000000-0005-0000-0000-00002B670000}"/>
    <cellStyle name="Output 4 7 25" xfId="26411" xr:uid="{00000000-0005-0000-0000-00002C670000}"/>
    <cellStyle name="Output 4 7 3" xfId="26412" xr:uid="{00000000-0005-0000-0000-00002D670000}"/>
    <cellStyle name="Output 4 7 4" xfId="26413" xr:uid="{00000000-0005-0000-0000-00002E670000}"/>
    <cellStyle name="Output 4 7 5" xfId="26414" xr:uid="{00000000-0005-0000-0000-00002F670000}"/>
    <cellStyle name="Output 4 7 6" xfId="26415" xr:uid="{00000000-0005-0000-0000-000030670000}"/>
    <cellStyle name="Output 4 7 7" xfId="26416" xr:uid="{00000000-0005-0000-0000-000031670000}"/>
    <cellStyle name="Output 4 7 8" xfId="26417" xr:uid="{00000000-0005-0000-0000-000032670000}"/>
    <cellStyle name="Output 4 7 9" xfId="26418" xr:uid="{00000000-0005-0000-0000-000033670000}"/>
    <cellStyle name="Output 4 8" xfId="26419" xr:uid="{00000000-0005-0000-0000-000034670000}"/>
    <cellStyle name="Output 4 8 10" xfId="26420" xr:uid="{00000000-0005-0000-0000-000035670000}"/>
    <cellStyle name="Output 4 8 11" xfId="26421" xr:uid="{00000000-0005-0000-0000-000036670000}"/>
    <cellStyle name="Output 4 8 12" xfId="26422" xr:uid="{00000000-0005-0000-0000-000037670000}"/>
    <cellStyle name="Output 4 8 13" xfId="26423" xr:uid="{00000000-0005-0000-0000-000038670000}"/>
    <cellStyle name="Output 4 8 14" xfId="26424" xr:uid="{00000000-0005-0000-0000-000039670000}"/>
    <cellStyle name="Output 4 8 15" xfId="26425" xr:uid="{00000000-0005-0000-0000-00003A670000}"/>
    <cellStyle name="Output 4 8 16" xfId="26426" xr:uid="{00000000-0005-0000-0000-00003B670000}"/>
    <cellStyle name="Output 4 8 17" xfId="26427" xr:uid="{00000000-0005-0000-0000-00003C670000}"/>
    <cellStyle name="Output 4 8 18" xfId="26428" xr:uid="{00000000-0005-0000-0000-00003D670000}"/>
    <cellStyle name="Output 4 8 19" xfId="26429" xr:uid="{00000000-0005-0000-0000-00003E670000}"/>
    <cellStyle name="Output 4 8 2" xfId="26430" xr:uid="{00000000-0005-0000-0000-00003F670000}"/>
    <cellStyle name="Output 4 8 20" xfId="26431" xr:uid="{00000000-0005-0000-0000-000040670000}"/>
    <cellStyle name="Output 4 8 21" xfId="26432" xr:uid="{00000000-0005-0000-0000-000041670000}"/>
    <cellStyle name="Output 4 8 22" xfId="26433" xr:uid="{00000000-0005-0000-0000-000042670000}"/>
    <cellStyle name="Output 4 8 23" xfId="26434" xr:uid="{00000000-0005-0000-0000-000043670000}"/>
    <cellStyle name="Output 4 8 24" xfId="26435" xr:uid="{00000000-0005-0000-0000-000044670000}"/>
    <cellStyle name="Output 4 8 25" xfId="26436" xr:uid="{00000000-0005-0000-0000-000045670000}"/>
    <cellStyle name="Output 4 8 3" xfId="26437" xr:uid="{00000000-0005-0000-0000-000046670000}"/>
    <cellStyle name="Output 4 8 4" xfId="26438" xr:uid="{00000000-0005-0000-0000-000047670000}"/>
    <cellStyle name="Output 4 8 5" xfId="26439" xr:uid="{00000000-0005-0000-0000-000048670000}"/>
    <cellStyle name="Output 4 8 6" xfId="26440" xr:uid="{00000000-0005-0000-0000-000049670000}"/>
    <cellStyle name="Output 4 8 7" xfId="26441" xr:uid="{00000000-0005-0000-0000-00004A670000}"/>
    <cellStyle name="Output 4 8 8" xfId="26442" xr:uid="{00000000-0005-0000-0000-00004B670000}"/>
    <cellStyle name="Output 4 8 9" xfId="26443" xr:uid="{00000000-0005-0000-0000-00004C670000}"/>
    <cellStyle name="Output 4 9" xfId="26444" xr:uid="{00000000-0005-0000-0000-00004D670000}"/>
    <cellStyle name="Output 4 9 10" xfId="26445" xr:uid="{00000000-0005-0000-0000-00004E670000}"/>
    <cellStyle name="Output 4 9 11" xfId="26446" xr:uid="{00000000-0005-0000-0000-00004F670000}"/>
    <cellStyle name="Output 4 9 12" xfId="26447" xr:uid="{00000000-0005-0000-0000-000050670000}"/>
    <cellStyle name="Output 4 9 13" xfId="26448" xr:uid="{00000000-0005-0000-0000-000051670000}"/>
    <cellStyle name="Output 4 9 14" xfId="26449" xr:uid="{00000000-0005-0000-0000-000052670000}"/>
    <cellStyle name="Output 4 9 15" xfId="26450" xr:uid="{00000000-0005-0000-0000-000053670000}"/>
    <cellStyle name="Output 4 9 16" xfId="26451" xr:uid="{00000000-0005-0000-0000-000054670000}"/>
    <cellStyle name="Output 4 9 17" xfId="26452" xr:uid="{00000000-0005-0000-0000-000055670000}"/>
    <cellStyle name="Output 4 9 18" xfId="26453" xr:uid="{00000000-0005-0000-0000-000056670000}"/>
    <cellStyle name="Output 4 9 19" xfId="26454" xr:uid="{00000000-0005-0000-0000-000057670000}"/>
    <cellStyle name="Output 4 9 2" xfId="26455" xr:uid="{00000000-0005-0000-0000-000058670000}"/>
    <cellStyle name="Output 4 9 20" xfId="26456" xr:uid="{00000000-0005-0000-0000-000059670000}"/>
    <cellStyle name="Output 4 9 21" xfId="26457" xr:uid="{00000000-0005-0000-0000-00005A670000}"/>
    <cellStyle name="Output 4 9 22" xfId="26458" xr:uid="{00000000-0005-0000-0000-00005B670000}"/>
    <cellStyle name="Output 4 9 23" xfId="26459" xr:uid="{00000000-0005-0000-0000-00005C670000}"/>
    <cellStyle name="Output 4 9 24" xfId="26460" xr:uid="{00000000-0005-0000-0000-00005D670000}"/>
    <cellStyle name="Output 4 9 25" xfId="26461" xr:uid="{00000000-0005-0000-0000-00005E670000}"/>
    <cellStyle name="Output 4 9 3" xfId="26462" xr:uid="{00000000-0005-0000-0000-00005F670000}"/>
    <cellStyle name="Output 4 9 4" xfId="26463" xr:uid="{00000000-0005-0000-0000-000060670000}"/>
    <cellStyle name="Output 4 9 5" xfId="26464" xr:uid="{00000000-0005-0000-0000-000061670000}"/>
    <cellStyle name="Output 4 9 6" xfId="26465" xr:uid="{00000000-0005-0000-0000-000062670000}"/>
    <cellStyle name="Output 4 9 7" xfId="26466" xr:uid="{00000000-0005-0000-0000-000063670000}"/>
    <cellStyle name="Output 4 9 8" xfId="26467" xr:uid="{00000000-0005-0000-0000-000064670000}"/>
    <cellStyle name="Output 4 9 9" xfId="26468" xr:uid="{00000000-0005-0000-0000-000065670000}"/>
    <cellStyle name="Output 5" xfId="26469" xr:uid="{00000000-0005-0000-0000-000066670000}"/>
    <cellStyle name="Output 5 10" xfId="26470" xr:uid="{00000000-0005-0000-0000-000067670000}"/>
    <cellStyle name="Output 5 10 10" xfId="26471" xr:uid="{00000000-0005-0000-0000-000068670000}"/>
    <cellStyle name="Output 5 10 11" xfId="26472" xr:uid="{00000000-0005-0000-0000-000069670000}"/>
    <cellStyle name="Output 5 10 12" xfId="26473" xr:uid="{00000000-0005-0000-0000-00006A670000}"/>
    <cellStyle name="Output 5 10 13" xfId="26474" xr:uid="{00000000-0005-0000-0000-00006B670000}"/>
    <cellStyle name="Output 5 10 14" xfId="26475" xr:uid="{00000000-0005-0000-0000-00006C670000}"/>
    <cellStyle name="Output 5 10 15" xfId="26476" xr:uid="{00000000-0005-0000-0000-00006D670000}"/>
    <cellStyle name="Output 5 10 16" xfId="26477" xr:uid="{00000000-0005-0000-0000-00006E670000}"/>
    <cellStyle name="Output 5 10 17" xfId="26478" xr:uid="{00000000-0005-0000-0000-00006F670000}"/>
    <cellStyle name="Output 5 10 18" xfId="26479" xr:uid="{00000000-0005-0000-0000-000070670000}"/>
    <cellStyle name="Output 5 10 19" xfId="26480" xr:uid="{00000000-0005-0000-0000-000071670000}"/>
    <cellStyle name="Output 5 10 2" xfId="26481" xr:uid="{00000000-0005-0000-0000-000072670000}"/>
    <cellStyle name="Output 5 10 20" xfId="26482" xr:uid="{00000000-0005-0000-0000-000073670000}"/>
    <cellStyle name="Output 5 10 21" xfId="26483" xr:uid="{00000000-0005-0000-0000-000074670000}"/>
    <cellStyle name="Output 5 10 22" xfId="26484" xr:uid="{00000000-0005-0000-0000-000075670000}"/>
    <cellStyle name="Output 5 10 23" xfId="26485" xr:uid="{00000000-0005-0000-0000-000076670000}"/>
    <cellStyle name="Output 5 10 24" xfId="26486" xr:uid="{00000000-0005-0000-0000-000077670000}"/>
    <cellStyle name="Output 5 10 25" xfId="26487" xr:uid="{00000000-0005-0000-0000-000078670000}"/>
    <cellStyle name="Output 5 10 3" xfId="26488" xr:uid="{00000000-0005-0000-0000-000079670000}"/>
    <cellStyle name="Output 5 10 4" xfId="26489" xr:uid="{00000000-0005-0000-0000-00007A670000}"/>
    <cellStyle name="Output 5 10 5" xfId="26490" xr:uid="{00000000-0005-0000-0000-00007B670000}"/>
    <cellStyle name="Output 5 10 6" xfId="26491" xr:uid="{00000000-0005-0000-0000-00007C670000}"/>
    <cellStyle name="Output 5 10 7" xfId="26492" xr:uid="{00000000-0005-0000-0000-00007D670000}"/>
    <cellStyle name="Output 5 10 8" xfId="26493" xr:uid="{00000000-0005-0000-0000-00007E670000}"/>
    <cellStyle name="Output 5 10 9" xfId="26494" xr:uid="{00000000-0005-0000-0000-00007F670000}"/>
    <cellStyle name="Output 5 11" xfId="26495" xr:uid="{00000000-0005-0000-0000-000080670000}"/>
    <cellStyle name="Output 5 11 2" xfId="26496" xr:uid="{00000000-0005-0000-0000-000081670000}"/>
    <cellStyle name="Output 5 11 3" xfId="26497" xr:uid="{00000000-0005-0000-0000-000082670000}"/>
    <cellStyle name="Output 5 11 4" xfId="26498" xr:uid="{00000000-0005-0000-0000-000083670000}"/>
    <cellStyle name="Output 5 11 5" xfId="26499" xr:uid="{00000000-0005-0000-0000-000084670000}"/>
    <cellStyle name="Output 5 11 6" xfId="26500" xr:uid="{00000000-0005-0000-0000-000085670000}"/>
    <cellStyle name="Output 5 12" xfId="26501" xr:uid="{00000000-0005-0000-0000-000086670000}"/>
    <cellStyle name="Output 5 13" xfId="26502" xr:uid="{00000000-0005-0000-0000-000087670000}"/>
    <cellStyle name="Output 5 14" xfId="26503" xr:uid="{00000000-0005-0000-0000-000088670000}"/>
    <cellStyle name="Output 5 15" xfId="26504" xr:uid="{00000000-0005-0000-0000-000089670000}"/>
    <cellStyle name="Output 5 16" xfId="26505" xr:uid="{00000000-0005-0000-0000-00008A670000}"/>
    <cellStyle name="Output 5 17" xfId="26506" xr:uid="{00000000-0005-0000-0000-00008B670000}"/>
    <cellStyle name="Output 5 18" xfId="26507" xr:uid="{00000000-0005-0000-0000-00008C670000}"/>
    <cellStyle name="Output 5 19" xfId="26508" xr:uid="{00000000-0005-0000-0000-00008D670000}"/>
    <cellStyle name="Output 5 2" xfId="26509" xr:uid="{00000000-0005-0000-0000-00008E670000}"/>
    <cellStyle name="Output 5 2 10" xfId="26510" xr:uid="{00000000-0005-0000-0000-00008F670000}"/>
    <cellStyle name="Output 5 2 11" xfId="26511" xr:uid="{00000000-0005-0000-0000-000090670000}"/>
    <cellStyle name="Output 5 2 12" xfId="26512" xr:uid="{00000000-0005-0000-0000-000091670000}"/>
    <cellStyle name="Output 5 2 13" xfId="26513" xr:uid="{00000000-0005-0000-0000-000092670000}"/>
    <cellStyle name="Output 5 2 14" xfId="26514" xr:uid="{00000000-0005-0000-0000-000093670000}"/>
    <cellStyle name="Output 5 2 15" xfId="26515" xr:uid="{00000000-0005-0000-0000-000094670000}"/>
    <cellStyle name="Output 5 2 16" xfId="26516" xr:uid="{00000000-0005-0000-0000-000095670000}"/>
    <cellStyle name="Output 5 2 17" xfId="26517" xr:uid="{00000000-0005-0000-0000-000096670000}"/>
    <cellStyle name="Output 5 2 18" xfId="26518" xr:uid="{00000000-0005-0000-0000-000097670000}"/>
    <cellStyle name="Output 5 2 19" xfId="26519" xr:uid="{00000000-0005-0000-0000-000098670000}"/>
    <cellStyle name="Output 5 2 2" xfId="26520" xr:uid="{00000000-0005-0000-0000-000099670000}"/>
    <cellStyle name="Output 5 2 2 2" xfId="26521" xr:uid="{00000000-0005-0000-0000-00009A670000}"/>
    <cellStyle name="Output 5 2 2 3" xfId="26522" xr:uid="{00000000-0005-0000-0000-00009B670000}"/>
    <cellStyle name="Output 5 2 2 4" xfId="26523" xr:uid="{00000000-0005-0000-0000-00009C670000}"/>
    <cellStyle name="Output 5 2 2 5" xfId="26524" xr:uid="{00000000-0005-0000-0000-00009D670000}"/>
    <cellStyle name="Output 5 2 2 6" xfId="26525" xr:uid="{00000000-0005-0000-0000-00009E670000}"/>
    <cellStyle name="Output 5 2 20" xfId="26526" xr:uid="{00000000-0005-0000-0000-00009F670000}"/>
    <cellStyle name="Output 5 2 21" xfId="26527" xr:uid="{00000000-0005-0000-0000-0000A0670000}"/>
    <cellStyle name="Output 5 2 22" xfId="26528" xr:uid="{00000000-0005-0000-0000-0000A1670000}"/>
    <cellStyle name="Output 5 2 23" xfId="26529" xr:uid="{00000000-0005-0000-0000-0000A2670000}"/>
    <cellStyle name="Output 5 2 24" xfId="26530" xr:uid="{00000000-0005-0000-0000-0000A3670000}"/>
    <cellStyle name="Output 5 2 25" xfId="26531" xr:uid="{00000000-0005-0000-0000-0000A4670000}"/>
    <cellStyle name="Output 5 2 3" xfId="26532" xr:uid="{00000000-0005-0000-0000-0000A5670000}"/>
    <cellStyle name="Output 5 2 4" xfId="26533" xr:uid="{00000000-0005-0000-0000-0000A6670000}"/>
    <cellStyle name="Output 5 2 5" xfId="26534" xr:uid="{00000000-0005-0000-0000-0000A7670000}"/>
    <cellStyle name="Output 5 2 6" xfId="26535" xr:uid="{00000000-0005-0000-0000-0000A8670000}"/>
    <cellStyle name="Output 5 2 7" xfId="26536" xr:uid="{00000000-0005-0000-0000-0000A9670000}"/>
    <cellStyle name="Output 5 2 8" xfId="26537" xr:uid="{00000000-0005-0000-0000-0000AA670000}"/>
    <cellStyle name="Output 5 2 9" xfId="26538" xr:uid="{00000000-0005-0000-0000-0000AB670000}"/>
    <cellStyle name="Output 5 20" xfId="26539" xr:uid="{00000000-0005-0000-0000-0000AC670000}"/>
    <cellStyle name="Output 5 21" xfId="26540" xr:uid="{00000000-0005-0000-0000-0000AD670000}"/>
    <cellStyle name="Output 5 22" xfId="26541" xr:uid="{00000000-0005-0000-0000-0000AE670000}"/>
    <cellStyle name="Output 5 23" xfId="26542" xr:uid="{00000000-0005-0000-0000-0000AF670000}"/>
    <cellStyle name="Output 5 24" xfId="26543" xr:uid="{00000000-0005-0000-0000-0000B0670000}"/>
    <cellStyle name="Output 5 25" xfId="26544" xr:uid="{00000000-0005-0000-0000-0000B1670000}"/>
    <cellStyle name="Output 5 26" xfId="26545" xr:uid="{00000000-0005-0000-0000-0000B2670000}"/>
    <cellStyle name="Output 5 27" xfId="26546" xr:uid="{00000000-0005-0000-0000-0000B3670000}"/>
    <cellStyle name="Output 5 28" xfId="26547" xr:uid="{00000000-0005-0000-0000-0000B4670000}"/>
    <cellStyle name="Output 5 29" xfId="26548" xr:uid="{00000000-0005-0000-0000-0000B5670000}"/>
    <cellStyle name="Output 5 3" xfId="26549" xr:uid="{00000000-0005-0000-0000-0000B6670000}"/>
    <cellStyle name="Output 5 3 10" xfId="26550" xr:uid="{00000000-0005-0000-0000-0000B7670000}"/>
    <cellStyle name="Output 5 3 11" xfId="26551" xr:uid="{00000000-0005-0000-0000-0000B8670000}"/>
    <cellStyle name="Output 5 3 12" xfId="26552" xr:uid="{00000000-0005-0000-0000-0000B9670000}"/>
    <cellStyle name="Output 5 3 13" xfId="26553" xr:uid="{00000000-0005-0000-0000-0000BA670000}"/>
    <cellStyle name="Output 5 3 14" xfId="26554" xr:uid="{00000000-0005-0000-0000-0000BB670000}"/>
    <cellStyle name="Output 5 3 15" xfId="26555" xr:uid="{00000000-0005-0000-0000-0000BC670000}"/>
    <cellStyle name="Output 5 3 16" xfId="26556" xr:uid="{00000000-0005-0000-0000-0000BD670000}"/>
    <cellStyle name="Output 5 3 17" xfId="26557" xr:uid="{00000000-0005-0000-0000-0000BE670000}"/>
    <cellStyle name="Output 5 3 18" xfId="26558" xr:uid="{00000000-0005-0000-0000-0000BF670000}"/>
    <cellStyle name="Output 5 3 19" xfId="26559" xr:uid="{00000000-0005-0000-0000-0000C0670000}"/>
    <cellStyle name="Output 5 3 2" xfId="26560" xr:uid="{00000000-0005-0000-0000-0000C1670000}"/>
    <cellStyle name="Output 5 3 2 2" xfId="26561" xr:uid="{00000000-0005-0000-0000-0000C2670000}"/>
    <cellStyle name="Output 5 3 2 3" xfId="26562" xr:uid="{00000000-0005-0000-0000-0000C3670000}"/>
    <cellStyle name="Output 5 3 2 4" xfId="26563" xr:uid="{00000000-0005-0000-0000-0000C4670000}"/>
    <cellStyle name="Output 5 3 2 5" xfId="26564" xr:uid="{00000000-0005-0000-0000-0000C5670000}"/>
    <cellStyle name="Output 5 3 2 6" xfId="26565" xr:uid="{00000000-0005-0000-0000-0000C6670000}"/>
    <cellStyle name="Output 5 3 20" xfId="26566" xr:uid="{00000000-0005-0000-0000-0000C7670000}"/>
    <cellStyle name="Output 5 3 21" xfId="26567" xr:uid="{00000000-0005-0000-0000-0000C8670000}"/>
    <cellStyle name="Output 5 3 22" xfId="26568" xr:uid="{00000000-0005-0000-0000-0000C9670000}"/>
    <cellStyle name="Output 5 3 23" xfId="26569" xr:uid="{00000000-0005-0000-0000-0000CA670000}"/>
    <cellStyle name="Output 5 3 24" xfId="26570" xr:uid="{00000000-0005-0000-0000-0000CB670000}"/>
    <cellStyle name="Output 5 3 25" xfId="26571" xr:uid="{00000000-0005-0000-0000-0000CC670000}"/>
    <cellStyle name="Output 5 3 3" xfId="26572" xr:uid="{00000000-0005-0000-0000-0000CD670000}"/>
    <cellStyle name="Output 5 3 4" xfId="26573" xr:uid="{00000000-0005-0000-0000-0000CE670000}"/>
    <cellStyle name="Output 5 3 5" xfId="26574" xr:uid="{00000000-0005-0000-0000-0000CF670000}"/>
    <cellStyle name="Output 5 3 6" xfId="26575" xr:uid="{00000000-0005-0000-0000-0000D0670000}"/>
    <cellStyle name="Output 5 3 7" xfId="26576" xr:uid="{00000000-0005-0000-0000-0000D1670000}"/>
    <cellStyle name="Output 5 3 8" xfId="26577" xr:uid="{00000000-0005-0000-0000-0000D2670000}"/>
    <cellStyle name="Output 5 3 9" xfId="26578" xr:uid="{00000000-0005-0000-0000-0000D3670000}"/>
    <cellStyle name="Output 5 30" xfId="26579" xr:uid="{00000000-0005-0000-0000-0000D4670000}"/>
    <cellStyle name="Output 5 31" xfId="26580" xr:uid="{00000000-0005-0000-0000-0000D5670000}"/>
    <cellStyle name="Output 5 32" xfId="26581" xr:uid="{00000000-0005-0000-0000-0000D6670000}"/>
    <cellStyle name="Output 5 33" xfId="26582" xr:uid="{00000000-0005-0000-0000-0000D7670000}"/>
    <cellStyle name="Output 5 34" xfId="26583" xr:uid="{00000000-0005-0000-0000-0000D8670000}"/>
    <cellStyle name="Output 5 35" xfId="26584" xr:uid="{00000000-0005-0000-0000-0000D9670000}"/>
    <cellStyle name="Output 5 36" xfId="26585" xr:uid="{00000000-0005-0000-0000-0000DA670000}"/>
    <cellStyle name="Output 5 37" xfId="26586" xr:uid="{00000000-0005-0000-0000-0000DB670000}"/>
    <cellStyle name="Output 5 38" xfId="26587" xr:uid="{00000000-0005-0000-0000-0000DC670000}"/>
    <cellStyle name="Output 5 39" xfId="26588" xr:uid="{00000000-0005-0000-0000-0000DD670000}"/>
    <cellStyle name="Output 5 4" xfId="26589" xr:uid="{00000000-0005-0000-0000-0000DE670000}"/>
    <cellStyle name="Output 5 4 10" xfId="26590" xr:uid="{00000000-0005-0000-0000-0000DF670000}"/>
    <cellStyle name="Output 5 4 11" xfId="26591" xr:uid="{00000000-0005-0000-0000-0000E0670000}"/>
    <cellStyle name="Output 5 4 12" xfId="26592" xr:uid="{00000000-0005-0000-0000-0000E1670000}"/>
    <cellStyle name="Output 5 4 13" xfId="26593" xr:uid="{00000000-0005-0000-0000-0000E2670000}"/>
    <cellStyle name="Output 5 4 14" xfId="26594" xr:uid="{00000000-0005-0000-0000-0000E3670000}"/>
    <cellStyle name="Output 5 4 15" xfId="26595" xr:uid="{00000000-0005-0000-0000-0000E4670000}"/>
    <cellStyle name="Output 5 4 16" xfId="26596" xr:uid="{00000000-0005-0000-0000-0000E5670000}"/>
    <cellStyle name="Output 5 4 17" xfId="26597" xr:uid="{00000000-0005-0000-0000-0000E6670000}"/>
    <cellStyle name="Output 5 4 18" xfId="26598" xr:uid="{00000000-0005-0000-0000-0000E7670000}"/>
    <cellStyle name="Output 5 4 19" xfId="26599" xr:uid="{00000000-0005-0000-0000-0000E8670000}"/>
    <cellStyle name="Output 5 4 2" xfId="26600" xr:uid="{00000000-0005-0000-0000-0000E9670000}"/>
    <cellStyle name="Output 5 4 2 2" xfId="26601" xr:uid="{00000000-0005-0000-0000-0000EA670000}"/>
    <cellStyle name="Output 5 4 2 3" xfId="26602" xr:uid="{00000000-0005-0000-0000-0000EB670000}"/>
    <cellStyle name="Output 5 4 2 4" xfId="26603" xr:uid="{00000000-0005-0000-0000-0000EC670000}"/>
    <cellStyle name="Output 5 4 2 5" xfId="26604" xr:uid="{00000000-0005-0000-0000-0000ED670000}"/>
    <cellStyle name="Output 5 4 2 6" xfId="26605" xr:uid="{00000000-0005-0000-0000-0000EE670000}"/>
    <cellStyle name="Output 5 4 20" xfId="26606" xr:uid="{00000000-0005-0000-0000-0000EF670000}"/>
    <cellStyle name="Output 5 4 21" xfId="26607" xr:uid="{00000000-0005-0000-0000-0000F0670000}"/>
    <cellStyle name="Output 5 4 22" xfId="26608" xr:uid="{00000000-0005-0000-0000-0000F1670000}"/>
    <cellStyle name="Output 5 4 23" xfId="26609" xr:uid="{00000000-0005-0000-0000-0000F2670000}"/>
    <cellStyle name="Output 5 4 24" xfId="26610" xr:uid="{00000000-0005-0000-0000-0000F3670000}"/>
    <cellStyle name="Output 5 4 25" xfId="26611" xr:uid="{00000000-0005-0000-0000-0000F4670000}"/>
    <cellStyle name="Output 5 4 3" xfId="26612" xr:uid="{00000000-0005-0000-0000-0000F5670000}"/>
    <cellStyle name="Output 5 4 4" xfId="26613" xr:uid="{00000000-0005-0000-0000-0000F6670000}"/>
    <cellStyle name="Output 5 4 5" xfId="26614" xr:uid="{00000000-0005-0000-0000-0000F7670000}"/>
    <cellStyle name="Output 5 4 6" xfId="26615" xr:uid="{00000000-0005-0000-0000-0000F8670000}"/>
    <cellStyle name="Output 5 4 7" xfId="26616" xr:uid="{00000000-0005-0000-0000-0000F9670000}"/>
    <cellStyle name="Output 5 4 8" xfId="26617" xr:uid="{00000000-0005-0000-0000-0000FA670000}"/>
    <cellStyle name="Output 5 4 9" xfId="26618" xr:uid="{00000000-0005-0000-0000-0000FB670000}"/>
    <cellStyle name="Output 5 40" xfId="26619" xr:uid="{00000000-0005-0000-0000-0000FC670000}"/>
    <cellStyle name="Output 5 41" xfId="26620" xr:uid="{00000000-0005-0000-0000-0000FD670000}"/>
    <cellStyle name="Output 5 5" xfId="26621" xr:uid="{00000000-0005-0000-0000-0000FE670000}"/>
    <cellStyle name="Output 5 5 10" xfId="26622" xr:uid="{00000000-0005-0000-0000-0000FF670000}"/>
    <cellStyle name="Output 5 5 11" xfId="26623" xr:uid="{00000000-0005-0000-0000-000000680000}"/>
    <cellStyle name="Output 5 5 12" xfId="26624" xr:uid="{00000000-0005-0000-0000-000001680000}"/>
    <cellStyle name="Output 5 5 13" xfId="26625" xr:uid="{00000000-0005-0000-0000-000002680000}"/>
    <cellStyle name="Output 5 5 14" xfId="26626" xr:uid="{00000000-0005-0000-0000-000003680000}"/>
    <cellStyle name="Output 5 5 15" xfId="26627" xr:uid="{00000000-0005-0000-0000-000004680000}"/>
    <cellStyle name="Output 5 5 16" xfId="26628" xr:uid="{00000000-0005-0000-0000-000005680000}"/>
    <cellStyle name="Output 5 5 17" xfId="26629" xr:uid="{00000000-0005-0000-0000-000006680000}"/>
    <cellStyle name="Output 5 5 18" xfId="26630" xr:uid="{00000000-0005-0000-0000-000007680000}"/>
    <cellStyle name="Output 5 5 19" xfId="26631" xr:uid="{00000000-0005-0000-0000-000008680000}"/>
    <cellStyle name="Output 5 5 2" xfId="26632" xr:uid="{00000000-0005-0000-0000-000009680000}"/>
    <cellStyle name="Output 5 5 2 2" xfId="26633" xr:uid="{00000000-0005-0000-0000-00000A680000}"/>
    <cellStyle name="Output 5 5 2 3" xfId="26634" xr:uid="{00000000-0005-0000-0000-00000B680000}"/>
    <cellStyle name="Output 5 5 2 4" xfId="26635" xr:uid="{00000000-0005-0000-0000-00000C680000}"/>
    <cellStyle name="Output 5 5 2 5" xfId="26636" xr:uid="{00000000-0005-0000-0000-00000D680000}"/>
    <cellStyle name="Output 5 5 2 6" xfId="26637" xr:uid="{00000000-0005-0000-0000-00000E680000}"/>
    <cellStyle name="Output 5 5 20" xfId="26638" xr:uid="{00000000-0005-0000-0000-00000F680000}"/>
    <cellStyle name="Output 5 5 21" xfId="26639" xr:uid="{00000000-0005-0000-0000-000010680000}"/>
    <cellStyle name="Output 5 5 22" xfId="26640" xr:uid="{00000000-0005-0000-0000-000011680000}"/>
    <cellStyle name="Output 5 5 23" xfId="26641" xr:uid="{00000000-0005-0000-0000-000012680000}"/>
    <cellStyle name="Output 5 5 24" xfId="26642" xr:uid="{00000000-0005-0000-0000-000013680000}"/>
    <cellStyle name="Output 5 5 25" xfId="26643" xr:uid="{00000000-0005-0000-0000-000014680000}"/>
    <cellStyle name="Output 5 5 3" xfId="26644" xr:uid="{00000000-0005-0000-0000-000015680000}"/>
    <cellStyle name="Output 5 5 4" xfId="26645" xr:uid="{00000000-0005-0000-0000-000016680000}"/>
    <cellStyle name="Output 5 5 5" xfId="26646" xr:uid="{00000000-0005-0000-0000-000017680000}"/>
    <cellStyle name="Output 5 5 6" xfId="26647" xr:uid="{00000000-0005-0000-0000-000018680000}"/>
    <cellStyle name="Output 5 5 7" xfId="26648" xr:uid="{00000000-0005-0000-0000-000019680000}"/>
    <cellStyle name="Output 5 5 8" xfId="26649" xr:uid="{00000000-0005-0000-0000-00001A680000}"/>
    <cellStyle name="Output 5 5 9" xfId="26650" xr:uid="{00000000-0005-0000-0000-00001B680000}"/>
    <cellStyle name="Output 5 6" xfId="26651" xr:uid="{00000000-0005-0000-0000-00001C680000}"/>
    <cellStyle name="Output 5 6 10" xfId="26652" xr:uid="{00000000-0005-0000-0000-00001D680000}"/>
    <cellStyle name="Output 5 6 11" xfId="26653" xr:uid="{00000000-0005-0000-0000-00001E680000}"/>
    <cellStyle name="Output 5 6 12" xfId="26654" xr:uid="{00000000-0005-0000-0000-00001F680000}"/>
    <cellStyle name="Output 5 6 13" xfId="26655" xr:uid="{00000000-0005-0000-0000-000020680000}"/>
    <cellStyle name="Output 5 6 14" xfId="26656" xr:uid="{00000000-0005-0000-0000-000021680000}"/>
    <cellStyle name="Output 5 6 15" xfId="26657" xr:uid="{00000000-0005-0000-0000-000022680000}"/>
    <cellStyle name="Output 5 6 16" xfId="26658" xr:uid="{00000000-0005-0000-0000-000023680000}"/>
    <cellStyle name="Output 5 6 17" xfId="26659" xr:uid="{00000000-0005-0000-0000-000024680000}"/>
    <cellStyle name="Output 5 6 18" xfId="26660" xr:uid="{00000000-0005-0000-0000-000025680000}"/>
    <cellStyle name="Output 5 6 19" xfId="26661" xr:uid="{00000000-0005-0000-0000-000026680000}"/>
    <cellStyle name="Output 5 6 2" xfId="26662" xr:uid="{00000000-0005-0000-0000-000027680000}"/>
    <cellStyle name="Output 5 6 20" xfId="26663" xr:uid="{00000000-0005-0000-0000-000028680000}"/>
    <cellStyle name="Output 5 6 21" xfId="26664" xr:uid="{00000000-0005-0000-0000-000029680000}"/>
    <cellStyle name="Output 5 6 22" xfId="26665" xr:uid="{00000000-0005-0000-0000-00002A680000}"/>
    <cellStyle name="Output 5 6 23" xfId="26666" xr:uid="{00000000-0005-0000-0000-00002B680000}"/>
    <cellStyle name="Output 5 6 24" xfId="26667" xr:uid="{00000000-0005-0000-0000-00002C680000}"/>
    <cellStyle name="Output 5 6 25" xfId="26668" xr:uid="{00000000-0005-0000-0000-00002D680000}"/>
    <cellStyle name="Output 5 6 3" xfId="26669" xr:uid="{00000000-0005-0000-0000-00002E680000}"/>
    <cellStyle name="Output 5 6 4" xfId="26670" xr:uid="{00000000-0005-0000-0000-00002F680000}"/>
    <cellStyle name="Output 5 6 5" xfId="26671" xr:uid="{00000000-0005-0000-0000-000030680000}"/>
    <cellStyle name="Output 5 6 6" xfId="26672" xr:uid="{00000000-0005-0000-0000-000031680000}"/>
    <cellStyle name="Output 5 6 7" xfId="26673" xr:uid="{00000000-0005-0000-0000-000032680000}"/>
    <cellStyle name="Output 5 6 8" xfId="26674" xr:uid="{00000000-0005-0000-0000-000033680000}"/>
    <cellStyle name="Output 5 6 9" xfId="26675" xr:uid="{00000000-0005-0000-0000-000034680000}"/>
    <cellStyle name="Output 5 7" xfId="26676" xr:uid="{00000000-0005-0000-0000-000035680000}"/>
    <cellStyle name="Output 5 7 10" xfId="26677" xr:uid="{00000000-0005-0000-0000-000036680000}"/>
    <cellStyle name="Output 5 7 11" xfId="26678" xr:uid="{00000000-0005-0000-0000-000037680000}"/>
    <cellStyle name="Output 5 7 12" xfId="26679" xr:uid="{00000000-0005-0000-0000-000038680000}"/>
    <cellStyle name="Output 5 7 13" xfId="26680" xr:uid="{00000000-0005-0000-0000-000039680000}"/>
    <cellStyle name="Output 5 7 14" xfId="26681" xr:uid="{00000000-0005-0000-0000-00003A680000}"/>
    <cellStyle name="Output 5 7 15" xfId="26682" xr:uid="{00000000-0005-0000-0000-00003B680000}"/>
    <cellStyle name="Output 5 7 16" xfId="26683" xr:uid="{00000000-0005-0000-0000-00003C680000}"/>
    <cellStyle name="Output 5 7 17" xfId="26684" xr:uid="{00000000-0005-0000-0000-00003D680000}"/>
    <cellStyle name="Output 5 7 18" xfId="26685" xr:uid="{00000000-0005-0000-0000-00003E680000}"/>
    <cellStyle name="Output 5 7 19" xfId="26686" xr:uid="{00000000-0005-0000-0000-00003F680000}"/>
    <cellStyle name="Output 5 7 2" xfId="26687" xr:uid="{00000000-0005-0000-0000-000040680000}"/>
    <cellStyle name="Output 5 7 20" xfId="26688" xr:uid="{00000000-0005-0000-0000-000041680000}"/>
    <cellStyle name="Output 5 7 21" xfId="26689" xr:uid="{00000000-0005-0000-0000-000042680000}"/>
    <cellStyle name="Output 5 7 22" xfId="26690" xr:uid="{00000000-0005-0000-0000-000043680000}"/>
    <cellStyle name="Output 5 7 23" xfId="26691" xr:uid="{00000000-0005-0000-0000-000044680000}"/>
    <cellStyle name="Output 5 7 24" xfId="26692" xr:uid="{00000000-0005-0000-0000-000045680000}"/>
    <cellStyle name="Output 5 7 25" xfId="26693" xr:uid="{00000000-0005-0000-0000-000046680000}"/>
    <cellStyle name="Output 5 7 3" xfId="26694" xr:uid="{00000000-0005-0000-0000-000047680000}"/>
    <cellStyle name="Output 5 7 4" xfId="26695" xr:uid="{00000000-0005-0000-0000-000048680000}"/>
    <cellStyle name="Output 5 7 5" xfId="26696" xr:uid="{00000000-0005-0000-0000-000049680000}"/>
    <cellStyle name="Output 5 7 6" xfId="26697" xr:uid="{00000000-0005-0000-0000-00004A680000}"/>
    <cellStyle name="Output 5 7 7" xfId="26698" xr:uid="{00000000-0005-0000-0000-00004B680000}"/>
    <cellStyle name="Output 5 7 8" xfId="26699" xr:uid="{00000000-0005-0000-0000-00004C680000}"/>
    <cellStyle name="Output 5 7 9" xfId="26700" xr:uid="{00000000-0005-0000-0000-00004D680000}"/>
    <cellStyle name="Output 5 8" xfId="26701" xr:uid="{00000000-0005-0000-0000-00004E680000}"/>
    <cellStyle name="Output 5 8 10" xfId="26702" xr:uid="{00000000-0005-0000-0000-00004F680000}"/>
    <cellStyle name="Output 5 8 11" xfId="26703" xr:uid="{00000000-0005-0000-0000-000050680000}"/>
    <cellStyle name="Output 5 8 12" xfId="26704" xr:uid="{00000000-0005-0000-0000-000051680000}"/>
    <cellStyle name="Output 5 8 13" xfId="26705" xr:uid="{00000000-0005-0000-0000-000052680000}"/>
    <cellStyle name="Output 5 8 14" xfId="26706" xr:uid="{00000000-0005-0000-0000-000053680000}"/>
    <cellStyle name="Output 5 8 15" xfId="26707" xr:uid="{00000000-0005-0000-0000-000054680000}"/>
    <cellStyle name="Output 5 8 16" xfId="26708" xr:uid="{00000000-0005-0000-0000-000055680000}"/>
    <cellStyle name="Output 5 8 17" xfId="26709" xr:uid="{00000000-0005-0000-0000-000056680000}"/>
    <cellStyle name="Output 5 8 18" xfId="26710" xr:uid="{00000000-0005-0000-0000-000057680000}"/>
    <cellStyle name="Output 5 8 19" xfId="26711" xr:uid="{00000000-0005-0000-0000-000058680000}"/>
    <cellStyle name="Output 5 8 2" xfId="26712" xr:uid="{00000000-0005-0000-0000-000059680000}"/>
    <cellStyle name="Output 5 8 20" xfId="26713" xr:uid="{00000000-0005-0000-0000-00005A680000}"/>
    <cellStyle name="Output 5 8 21" xfId="26714" xr:uid="{00000000-0005-0000-0000-00005B680000}"/>
    <cellStyle name="Output 5 8 22" xfId="26715" xr:uid="{00000000-0005-0000-0000-00005C680000}"/>
    <cellStyle name="Output 5 8 23" xfId="26716" xr:uid="{00000000-0005-0000-0000-00005D680000}"/>
    <cellStyle name="Output 5 8 24" xfId="26717" xr:uid="{00000000-0005-0000-0000-00005E680000}"/>
    <cellStyle name="Output 5 8 25" xfId="26718" xr:uid="{00000000-0005-0000-0000-00005F680000}"/>
    <cellStyle name="Output 5 8 3" xfId="26719" xr:uid="{00000000-0005-0000-0000-000060680000}"/>
    <cellStyle name="Output 5 8 4" xfId="26720" xr:uid="{00000000-0005-0000-0000-000061680000}"/>
    <cellStyle name="Output 5 8 5" xfId="26721" xr:uid="{00000000-0005-0000-0000-000062680000}"/>
    <cellStyle name="Output 5 8 6" xfId="26722" xr:uid="{00000000-0005-0000-0000-000063680000}"/>
    <cellStyle name="Output 5 8 7" xfId="26723" xr:uid="{00000000-0005-0000-0000-000064680000}"/>
    <cellStyle name="Output 5 8 8" xfId="26724" xr:uid="{00000000-0005-0000-0000-000065680000}"/>
    <cellStyle name="Output 5 8 9" xfId="26725" xr:uid="{00000000-0005-0000-0000-000066680000}"/>
    <cellStyle name="Output 5 9" xfId="26726" xr:uid="{00000000-0005-0000-0000-000067680000}"/>
    <cellStyle name="Output 5 9 10" xfId="26727" xr:uid="{00000000-0005-0000-0000-000068680000}"/>
    <cellStyle name="Output 5 9 11" xfId="26728" xr:uid="{00000000-0005-0000-0000-000069680000}"/>
    <cellStyle name="Output 5 9 12" xfId="26729" xr:uid="{00000000-0005-0000-0000-00006A680000}"/>
    <cellStyle name="Output 5 9 13" xfId="26730" xr:uid="{00000000-0005-0000-0000-00006B680000}"/>
    <cellStyle name="Output 5 9 14" xfId="26731" xr:uid="{00000000-0005-0000-0000-00006C680000}"/>
    <cellStyle name="Output 5 9 15" xfId="26732" xr:uid="{00000000-0005-0000-0000-00006D680000}"/>
    <cellStyle name="Output 5 9 16" xfId="26733" xr:uid="{00000000-0005-0000-0000-00006E680000}"/>
    <cellStyle name="Output 5 9 17" xfId="26734" xr:uid="{00000000-0005-0000-0000-00006F680000}"/>
    <cellStyle name="Output 5 9 18" xfId="26735" xr:uid="{00000000-0005-0000-0000-000070680000}"/>
    <cellStyle name="Output 5 9 19" xfId="26736" xr:uid="{00000000-0005-0000-0000-000071680000}"/>
    <cellStyle name="Output 5 9 2" xfId="26737" xr:uid="{00000000-0005-0000-0000-000072680000}"/>
    <cellStyle name="Output 5 9 20" xfId="26738" xr:uid="{00000000-0005-0000-0000-000073680000}"/>
    <cellStyle name="Output 5 9 21" xfId="26739" xr:uid="{00000000-0005-0000-0000-000074680000}"/>
    <cellStyle name="Output 5 9 22" xfId="26740" xr:uid="{00000000-0005-0000-0000-000075680000}"/>
    <cellStyle name="Output 5 9 23" xfId="26741" xr:uid="{00000000-0005-0000-0000-000076680000}"/>
    <cellStyle name="Output 5 9 24" xfId="26742" xr:uid="{00000000-0005-0000-0000-000077680000}"/>
    <cellStyle name="Output 5 9 25" xfId="26743" xr:uid="{00000000-0005-0000-0000-000078680000}"/>
    <cellStyle name="Output 5 9 3" xfId="26744" xr:uid="{00000000-0005-0000-0000-000079680000}"/>
    <cellStyle name="Output 5 9 4" xfId="26745" xr:uid="{00000000-0005-0000-0000-00007A680000}"/>
    <cellStyle name="Output 5 9 5" xfId="26746" xr:uid="{00000000-0005-0000-0000-00007B680000}"/>
    <cellStyle name="Output 5 9 6" xfId="26747" xr:uid="{00000000-0005-0000-0000-00007C680000}"/>
    <cellStyle name="Output 5 9 7" xfId="26748" xr:uid="{00000000-0005-0000-0000-00007D680000}"/>
    <cellStyle name="Output 5 9 8" xfId="26749" xr:uid="{00000000-0005-0000-0000-00007E680000}"/>
    <cellStyle name="Output 5 9 9" xfId="26750" xr:uid="{00000000-0005-0000-0000-00007F680000}"/>
    <cellStyle name="Output 6" xfId="26751" xr:uid="{00000000-0005-0000-0000-000080680000}"/>
    <cellStyle name="Output 6 10" xfId="26752" xr:uid="{00000000-0005-0000-0000-000081680000}"/>
    <cellStyle name="Output 6 10 10" xfId="26753" xr:uid="{00000000-0005-0000-0000-000082680000}"/>
    <cellStyle name="Output 6 10 11" xfId="26754" xr:uid="{00000000-0005-0000-0000-000083680000}"/>
    <cellStyle name="Output 6 10 12" xfId="26755" xr:uid="{00000000-0005-0000-0000-000084680000}"/>
    <cellStyle name="Output 6 10 13" xfId="26756" xr:uid="{00000000-0005-0000-0000-000085680000}"/>
    <cellStyle name="Output 6 10 14" xfId="26757" xr:uid="{00000000-0005-0000-0000-000086680000}"/>
    <cellStyle name="Output 6 10 15" xfId="26758" xr:uid="{00000000-0005-0000-0000-000087680000}"/>
    <cellStyle name="Output 6 10 16" xfId="26759" xr:uid="{00000000-0005-0000-0000-000088680000}"/>
    <cellStyle name="Output 6 10 17" xfId="26760" xr:uid="{00000000-0005-0000-0000-000089680000}"/>
    <cellStyle name="Output 6 10 18" xfId="26761" xr:uid="{00000000-0005-0000-0000-00008A680000}"/>
    <cellStyle name="Output 6 10 19" xfId="26762" xr:uid="{00000000-0005-0000-0000-00008B680000}"/>
    <cellStyle name="Output 6 10 2" xfId="26763" xr:uid="{00000000-0005-0000-0000-00008C680000}"/>
    <cellStyle name="Output 6 10 20" xfId="26764" xr:uid="{00000000-0005-0000-0000-00008D680000}"/>
    <cellStyle name="Output 6 10 21" xfId="26765" xr:uid="{00000000-0005-0000-0000-00008E680000}"/>
    <cellStyle name="Output 6 10 22" xfId="26766" xr:uid="{00000000-0005-0000-0000-00008F680000}"/>
    <cellStyle name="Output 6 10 23" xfId="26767" xr:uid="{00000000-0005-0000-0000-000090680000}"/>
    <cellStyle name="Output 6 10 24" xfId="26768" xr:uid="{00000000-0005-0000-0000-000091680000}"/>
    <cellStyle name="Output 6 10 25" xfId="26769" xr:uid="{00000000-0005-0000-0000-000092680000}"/>
    <cellStyle name="Output 6 10 3" xfId="26770" xr:uid="{00000000-0005-0000-0000-000093680000}"/>
    <cellStyle name="Output 6 10 4" xfId="26771" xr:uid="{00000000-0005-0000-0000-000094680000}"/>
    <cellStyle name="Output 6 10 5" xfId="26772" xr:uid="{00000000-0005-0000-0000-000095680000}"/>
    <cellStyle name="Output 6 10 6" xfId="26773" xr:uid="{00000000-0005-0000-0000-000096680000}"/>
    <cellStyle name="Output 6 10 7" xfId="26774" xr:uid="{00000000-0005-0000-0000-000097680000}"/>
    <cellStyle name="Output 6 10 8" xfId="26775" xr:uid="{00000000-0005-0000-0000-000098680000}"/>
    <cellStyle name="Output 6 10 9" xfId="26776" xr:uid="{00000000-0005-0000-0000-000099680000}"/>
    <cellStyle name="Output 6 11" xfId="26777" xr:uid="{00000000-0005-0000-0000-00009A680000}"/>
    <cellStyle name="Output 6 11 2" xfId="26778" xr:uid="{00000000-0005-0000-0000-00009B680000}"/>
    <cellStyle name="Output 6 11 3" xfId="26779" xr:uid="{00000000-0005-0000-0000-00009C680000}"/>
    <cellStyle name="Output 6 11 4" xfId="26780" xr:uid="{00000000-0005-0000-0000-00009D680000}"/>
    <cellStyle name="Output 6 11 5" xfId="26781" xr:uid="{00000000-0005-0000-0000-00009E680000}"/>
    <cellStyle name="Output 6 11 6" xfId="26782" xr:uid="{00000000-0005-0000-0000-00009F680000}"/>
    <cellStyle name="Output 6 12" xfId="26783" xr:uid="{00000000-0005-0000-0000-0000A0680000}"/>
    <cellStyle name="Output 6 13" xfId="26784" xr:uid="{00000000-0005-0000-0000-0000A1680000}"/>
    <cellStyle name="Output 6 14" xfId="26785" xr:uid="{00000000-0005-0000-0000-0000A2680000}"/>
    <cellStyle name="Output 6 15" xfId="26786" xr:uid="{00000000-0005-0000-0000-0000A3680000}"/>
    <cellStyle name="Output 6 16" xfId="26787" xr:uid="{00000000-0005-0000-0000-0000A4680000}"/>
    <cellStyle name="Output 6 17" xfId="26788" xr:uid="{00000000-0005-0000-0000-0000A5680000}"/>
    <cellStyle name="Output 6 18" xfId="26789" xr:uid="{00000000-0005-0000-0000-0000A6680000}"/>
    <cellStyle name="Output 6 19" xfId="26790" xr:uid="{00000000-0005-0000-0000-0000A7680000}"/>
    <cellStyle name="Output 6 2" xfId="26791" xr:uid="{00000000-0005-0000-0000-0000A8680000}"/>
    <cellStyle name="Output 6 2 10" xfId="26792" xr:uid="{00000000-0005-0000-0000-0000A9680000}"/>
    <cellStyle name="Output 6 2 11" xfId="26793" xr:uid="{00000000-0005-0000-0000-0000AA680000}"/>
    <cellStyle name="Output 6 2 12" xfId="26794" xr:uid="{00000000-0005-0000-0000-0000AB680000}"/>
    <cellStyle name="Output 6 2 13" xfId="26795" xr:uid="{00000000-0005-0000-0000-0000AC680000}"/>
    <cellStyle name="Output 6 2 14" xfId="26796" xr:uid="{00000000-0005-0000-0000-0000AD680000}"/>
    <cellStyle name="Output 6 2 15" xfId="26797" xr:uid="{00000000-0005-0000-0000-0000AE680000}"/>
    <cellStyle name="Output 6 2 16" xfId="26798" xr:uid="{00000000-0005-0000-0000-0000AF680000}"/>
    <cellStyle name="Output 6 2 17" xfId="26799" xr:uid="{00000000-0005-0000-0000-0000B0680000}"/>
    <cellStyle name="Output 6 2 18" xfId="26800" xr:uid="{00000000-0005-0000-0000-0000B1680000}"/>
    <cellStyle name="Output 6 2 19" xfId="26801" xr:uid="{00000000-0005-0000-0000-0000B2680000}"/>
    <cellStyle name="Output 6 2 2" xfId="26802" xr:uid="{00000000-0005-0000-0000-0000B3680000}"/>
    <cellStyle name="Output 6 2 2 2" xfId="26803" xr:uid="{00000000-0005-0000-0000-0000B4680000}"/>
    <cellStyle name="Output 6 2 2 3" xfId="26804" xr:uid="{00000000-0005-0000-0000-0000B5680000}"/>
    <cellStyle name="Output 6 2 2 4" xfId="26805" xr:uid="{00000000-0005-0000-0000-0000B6680000}"/>
    <cellStyle name="Output 6 2 2 5" xfId="26806" xr:uid="{00000000-0005-0000-0000-0000B7680000}"/>
    <cellStyle name="Output 6 2 2 6" xfId="26807" xr:uid="{00000000-0005-0000-0000-0000B8680000}"/>
    <cellStyle name="Output 6 2 20" xfId="26808" xr:uid="{00000000-0005-0000-0000-0000B9680000}"/>
    <cellStyle name="Output 6 2 21" xfId="26809" xr:uid="{00000000-0005-0000-0000-0000BA680000}"/>
    <cellStyle name="Output 6 2 22" xfId="26810" xr:uid="{00000000-0005-0000-0000-0000BB680000}"/>
    <cellStyle name="Output 6 2 23" xfId="26811" xr:uid="{00000000-0005-0000-0000-0000BC680000}"/>
    <cellStyle name="Output 6 2 24" xfId="26812" xr:uid="{00000000-0005-0000-0000-0000BD680000}"/>
    <cellStyle name="Output 6 2 25" xfId="26813" xr:uid="{00000000-0005-0000-0000-0000BE680000}"/>
    <cellStyle name="Output 6 2 3" xfId="26814" xr:uid="{00000000-0005-0000-0000-0000BF680000}"/>
    <cellStyle name="Output 6 2 4" xfId="26815" xr:uid="{00000000-0005-0000-0000-0000C0680000}"/>
    <cellStyle name="Output 6 2 5" xfId="26816" xr:uid="{00000000-0005-0000-0000-0000C1680000}"/>
    <cellStyle name="Output 6 2 6" xfId="26817" xr:uid="{00000000-0005-0000-0000-0000C2680000}"/>
    <cellStyle name="Output 6 2 7" xfId="26818" xr:uid="{00000000-0005-0000-0000-0000C3680000}"/>
    <cellStyle name="Output 6 2 8" xfId="26819" xr:uid="{00000000-0005-0000-0000-0000C4680000}"/>
    <cellStyle name="Output 6 2 9" xfId="26820" xr:uid="{00000000-0005-0000-0000-0000C5680000}"/>
    <cellStyle name="Output 6 20" xfId="26821" xr:uid="{00000000-0005-0000-0000-0000C6680000}"/>
    <cellStyle name="Output 6 21" xfId="26822" xr:uid="{00000000-0005-0000-0000-0000C7680000}"/>
    <cellStyle name="Output 6 22" xfId="26823" xr:uid="{00000000-0005-0000-0000-0000C8680000}"/>
    <cellStyle name="Output 6 23" xfId="26824" xr:uid="{00000000-0005-0000-0000-0000C9680000}"/>
    <cellStyle name="Output 6 24" xfId="26825" xr:uid="{00000000-0005-0000-0000-0000CA680000}"/>
    <cellStyle name="Output 6 25" xfId="26826" xr:uid="{00000000-0005-0000-0000-0000CB680000}"/>
    <cellStyle name="Output 6 26" xfId="26827" xr:uid="{00000000-0005-0000-0000-0000CC680000}"/>
    <cellStyle name="Output 6 27" xfId="26828" xr:uid="{00000000-0005-0000-0000-0000CD680000}"/>
    <cellStyle name="Output 6 28" xfId="26829" xr:uid="{00000000-0005-0000-0000-0000CE680000}"/>
    <cellStyle name="Output 6 29" xfId="26830" xr:uid="{00000000-0005-0000-0000-0000CF680000}"/>
    <cellStyle name="Output 6 3" xfId="26831" xr:uid="{00000000-0005-0000-0000-0000D0680000}"/>
    <cellStyle name="Output 6 3 10" xfId="26832" xr:uid="{00000000-0005-0000-0000-0000D1680000}"/>
    <cellStyle name="Output 6 3 11" xfId="26833" xr:uid="{00000000-0005-0000-0000-0000D2680000}"/>
    <cellStyle name="Output 6 3 12" xfId="26834" xr:uid="{00000000-0005-0000-0000-0000D3680000}"/>
    <cellStyle name="Output 6 3 13" xfId="26835" xr:uid="{00000000-0005-0000-0000-0000D4680000}"/>
    <cellStyle name="Output 6 3 14" xfId="26836" xr:uid="{00000000-0005-0000-0000-0000D5680000}"/>
    <cellStyle name="Output 6 3 15" xfId="26837" xr:uid="{00000000-0005-0000-0000-0000D6680000}"/>
    <cellStyle name="Output 6 3 16" xfId="26838" xr:uid="{00000000-0005-0000-0000-0000D7680000}"/>
    <cellStyle name="Output 6 3 17" xfId="26839" xr:uid="{00000000-0005-0000-0000-0000D8680000}"/>
    <cellStyle name="Output 6 3 18" xfId="26840" xr:uid="{00000000-0005-0000-0000-0000D9680000}"/>
    <cellStyle name="Output 6 3 19" xfId="26841" xr:uid="{00000000-0005-0000-0000-0000DA680000}"/>
    <cellStyle name="Output 6 3 2" xfId="26842" xr:uid="{00000000-0005-0000-0000-0000DB680000}"/>
    <cellStyle name="Output 6 3 2 2" xfId="26843" xr:uid="{00000000-0005-0000-0000-0000DC680000}"/>
    <cellStyle name="Output 6 3 2 3" xfId="26844" xr:uid="{00000000-0005-0000-0000-0000DD680000}"/>
    <cellStyle name="Output 6 3 2 4" xfId="26845" xr:uid="{00000000-0005-0000-0000-0000DE680000}"/>
    <cellStyle name="Output 6 3 2 5" xfId="26846" xr:uid="{00000000-0005-0000-0000-0000DF680000}"/>
    <cellStyle name="Output 6 3 2 6" xfId="26847" xr:uid="{00000000-0005-0000-0000-0000E0680000}"/>
    <cellStyle name="Output 6 3 20" xfId="26848" xr:uid="{00000000-0005-0000-0000-0000E1680000}"/>
    <cellStyle name="Output 6 3 21" xfId="26849" xr:uid="{00000000-0005-0000-0000-0000E2680000}"/>
    <cellStyle name="Output 6 3 22" xfId="26850" xr:uid="{00000000-0005-0000-0000-0000E3680000}"/>
    <cellStyle name="Output 6 3 23" xfId="26851" xr:uid="{00000000-0005-0000-0000-0000E4680000}"/>
    <cellStyle name="Output 6 3 24" xfId="26852" xr:uid="{00000000-0005-0000-0000-0000E5680000}"/>
    <cellStyle name="Output 6 3 25" xfId="26853" xr:uid="{00000000-0005-0000-0000-0000E6680000}"/>
    <cellStyle name="Output 6 3 3" xfId="26854" xr:uid="{00000000-0005-0000-0000-0000E7680000}"/>
    <cellStyle name="Output 6 3 4" xfId="26855" xr:uid="{00000000-0005-0000-0000-0000E8680000}"/>
    <cellStyle name="Output 6 3 5" xfId="26856" xr:uid="{00000000-0005-0000-0000-0000E9680000}"/>
    <cellStyle name="Output 6 3 6" xfId="26857" xr:uid="{00000000-0005-0000-0000-0000EA680000}"/>
    <cellStyle name="Output 6 3 7" xfId="26858" xr:uid="{00000000-0005-0000-0000-0000EB680000}"/>
    <cellStyle name="Output 6 3 8" xfId="26859" xr:uid="{00000000-0005-0000-0000-0000EC680000}"/>
    <cellStyle name="Output 6 3 9" xfId="26860" xr:uid="{00000000-0005-0000-0000-0000ED680000}"/>
    <cellStyle name="Output 6 30" xfId="26861" xr:uid="{00000000-0005-0000-0000-0000EE680000}"/>
    <cellStyle name="Output 6 31" xfId="26862" xr:uid="{00000000-0005-0000-0000-0000EF680000}"/>
    <cellStyle name="Output 6 32" xfId="26863" xr:uid="{00000000-0005-0000-0000-0000F0680000}"/>
    <cellStyle name="Output 6 33" xfId="26864" xr:uid="{00000000-0005-0000-0000-0000F1680000}"/>
    <cellStyle name="Output 6 34" xfId="26865" xr:uid="{00000000-0005-0000-0000-0000F2680000}"/>
    <cellStyle name="Output 6 35" xfId="26866" xr:uid="{00000000-0005-0000-0000-0000F3680000}"/>
    <cellStyle name="Output 6 36" xfId="26867" xr:uid="{00000000-0005-0000-0000-0000F4680000}"/>
    <cellStyle name="Output 6 37" xfId="26868" xr:uid="{00000000-0005-0000-0000-0000F5680000}"/>
    <cellStyle name="Output 6 38" xfId="26869" xr:uid="{00000000-0005-0000-0000-0000F6680000}"/>
    <cellStyle name="Output 6 39" xfId="26870" xr:uid="{00000000-0005-0000-0000-0000F7680000}"/>
    <cellStyle name="Output 6 4" xfId="26871" xr:uid="{00000000-0005-0000-0000-0000F8680000}"/>
    <cellStyle name="Output 6 4 10" xfId="26872" xr:uid="{00000000-0005-0000-0000-0000F9680000}"/>
    <cellStyle name="Output 6 4 11" xfId="26873" xr:uid="{00000000-0005-0000-0000-0000FA680000}"/>
    <cellStyle name="Output 6 4 12" xfId="26874" xr:uid="{00000000-0005-0000-0000-0000FB680000}"/>
    <cellStyle name="Output 6 4 13" xfId="26875" xr:uid="{00000000-0005-0000-0000-0000FC680000}"/>
    <cellStyle name="Output 6 4 14" xfId="26876" xr:uid="{00000000-0005-0000-0000-0000FD680000}"/>
    <cellStyle name="Output 6 4 15" xfId="26877" xr:uid="{00000000-0005-0000-0000-0000FE680000}"/>
    <cellStyle name="Output 6 4 16" xfId="26878" xr:uid="{00000000-0005-0000-0000-0000FF680000}"/>
    <cellStyle name="Output 6 4 17" xfId="26879" xr:uid="{00000000-0005-0000-0000-000000690000}"/>
    <cellStyle name="Output 6 4 18" xfId="26880" xr:uid="{00000000-0005-0000-0000-000001690000}"/>
    <cellStyle name="Output 6 4 19" xfId="26881" xr:uid="{00000000-0005-0000-0000-000002690000}"/>
    <cellStyle name="Output 6 4 2" xfId="26882" xr:uid="{00000000-0005-0000-0000-000003690000}"/>
    <cellStyle name="Output 6 4 2 2" xfId="26883" xr:uid="{00000000-0005-0000-0000-000004690000}"/>
    <cellStyle name="Output 6 4 2 3" xfId="26884" xr:uid="{00000000-0005-0000-0000-000005690000}"/>
    <cellStyle name="Output 6 4 2 4" xfId="26885" xr:uid="{00000000-0005-0000-0000-000006690000}"/>
    <cellStyle name="Output 6 4 2 5" xfId="26886" xr:uid="{00000000-0005-0000-0000-000007690000}"/>
    <cellStyle name="Output 6 4 2 6" xfId="26887" xr:uid="{00000000-0005-0000-0000-000008690000}"/>
    <cellStyle name="Output 6 4 20" xfId="26888" xr:uid="{00000000-0005-0000-0000-000009690000}"/>
    <cellStyle name="Output 6 4 21" xfId="26889" xr:uid="{00000000-0005-0000-0000-00000A690000}"/>
    <cellStyle name="Output 6 4 22" xfId="26890" xr:uid="{00000000-0005-0000-0000-00000B690000}"/>
    <cellStyle name="Output 6 4 23" xfId="26891" xr:uid="{00000000-0005-0000-0000-00000C690000}"/>
    <cellStyle name="Output 6 4 24" xfId="26892" xr:uid="{00000000-0005-0000-0000-00000D690000}"/>
    <cellStyle name="Output 6 4 25" xfId="26893" xr:uid="{00000000-0005-0000-0000-00000E690000}"/>
    <cellStyle name="Output 6 4 3" xfId="26894" xr:uid="{00000000-0005-0000-0000-00000F690000}"/>
    <cellStyle name="Output 6 4 4" xfId="26895" xr:uid="{00000000-0005-0000-0000-000010690000}"/>
    <cellStyle name="Output 6 4 5" xfId="26896" xr:uid="{00000000-0005-0000-0000-000011690000}"/>
    <cellStyle name="Output 6 4 6" xfId="26897" xr:uid="{00000000-0005-0000-0000-000012690000}"/>
    <cellStyle name="Output 6 4 7" xfId="26898" xr:uid="{00000000-0005-0000-0000-000013690000}"/>
    <cellStyle name="Output 6 4 8" xfId="26899" xr:uid="{00000000-0005-0000-0000-000014690000}"/>
    <cellStyle name="Output 6 4 9" xfId="26900" xr:uid="{00000000-0005-0000-0000-000015690000}"/>
    <cellStyle name="Output 6 40" xfId="26901" xr:uid="{00000000-0005-0000-0000-000016690000}"/>
    <cellStyle name="Output 6 41" xfId="26902" xr:uid="{00000000-0005-0000-0000-000017690000}"/>
    <cellStyle name="Output 6 5" xfId="26903" xr:uid="{00000000-0005-0000-0000-000018690000}"/>
    <cellStyle name="Output 6 5 10" xfId="26904" xr:uid="{00000000-0005-0000-0000-000019690000}"/>
    <cellStyle name="Output 6 5 11" xfId="26905" xr:uid="{00000000-0005-0000-0000-00001A690000}"/>
    <cellStyle name="Output 6 5 12" xfId="26906" xr:uid="{00000000-0005-0000-0000-00001B690000}"/>
    <cellStyle name="Output 6 5 13" xfId="26907" xr:uid="{00000000-0005-0000-0000-00001C690000}"/>
    <cellStyle name="Output 6 5 14" xfId="26908" xr:uid="{00000000-0005-0000-0000-00001D690000}"/>
    <cellStyle name="Output 6 5 15" xfId="26909" xr:uid="{00000000-0005-0000-0000-00001E690000}"/>
    <cellStyle name="Output 6 5 16" xfId="26910" xr:uid="{00000000-0005-0000-0000-00001F690000}"/>
    <cellStyle name="Output 6 5 17" xfId="26911" xr:uid="{00000000-0005-0000-0000-000020690000}"/>
    <cellStyle name="Output 6 5 18" xfId="26912" xr:uid="{00000000-0005-0000-0000-000021690000}"/>
    <cellStyle name="Output 6 5 19" xfId="26913" xr:uid="{00000000-0005-0000-0000-000022690000}"/>
    <cellStyle name="Output 6 5 2" xfId="26914" xr:uid="{00000000-0005-0000-0000-000023690000}"/>
    <cellStyle name="Output 6 5 2 2" xfId="26915" xr:uid="{00000000-0005-0000-0000-000024690000}"/>
    <cellStyle name="Output 6 5 2 3" xfId="26916" xr:uid="{00000000-0005-0000-0000-000025690000}"/>
    <cellStyle name="Output 6 5 2 4" xfId="26917" xr:uid="{00000000-0005-0000-0000-000026690000}"/>
    <cellStyle name="Output 6 5 2 5" xfId="26918" xr:uid="{00000000-0005-0000-0000-000027690000}"/>
    <cellStyle name="Output 6 5 2 6" xfId="26919" xr:uid="{00000000-0005-0000-0000-000028690000}"/>
    <cellStyle name="Output 6 5 20" xfId="26920" xr:uid="{00000000-0005-0000-0000-000029690000}"/>
    <cellStyle name="Output 6 5 21" xfId="26921" xr:uid="{00000000-0005-0000-0000-00002A690000}"/>
    <cellStyle name="Output 6 5 22" xfId="26922" xr:uid="{00000000-0005-0000-0000-00002B690000}"/>
    <cellStyle name="Output 6 5 23" xfId="26923" xr:uid="{00000000-0005-0000-0000-00002C690000}"/>
    <cellStyle name="Output 6 5 24" xfId="26924" xr:uid="{00000000-0005-0000-0000-00002D690000}"/>
    <cellStyle name="Output 6 5 25" xfId="26925" xr:uid="{00000000-0005-0000-0000-00002E690000}"/>
    <cellStyle name="Output 6 5 3" xfId="26926" xr:uid="{00000000-0005-0000-0000-00002F690000}"/>
    <cellStyle name="Output 6 5 4" xfId="26927" xr:uid="{00000000-0005-0000-0000-000030690000}"/>
    <cellStyle name="Output 6 5 5" xfId="26928" xr:uid="{00000000-0005-0000-0000-000031690000}"/>
    <cellStyle name="Output 6 5 6" xfId="26929" xr:uid="{00000000-0005-0000-0000-000032690000}"/>
    <cellStyle name="Output 6 5 7" xfId="26930" xr:uid="{00000000-0005-0000-0000-000033690000}"/>
    <cellStyle name="Output 6 5 8" xfId="26931" xr:uid="{00000000-0005-0000-0000-000034690000}"/>
    <cellStyle name="Output 6 5 9" xfId="26932" xr:uid="{00000000-0005-0000-0000-000035690000}"/>
    <cellStyle name="Output 6 6" xfId="26933" xr:uid="{00000000-0005-0000-0000-000036690000}"/>
    <cellStyle name="Output 6 6 10" xfId="26934" xr:uid="{00000000-0005-0000-0000-000037690000}"/>
    <cellStyle name="Output 6 6 11" xfId="26935" xr:uid="{00000000-0005-0000-0000-000038690000}"/>
    <cellStyle name="Output 6 6 12" xfId="26936" xr:uid="{00000000-0005-0000-0000-000039690000}"/>
    <cellStyle name="Output 6 6 13" xfId="26937" xr:uid="{00000000-0005-0000-0000-00003A690000}"/>
    <cellStyle name="Output 6 6 14" xfId="26938" xr:uid="{00000000-0005-0000-0000-00003B690000}"/>
    <cellStyle name="Output 6 6 15" xfId="26939" xr:uid="{00000000-0005-0000-0000-00003C690000}"/>
    <cellStyle name="Output 6 6 16" xfId="26940" xr:uid="{00000000-0005-0000-0000-00003D690000}"/>
    <cellStyle name="Output 6 6 17" xfId="26941" xr:uid="{00000000-0005-0000-0000-00003E690000}"/>
    <cellStyle name="Output 6 6 18" xfId="26942" xr:uid="{00000000-0005-0000-0000-00003F690000}"/>
    <cellStyle name="Output 6 6 19" xfId="26943" xr:uid="{00000000-0005-0000-0000-000040690000}"/>
    <cellStyle name="Output 6 6 2" xfId="26944" xr:uid="{00000000-0005-0000-0000-000041690000}"/>
    <cellStyle name="Output 6 6 20" xfId="26945" xr:uid="{00000000-0005-0000-0000-000042690000}"/>
    <cellStyle name="Output 6 6 21" xfId="26946" xr:uid="{00000000-0005-0000-0000-000043690000}"/>
    <cellStyle name="Output 6 6 22" xfId="26947" xr:uid="{00000000-0005-0000-0000-000044690000}"/>
    <cellStyle name="Output 6 6 23" xfId="26948" xr:uid="{00000000-0005-0000-0000-000045690000}"/>
    <cellStyle name="Output 6 6 24" xfId="26949" xr:uid="{00000000-0005-0000-0000-000046690000}"/>
    <cellStyle name="Output 6 6 25" xfId="26950" xr:uid="{00000000-0005-0000-0000-000047690000}"/>
    <cellStyle name="Output 6 6 3" xfId="26951" xr:uid="{00000000-0005-0000-0000-000048690000}"/>
    <cellStyle name="Output 6 6 4" xfId="26952" xr:uid="{00000000-0005-0000-0000-000049690000}"/>
    <cellStyle name="Output 6 6 5" xfId="26953" xr:uid="{00000000-0005-0000-0000-00004A690000}"/>
    <cellStyle name="Output 6 6 6" xfId="26954" xr:uid="{00000000-0005-0000-0000-00004B690000}"/>
    <cellStyle name="Output 6 6 7" xfId="26955" xr:uid="{00000000-0005-0000-0000-00004C690000}"/>
    <cellStyle name="Output 6 6 8" xfId="26956" xr:uid="{00000000-0005-0000-0000-00004D690000}"/>
    <cellStyle name="Output 6 6 9" xfId="26957" xr:uid="{00000000-0005-0000-0000-00004E690000}"/>
    <cellStyle name="Output 6 7" xfId="26958" xr:uid="{00000000-0005-0000-0000-00004F690000}"/>
    <cellStyle name="Output 6 7 10" xfId="26959" xr:uid="{00000000-0005-0000-0000-000050690000}"/>
    <cellStyle name="Output 6 7 11" xfId="26960" xr:uid="{00000000-0005-0000-0000-000051690000}"/>
    <cellStyle name="Output 6 7 12" xfId="26961" xr:uid="{00000000-0005-0000-0000-000052690000}"/>
    <cellStyle name="Output 6 7 13" xfId="26962" xr:uid="{00000000-0005-0000-0000-000053690000}"/>
    <cellStyle name="Output 6 7 14" xfId="26963" xr:uid="{00000000-0005-0000-0000-000054690000}"/>
    <cellStyle name="Output 6 7 15" xfId="26964" xr:uid="{00000000-0005-0000-0000-000055690000}"/>
    <cellStyle name="Output 6 7 16" xfId="26965" xr:uid="{00000000-0005-0000-0000-000056690000}"/>
    <cellStyle name="Output 6 7 17" xfId="26966" xr:uid="{00000000-0005-0000-0000-000057690000}"/>
    <cellStyle name="Output 6 7 18" xfId="26967" xr:uid="{00000000-0005-0000-0000-000058690000}"/>
    <cellStyle name="Output 6 7 19" xfId="26968" xr:uid="{00000000-0005-0000-0000-000059690000}"/>
    <cellStyle name="Output 6 7 2" xfId="26969" xr:uid="{00000000-0005-0000-0000-00005A690000}"/>
    <cellStyle name="Output 6 7 20" xfId="26970" xr:uid="{00000000-0005-0000-0000-00005B690000}"/>
    <cellStyle name="Output 6 7 21" xfId="26971" xr:uid="{00000000-0005-0000-0000-00005C690000}"/>
    <cellStyle name="Output 6 7 22" xfId="26972" xr:uid="{00000000-0005-0000-0000-00005D690000}"/>
    <cellStyle name="Output 6 7 23" xfId="26973" xr:uid="{00000000-0005-0000-0000-00005E690000}"/>
    <cellStyle name="Output 6 7 24" xfId="26974" xr:uid="{00000000-0005-0000-0000-00005F690000}"/>
    <cellStyle name="Output 6 7 25" xfId="26975" xr:uid="{00000000-0005-0000-0000-000060690000}"/>
    <cellStyle name="Output 6 7 3" xfId="26976" xr:uid="{00000000-0005-0000-0000-000061690000}"/>
    <cellStyle name="Output 6 7 4" xfId="26977" xr:uid="{00000000-0005-0000-0000-000062690000}"/>
    <cellStyle name="Output 6 7 5" xfId="26978" xr:uid="{00000000-0005-0000-0000-000063690000}"/>
    <cellStyle name="Output 6 7 6" xfId="26979" xr:uid="{00000000-0005-0000-0000-000064690000}"/>
    <cellStyle name="Output 6 7 7" xfId="26980" xr:uid="{00000000-0005-0000-0000-000065690000}"/>
    <cellStyle name="Output 6 7 8" xfId="26981" xr:uid="{00000000-0005-0000-0000-000066690000}"/>
    <cellStyle name="Output 6 7 9" xfId="26982" xr:uid="{00000000-0005-0000-0000-000067690000}"/>
    <cellStyle name="Output 6 8" xfId="26983" xr:uid="{00000000-0005-0000-0000-000068690000}"/>
    <cellStyle name="Output 6 8 10" xfId="26984" xr:uid="{00000000-0005-0000-0000-000069690000}"/>
    <cellStyle name="Output 6 8 11" xfId="26985" xr:uid="{00000000-0005-0000-0000-00006A690000}"/>
    <cellStyle name="Output 6 8 12" xfId="26986" xr:uid="{00000000-0005-0000-0000-00006B690000}"/>
    <cellStyle name="Output 6 8 13" xfId="26987" xr:uid="{00000000-0005-0000-0000-00006C690000}"/>
    <cellStyle name="Output 6 8 14" xfId="26988" xr:uid="{00000000-0005-0000-0000-00006D690000}"/>
    <cellStyle name="Output 6 8 15" xfId="26989" xr:uid="{00000000-0005-0000-0000-00006E690000}"/>
    <cellStyle name="Output 6 8 16" xfId="26990" xr:uid="{00000000-0005-0000-0000-00006F690000}"/>
    <cellStyle name="Output 6 8 17" xfId="26991" xr:uid="{00000000-0005-0000-0000-000070690000}"/>
    <cellStyle name="Output 6 8 18" xfId="26992" xr:uid="{00000000-0005-0000-0000-000071690000}"/>
    <cellStyle name="Output 6 8 19" xfId="26993" xr:uid="{00000000-0005-0000-0000-000072690000}"/>
    <cellStyle name="Output 6 8 2" xfId="26994" xr:uid="{00000000-0005-0000-0000-000073690000}"/>
    <cellStyle name="Output 6 8 20" xfId="26995" xr:uid="{00000000-0005-0000-0000-000074690000}"/>
    <cellStyle name="Output 6 8 21" xfId="26996" xr:uid="{00000000-0005-0000-0000-000075690000}"/>
    <cellStyle name="Output 6 8 22" xfId="26997" xr:uid="{00000000-0005-0000-0000-000076690000}"/>
    <cellStyle name="Output 6 8 23" xfId="26998" xr:uid="{00000000-0005-0000-0000-000077690000}"/>
    <cellStyle name="Output 6 8 24" xfId="26999" xr:uid="{00000000-0005-0000-0000-000078690000}"/>
    <cellStyle name="Output 6 8 25" xfId="27000" xr:uid="{00000000-0005-0000-0000-000079690000}"/>
    <cellStyle name="Output 6 8 3" xfId="27001" xr:uid="{00000000-0005-0000-0000-00007A690000}"/>
    <cellStyle name="Output 6 8 4" xfId="27002" xr:uid="{00000000-0005-0000-0000-00007B690000}"/>
    <cellStyle name="Output 6 8 5" xfId="27003" xr:uid="{00000000-0005-0000-0000-00007C690000}"/>
    <cellStyle name="Output 6 8 6" xfId="27004" xr:uid="{00000000-0005-0000-0000-00007D690000}"/>
    <cellStyle name="Output 6 8 7" xfId="27005" xr:uid="{00000000-0005-0000-0000-00007E690000}"/>
    <cellStyle name="Output 6 8 8" xfId="27006" xr:uid="{00000000-0005-0000-0000-00007F690000}"/>
    <cellStyle name="Output 6 8 9" xfId="27007" xr:uid="{00000000-0005-0000-0000-000080690000}"/>
    <cellStyle name="Output 6 9" xfId="27008" xr:uid="{00000000-0005-0000-0000-000081690000}"/>
    <cellStyle name="Output 6 9 10" xfId="27009" xr:uid="{00000000-0005-0000-0000-000082690000}"/>
    <cellStyle name="Output 6 9 11" xfId="27010" xr:uid="{00000000-0005-0000-0000-000083690000}"/>
    <cellStyle name="Output 6 9 12" xfId="27011" xr:uid="{00000000-0005-0000-0000-000084690000}"/>
    <cellStyle name="Output 6 9 13" xfId="27012" xr:uid="{00000000-0005-0000-0000-000085690000}"/>
    <cellStyle name="Output 6 9 14" xfId="27013" xr:uid="{00000000-0005-0000-0000-000086690000}"/>
    <cellStyle name="Output 6 9 15" xfId="27014" xr:uid="{00000000-0005-0000-0000-000087690000}"/>
    <cellStyle name="Output 6 9 16" xfId="27015" xr:uid="{00000000-0005-0000-0000-000088690000}"/>
    <cellStyle name="Output 6 9 17" xfId="27016" xr:uid="{00000000-0005-0000-0000-000089690000}"/>
    <cellStyle name="Output 6 9 18" xfId="27017" xr:uid="{00000000-0005-0000-0000-00008A690000}"/>
    <cellStyle name="Output 6 9 19" xfId="27018" xr:uid="{00000000-0005-0000-0000-00008B690000}"/>
    <cellStyle name="Output 6 9 2" xfId="27019" xr:uid="{00000000-0005-0000-0000-00008C690000}"/>
    <cellStyle name="Output 6 9 20" xfId="27020" xr:uid="{00000000-0005-0000-0000-00008D690000}"/>
    <cellStyle name="Output 6 9 21" xfId="27021" xr:uid="{00000000-0005-0000-0000-00008E690000}"/>
    <cellStyle name="Output 6 9 22" xfId="27022" xr:uid="{00000000-0005-0000-0000-00008F690000}"/>
    <cellStyle name="Output 6 9 23" xfId="27023" xr:uid="{00000000-0005-0000-0000-000090690000}"/>
    <cellStyle name="Output 6 9 24" xfId="27024" xr:uid="{00000000-0005-0000-0000-000091690000}"/>
    <cellStyle name="Output 6 9 25" xfId="27025" xr:uid="{00000000-0005-0000-0000-000092690000}"/>
    <cellStyle name="Output 6 9 3" xfId="27026" xr:uid="{00000000-0005-0000-0000-000093690000}"/>
    <cellStyle name="Output 6 9 4" xfId="27027" xr:uid="{00000000-0005-0000-0000-000094690000}"/>
    <cellStyle name="Output 6 9 5" xfId="27028" xr:uid="{00000000-0005-0000-0000-000095690000}"/>
    <cellStyle name="Output 6 9 6" xfId="27029" xr:uid="{00000000-0005-0000-0000-000096690000}"/>
    <cellStyle name="Output 6 9 7" xfId="27030" xr:uid="{00000000-0005-0000-0000-000097690000}"/>
    <cellStyle name="Output 6 9 8" xfId="27031" xr:uid="{00000000-0005-0000-0000-000098690000}"/>
    <cellStyle name="Output 6 9 9" xfId="27032" xr:uid="{00000000-0005-0000-0000-000099690000}"/>
    <cellStyle name="Output 7" xfId="27033" xr:uid="{00000000-0005-0000-0000-00009A690000}"/>
    <cellStyle name="Output 7 10" xfId="27034" xr:uid="{00000000-0005-0000-0000-00009B690000}"/>
    <cellStyle name="Output 7 10 10" xfId="27035" xr:uid="{00000000-0005-0000-0000-00009C690000}"/>
    <cellStyle name="Output 7 10 11" xfId="27036" xr:uid="{00000000-0005-0000-0000-00009D690000}"/>
    <cellStyle name="Output 7 10 12" xfId="27037" xr:uid="{00000000-0005-0000-0000-00009E690000}"/>
    <cellStyle name="Output 7 10 13" xfId="27038" xr:uid="{00000000-0005-0000-0000-00009F690000}"/>
    <cellStyle name="Output 7 10 14" xfId="27039" xr:uid="{00000000-0005-0000-0000-0000A0690000}"/>
    <cellStyle name="Output 7 10 15" xfId="27040" xr:uid="{00000000-0005-0000-0000-0000A1690000}"/>
    <cellStyle name="Output 7 10 16" xfId="27041" xr:uid="{00000000-0005-0000-0000-0000A2690000}"/>
    <cellStyle name="Output 7 10 17" xfId="27042" xr:uid="{00000000-0005-0000-0000-0000A3690000}"/>
    <cellStyle name="Output 7 10 18" xfId="27043" xr:uid="{00000000-0005-0000-0000-0000A4690000}"/>
    <cellStyle name="Output 7 10 19" xfId="27044" xr:uid="{00000000-0005-0000-0000-0000A5690000}"/>
    <cellStyle name="Output 7 10 2" xfId="27045" xr:uid="{00000000-0005-0000-0000-0000A6690000}"/>
    <cellStyle name="Output 7 10 20" xfId="27046" xr:uid="{00000000-0005-0000-0000-0000A7690000}"/>
    <cellStyle name="Output 7 10 21" xfId="27047" xr:uid="{00000000-0005-0000-0000-0000A8690000}"/>
    <cellStyle name="Output 7 10 22" xfId="27048" xr:uid="{00000000-0005-0000-0000-0000A9690000}"/>
    <cellStyle name="Output 7 10 23" xfId="27049" xr:uid="{00000000-0005-0000-0000-0000AA690000}"/>
    <cellStyle name="Output 7 10 24" xfId="27050" xr:uid="{00000000-0005-0000-0000-0000AB690000}"/>
    <cellStyle name="Output 7 10 25" xfId="27051" xr:uid="{00000000-0005-0000-0000-0000AC690000}"/>
    <cellStyle name="Output 7 10 3" xfId="27052" xr:uid="{00000000-0005-0000-0000-0000AD690000}"/>
    <cellStyle name="Output 7 10 4" xfId="27053" xr:uid="{00000000-0005-0000-0000-0000AE690000}"/>
    <cellStyle name="Output 7 10 5" xfId="27054" xr:uid="{00000000-0005-0000-0000-0000AF690000}"/>
    <cellStyle name="Output 7 10 6" xfId="27055" xr:uid="{00000000-0005-0000-0000-0000B0690000}"/>
    <cellStyle name="Output 7 10 7" xfId="27056" xr:uid="{00000000-0005-0000-0000-0000B1690000}"/>
    <cellStyle name="Output 7 10 8" xfId="27057" xr:uid="{00000000-0005-0000-0000-0000B2690000}"/>
    <cellStyle name="Output 7 10 9" xfId="27058" xr:uid="{00000000-0005-0000-0000-0000B3690000}"/>
    <cellStyle name="Output 7 11" xfId="27059" xr:uid="{00000000-0005-0000-0000-0000B4690000}"/>
    <cellStyle name="Output 7 11 2" xfId="27060" xr:uid="{00000000-0005-0000-0000-0000B5690000}"/>
    <cellStyle name="Output 7 11 3" xfId="27061" xr:uid="{00000000-0005-0000-0000-0000B6690000}"/>
    <cellStyle name="Output 7 11 4" xfId="27062" xr:uid="{00000000-0005-0000-0000-0000B7690000}"/>
    <cellStyle name="Output 7 11 5" xfId="27063" xr:uid="{00000000-0005-0000-0000-0000B8690000}"/>
    <cellStyle name="Output 7 11 6" xfId="27064" xr:uid="{00000000-0005-0000-0000-0000B9690000}"/>
    <cellStyle name="Output 7 12" xfId="27065" xr:uid="{00000000-0005-0000-0000-0000BA690000}"/>
    <cellStyle name="Output 7 13" xfId="27066" xr:uid="{00000000-0005-0000-0000-0000BB690000}"/>
    <cellStyle name="Output 7 14" xfId="27067" xr:uid="{00000000-0005-0000-0000-0000BC690000}"/>
    <cellStyle name="Output 7 15" xfId="27068" xr:uid="{00000000-0005-0000-0000-0000BD690000}"/>
    <cellStyle name="Output 7 16" xfId="27069" xr:uid="{00000000-0005-0000-0000-0000BE690000}"/>
    <cellStyle name="Output 7 17" xfId="27070" xr:uid="{00000000-0005-0000-0000-0000BF690000}"/>
    <cellStyle name="Output 7 18" xfId="27071" xr:uid="{00000000-0005-0000-0000-0000C0690000}"/>
    <cellStyle name="Output 7 19" xfId="27072" xr:uid="{00000000-0005-0000-0000-0000C1690000}"/>
    <cellStyle name="Output 7 2" xfId="27073" xr:uid="{00000000-0005-0000-0000-0000C2690000}"/>
    <cellStyle name="Output 7 2 10" xfId="27074" xr:uid="{00000000-0005-0000-0000-0000C3690000}"/>
    <cellStyle name="Output 7 2 11" xfId="27075" xr:uid="{00000000-0005-0000-0000-0000C4690000}"/>
    <cellStyle name="Output 7 2 12" xfId="27076" xr:uid="{00000000-0005-0000-0000-0000C5690000}"/>
    <cellStyle name="Output 7 2 13" xfId="27077" xr:uid="{00000000-0005-0000-0000-0000C6690000}"/>
    <cellStyle name="Output 7 2 14" xfId="27078" xr:uid="{00000000-0005-0000-0000-0000C7690000}"/>
    <cellStyle name="Output 7 2 15" xfId="27079" xr:uid="{00000000-0005-0000-0000-0000C8690000}"/>
    <cellStyle name="Output 7 2 16" xfId="27080" xr:uid="{00000000-0005-0000-0000-0000C9690000}"/>
    <cellStyle name="Output 7 2 17" xfId="27081" xr:uid="{00000000-0005-0000-0000-0000CA690000}"/>
    <cellStyle name="Output 7 2 18" xfId="27082" xr:uid="{00000000-0005-0000-0000-0000CB690000}"/>
    <cellStyle name="Output 7 2 19" xfId="27083" xr:uid="{00000000-0005-0000-0000-0000CC690000}"/>
    <cellStyle name="Output 7 2 2" xfId="27084" xr:uid="{00000000-0005-0000-0000-0000CD690000}"/>
    <cellStyle name="Output 7 2 2 2" xfId="27085" xr:uid="{00000000-0005-0000-0000-0000CE690000}"/>
    <cellStyle name="Output 7 2 2 3" xfId="27086" xr:uid="{00000000-0005-0000-0000-0000CF690000}"/>
    <cellStyle name="Output 7 2 2 4" xfId="27087" xr:uid="{00000000-0005-0000-0000-0000D0690000}"/>
    <cellStyle name="Output 7 2 2 5" xfId="27088" xr:uid="{00000000-0005-0000-0000-0000D1690000}"/>
    <cellStyle name="Output 7 2 2 6" xfId="27089" xr:uid="{00000000-0005-0000-0000-0000D2690000}"/>
    <cellStyle name="Output 7 2 20" xfId="27090" xr:uid="{00000000-0005-0000-0000-0000D3690000}"/>
    <cellStyle name="Output 7 2 21" xfId="27091" xr:uid="{00000000-0005-0000-0000-0000D4690000}"/>
    <cellStyle name="Output 7 2 22" xfId="27092" xr:uid="{00000000-0005-0000-0000-0000D5690000}"/>
    <cellStyle name="Output 7 2 23" xfId="27093" xr:uid="{00000000-0005-0000-0000-0000D6690000}"/>
    <cellStyle name="Output 7 2 24" xfId="27094" xr:uid="{00000000-0005-0000-0000-0000D7690000}"/>
    <cellStyle name="Output 7 2 25" xfId="27095" xr:uid="{00000000-0005-0000-0000-0000D8690000}"/>
    <cellStyle name="Output 7 2 3" xfId="27096" xr:uid="{00000000-0005-0000-0000-0000D9690000}"/>
    <cellStyle name="Output 7 2 4" xfId="27097" xr:uid="{00000000-0005-0000-0000-0000DA690000}"/>
    <cellStyle name="Output 7 2 5" xfId="27098" xr:uid="{00000000-0005-0000-0000-0000DB690000}"/>
    <cellStyle name="Output 7 2 6" xfId="27099" xr:uid="{00000000-0005-0000-0000-0000DC690000}"/>
    <cellStyle name="Output 7 2 7" xfId="27100" xr:uid="{00000000-0005-0000-0000-0000DD690000}"/>
    <cellStyle name="Output 7 2 8" xfId="27101" xr:uid="{00000000-0005-0000-0000-0000DE690000}"/>
    <cellStyle name="Output 7 2 9" xfId="27102" xr:uid="{00000000-0005-0000-0000-0000DF690000}"/>
    <cellStyle name="Output 7 20" xfId="27103" xr:uid="{00000000-0005-0000-0000-0000E0690000}"/>
    <cellStyle name="Output 7 21" xfId="27104" xr:uid="{00000000-0005-0000-0000-0000E1690000}"/>
    <cellStyle name="Output 7 22" xfId="27105" xr:uid="{00000000-0005-0000-0000-0000E2690000}"/>
    <cellStyle name="Output 7 23" xfId="27106" xr:uid="{00000000-0005-0000-0000-0000E3690000}"/>
    <cellStyle name="Output 7 24" xfId="27107" xr:uid="{00000000-0005-0000-0000-0000E4690000}"/>
    <cellStyle name="Output 7 25" xfId="27108" xr:uid="{00000000-0005-0000-0000-0000E5690000}"/>
    <cellStyle name="Output 7 26" xfId="27109" xr:uid="{00000000-0005-0000-0000-0000E6690000}"/>
    <cellStyle name="Output 7 27" xfId="27110" xr:uid="{00000000-0005-0000-0000-0000E7690000}"/>
    <cellStyle name="Output 7 28" xfId="27111" xr:uid="{00000000-0005-0000-0000-0000E8690000}"/>
    <cellStyle name="Output 7 29" xfId="27112" xr:uid="{00000000-0005-0000-0000-0000E9690000}"/>
    <cellStyle name="Output 7 3" xfId="27113" xr:uid="{00000000-0005-0000-0000-0000EA690000}"/>
    <cellStyle name="Output 7 3 10" xfId="27114" xr:uid="{00000000-0005-0000-0000-0000EB690000}"/>
    <cellStyle name="Output 7 3 11" xfId="27115" xr:uid="{00000000-0005-0000-0000-0000EC690000}"/>
    <cellStyle name="Output 7 3 12" xfId="27116" xr:uid="{00000000-0005-0000-0000-0000ED690000}"/>
    <cellStyle name="Output 7 3 13" xfId="27117" xr:uid="{00000000-0005-0000-0000-0000EE690000}"/>
    <cellStyle name="Output 7 3 14" xfId="27118" xr:uid="{00000000-0005-0000-0000-0000EF690000}"/>
    <cellStyle name="Output 7 3 15" xfId="27119" xr:uid="{00000000-0005-0000-0000-0000F0690000}"/>
    <cellStyle name="Output 7 3 16" xfId="27120" xr:uid="{00000000-0005-0000-0000-0000F1690000}"/>
    <cellStyle name="Output 7 3 17" xfId="27121" xr:uid="{00000000-0005-0000-0000-0000F2690000}"/>
    <cellStyle name="Output 7 3 18" xfId="27122" xr:uid="{00000000-0005-0000-0000-0000F3690000}"/>
    <cellStyle name="Output 7 3 19" xfId="27123" xr:uid="{00000000-0005-0000-0000-0000F4690000}"/>
    <cellStyle name="Output 7 3 2" xfId="27124" xr:uid="{00000000-0005-0000-0000-0000F5690000}"/>
    <cellStyle name="Output 7 3 2 2" xfId="27125" xr:uid="{00000000-0005-0000-0000-0000F6690000}"/>
    <cellStyle name="Output 7 3 2 3" xfId="27126" xr:uid="{00000000-0005-0000-0000-0000F7690000}"/>
    <cellStyle name="Output 7 3 2 4" xfId="27127" xr:uid="{00000000-0005-0000-0000-0000F8690000}"/>
    <cellStyle name="Output 7 3 2 5" xfId="27128" xr:uid="{00000000-0005-0000-0000-0000F9690000}"/>
    <cellStyle name="Output 7 3 2 6" xfId="27129" xr:uid="{00000000-0005-0000-0000-0000FA690000}"/>
    <cellStyle name="Output 7 3 20" xfId="27130" xr:uid="{00000000-0005-0000-0000-0000FB690000}"/>
    <cellStyle name="Output 7 3 21" xfId="27131" xr:uid="{00000000-0005-0000-0000-0000FC690000}"/>
    <cellStyle name="Output 7 3 22" xfId="27132" xr:uid="{00000000-0005-0000-0000-0000FD690000}"/>
    <cellStyle name="Output 7 3 23" xfId="27133" xr:uid="{00000000-0005-0000-0000-0000FE690000}"/>
    <cellStyle name="Output 7 3 24" xfId="27134" xr:uid="{00000000-0005-0000-0000-0000FF690000}"/>
    <cellStyle name="Output 7 3 25" xfId="27135" xr:uid="{00000000-0005-0000-0000-0000006A0000}"/>
    <cellStyle name="Output 7 3 3" xfId="27136" xr:uid="{00000000-0005-0000-0000-0000016A0000}"/>
    <cellStyle name="Output 7 3 4" xfId="27137" xr:uid="{00000000-0005-0000-0000-0000026A0000}"/>
    <cellStyle name="Output 7 3 5" xfId="27138" xr:uid="{00000000-0005-0000-0000-0000036A0000}"/>
    <cellStyle name="Output 7 3 6" xfId="27139" xr:uid="{00000000-0005-0000-0000-0000046A0000}"/>
    <cellStyle name="Output 7 3 7" xfId="27140" xr:uid="{00000000-0005-0000-0000-0000056A0000}"/>
    <cellStyle name="Output 7 3 8" xfId="27141" xr:uid="{00000000-0005-0000-0000-0000066A0000}"/>
    <cellStyle name="Output 7 3 9" xfId="27142" xr:uid="{00000000-0005-0000-0000-0000076A0000}"/>
    <cellStyle name="Output 7 30" xfId="27143" xr:uid="{00000000-0005-0000-0000-0000086A0000}"/>
    <cellStyle name="Output 7 31" xfId="27144" xr:uid="{00000000-0005-0000-0000-0000096A0000}"/>
    <cellStyle name="Output 7 32" xfId="27145" xr:uid="{00000000-0005-0000-0000-00000A6A0000}"/>
    <cellStyle name="Output 7 33" xfId="27146" xr:uid="{00000000-0005-0000-0000-00000B6A0000}"/>
    <cellStyle name="Output 7 34" xfId="27147" xr:uid="{00000000-0005-0000-0000-00000C6A0000}"/>
    <cellStyle name="Output 7 35" xfId="27148" xr:uid="{00000000-0005-0000-0000-00000D6A0000}"/>
    <cellStyle name="Output 7 36" xfId="27149" xr:uid="{00000000-0005-0000-0000-00000E6A0000}"/>
    <cellStyle name="Output 7 37" xfId="27150" xr:uid="{00000000-0005-0000-0000-00000F6A0000}"/>
    <cellStyle name="Output 7 38" xfId="27151" xr:uid="{00000000-0005-0000-0000-0000106A0000}"/>
    <cellStyle name="Output 7 39" xfId="27152" xr:uid="{00000000-0005-0000-0000-0000116A0000}"/>
    <cellStyle name="Output 7 4" xfId="27153" xr:uid="{00000000-0005-0000-0000-0000126A0000}"/>
    <cellStyle name="Output 7 4 10" xfId="27154" xr:uid="{00000000-0005-0000-0000-0000136A0000}"/>
    <cellStyle name="Output 7 4 11" xfId="27155" xr:uid="{00000000-0005-0000-0000-0000146A0000}"/>
    <cellStyle name="Output 7 4 12" xfId="27156" xr:uid="{00000000-0005-0000-0000-0000156A0000}"/>
    <cellStyle name="Output 7 4 13" xfId="27157" xr:uid="{00000000-0005-0000-0000-0000166A0000}"/>
    <cellStyle name="Output 7 4 14" xfId="27158" xr:uid="{00000000-0005-0000-0000-0000176A0000}"/>
    <cellStyle name="Output 7 4 15" xfId="27159" xr:uid="{00000000-0005-0000-0000-0000186A0000}"/>
    <cellStyle name="Output 7 4 16" xfId="27160" xr:uid="{00000000-0005-0000-0000-0000196A0000}"/>
    <cellStyle name="Output 7 4 17" xfId="27161" xr:uid="{00000000-0005-0000-0000-00001A6A0000}"/>
    <cellStyle name="Output 7 4 18" xfId="27162" xr:uid="{00000000-0005-0000-0000-00001B6A0000}"/>
    <cellStyle name="Output 7 4 19" xfId="27163" xr:uid="{00000000-0005-0000-0000-00001C6A0000}"/>
    <cellStyle name="Output 7 4 2" xfId="27164" xr:uid="{00000000-0005-0000-0000-00001D6A0000}"/>
    <cellStyle name="Output 7 4 2 2" xfId="27165" xr:uid="{00000000-0005-0000-0000-00001E6A0000}"/>
    <cellStyle name="Output 7 4 2 3" xfId="27166" xr:uid="{00000000-0005-0000-0000-00001F6A0000}"/>
    <cellStyle name="Output 7 4 2 4" xfId="27167" xr:uid="{00000000-0005-0000-0000-0000206A0000}"/>
    <cellStyle name="Output 7 4 2 5" xfId="27168" xr:uid="{00000000-0005-0000-0000-0000216A0000}"/>
    <cellStyle name="Output 7 4 2 6" xfId="27169" xr:uid="{00000000-0005-0000-0000-0000226A0000}"/>
    <cellStyle name="Output 7 4 20" xfId="27170" xr:uid="{00000000-0005-0000-0000-0000236A0000}"/>
    <cellStyle name="Output 7 4 21" xfId="27171" xr:uid="{00000000-0005-0000-0000-0000246A0000}"/>
    <cellStyle name="Output 7 4 22" xfId="27172" xr:uid="{00000000-0005-0000-0000-0000256A0000}"/>
    <cellStyle name="Output 7 4 23" xfId="27173" xr:uid="{00000000-0005-0000-0000-0000266A0000}"/>
    <cellStyle name="Output 7 4 24" xfId="27174" xr:uid="{00000000-0005-0000-0000-0000276A0000}"/>
    <cellStyle name="Output 7 4 25" xfId="27175" xr:uid="{00000000-0005-0000-0000-0000286A0000}"/>
    <cellStyle name="Output 7 4 3" xfId="27176" xr:uid="{00000000-0005-0000-0000-0000296A0000}"/>
    <cellStyle name="Output 7 4 4" xfId="27177" xr:uid="{00000000-0005-0000-0000-00002A6A0000}"/>
    <cellStyle name="Output 7 4 5" xfId="27178" xr:uid="{00000000-0005-0000-0000-00002B6A0000}"/>
    <cellStyle name="Output 7 4 6" xfId="27179" xr:uid="{00000000-0005-0000-0000-00002C6A0000}"/>
    <cellStyle name="Output 7 4 7" xfId="27180" xr:uid="{00000000-0005-0000-0000-00002D6A0000}"/>
    <cellStyle name="Output 7 4 8" xfId="27181" xr:uid="{00000000-0005-0000-0000-00002E6A0000}"/>
    <cellStyle name="Output 7 4 9" xfId="27182" xr:uid="{00000000-0005-0000-0000-00002F6A0000}"/>
    <cellStyle name="Output 7 40" xfId="27183" xr:uid="{00000000-0005-0000-0000-0000306A0000}"/>
    <cellStyle name="Output 7 41" xfId="27184" xr:uid="{00000000-0005-0000-0000-0000316A0000}"/>
    <cellStyle name="Output 7 5" xfId="27185" xr:uid="{00000000-0005-0000-0000-0000326A0000}"/>
    <cellStyle name="Output 7 5 10" xfId="27186" xr:uid="{00000000-0005-0000-0000-0000336A0000}"/>
    <cellStyle name="Output 7 5 11" xfId="27187" xr:uid="{00000000-0005-0000-0000-0000346A0000}"/>
    <cellStyle name="Output 7 5 12" xfId="27188" xr:uid="{00000000-0005-0000-0000-0000356A0000}"/>
    <cellStyle name="Output 7 5 13" xfId="27189" xr:uid="{00000000-0005-0000-0000-0000366A0000}"/>
    <cellStyle name="Output 7 5 14" xfId="27190" xr:uid="{00000000-0005-0000-0000-0000376A0000}"/>
    <cellStyle name="Output 7 5 15" xfId="27191" xr:uid="{00000000-0005-0000-0000-0000386A0000}"/>
    <cellStyle name="Output 7 5 16" xfId="27192" xr:uid="{00000000-0005-0000-0000-0000396A0000}"/>
    <cellStyle name="Output 7 5 17" xfId="27193" xr:uid="{00000000-0005-0000-0000-00003A6A0000}"/>
    <cellStyle name="Output 7 5 18" xfId="27194" xr:uid="{00000000-0005-0000-0000-00003B6A0000}"/>
    <cellStyle name="Output 7 5 19" xfId="27195" xr:uid="{00000000-0005-0000-0000-00003C6A0000}"/>
    <cellStyle name="Output 7 5 2" xfId="27196" xr:uid="{00000000-0005-0000-0000-00003D6A0000}"/>
    <cellStyle name="Output 7 5 2 2" xfId="27197" xr:uid="{00000000-0005-0000-0000-00003E6A0000}"/>
    <cellStyle name="Output 7 5 2 3" xfId="27198" xr:uid="{00000000-0005-0000-0000-00003F6A0000}"/>
    <cellStyle name="Output 7 5 2 4" xfId="27199" xr:uid="{00000000-0005-0000-0000-0000406A0000}"/>
    <cellStyle name="Output 7 5 2 5" xfId="27200" xr:uid="{00000000-0005-0000-0000-0000416A0000}"/>
    <cellStyle name="Output 7 5 2 6" xfId="27201" xr:uid="{00000000-0005-0000-0000-0000426A0000}"/>
    <cellStyle name="Output 7 5 20" xfId="27202" xr:uid="{00000000-0005-0000-0000-0000436A0000}"/>
    <cellStyle name="Output 7 5 21" xfId="27203" xr:uid="{00000000-0005-0000-0000-0000446A0000}"/>
    <cellStyle name="Output 7 5 22" xfId="27204" xr:uid="{00000000-0005-0000-0000-0000456A0000}"/>
    <cellStyle name="Output 7 5 23" xfId="27205" xr:uid="{00000000-0005-0000-0000-0000466A0000}"/>
    <cellStyle name="Output 7 5 24" xfId="27206" xr:uid="{00000000-0005-0000-0000-0000476A0000}"/>
    <cellStyle name="Output 7 5 25" xfId="27207" xr:uid="{00000000-0005-0000-0000-0000486A0000}"/>
    <cellStyle name="Output 7 5 3" xfId="27208" xr:uid="{00000000-0005-0000-0000-0000496A0000}"/>
    <cellStyle name="Output 7 5 4" xfId="27209" xr:uid="{00000000-0005-0000-0000-00004A6A0000}"/>
    <cellStyle name="Output 7 5 5" xfId="27210" xr:uid="{00000000-0005-0000-0000-00004B6A0000}"/>
    <cellStyle name="Output 7 5 6" xfId="27211" xr:uid="{00000000-0005-0000-0000-00004C6A0000}"/>
    <cellStyle name="Output 7 5 7" xfId="27212" xr:uid="{00000000-0005-0000-0000-00004D6A0000}"/>
    <cellStyle name="Output 7 5 8" xfId="27213" xr:uid="{00000000-0005-0000-0000-00004E6A0000}"/>
    <cellStyle name="Output 7 5 9" xfId="27214" xr:uid="{00000000-0005-0000-0000-00004F6A0000}"/>
    <cellStyle name="Output 7 6" xfId="27215" xr:uid="{00000000-0005-0000-0000-0000506A0000}"/>
    <cellStyle name="Output 7 6 10" xfId="27216" xr:uid="{00000000-0005-0000-0000-0000516A0000}"/>
    <cellStyle name="Output 7 6 11" xfId="27217" xr:uid="{00000000-0005-0000-0000-0000526A0000}"/>
    <cellStyle name="Output 7 6 12" xfId="27218" xr:uid="{00000000-0005-0000-0000-0000536A0000}"/>
    <cellStyle name="Output 7 6 13" xfId="27219" xr:uid="{00000000-0005-0000-0000-0000546A0000}"/>
    <cellStyle name="Output 7 6 14" xfId="27220" xr:uid="{00000000-0005-0000-0000-0000556A0000}"/>
    <cellStyle name="Output 7 6 15" xfId="27221" xr:uid="{00000000-0005-0000-0000-0000566A0000}"/>
    <cellStyle name="Output 7 6 16" xfId="27222" xr:uid="{00000000-0005-0000-0000-0000576A0000}"/>
    <cellStyle name="Output 7 6 17" xfId="27223" xr:uid="{00000000-0005-0000-0000-0000586A0000}"/>
    <cellStyle name="Output 7 6 18" xfId="27224" xr:uid="{00000000-0005-0000-0000-0000596A0000}"/>
    <cellStyle name="Output 7 6 19" xfId="27225" xr:uid="{00000000-0005-0000-0000-00005A6A0000}"/>
    <cellStyle name="Output 7 6 2" xfId="27226" xr:uid="{00000000-0005-0000-0000-00005B6A0000}"/>
    <cellStyle name="Output 7 6 20" xfId="27227" xr:uid="{00000000-0005-0000-0000-00005C6A0000}"/>
    <cellStyle name="Output 7 6 21" xfId="27228" xr:uid="{00000000-0005-0000-0000-00005D6A0000}"/>
    <cellStyle name="Output 7 6 22" xfId="27229" xr:uid="{00000000-0005-0000-0000-00005E6A0000}"/>
    <cellStyle name="Output 7 6 23" xfId="27230" xr:uid="{00000000-0005-0000-0000-00005F6A0000}"/>
    <cellStyle name="Output 7 6 24" xfId="27231" xr:uid="{00000000-0005-0000-0000-0000606A0000}"/>
    <cellStyle name="Output 7 6 25" xfId="27232" xr:uid="{00000000-0005-0000-0000-0000616A0000}"/>
    <cellStyle name="Output 7 6 3" xfId="27233" xr:uid="{00000000-0005-0000-0000-0000626A0000}"/>
    <cellStyle name="Output 7 6 4" xfId="27234" xr:uid="{00000000-0005-0000-0000-0000636A0000}"/>
    <cellStyle name="Output 7 6 5" xfId="27235" xr:uid="{00000000-0005-0000-0000-0000646A0000}"/>
    <cellStyle name="Output 7 6 6" xfId="27236" xr:uid="{00000000-0005-0000-0000-0000656A0000}"/>
    <cellStyle name="Output 7 6 7" xfId="27237" xr:uid="{00000000-0005-0000-0000-0000666A0000}"/>
    <cellStyle name="Output 7 6 8" xfId="27238" xr:uid="{00000000-0005-0000-0000-0000676A0000}"/>
    <cellStyle name="Output 7 6 9" xfId="27239" xr:uid="{00000000-0005-0000-0000-0000686A0000}"/>
    <cellStyle name="Output 7 7" xfId="27240" xr:uid="{00000000-0005-0000-0000-0000696A0000}"/>
    <cellStyle name="Output 7 7 10" xfId="27241" xr:uid="{00000000-0005-0000-0000-00006A6A0000}"/>
    <cellStyle name="Output 7 7 11" xfId="27242" xr:uid="{00000000-0005-0000-0000-00006B6A0000}"/>
    <cellStyle name="Output 7 7 12" xfId="27243" xr:uid="{00000000-0005-0000-0000-00006C6A0000}"/>
    <cellStyle name="Output 7 7 13" xfId="27244" xr:uid="{00000000-0005-0000-0000-00006D6A0000}"/>
    <cellStyle name="Output 7 7 14" xfId="27245" xr:uid="{00000000-0005-0000-0000-00006E6A0000}"/>
    <cellStyle name="Output 7 7 15" xfId="27246" xr:uid="{00000000-0005-0000-0000-00006F6A0000}"/>
    <cellStyle name="Output 7 7 16" xfId="27247" xr:uid="{00000000-0005-0000-0000-0000706A0000}"/>
    <cellStyle name="Output 7 7 17" xfId="27248" xr:uid="{00000000-0005-0000-0000-0000716A0000}"/>
    <cellStyle name="Output 7 7 18" xfId="27249" xr:uid="{00000000-0005-0000-0000-0000726A0000}"/>
    <cellStyle name="Output 7 7 19" xfId="27250" xr:uid="{00000000-0005-0000-0000-0000736A0000}"/>
    <cellStyle name="Output 7 7 2" xfId="27251" xr:uid="{00000000-0005-0000-0000-0000746A0000}"/>
    <cellStyle name="Output 7 7 20" xfId="27252" xr:uid="{00000000-0005-0000-0000-0000756A0000}"/>
    <cellStyle name="Output 7 7 21" xfId="27253" xr:uid="{00000000-0005-0000-0000-0000766A0000}"/>
    <cellStyle name="Output 7 7 22" xfId="27254" xr:uid="{00000000-0005-0000-0000-0000776A0000}"/>
    <cellStyle name="Output 7 7 23" xfId="27255" xr:uid="{00000000-0005-0000-0000-0000786A0000}"/>
    <cellStyle name="Output 7 7 24" xfId="27256" xr:uid="{00000000-0005-0000-0000-0000796A0000}"/>
    <cellStyle name="Output 7 7 25" xfId="27257" xr:uid="{00000000-0005-0000-0000-00007A6A0000}"/>
    <cellStyle name="Output 7 7 3" xfId="27258" xr:uid="{00000000-0005-0000-0000-00007B6A0000}"/>
    <cellStyle name="Output 7 7 4" xfId="27259" xr:uid="{00000000-0005-0000-0000-00007C6A0000}"/>
    <cellStyle name="Output 7 7 5" xfId="27260" xr:uid="{00000000-0005-0000-0000-00007D6A0000}"/>
    <cellStyle name="Output 7 7 6" xfId="27261" xr:uid="{00000000-0005-0000-0000-00007E6A0000}"/>
    <cellStyle name="Output 7 7 7" xfId="27262" xr:uid="{00000000-0005-0000-0000-00007F6A0000}"/>
    <cellStyle name="Output 7 7 8" xfId="27263" xr:uid="{00000000-0005-0000-0000-0000806A0000}"/>
    <cellStyle name="Output 7 7 9" xfId="27264" xr:uid="{00000000-0005-0000-0000-0000816A0000}"/>
    <cellStyle name="Output 7 8" xfId="27265" xr:uid="{00000000-0005-0000-0000-0000826A0000}"/>
    <cellStyle name="Output 7 8 10" xfId="27266" xr:uid="{00000000-0005-0000-0000-0000836A0000}"/>
    <cellStyle name="Output 7 8 11" xfId="27267" xr:uid="{00000000-0005-0000-0000-0000846A0000}"/>
    <cellStyle name="Output 7 8 12" xfId="27268" xr:uid="{00000000-0005-0000-0000-0000856A0000}"/>
    <cellStyle name="Output 7 8 13" xfId="27269" xr:uid="{00000000-0005-0000-0000-0000866A0000}"/>
    <cellStyle name="Output 7 8 14" xfId="27270" xr:uid="{00000000-0005-0000-0000-0000876A0000}"/>
    <cellStyle name="Output 7 8 15" xfId="27271" xr:uid="{00000000-0005-0000-0000-0000886A0000}"/>
    <cellStyle name="Output 7 8 16" xfId="27272" xr:uid="{00000000-0005-0000-0000-0000896A0000}"/>
    <cellStyle name="Output 7 8 17" xfId="27273" xr:uid="{00000000-0005-0000-0000-00008A6A0000}"/>
    <cellStyle name="Output 7 8 18" xfId="27274" xr:uid="{00000000-0005-0000-0000-00008B6A0000}"/>
    <cellStyle name="Output 7 8 19" xfId="27275" xr:uid="{00000000-0005-0000-0000-00008C6A0000}"/>
    <cellStyle name="Output 7 8 2" xfId="27276" xr:uid="{00000000-0005-0000-0000-00008D6A0000}"/>
    <cellStyle name="Output 7 8 20" xfId="27277" xr:uid="{00000000-0005-0000-0000-00008E6A0000}"/>
    <cellStyle name="Output 7 8 21" xfId="27278" xr:uid="{00000000-0005-0000-0000-00008F6A0000}"/>
    <cellStyle name="Output 7 8 22" xfId="27279" xr:uid="{00000000-0005-0000-0000-0000906A0000}"/>
    <cellStyle name="Output 7 8 23" xfId="27280" xr:uid="{00000000-0005-0000-0000-0000916A0000}"/>
    <cellStyle name="Output 7 8 24" xfId="27281" xr:uid="{00000000-0005-0000-0000-0000926A0000}"/>
    <cellStyle name="Output 7 8 25" xfId="27282" xr:uid="{00000000-0005-0000-0000-0000936A0000}"/>
    <cellStyle name="Output 7 8 3" xfId="27283" xr:uid="{00000000-0005-0000-0000-0000946A0000}"/>
    <cellStyle name="Output 7 8 4" xfId="27284" xr:uid="{00000000-0005-0000-0000-0000956A0000}"/>
    <cellStyle name="Output 7 8 5" xfId="27285" xr:uid="{00000000-0005-0000-0000-0000966A0000}"/>
    <cellStyle name="Output 7 8 6" xfId="27286" xr:uid="{00000000-0005-0000-0000-0000976A0000}"/>
    <cellStyle name="Output 7 8 7" xfId="27287" xr:uid="{00000000-0005-0000-0000-0000986A0000}"/>
    <cellStyle name="Output 7 8 8" xfId="27288" xr:uid="{00000000-0005-0000-0000-0000996A0000}"/>
    <cellStyle name="Output 7 8 9" xfId="27289" xr:uid="{00000000-0005-0000-0000-00009A6A0000}"/>
    <cellStyle name="Output 7 9" xfId="27290" xr:uid="{00000000-0005-0000-0000-00009B6A0000}"/>
    <cellStyle name="Output 7 9 10" xfId="27291" xr:uid="{00000000-0005-0000-0000-00009C6A0000}"/>
    <cellStyle name="Output 7 9 11" xfId="27292" xr:uid="{00000000-0005-0000-0000-00009D6A0000}"/>
    <cellStyle name="Output 7 9 12" xfId="27293" xr:uid="{00000000-0005-0000-0000-00009E6A0000}"/>
    <cellStyle name="Output 7 9 13" xfId="27294" xr:uid="{00000000-0005-0000-0000-00009F6A0000}"/>
    <cellStyle name="Output 7 9 14" xfId="27295" xr:uid="{00000000-0005-0000-0000-0000A06A0000}"/>
    <cellStyle name="Output 7 9 15" xfId="27296" xr:uid="{00000000-0005-0000-0000-0000A16A0000}"/>
    <cellStyle name="Output 7 9 16" xfId="27297" xr:uid="{00000000-0005-0000-0000-0000A26A0000}"/>
    <cellStyle name="Output 7 9 17" xfId="27298" xr:uid="{00000000-0005-0000-0000-0000A36A0000}"/>
    <cellStyle name="Output 7 9 18" xfId="27299" xr:uid="{00000000-0005-0000-0000-0000A46A0000}"/>
    <cellStyle name="Output 7 9 19" xfId="27300" xr:uid="{00000000-0005-0000-0000-0000A56A0000}"/>
    <cellStyle name="Output 7 9 2" xfId="27301" xr:uid="{00000000-0005-0000-0000-0000A66A0000}"/>
    <cellStyle name="Output 7 9 20" xfId="27302" xr:uid="{00000000-0005-0000-0000-0000A76A0000}"/>
    <cellStyle name="Output 7 9 21" xfId="27303" xr:uid="{00000000-0005-0000-0000-0000A86A0000}"/>
    <cellStyle name="Output 7 9 22" xfId="27304" xr:uid="{00000000-0005-0000-0000-0000A96A0000}"/>
    <cellStyle name="Output 7 9 23" xfId="27305" xr:uid="{00000000-0005-0000-0000-0000AA6A0000}"/>
    <cellStyle name="Output 7 9 24" xfId="27306" xr:uid="{00000000-0005-0000-0000-0000AB6A0000}"/>
    <cellStyle name="Output 7 9 25" xfId="27307" xr:uid="{00000000-0005-0000-0000-0000AC6A0000}"/>
    <cellStyle name="Output 7 9 3" xfId="27308" xr:uid="{00000000-0005-0000-0000-0000AD6A0000}"/>
    <cellStyle name="Output 7 9 4" xfId="27309" xr:uid="{00000000-0005-0000-0000-0000AE6A0000}"/>
    <cellStyle name="Output 7 9 5" xfId="27310" xr:uid="{00000000-0005-0000-0000-0000AF6A0000}"/>
    <cellStyle name="Output 7 9 6" xfId="27311" xr:uid="{00000000-0005-0000-0000-0000B06A0000}"/>
    <cellStyle name="Output 7 9 7" xfId="27312" xr:uid="{00000000-0005-0000-0000-0000B16A0000}"/>
    <cellStyle name="Output 7 9 8" xfId="27313" xr:uid="{00000000-0005-0000-0000-0000B26A0000}"/>
    <cellStyle name="Output 7 9 9" xfId="27314" xr:uid="{00000000-0005-0000-0000-0000B36A0000}"/>
    <cellStyle name="Output 8" xfId="27315" xr:uid="{00000000-0005-0000-0000-0000B46A0000}"/>
    <cellStyle name="Output 8 10" xfId="27316" xr:uid="{00000000-0005-0000-0000-0000B56A0000}"/>
    <cellStyle name="Output 8 10 10" xfId="27317" xr:uid="{00000000-0005-0000-0000-0000B66A0000}"/>
    <cellStyle name="Output 8 10 11" xfId="27318" xr:uid="{00000000-0005-0000-0000-0000B76A0000}"/>
    <cellStyle name="Output 8 10 12" xfId="27319" xr:uid="{00000000-0005-0000-0000-0000B86A0000}"/>
    <cellStyle name="Output 8 10 13" xfId="27320" xr:uid="{00000000-0005-0000-0000-0000B96A0000}"/>
    <cellStyle name="Output 8 10 14" xfId="27321" xr:uid="{00000000-0005-0000-0000-0000BA6A0000}"/>
    <cellStyle name="Output 8 10 15" xfId="27322" xr:uid="{00000000-0005-0000-0000-0000BB6A0000}"/>
    <cellStyle name="Output 8 10 16" xfId="27323" xr:uid="{00000000-0005-0000-0000-0000BC6A0000}"/>
    <cellStyle name="Output 8 10 17" xfId="27324" xr:uid="{00000000-0005-0000-0000-0000BD6A0000}"/>
    <cellStyle name="Output 8 10 18" xfId="27325" xr:uid="{00000000-0005-0000-0000-0000BE6A0000}"/>
    <cellStyle name="Output 8 10 19" xfId="27326" xr:uid="{00000000-0005-0000-0000-0000BF6A0000}"/>
    <cellStyle name="Output 8 10 2" xfId="27327" xr:uid="{00000000-0005-0000-0000-0000C06A0000}"/>
    <cellStyle name="Output 8 10 20" xfId="27328" xr:uid="{00000000-0005-0000-0000-0000C16A0000}"/>
    <cellStyle name="Output 8 10 21" xfId="27329" xr:uid="{00000000-0005-0000-0000-0000C26A0000}"/>
    <cellStyle name="Output 8 10 22" xfId="27330" xr:uid="{00000000-0005-0000-0000-0000C36A0000}"/>
    <cellStyle name="Output 8 10 23" xfId="27331" xr:uid="{00000000-0005-0000-0000-0000C46A0000}"/>
    <cellStyle name="Output 8 10 24" xfId="27332" xr:uid="{00000000-0005-0000-0000-0000C56A0000}"/>
    <cellStyle name="Output 8 10 25" xfId="27333" xr:uid="{00000000-0005-0000-0000-0000C66A0000}"/>
    <cellStyle name="Output 8 10 3" xfId="27334" xr:uid="{00000000-0005-0000-0000-0000C76A0000}"/>
    <cellStyle name="Output 8 10 4" xfId="27335" xr:uid="{00000000-0005-0000-0000-0000C86A0000}"/>
    <cellStyle name="Output 8 10 5" xfId="27336" xr:uid="{00000000-0005-0000-0000-0000C96A0000}"/>
    <cellStyle name="Output 8 10 6" xfId="27337" xr:uid="{00000000-0005-0000-0000-0000CA6A0000}"/>
    <cellStyle name="Output 8 10 7" xfId="27338" xr:uid="{00000000-0005-0000-0000-0000CB6A0000}"/>
    <cellStyle name="Output 8 10 8" xfId="27339" xr:uid="{00000000-0005-0000-0000-0000CC6A0000}"/>
    <cellStyle name="Output 8 10 9" xfId="27340" xr:uid="{00000000-0005-0000-0000-0000CD6A0000}"/>
    <cellStyle name="Output 8 11" xfId="27341" xr:uid="{00000000-0005-0000-0000-0000CE6A0000}"/>
    <cellStyle name="Output 8 11 2" xfId="27342" xr:uid="{00000000-0005-0000-0000-0000CF6A0000}"/>
    <cellStyle name="Output 8 11 3" xfId="27343" xr:uid="{00000000-0005-0000-0000-0000D06A0000}"/>
    <cellStyle name="Output 8 11 4" xfId="27344" xr:uid="{00000000-0005-0000-0000-0000D16A0000}"/>
    <cellStyle name="Output 8 11 5" xfId="27345" xr:uid="{00000000-0005-0000-0000-0000D26A0000}"/>
    <cellStyle name="Output 8 11 6" xfId="27346" xr:uid="{00000000-0005-0000-0000-0000D36A0000}"/>
    <cellStyle name="Output 8 12" xfId="27347" xr:uid="{00000000-0005-0000-0000-0000D46A0000}"/>
    <cellStyle name="Output 8 13" xfId="27348" xr:uid="{00000000-0005-0000-0000-0000D56A0000}"/>
    <cellStyle name="Output 8 14" xfId="27349" xr:uid="{00000000-0005-0000-0000-0000D66A0000}"/>
    <cellStyle name="Output 8 15" xfId="27350" xr:uid="{00000000-0005-0000-0000-0000D76A0000}"/>
    <cellStyle name="Output 8 16" xfId="27351" xr:uid="{00000000-0005-0000-0000-0000D86A0000}"/>
    <cellStyle name="Output 8 17" xfId="27352" xr:uid="{00000000-0005-0000-0000-0000D96A0000}"/>
    <cellStyle name="Output 8 18" xfId="27353" xr:uid="{00000000-0005-0000-0000-0000DA6A0000}"/>
    <cellStyle name="Output 8 19" xfId="27354" xr:uid="{00000000-0005-0000-0000-0000DB6A0000}"/>
    <cellStyle name="Output 8 2" xfId="27355" xr:uid="{00000000-0005-0000-0000-0000DC6A0000}"/>
    <cellStyle name="Output 8 2 10" xfId="27356" xr:uid="{00000000-0005-0000-0000-0000DD6A0000}"/>
    <cellStyle name="Output 8 2 11" xfId="27357" xr:uid="{00000000-0005-0000-0000-0000DE6A0000}"/>
    <cellStyle name="Output 8 2 12" xfId="27358" xr:uid="{00000000-0005-0000-0000-0000DF6A0000}"/>
    <cellStyle name="Output 8 2 13" xfId="27359" xr:uid="{00000000-0005-0000-0000-0000E06A0000}"/>
    <cellStyle name="Output 8 2 14" xfId="27360" xr:uid="{00000000-0005-0000-0000-0000E16A0000}"/>
    <cellStyle name="Output 8 2 15" xfId="27361" xr:uid="{00000000-0005-0000-0000-0000E26A0000}"/>
    <cellStyle name="Output 8 2 16" xfId="27362" xr:uid="{00000000-0005-0000-0000-0000E36A0000}"/>
    <cellStyle name="Output 8 2 17" xfId="27363" xr:uid="{00000000-0005-0000-0000-0000E46A0000}"/>
    <cellStyle name="Output 8 2 18" xfId="27364" xr:uid="{00000000-0005-0000-0000-0000E56A0000}"/>
    <cellStyle name="Output 8 2 19" xfId="27365" xr:uid="{00000000-0005-0000-0000-0000E66A0000}"/>
    <cellStyle name="Output 8 2 2" xfId="27366" xr:uid="{00000000-0005-0000-0000-0000E76A0000}"/>
    <cellStyle name="Output 8 2 2 2" xfId="27367" xr:uid="{00000000-0005-0000-0000-0000E86A0000}"/>
    <cellStyle name="Output 8 2 2 3" xfId="27368" xr:uid="{00000000-0005-0000-0000-0000E96A0000}"/>
    <cellStyle name="Output 8 2 2 4" xfId="27369" xr:uid="{00000000-0005-0000-0000-0000EA6A0000}"/>
    <cellStyle name="Output 8 2 2 5" xfId="27370" xr:uid="{00000000-0005-0000-0000-0000EB6A0000}"/>
    <cellStyle name="Output 8 2 2 6" xfId="27371" xr:uid="{00000000-0005-0000-0000-0000EC6A0000}"/>
    <cellStyle name="Output 8 2 20" xfId="27372" xr:uid="{00000000-0005-0000-0000-0000ED6A0000}"/>
    <cellStyle name="Output 8 2 21" xfId="27373" xr:uid="{00000000-0005-0000-0000-0000EE6A0000}"/>
    <cellStyle name="Output 8 2 22" xfId="27374" xr:uid="{00000000-0005-0000-0000-0000EF6A0000}"/>
    <cellStyle name="Output 8 2 23" xfId="27375" xr:uid="{00000000-0005-0000-0000-0000F06A0000}"/>
    <cellStyle name="Output 8 2 24" xfId="27376" xr:uid="{00000000-0005-0000-0000-0000F16A0000}"/>
    <cellStyle name="Output 8 2 25" xfId="27377" xr:uid="{00000000-0005-0000-0000-0000F26A0000}"/>
    <cellStyle name="Output 8 2 3" xfId="27378" xr:uid="{00000000-0005-0000-0000-0000F36A0000}"/>
    <cellStyle name="Output 8 2 4" xfId="27379" xr:uid="{00000000-0005-0000-0000-0000F46A0000}"/>
    <cellStyle name="Output 8 2 5" xfId="27380" xr:uid="{00000000-0005-0000-0000-0000F56A0000}"/>
    <cellStyle name="Output 8 2 6" xfId="27381" xr:uid="{00000000-0005-0000-0000-0000F66A0000}"/>
    <cellStyle name="Output 8 2 7" xfId="27382" xr:uid="{00000000-0005-0000-0000-0000F76A0000}"/>
    <cellStyle name="Output 8 2 8" xfId="27383" xr:uid="{00000000-0005-0000-0000-0000F86A0000}"/>
    <cellStyle name="Output 8 2 9" xfId="27384" xr:uid="{00000000-0005-0000-0000-0000F96A0000}"/>
    <cellStyle name="Output 8 20" xfId="27385" xr:uid="{00000000-0005-0000-0000-0000FA6A0000}"/>
    <cellStyle name="Output 8 21" xfId="27386" xr:uid="{00000000-0005-0000-0000-0000FB6A0000}"/>
    <cellStyle name="Output 8 22" xfId="27387" xr:uid="{00000000-0005-0000-0000-0000FC6A0000}"/>
    <cellStyle name="Output 8 23" xfId="27388" xr:uid="{00000000-0005-0000-0000-0000FD6A0000}"/>
    <cellStyle name="Output 8 24" xfId="27389" xr:uid="{00000000-0005-0000-0000-0000FE6A0000}"/>
    <cellStyle name="Output 8 25" xfId="27390" xr:uid="{00000000-0005-0000-0000-0000FF6A0000}"/>
    <cellStyle name="Output 8 26" xfId="27391" xr:uid="{00000000-0005-0000-0000-0000006B0000}"/>
    <cellStyle name="Output 8 27" xfId="27392" xr:uid="{00000000-0005-0000-0000-0000016B0000}"/>
    <cellStyle name="Output 8 28" xfId="27393" xr:uid="{00000000-0005-0000-0000-0000026B0000}"/>
    <cellStyle name="Output 8 29" xfId="27394" xr:uid="{00000000-0005-0000-0000-0000036B0000}"/>
    <cellStyle name="Output 8 3" xfId="27395" xr:uid="{00000000-0005-0000-0000-0000046B0000}"/>
    <cellStyle name="Output 8 3 10" xfId="27396" xr:uid="{00000000-0005-0000-0000-0000056B0000}"/>
    <cellStyle name="Output 8 3 11" xfId="27397" xr:uid="{00000000-0005-0000-0000-0000066B0000}"/>
    <cellStyle name="Output 8 3 12" xfId="27398" xr:uid="{00000000-0005-0000-0000-0000076B0000}"/>
    <cellStyle name="Output 8 3 13" xfId="27399" xr:uid="{00000000-0005-0000-0000-0000086B0000}"/>
    <cellStyle name="Output 8 3 14" xfId="27400" xr:uid="{00000000-0005-0000-0000-0000096B0000}"/>
    <cellStyle name="Output 8 3 15" xfId="27401" xr:uid="{00000000-0005-0000-0000-00000A6B0000}"/>
    <cellStyle name="Output 8 3 16" xfId="27402" xr:uid="{00000000-0005-0000-0000-00000B6B0000}"/>
    <cellStyle name="Output 8 3 17" xfId="27403" xr:uid="{00000000-0005-0000-0000-00000C6B0000}"/>
    <cellStyle name="Output 8 3 18" xfId="27404" xr:uid="{00000000-0005-0000-0000-00000D6B0000}"/>
    <cellStyle name="Output 8 3 19" xfId="27405" xr:uid="{00000000-0005-0000-0000-00000E6B0000}"/>
    <cellStyle name="Output 8 3 2" xfId="27406" xr:uid="{00000000-0005-0000-0000-00000F6B0000}"/>
    <cellStyle name="Output 8 3 2 2" xfId="27407" xr:uid="{00000000-0005-0000-0000-0000106B0000}"/>
    <cellStyle name="Output 8 3 2 3" xfId="27408" xr:uid="{00000000-0005-0000-0000-0000116B0000}"/>
    <cellStyle name="Output 8 3 2 4" xfId="27409" xr:uid="{00000000-0005-0000-0000-0000126B0000}"/>
    <cellStyle name="Output 8 3 2 5" xfId="27410" xr:uid="{00000000-0005-0000-0000-0000136B0000}"/>
    <cellStyle name="Output 8 3 2 6" xfId="27411" xr:uid="{00000000-0005-0000-0000-0000146B0000}"/>
    <cellStyle name="Output 8 3 20" xfId="27412" xr:uid="{00000000-0005-0000-0000-0000156B0000}"/>
    <cellStyle name="Output 8 3 21" xfId="27413" xr:uid="{00000000-0005-0000-0000-0000166B0000}"/>
    <cellStyle name="Output 8 3 22" xfId="27414" xr:uid="{00000000-0005-0000-0000-0000176B0000}"/>
    <cellStyle name="Output 8 3 23" xfId="27415" xr:uid="{00000000-0005-0000-0000-0000186B0000}"/>
    <cellStyle name="Output 8 3 24" xfId="27416" xr:uid="{00000000-0005-0000-0000-0000196B0000}"/>
    <cellStyle name="Output 8 3 25" xfId="27417" xr:uid="{00000000-0005-0000-0000-00001A6B0000}"/>
    <cellStyle name="Output 8 3 3" xfId="27418" xr:uid="{00000000-0005-0000-0000-00001B6B0000}"/>
    <cellStyle name="Output 8 3 4" xfId="27419" xr:uid="{00000000-0005-0000-0000-00001C6B0000}"/>
    <cellStyle name="Output 8 3 5" xfId="27420" xr:uid="{00000000-0005-0000-0000-00001D6B0000}"/>
    <cellStyle name="Output 8 3 6" xfId="27421" xr:uid="{00000000-0005-0000-0000-00001E6B0000}"/>
    <cellStyle name="Output 8 3 7" xfId="27422" xr:uid="{00000000-0005-0000-0000-00001F6B0000}"/>
    <cellStyle name="Output 8 3 8" xfId="27423" xr:uid="{00000000-0005-0000-0000-0000206B0000}"/>
    <cellStyle name="Output 8 3 9" xfId="27424" xr:uid="{00000000-0005-0000-0000-0000216B0000}"/>
    <cellStyle name="Output 8 30" xfId="27425" xr:uid="{00000000-0005-0000-0000-0000226B0000}"/>
    <cellStyle name="Output 8 31" xfId="27426" xr:uid="{00000000-0005-0000-0000-0000236B0000}"/>
    <cellStyle name="Output 8 32" xfId="27427" xr:uid="{00000000-0005-0000-0000-0000246B0000}"/>
    <cellStyle name="Output 8 33" xfId="27428" xr:uid="{00000000-0005-0000-0000-0000256B0000}"/>
    <cellStyle name="Output 8 34" xfId="27429" xr:uid="{00000000-0005-0000-0000-0000266B0000}"/>
    <cellStyle name="Output 8 35" xfId="27430" xr:uid="{00000000-0005-0000-0000-0000276B0000}"/>
    <cellStyle name="Output 8 36" xfId="27431" xr:uid="{00000000-0005-0000-0000-0000286B0000}"/>
    <cellStyle name="Output 8 37" xfId="27432" xr:uid="{00000000-0005-0000-0000-0000296B0000}"/>
    <cellStyle name="Output 8 38" xfId="27433" xr:uid="{00000000-0005-0000-0000-00002A6B0000}"/>
    <cellStyle name="Output 8 39" xfId="27434" xr:uid="{00000000-0005-0000-0000-00002B6B0000}"/>
    <cellStyle name="Output 8 4" xfId="27435" xr:uid="{00000000-0005-0000-0000-00002C6B0000}"/>
    <cellStyle name="Output 8 4 10" xfId="27436" xr:uid="{00000000-0005-0000-0000-00002D6B0000}"/>
    <cellStyle name="Output 8 4 11" xfId="27437" xr:uid="{00000000-0005-0000-0000-00002E6B0000}"/>
    <cellStyle name="Output 8 4 12" xfId="27438" xr:uid="{00000000-0005-0000-0000-00002F6B0000}"/>
    <cellStyle name="Output 8 4 13" xfId="27439" xr:uid="{00000000-0005-0000-0000-0000306B0000}"/>
    <cellStyle name="Output 8 4 14" xfId="27440" xr:uid="{00000000-0005-0000-0000-0000316B0000}"/>
    <cellStyle name="Output 8 4 15" xfId="27441" xr:uid="{00000000-0005-0000-0000-0000326B0000}"/>
    <cellStyle name="Output 8 4 16" xfId="27442" xr:uid="{00000000-0005-0000-0000-0000336B0000}"/>
    <cellStyle name="Output 8 4 17" xfId="27443" xr:uid="{00000000-0005-0000-0000-0000346B0000}"/>
    <cellStyle name="Output 8 4 18" xfId="27444" xr:uid="{00000000-0005-0000-0000-0000356B0000}"/>
    <cellStyle name="Output 8 4 19" xfId="27445" xr:uid="{00000000-0005-0000-0000-0000366B0000}"/>
    <cellStyle name="Output 8 4 2" xfId="27446" xr:uid="{00000000-0005-0000-0000-0000376B0000}"/>
    <cellStyle name="Output 8 4 2 2" xfId="27447" xr:uid="{00000000-0005-0000-0000-0000386B0000}"/>
    <cellStyle name="Output 8 4 2 3" xfId="27448" xr:uid="{00000000-0005-0000-0000-0000396B0000}"/>
    <cellStyle name="Output 8 4 2 4" xfId="27449" xr:uid="{00000000-0005-0000-0000-00003A6B0000}"/>
    <cellStyle name="Output 8 4 2 5" xfId="27450" xr:uid="{00000000-0005-0000-0000-00003B6B0000}"/>
    <cellStyle name="Output 8 4 2 6" xfId="27451" xr:uid="{00000000-0005-0000-0000-00003C6B0000}"/>
    <cellStyle name="Output 8 4 20" xfId="27452" xr:uid="{00000000-0005-0000-0000-00003D6B0000}"/>
    <cellStyle name="Output 8 4 21" xfId="27453" xr:uid="{00000000-0005-0000-0000-00003E6B0000}"/>
    <cellStyle name="Output 8 4 22" xfId="27454" xr:uid="{00000000-0005-0000-0000-00003F6B0000}"/>
    <cellStyle name="Output 8 4 23" xfId="27455" xr:uid="{00000000-0005-0000-0000-0000406B0000}"/>
    <cellStyle name="Output 8 4 24" xfId="27456" xr:uid="{00000000-0005-0000-0000-0000416B0000}"/>
    <cellStyle name="Output 8 4 25" xfId="27457" xr:uid="{00000000-0005-0000-0000-0000426B0000}"/>
    <cellStyle name="Output 8 4 3" xfId="27458" xr:uid="{00000000-0005-0000-0000-0000436B0000}"/>
    <cellStyle name="Output 8 4 4" xfId="27459" xr:uid="{00000000-0005-0000-0000-0000446B0000}"/>
    <cellStyle name="Output 8 4 5" xfId="27460" xr:uid="{00000000-0005-0000-0000-0000456B0000}"/>
    <cellStyle name="Output 8 4 6" xfId="27461" xr:uid="{00000000-0005-0000-0000-0000466B0000}"/>
    <cellStyle name="Output 8 4 7" xfId="27462" xr:uid="{00000000-0005-0000-0000-0000476B0000}"/>
    <cellStyle name="Output 8 4 8" xfId="27463" xr:uid="{00000000-0005-0000-0000-0000486B0000}"/>
    <cellStyle name="Output 8 4 9" xfId="27464" xr:uid="{00000000-0005-0000-0000-0000496B0000}"/>
    <cellStyle name="Output 8 40" xfId="27465" xr:uid="{00000000-0005-0000-0000-00004A6B0000}"/>
    <cellStyle name="Output 8 41" xfId="27466" xr:uid="{00000000-0005-0000-0000-00004B6B0000}"/>
    <cellStyle name="Output 8 5" xfId="27467" xr:uid="{00000000-0005-0000-0000-00004C6B0000}"/>
    <cellStyle name="Output 8 5 10" xfId="27468" xr:uid="{00000000-0005-0000-0000-00004D6B0000}"/>
    <cellStyle name="Output 8 5 11" xfId="27469" xr:uid="{00000000-0005-0000-0000-00004E6B0000}"/>
    <cellStyle name="Output 8 5 12" xfId="27470" xr:uid="{00000000-0005-0000-0000-00004F6B0000}"/>
    <cellStyle name="Output 8 5 13" xfId="27471" xr:uid="{00000000-0005-0000-0000-0000506B0000}"/>
    <cellStyle name="Output 8 5 14" xfId="27472" xr:uid="{00000000-0005-0000-0000-0000516B0000}"/>
    <cellStyle name="Output 8 5 15" xfId="27473" xr:uid="{00000000-0005-0000-0000-0000526B0000}"/>
    <cellStyle name="Output 8 5 16" xfId="27474" xr:uid="{00000000-0005-0000-0000-0000536B0000}"/>
    <cellStyle name="Output 8 5 17" xfId="27475" xr:uid="{00000000-0005-0000-0000-0000546B0000}"/>
    <cellStyle name="Output 8 5 18" xfId="27476" xr:uid="{00000000-0005-0000-0000-0000556B0000}"/>
    <cellStyle name="Output 8 5 19" xfId="27477" xr:uid="{00000000-0005-0000-0000-0000566B0000}"/>
    <cellStyle name="Output 8 5 2" xfId="27478" xr:uid="{00000000-0005-0000-0000-0000576B0000}"/>
    <cellStyle name="Output 8 5 2 2" xfId="27479" xr:uid="{00000000-0005-0000-0000-0000586B0000}"/>
    <cellStyle name="Output 8 5 2 3" xfId="27480" xr:uid="{00000000-0005-0000-0000-0000596B0000}"/>
    <cellStyle name="Output 8 5 2 4" xfId="27481" xr:uid="{00000000-0005-0000-0000-00005A6B0000}"/>
    <cellStyle name="Output 8 5 2 5" xfId="27482" xr:uid="{00000000-0005-0000-0000-00005B6B0000}"/>
    <cellStyle name="Output 8 5 2 6" xfId="27483" xr:uid="{00000000-0005-0000-0000-00005C6B0000}"/>
    <cellStyle name="Output 8 5 20" xfId="27484" xr:uid="{00000000-0005-0000-0000-00005D6B0000}"/>
    <cellStyle name="Output 8 5 21" xfId="27485" xr:uid="{00000000-0005-0000-0000-00005E6B0000}"/>
    <cellStyle name="Output 8 5 22" xfId="27486" xr:uid="{00000000-0005-0000-0000-00005F6B0000}"/>
    <cellStyle name="Output 8 5 23" xfId="27487" xr:uid="{00000000-0005-0000-0000-0000606B0000}"/>
    <cellStyle name="Output 8 5 24" xfId="27488" xr:uid="{00000000-0005-0000-0000-0000616B0000}"/>
    <cellStyle name="Output 8 5 25" xfId="27489" xr:uid="{00000000-0005-0000-0000-0000626B0000}"/>
    <cellStyle name="Output 8 5 3" xfId="27490" xr:uid="{00000000-0005-0000-0000-0000636B0000}"/>
    <cellStyle name="Output 8 5 4" xfId="27491" xr:uid="{00000000-0005-0000-0000-0000646B0000}"/>
    <cellStyle name="Output 8 5 5" xfId="27492" xr:uid="{00000000-0005-0000-0000-0000656B0000}"/>
    <cellStyle name="Output 8 5 6" xfId="27493" xr:uid="{00000000-0005-0000-0000-0000666B0000}"/>
    <cellStyle name="Output 8 5 7" xfId="27494" xr:uid="{00000000-0005-0000-0000-0000676B0000}"/>
    <cellStyle name="Output 8 5 8" xfId="27495" xr:uid="{00000000-0005-0000-0000-0000686B0000}"/>
    <cellStyle name="Output 8 5 9" xfId="27496" xr:uid="{00000000-0005-0000-0000-0000696B0000}"/>
    <cellStyle name="Output 8 6" xfId="27497" xr:uid="{00000000-0005-0000-0000-00006A6B0000}"/>
    <cellStyle name="Output 8 6 10" xfId="27498" xr:uid="{00000000-0005-0000-0000-00006B6B0000}"/>
    <cellStyle name="Output 8 6 11" xfId="27499" xr:uid="{00000000-0005-0000-0000-00006C6B0000}"/>
    <cellStyle name="Output 8 6 12" xfId="27500" xr:uid="{00000000-0005-0000-0000-00006D6B0000}"/>
    <cellStyle name="Output 8 6 13" xfId="27501" xr:uid="{00000000-0005-0000-0000-00006E6B0000}"/>
    <cellStyle name="Output 8 6 14" xfId="27502" xr:uid="{00000000-0005-0000-0000-00006F6B0000}"/>
    <cellStyle name="Output 8 6 15" xfId="27503" xr:uid="{00000000-0005-0000-0000-0000706B0000}"/>
    <cellStyle name="Output 8 6 16" xfId="27504" xr:uid="{00000000-0005-0000-0000-0000716B0000}"/>
    <cellStyle name="Output 8 6 17" xfId="27505" xr:uid="{00000000-0005-0000-0000-0000726B0000}"/>
    <cellStyle name="Output 8 6 18" xfId="27506" xr:uid="{00000000-0005-0000-0000-0000736B0000}"/>
    <cellStyle name="Output 8 6 19" xfId="27507" xr:uid="{00000000-0005-0000-0000-0000746B0000}"/>
    <cellStyle name="Output 8 6 2" xfId="27508" xr:uid="{00000000-0005-0000-0000-0000756B0000}"/>
    <cellStyle name="Output 8 6 20" xfId="27509" xr:uid="{00000000-0005-0000-0000-0000766B0000}"/>
    <cellStyle name="Output 8 6 21" xfId="27510" xr:uid="{00000000-0005-0000-0000-0000776B0000}"/>
    <cellStyle name="Output 8 6 22" xfId="27511" xr:uid="{00000000-0005-0000-0000-0000786B0000}"/>
    <cellStyle name="Output 8 6 23" xfId="27512" xr:uid="{00000000-0005-0000-0000-0000796B0000}"/>
    <cellStyle name="Output 8 6 24" xfId="27513" xr:uid="{00000000-0005-0000-0000-00007A6B0000}"/>
    <cellStyle name="Output 8 6 25" xfId="27514" xr:uid="{00000000-0005-0000-0000-00007B6B0000}"/>
    <cellStyle name="Output 8 6 3" xfId="27515" xr:uid="{00000000-0005-0000-0000-00007C6B0000}"/>
    <cellStyle name="Output 8 6 4" xfId="27516" xr:uid="{00000000-0005-0000-0000-00007D6B0000}"/>
    <cellStyle name="Output 8 6 5" xfId="27517" xr:uid="{00000000-0005-0000-0000-00007E6B0000}"/>
    <cellStyle name="Output 8 6 6" xfId="27518" xr:uid="{00000000-0005-0000-0000-00007F6B0000}"/>
    <cellStyle name="Output 8 6 7" xfId="27519" xr:uid="{00000000-0005-0000-0000-0000806B0000}"/>
    <cellStyle name="Output 8 6 8" xfId="27520" xr:uid="{00000000-0005-0000-0000-0000816B0000}"/>
    <cellStyle name="Output 8 6 9" xfId="27521" xr:uid="{00000000-0005-0000-0000-0000826B0000}"/>
    <cellStyle name="Output 8 7" xfId="27522" xr:uid="{00000000-0005-0000-0000-0000836B0000}"/>
    <cellStyle name="Output 8 7 10" xfId="27523" xr:uid="{00000000-0005-0000-0000-0000846B0000}"/>
    <cellStyle name="Output 8 7 11" xfId="27524" xr:uid="{00000000-0005-0000-0000-0000856B0000}"/>
    <cellStyle name="Output 8 7 12" xfId="27525" xr:uid="{00000000-0005-0000-0000-0000866B0000}"/>
    <cellStyle name="Output 8 7 13" xfId="27526" xr:uid="{00000000-0005-0000-0000-0000876B0000}"/>
    <cellStyle name="Output 8 7 14" xfId="27527" xr:uid="{00000000-0005-0000-0000-0000886B0000}"/>
    <cellStyle name="Output 8 7 15" xfId="27528" xr:uid="{00000000-0005-0000-0000-0000896B0000}"/>
    <cellStyle name="Output 8 7 16" xfId="27529" xr:uid="{00000000-0005-0000-0000-00008A6B0000}"/>
    <cellStyle name="Output 8 7 17" xfId="27530" xr:uid="{00000000-0005-0000-0000-00008B6B0000}"/>
    <cellStyle name="Output 8 7 18" xfId="27531" xr:uid="{00000000-0005-0000-0000-00008C6B0000}"/>
    <cellStyle name="Output 8 7 19" xfId="27532" xr:uid="{00000000-0005-0000-0000-00008D6B0000}"/>
    <cellStyle name="Output 8 7 2" xfId="27533" xr:uid="{00000000-0005-0000-0000-00008E6B0000}"/>
    <cellStyle name="Output 8 7 20" xfId="27534" xr:uid="{00000000-0005-0000-0000-00008F6B0000}"/>
    <cellStyle name="Output 8 7 21" xfId="27535" xr:uid="{00000000-0005-0000-0000-0000906B0000}"/>
    <cellStyle name="Output 8 7 22" xfId="27536" xr:uid="{00000000-0005-0000-0000-0000916B0000}"/>
    <cellStyle name="Output 8 7 23" xfId="27537" xr:uid="{00000000-0005-0000-0000-0000926B0000}"/>
    <cellStyle name="Output 8 7 24" xfId="27538" xr:uid="{00000000-0005-0000-0000-0000936B0000}"/>
    <cellStyle name="Output 8 7 25" xfId="27539" xr:uid="{00000000-0005-0000-0000-0000946B0000}"/>
    <cellStyle name="Output 8 7 3" xfId="27540" xr:uid="{00000000-0005-0000-0000-0000956B0000}"/>
    <cellStyle name="Output 8 7 4" xfId="27541" xr:uid="{00000000-0005-0000-0000-0000966B0000}"/>
    <cellStyle name="Output 8 7 5" xfId="27542" xr:uid="{00000000-0005-0000-0000-0000976B0000}"/>
    <cellStyle name="Output 8 7 6" xfId="27543" xr:uid="{00000000-0005-0000-0000-0000986B0000}"/>
    <cellStyle name="Output 8 7 7" xfId="27544" xr:uid="{00000000-0005-0000-0000-0000996B0000}"/>
    <cellStyle name="Output 8 7 8" xfId="27545" xr:uid="{00000000-0005-0000-0000-00009A6B0000}"/>
    <cellStyle name="Output 8 7 9" xfId="27546" xr:uid="{00000000-0005-0000-0000-00009B6B0000}"/>
    <cellStyle name="Output 8 8" xfId="27547" xr:uid="{00000000-0005-0000-0000-00009C6B0000}"/>
    <cellStyle name="Output 8 8 10" xfId="27548" xr:uid="{00000000-0005-0000-0000-00009D6B0000}"/>
    <cellStyle name="Output 8 8 11" xfId="27549" xr:uid="{00000000-0005-0000-0000-00009E6B0000}"/>
    <cellStyle name="Output 8 8 12" xfId="27550" xr:uid="{00000000-0005-0000-0000-00009F6B0000}"/>
    <cellStyle name="Output 8 8 13" xfId="27551" xr:uid="{00000000-0005-0000-0000-0000A06B0000}"/>
    <cellStyle name="Output 8 8 14" xfId="27552" xr:uid="{00000000-0005-0000-0000-0000A16B0000}"/>
    <cellStyle name="Output 8 8 15" xfId="27553" xr:uid="{00000000-0005-0000-0000-0000A26B0000}"/>
    <cellStyle name="Output 8 8 16" xfId="27554" xr:uid="{00000000-0005-0000-0000-0000A36B0000}"/>
    <cellStyle name="Output 8 8 17" xfId="27555" xr:uid="{00000000-0005-0000-0000-0000A46B0000}"/>
    <cellStyle name="Output 8 8 18" xfId="27556" xr:uid="{00000000-0005-0000-0000-0000A56B0000}"/>
    <cellStyle name="Output 8 8 19" xfId="27557" xr:uid="{00000000-0005-0000-0000-0000A66B0000}"/>
    <cellStyle name="Output 8 8 2" xfId="27558" xr:uid="{00000000-0005-0000-0000-0000A76B0000}"/>
    <cellStyle name="Output 8 8 20" xfId="27559" xr:uid="{00000000-0005-0000-0000-0000A86B0000}"/>
    <cellStyle name="Output 8 8 21" xfId="27560" xr:uid="{00000000-0005-0000-0000-0000A96B0000}"/>
    <cellStyle name="Output 8 8 22" xfId="27561" xr:uid="{00000000-0005-0000-0000-0000AA6B0000}"/>
    <cellStyle name="Output 8 8 23" xfId="27562" xr:uid="{00000000-0005-0000-0000-0000AB6B0000}"/>
    <cellStyle name="Output 8 8 24" xfId="27563" xr:uid="{00000000-0005-0000-0000-0000AC6B0000}"/>
    <cellStyle name="Output 8 8 25" xfId="27564" xr:uid="{00000000-0005-0000-0000-0000AD6B0000}"/>
    <cellStyle name="Output 8 8 3" xfId="27565" xr:uid="{00000000-0005-0000-0000-0000AE6B0000}"/>
    <cellStyle name="Output 8 8 4" xfId="27566" xr:uid="{00000000-0005-0000-0000-0000AF6B0000}"/>
    <cellStyle name="Output 8 8 5" xfId="27567" xr:uid="{00000000-0005-0000-0000-0000B06B0000}"/>
    <cellStyle name="Output 8 8 6" xfId="27568" xr:uid="{00000000-0005-0000-0000-0000B16B0000}"/>
    <cellStyle name="Output 8 8 7" xfId="27569" xr:uid="{00000000-0005-0000-0000-0000B26B0000}"/>
    <cellStyle name="Output 8 8 8" xfId="27570" xr:uid="{00000000-0005-0000-0000-0000B36B0000}"/>
    <cellStyle name="Output 8 8 9" xfId="27571" xr:uid="{00000000-0005-0000-0000-0000B46B0000}"/>
    <cellStyle name="Output 8 9" xfId="27572" xr:uid="{00000000-0005-0000-0000-0000B56B0000}"/>
    <cellStyle name="Output 8 9 10" xfId="27573" xr:uid="{00000000-0005-0000-0000-0000B66B0000}"/>
    <cellStyle name="Output 8 9 11" xfId="27574" xr:uid="{00000000-0005-0000-0000-0000B76B0000}"/>
    <cellStyle name="Output 8 9 12" xfId="27575" xr:uid="{00000000-0005-0000-0000-0000B86B0000}"/>
    <cellStyle name="Output 8 9 13" xfId="27576" xr:uid="{00000000-0005-0000-0000-0000B96B0000}"/>
    <cellStyle name="Output 8 9 14" xfId="27577" xr:uid="{00000000-0005-0000-0000-0000BA6B0000}"/>
    <cellStyle name="Output 8 9 15" xfId="27578" xr:uid="{00000000-0005-0000-0000-0000BB6B0000}"/>
    <cellStyle name="Output 8 9 16" xfId="27579" xr:uid="{00000000-0005-0000-0000-0000BC6B0000}"/>
    <cellStyle name="Output 8 9 17" xfId="27580" xr:uid="{00000000-0005-0000-0000-0000BD6B0000}"/>
    <cellStyle name="Output 8 9 18" xfId="27581" xr:uid="{00000000-0005-0000-0000-0000BE6B0000}"/>
    <cellStyle name="Output 8 9 19" xfId="27582" xr:uid="{00000000-0005-0000-0000-0000BF6B0000}"/>
    <cellStyle name="Output 8 9 2" xfId="27583" xr:uid="{00000000-0005-0000-0000-0000C06B0000}"/>
    <cellStyle name="Output 8 9 20" xfId="27584" xr:uid="{00000000-0005-0000-0000-0000C16B0000}"/>
    <cellStyle name="Output 8 9 21" xfId="27585" xr:uid="{00000000-0005-0000-0000-0000C26B0000}"/>
    <cellStyle name="Output 8 9 22" xfId="27586" xr:uid="{00000000-0005-0000-0000-0000C36B0000}"/>
    <cellStyle name="Output 8 9 23" xfId="27587" xr:uid="{00000000-0005-0000-0000-0000C46B0000}"/>
    <cellStyle name="Output 8 9 24" xfId="27588" xr:uid="{00000000-0005-0000-0000-0000C56B0000}"/>
    <cellStyle name="Output 8 9 25" xfId="27589" xr:uid="{00000000-0005-0000-0000-0000C66B0000}"/>
    <cellStyle name="Output 8 9 3" xfId="27590" xr:uid="{00000000-0005-0000-0000-0000C76B0000}"/>
    <cellStyle name="Output 8 9 4" xfId="27591" xr:uid="{00000000-0005-0000-0000-0000C86B0000}"/>
    <cellStyle name="Output 8 9 5" xfId="27592" xr:uid="{00000000-0005-0000-0000-0000C96B0000}"/>
    <cellStyle name="Output 8 9 6" xfId="27593" xr:uid="{00000000-0005-0000-0000-0000CA6B0000}"/>
    <cellStyle name="Output 8 9 7" xfId="27594" xr:uid="{00000000-0005-0000-0000-0000CB6B0000}"/>
    <cellStyle name="Output 8 9 8" xfId="27595" xr:uid="{00000000-0005-0000-0000-0000CC6B0000}"/>
    <cellStyle name="Output 8 9 9" xfId="27596" xr:uid="{00000000-0005-0000-0000-0000CD6B0000}"/>
    <cellStyle name="Output 9" xfId="27597" xr:uid="{00000000-0005-0000-0000-0000CE6B0000}"/>
    <cellStyle name="Output 9 10" xfId="27598" xr:uid="{00000000-0005-0000-0000-0000CF6B0000}"/>
    <cellStyle name="Output 9 10 10" xfId="27599" xr:uid="{00000000-0005-0000-0000-0000D06B0000}"/>
    <cellStyle name="Output 9 10 11" xfId="27600" xr:uid="{00000000-0005-0000-0000-0000D16B0000}"/>
    <cellStyle name="Output 9 10 12" xfId="27601" xr:uid="{00000000-0005-0000-0000-0000D26B0000}"/>
    <cellStyle name="Output 9 10 13" xfId="27602" xr:uid="{00000000-0005-0000-0000-0000D36B0000}"/>
    <cellStyle name="Output 9 10 14" xfId="27603" xr:uid="{00000000-0005-0000-0000-0000D46B0000}"/>
    <cellStyle name="Output 9 10 15" xfId="27604" xr:uid="{00000000-0005-0000-0000-0000D56B0000}"/>
    <cellStyle name="Output 9 10 16" xfId="27605" xr:uid="{00000000-0005-0000-0000-0000D66B0000}"/>
    <cellStyle name="Output 9 10 17" xfId="27606" xr:uid="{00000000-0005-0000-0000-0000D76B0000}"/>
    <cellStyle name="Output 9 10 18" xfId="27607" xr:uid="{00000000-0005-0000-0000-0000D86B0000}"/>
    <cellStyle name="Output 9 10 19" xfId="27608" xr:uid="{00000000-0005-0000-0000-0000D96B0000}"/>
    <cellStyle name="Output 9 10 2" xfId="27609" xr:uid="{00000000-0005-0000-0000-0000DA6B0000}"/>
    <cellStyle name="Output 9 10 20" xfId="27610" xr:uid="{00000000-0005-0000-0000-0000DB6B0000}"/>
    <cellStyle name="Output 9 10 21" xfId="27611" xr:uid="{00000000-0005-0000-0000-0000DC6B0000}"/>
    <cellStyle name="Output 9 10 22" xfId="27612" xr:uid="{00000000-0005-0000-0000-0000DD6B0000}"/>
    <cellStyle name="Output 9 10 23" xfId="27613" xr:uid="{00000000-0005-0000-0000-0000DE6B0000}"/>
    <cellStyle name="Output 9 10 24" xfId="27614" xr:uid="{00000000-0005-0000-0000-0000DF6B0000}"/>
    <cellStyle name="Output 9 10 25" xfId="27615" xr:uid="{00000000-0005-0000-0000-0000E06B0000}"/>
    <cellStyle name="Output 9 10 3" xfId="27616" xr:uid="{00000000-0005-0000-0000-0000E16B0000}"/>
    <cellStyle name="Output 9 10 4" xfId="27617" xr:uid="{00000000-0005-0000-0000-0000E26B0000}"/>
    <cellStyle name="Output 9 10 5" xfId="27618" xr:uid="{00000000-0005-0000-0000-0000E36B0000}"/>
    <cellStyle name="Output 9 10 6" xfId="27619" xr:uid="{00000000-0005-0000-0000-0000E46B0000}"/>
    <cellStyle name="Output 9 10 7" xfId="27620" xr:uid="{00000000-0005-0000-0000-0000E56B0000}"/>
    <cellStyle name="Output 9 10 8" xfId="27621" xr:uid="{00000000-0005-0000-0000-0000E66B0000}"/>
    <cellStyle name="Output 9 10 9" xfId="27622" xr:uid="{00000000-0005-0000-0000-0000E76B0000}"/>
    <cellStyle name="Output 9 11" xfId="27623" xr:uid="{00000000-0005-0000-0000-0000E86B0000}"/>
    <cellStyle name="Output 9 11 2" xfId="27624" xr:uid="{00000000-0005-0000-0000-0000E96B0000}"/>
    <cellStyle name="Output 9 11 3" xfId="27625" xr:uid="{00000000-0005-0000-0000-0000EA6B0000}"/>
    <cellStyle name="Output 9 11 4" xfId="27626" xr:uid="{00000000-0005-0000-0000-0000EB6B0000}"/>
    <cellStyle name="Output 9 11 5" xfId="27627" xr:uid="{00000000-0005-0000-0000-0000EC6B0000}"/>
    <cellStyle name="Output 9 11 6" xfId="27628" xr:uid="{00000000-0005-0000-0000-0000ED6B0000}"/>
    <cellStyle name="Output 9 12" xfId="27629" xr:uid="{00000000-0005-0000-0000-0000EE6B0000}"/>
    <cellStyle name="Output 9 13" xfId="27630" xr:uid="{00000000-0005-0000-0000-0000EF6B0000}"/>
    <cellStyle name="Output 9 14" xfId="27631" xr:uid="{00000000-0005-0000-0000-0000F06B0000}"/>
    <cellStyle name="Output 9 15" xfId="27632" xr:uid="{00000000-0005-0000-0000-0000F16B0000}"/>
    <cellStyle name="Output 9 16" xfId="27633" xr:uid="{00000000-0005-0000-0000-0000F26B0000}"/>
    <cellStyle name="Output 9 17" xfId="27634" xr:uid="{00000000-0005-0000-0000-0000F36B0000}"/>
    <cellStyle name="Output 9 18" xfId="27635" xr:uid="{00000000-0005-0000-0000-0000F46B0000}"/>
    <cellStyle name="Output 9 19" xfId="27636" xr:uid="{00000000-0005-0000-0000-0000F56B0000}"/>
    <cellStyle name="Output 9 2" xfId="27637" xr:uid="{00000000-0005-0000-0000-0000F66B0000}"/>
    <cellStyle name="Output 9 2 10" xfId="27638" xr:uid="{00000000-0005-0000-0000-0000F76B0000}"/>
    <cellStyle name="Output 9 2 11" xfId="27639" xr:uid="{00000000-0005-0000-0000-0000F86B0000}"/>
    <cellStyle name="Output 9 2 12" xfId="27640" xr:uid="{00000000-0005-0000-0000-0000F96B0000}"/>
    <cellStyle name="Output 9 2 13" xfId="27641" xr:uid="{00000000-0005-0000-0000-0000FA6B0000}"/>
    <cellStyle name="Output 9 2 14" xfId="27642" xr:uid="{00000000-0005-0000-0000-0000FB6B0000}"/>
    <cellStyle name="Output 9 2 15" xfId="27643" xr:uid="{00000000-0005-0000-0000-0000FC6B0000}"/>
    <cellStyle name="Output 9 2 16" xfId="27644" xr:uid="{00000000-0005-0000-0000-0000FD6B0000}"/>
    <cellStyle name="Output 9 2 17" xfId="27645" xr:uid="{00000000-0005-0000-0000-0000FE6B0000}"/>
    <cellStyle name="Output 9 2 18" xfId="27646" xr:uid="{00000000-0005-0000-0000-0000FF6B0000}"/>
    <cellStyle name="Output 9 2 19" xfId="27647" xr:uid="{00000000-0005-0000-0000-0000006C0000}"/>
    <cellStyle name="Output 9 2 2" xfId="27648" xr:uid="{00000000-0005-0000-0000-0000016C0000}"/>
    <cellStyle name="Output 9 2 2 2" xfId="27649" xr:uid="{00000000-0005-0000-0000-0000026C0000}"/>
    <cellStyle name="Output 9 2 2 3" xfId="27650" xr:uid="{00000000-0005-0000-0000-0000036C0000}"/>
    <cellStyle name="Output 9 2 2 4" xfId="27651" xr:uid="{00000000-0005-0000-0000-0000046C0000}"/>
    <cellStyle name="Output 9 2 2 5" xfId="27652" xr:uid="{00000000-0005-0000-0000-0000056C0000}"/>
    <cellStyle name="Output 9 2 2 6" xfId="27653" xr:uid="{00000000-0005-0000-0000-0000066C0000}"/>
    <cellStyle name="Output 9 2 20" xfId="27654" xr:uid="{00000000-0005-0000-0000-0000076C0000}"/>
    <cellStyle name="Output 9 2 21" xfId="27655" xr:uid="{00000000-0005-0000-0000-0000086C0000}"/>
    <cellStyle name="Output 9 2 22" xfId="27656" xr:uid="{00000000-0005-0000-0000-0000096C0000}"/>
    <cellStyle name="Output 9 2 23" xfId="27657" xr:uid="{00000000-0005-0000-0000-00000A6C0000}"/>
    <cellStyle name="Output 9 2 24" xfId="27658" xr:uid="{00000000-0005-0000-0000-00000B6C0000}"/>
    <cellStyle name="Output 9 2 25" xfId="27659" xr:uid="{00000000-0005-0000-0000-00000C6C0000}"/>
    <cellStyle name="Output 9 2 3" xfId="27660" xr:uid="{00000000-0005-0000-0000-00000D6C0000}"/>
    <cellStyle name="Output 9 2 4" xfId="27661" xr:uid="{00000000-0005-0000-0000-00000E6C0000}"/>
    <cellStyle name="Output 9 2 5" xfId="27662" xr:uid="{00000000-0005-0000-0000-00000F6C0000}"/>
    <cellStyle name="Output 9 2 6" xfId="27663" xr:uid="{00000000-0005-0000-0000-0000106C0000}"/>
    <cellStyle name="Output 9 2 7" xfId="27664" xr:uid="{00000000-0005-0000-0000-0000116C0000}"/>
    <cellStyle name="Output 9 2 8" xfId="27665" xr:uid="{00000000-0005-0000-0000-0000126C0000}"/>
    <cellStyle name="Output 9 2 9" xfId="27666" xr:uid="{00000000-0005-0000-0000-0000136C0000}"/>
    <cellStyle name="Output 9 20" xfId="27667" xr:uid="{00000000-0005-0000-0000-0000146C0000}"/>
    <cellStyle name="Output 9 21" xfId="27668" xr:uid="{00000000-0005-0000-0000-0000156C0000}"/>
    <cellStyle name="Output 9 22" xfId="27669" xr:uid="{00000000-0005-0000-0000-0000166C0000}"/>
    <cellStyle name="Output 9 23" xfId="27670" xr:uid="{00000000-0005-0000-0000-0000176C0000}"/>
    <cellStyle name="Output 9 24" xfId="27671" xr:uid="{00000000-0005-0000-0000-0000186C0000}"/>
    <cellStyle name="Output 9 25" xfId="27672" xr:uid="{00000000-0005-0000-0000-0000196C0000}"/>
    <cellStyle name="Output 9 26" xfId="27673" xr:uid="{00000000-0005-0000-0000-00001A6C0000}"/>
    <cellStyle name="Output 9 27" xfId="27674" xr:uid="{00000000-0005-0000-0000-00001B6C0000}"/>
    <cellStyle name="Output 9 28" xfId="27675" xr:uid="{00000000-0005-0000-0000-00001C6C0000}"/>
    <cellStyle name="Output 9 29" xfId="27676" xr:uid="{00000000-0005-0000-0000-00001D6C0000}"/>
    <cellStyle name="Output 9 3" xfId="27677" xr:uid="{00000000-0005-0000-0000-00001E6C0000}"/>
    <cellStyle name="Output 9 3 10" xfId="27678" xr:uid="{00000000-0005-0000-0000-00001F6C0000}"/>
    <cellStyle name="Output 9 3 11" xfId="27679" xr:uid="{00000000-0005-0000-0000-0000206C0000}"/>
    <cellStyle name="Output 9 3 12" xfId="27680" xr:uid="{00000000-0005-0000-0000-0000216C0000}"/>
    <cellStyle name="Output 9 3 13" xfId="27681" xr:uid="{00000000-0005-0000-0000-0000226C0000}"/>
    <cellStyle name="Output 9 3 14" xfId="27682" xr:uid="{00000000-0005-0000-0000-0000236C0000}"/>
    <cellStyle name="Output 9 3 15" xfId="27683" xr:uid="{00000000-0005-0000-0000-0000246C0000}"/>
    <cellStyle name="Output 9 3 16" xfId="27684" xr:uid="{00000000-0005-0000-0000-0000256C0000}"/>
    <cellStyle name="Output 9 3 17" xfId="27685" xr:uid="{00000000-0005-0000-0000-0000266C0000}"/>
    <cellStyle name="Output 9 3 18" xfId="27686" xr:uid="{00000000-0005-0000-0000-0000276C0000}"/>
    <cellStyle name="Output 9 3 19" xfId="27687" xr:uid="{00000000-0005-0000-0000-0000286C0000}"/>
    <cellStyle name="Output 9 3 2" xfId="27688" xr:uid="{00000000-0005-0000-0000-0000296C0000}"/>
    <cellStyle name="Output 9 3 2 2" xfId="27689" xr:uid="{00000000-0005-0000-0000-00002A6C0000}"/>
    <cellStyle name="Output 9 3 2 3" xfId="27690" xr:uid="{00000000-0005-0000-0000-00002B6C0000}"/>
    <cellStyle name="Output 9 3 2 4" xfId="27691" xr:uid="{00000000-0005-0000-0000-00002C6C0000}"/>
    <cellStyle name="Output 9 3 2 5" xfId="27692" xr:uid="{00000000-0005-0000-0000-00002D6C0000}"/>
    <cellStyle name="Output 9 3 2 6" xfId="27693" xr:uid="{00000000-0005-0000-0000-00002E6C0000}"/>
    <cellStyle name="Output 9 3 20" xfId="27694" xr:uid="{00000000-0005-0000-0000-00002F6C0000}"/>
    <cellStyle name="Output 9 3 21" xfId="27695" xr:uid="{00000000-0005-0000-0000-0000306C0000}"/>
    <cellStyle name="Output 9 3 22" xfId="27696" xr:uid="{00000000-0005-0000-0000-0000316C0000}"/>
    <cellStyle name="Output 9 3 23" xfId="27697" xr:uid="{00000000-0005-0000-0000-0000326C0000}"/>
    <cellStyle name="Output 9 3 24" xfId="27698" xr:uid="{00000000-0005-0000-0000-0000336C0000}"/>
    <cellStyle name="Output 9 3 25" xfId="27699" xr:uid="{00000000-0005-0000-0000-0000346C0000}"/>
    <cellStyle name="Output 9 3 3" xfId="27700" xr:uid="{00000000-0005-0000-0000-0000356C0000}"/>
    <cellStyle name="Output 9 3 4" xfId="27701" xr:uid="{00000000-0005-0000-0000-0000366C0000}"/>
    <cellStyle name="Output 9 3 5" xfId="27702" xr:uid="{00000000-0005-0000-0000-0000376C0000}"/>
    <cellStyle name="Output 9 3 6" xfId="27703" xr:uid="{00000000-0005-0000-0000-0000386C0000}"/>
    <cellStyle name="Output 9 3 7" xfId="27704" xr:uid="{00000000-0005-0000-0000-0000396C0000}"/>
    <cellStyle name="Output 9 3 8" xfId="27705" xr:uid="{00000000-0005-0000-0000-00003A6C0000}"/>
    <cellStyle name="Output 9 3 9" xfId="27706" xr:uid="{00000000-0005-0000-0000-00003B6C0000}"/>
    <cellStyle name="Output 9 30" xfId="27707" xr:uid="{00000000-0005-0000-0000-00003C6C0000}"/>
    <cellStyle name="Output 9 31" xfId="27708" xr:uid="{00000000-0005-0000-0000-00003D6C0000}"/>
    <cellStyle name="Output 9 32" xfId="27709" xr:uid="{00000000-0005-0000-0000-00003E6C0000}"/>
    <cellStyle name="Output 9 33" xfId="27710" xr:uid="{00000000-0005-0000-0000-00003F6C0000}"/>
    <cellStyle name="Output 9 34" xfId="27711" xr:uid="{00000000-0005-0000-0000-0000406C0000}"/>
    <cellStyle name="Output 9 35" xfId="27712" xr:uid="{00000000-0005-0000-0000-0000416C0000}"/>
    <cellStyle name="Output 9 36" xfId="27713" xr:uid="{00000000-0005-0000-0000-0000426C0000}"/>
    <cellStyle name="Output 9 37" xfId="27714" xr:uid="{00000000-0005-0000-0000-0000436C0000}"/>
    <cellStyle name="Output 9 38" xfId="27715" xr:uid="{00000000-0005-0000-0000-0000446C0000}"/>
    <cellStyle name="Output 9 39" xfId="27716" xr:uid="{00000000-0005-0000-0000-0000456C0000}"/>
    <cellStyle name="Output 9 4" xfId="27717" xr:uid="{00000000-0005-0000-0000-0000466C0000}"/>
    <cellStyle name="Output 9 4 10" xfId="27718" xr:uid="{00000000-0005-0000-0000-0000476C0000}"/>
    <cellStyle name="Output 9 4 11" xfId="27719" xr:uid="{00000000-0005-0000-0000-0000486C0000}"/>
    <cellStyle name="Output 9 4 12" xfId="27720" xr:uid="{00000000-0005-0000-0000-0000496C0000}"/>
    <cellStyle name="Output 9 4 13" xfId="27721" xr:uid="{00000000-0005-0000-0000-00004A6C0000}"/>
    <cellStyle name="Output 9 4 14" xfId="27722" xr:uid="{00000000-0005-0000-0000-00004B6C0000}"/>
    <cellStyle name="Output 9 4 15" xfId="27723" xr:uid="{00000000-0005-0000-0000-00004C6C0000}"/>
    <cellStyle name="Output 9 4 16" xfId="27724" xr:uid="{00000000-0005-0000-0000-00004D6C0000}"/>
    <cellStyle name="Output 9 4 17" xfId="27725" xr:uid="{00000000-0005-0000-0000-00004E6C0000}"/>
    <cellStyle name="Output 9 4 18" xfId="27726" xr:uid="{00000000-0005-0000-0000-00004F6C0000}"/>
    <cellStyle name="Output 9 4 19" xfId="27727" xr:uid="{00000000-0005-0000-0000-0000506C0000}"/>
    <cellStyle name="Output 9 4 2" xfId="27728" xr:uid="{00000000-0005-0000-0000-0000516C0000}"/>
    <cellStyle name="Output 9 4 2 2" xfId="27729" xr:uid="{00000000-0005-0000-0000-0000526C0000}"/>
    <cellStyle name="Output 9 4 2 3" xfId="27730" xr:uid="{00000000-0005-0000-0000-0000536C0000}"/>
    <cellStyle name="Output 9 4 2 4" xfId="27731" xr:uid="{00000000-0005-0000-0000-0000546C0000}"/>
    <cellStyle name="Output 9 4 2 5" xfId="27732" xr:uid="{00000000-0005-0000-0000-0000556C0000}"/>
    <cellStyle name="Output 9 4 2 6" xfId="27733" xr:uid="{00000000-0005-0000-0000-0000566C0000}"/>
    <cellStyle name="Output 9 4 20" xfId="27734" xr:uid="{00000000-0005-0000-0000-0000576C0000}"/>
    <cellStyle name="Output 9 4 21" xfId="27735" xr:uid="{00000000-0005-0000-0000-0000586C0000}"/>
    <cellStyle name="Output 9 4 22" xfId="27736" xr:uid="{00000000-0005-0000-0000-0000596C0000}"/>
    <cellStyle name="Output 9 4 23" xfId="27737" xr:uid="{00000000-0005-0000-0000-00005A6C0000}"/>
    <cellStyle name="Output 9 4 24" xfId="27738" xr:uid="{00000000-0005-0000-0000-00005B6C0000}"/>
    <cellStyle name="Output 9 4 25" xfId="27739" xr:uid="{00000000-0005-0000-0000-00005C6C0000}"/>
    <cellStyle name="Output 9 4 3" xfId="27740" xr:uid="{00000000-0005-0000-0000-00005D6C0000}"/>
    <cellStyle name="Output 9 4 4" xfId="27741" xr:uid="{00000000-0005-0000-0000-00005E6C0000}"/>
    <cellStyle name="Output 9 4 5" xfId="27742" xr:uid="{00000000-0005-0000-0000-00005F6C0000}"/>
    <cellStyle name="Output 9 4 6" xfId="27743" xr:uid="{00000000-0005-0000-0000-0000606C0000}"/>
    <cellStyle name="Output 9 4 7" xfId="27744" xr:uid="{00000000-0005-0000-0000-0000616C0000}"/>
    <cellStyle name="Output 9 4 8" xfId="27745" xr:uid="{00000000-0005-0000-0000-0000626C0000}"/>
    <cellStyle name="Output 9 4 9" xfId="27746" xr:uid="{00000000-0005-0000-0000-0000636C0000}"/>
    <cellStyle name="Output 9 40" xfId="27747" xr:uid="{00000000-0005-0000-0000-0000646C0000}"/>
    <cellStyle name="Output 9 41" xfId="27748" xr:uid="{00000000-0005-0000-0000-0000656C0000}"/>
    <cellStyle name="Output 9 5" xfId="27749" xr:uid="{00000000-0005-0000-0000-0000666C0000}"/>
    <cellStyle name="Output 9 5 10" xfId="27750" xr:uid="{00000000-0005-0000-0000-0000676C0000}"/>
    <cellStyle name="Output 9 5 11" xfId="27751" xr:uid="{00000000-0005-0000-0000-0000686C0000}"/>
    <cellStyle name="Output 9 5 12" xfId="27752" xr:uid="{00000000-0005-0000-0000-0000696C0000}"/>
    <cellStyle name="Output 9 5 13" xfId="27753" xr:uid="{00000000-0005-0000-0000-00006A6C0000}"/>
    <cellStyle name="Output 9 5 14" xfId="27754" xr:uid="{00000000-0005-0000-0000-00006B6C0000}"/>
    <cellStyle name="Output 9 5 15" xfId="27755" xr:uid="{00000000-0005-0000-0000-00006C6C0000}"/>
    <cellStyle name="Output 9 5 16" xfId="27756" xr:uid="{00000000-0005-0000-0000-00006D6C0000}"/>
    <cellStyle name="Output 9 5 17" xfId="27757" xr:uid="{00000000-0005-0000-0000-00006E6C0000}"/>
    <cellStyle name="Output 9 5 18" xfId="27758" xr:uid="{00000000-0005-0000-0000-00006F6C0000}"/>
    <cellStyle name="Output 9 5 19" xfId="27759" xr:uid="{00000000-0005-0000-0000-0000706C0000}"/>
    <cellStyle name="Output 9 5 2" xfId="27760" xr:uid="{00000000-0005-0000-0000-0000716C0000}"/>
    <cellStyle name="Output 9 5 2 2" xfId="27761" xr:uid="{00000000-0005-0000-0000-0000726C0000}"/>
    <cellStyle name="Output 9 5 2 3" xfId="27762" xr:uid="{00000000-0005-0000-0000-0000736C0000}"/>
    <cellStyle name="Output 9 5 2 4" xfId="27763" xr:uid="{00000000-0005-0000-0000-0000746C0000}"/>
    <cellStyle name="Output 9 5 2 5" xfId="27764" xr:uid="{00000000-0005-0000-0000-0000756C0000}"/>
    <cellStyle name="Output 9 5 2 6" xfId="27765" xr:uid="{00000000-0005-0000-0000-0000766C0000}"/>
    <cellStyle name="Output 9 5 20" xfId="27766" xr:uid="{00000000-0005-0000-0000-0000776C0000}"/>
    <cellStyle name="Output 9 5 21" xfId="27767" xr:uid="{00000000-0005-0000-0000-0000786C0000}"/>
    <cellStyle name="Output 9 5 22" xfId="27768" xr:uid="{00000000-0005-0000-0000-0000796C0000}"/>
    <cellStyle name="Output 9 5 23" xfId="27769" xr:uid="{00000000-0005-0000-0000-00007A6C0000}"/>
    <cellStyle name="Output 9 5 24" xfId="27770" xr:uid="{00000000-0005-0000-0000-00007B6C0000}"/>
    <cellStyle name="Output 9 5 25" xfId="27771" xr:uid="{00000000-0005-0000-0000-00007C6C0000}"/>
    <cellStyle name="Output 9 5 3" xfId="27772" xr:uid="{00000000-0005-0000-0000-00007D6C0000}"/>
    <cellStyle name="Output 9 5 4" xfId="27773" xr:uid="{00000000-0005-0000-0000-00007E6C0000}"/>
    <cellStyle name="Output 9 5 5" xfId="27774" xr:uid="{00000000-0005-0000-0000-00007F6C0000}"/>
    <cellStyle name="Output 9 5 6" xfId="27775" xr:uid="{00000000-0005-0000-0000-0000806C0000}"/>
    <cellStyle name="Output 9 5 7" xfId="27776" xr:uid="{00000000-0005-0000-0000-0000816C0000}"/>
    <cellStyle name="Output 9 5 8" xfId="27777" xr:uid="{00000000-0005-0000-0000-0000826C0000}"/>
    <cellStyle name="Output 9 5 9" xfId="27778" xr:uid="{00000000-0005-0000-0000-0000836C0000}"/>
    <cellStyle name="Output 9 6" xfId="27779" xr:uid="{00000000-0005-0000-0000-0000846C0000}"/>
    <cellStyle name="Output 9 6 10" xfId="27780" xr:uid="{00000000-0005-0000-0000-0000856C0000}"/>
    <cellStyle name="Output 9 6 11" xfId="27781" xr:uid="{00000000-0005-0000-0000-0000866C0000}"/>
    <cellStyle name="Output 9 6 12" xfId="27782" xr:uid="{00000000-0005-0000-0000-0000876C0000}"/>
    <cellStyle name="Output 9 6 13" xfId="27783" xr:uid="{00000000-0005-0000-0000-0000886C0000}"/>
    <cellStyle name="Output 9 6 14" xfId="27784" xr:uid="{00000000-0005-0000-0000-0000896C0000}"/>
    <cellStyle name="Output 9 6 15" xfId="27785" xr:uid="{00000000-0005-0000-0000-00008A6C0000}"/>
    <cellStyle name="Output 9 6 16" xfId="27786" xr:uid="{00000000-0005-0000-0000-00008B6C0000}"/>
    <cellStyle name="Output 9 6 17" xfId="27787" xr:uid="{00000000-0005-0000-0000-00008C6C0000}"/>
    <cellStyle name="Output 9 6 18" xfId="27788" xr:uid="{00000000-0005-0000-0000-00008D6C0000}"/>
    <cellStyle name="Output 9 6 19" xfId="27789" xr:uid="{00000000-0005-0000-0000-00008E6C0000}"/>
    <cellStyle name="Output 9 6 2" xfId="27790" xr:uid="{00000000-0005-0000-0000-00008F6C0000}"/>
    <cellStyle name="Output 9 6 20" xfId="27791" xr:uid="{00000000-0005-0000-0000-0000906C0000}"/>
    <cellStyle name="Output 9 6 21" xfId="27792" xr:uid="{00000000-0005-0000-0000-0000916C0000}"/>
    <cellStyle name="Output 9 6 22" xfId="27793" xr:uid="{00000000-0005-0000-0000-0000926C0000}"/>
    <cellStyle name="Output 9 6 23" xfId="27794" xr:uid="{00000000-0005-0000-0000-0000936C0000}"/>
    <cellStyle name="Output 9 6 24" xfId="27795" xr:uid="{00000000-0005-0000-0000-0000946C0000}"/>
    <cellStyle name="Output 9 6 25" xfId="27796" xr:uid="{00000000-0005-0000-0000-0000956C0000}"/>
    <cellStyle name="Output 9 6 3" xfId="27797" xr:uid="{00000000-0005-0000-0000-0000966C0000}"/>
    <cellStyle name="Output 9 6 4" xfId="27798" xr:uid="{00000000-0005-0000-0000-0000976C0000}"/>
    <cellStyle name="Output 9 6 5" xfId="27799" xr:uid="{00000000-0005-0000-0000-0000986C0000}"/>
    <cellStyle name="Output 9 6 6" xfId="27800" xr:uid="{00000000-0005-0000-0000-0000996C0000}"/>
    <cellStyle name="Output 9 6 7" xfId="27801" xr:uid="{00000000-0005-0000-0000-00009A6C0000}"/>
    <cellStyle name="Output 9 6 8" xfId="27802" xr:uid="{00000000-0005-0000-0000-00009B6C0000}"/>
    <cellStyle name="Output 9 6 9" xfId="27803" xr:uid="{00000000-0005-0000-0000-00009C6C0000}"/>
    <cellStyle name="Output 9 7" xfId="27804" xr:uid="{00000000-0005-0000-0000-00009D6C0000}"/>
    <cellStyle name="Output 9 7 10" xfId="27805" xr:uid="{00000000-0005-0000-0000-00009E6C0000}"/>
    <cellStyle name="Output 9 7 11" xfId="27806" xr:uid="{00000000-0005-0000-0000-00009F6C0000}"/>
    <cellStyle name="Output 9 7 12" xfId="27807" xr:uid="{00000000-0005-0000-0000-0000A06C0000}"/>
    <cellStyle name="Output 9 7 13" xfId="27808" xr:uid="{00000000-0005-0000-0000-0000A16C0000}"/>
    <cellStyle name="Output 9 7 14" xfId="27809" xr:uid="{00000000-0005-0000-0000-0000A26C0000}"/>
    <cellStyle name="Output 9 7 15" xfId="27810" xr:uid="{00000000-0005-0000-0000-0000A36C0000}"/>
    <cellStyle name="Output 9 7 16" xfId="27811" xr:uid="{00000000-0005-0000-0000-0000A46C0000}"/>
    <cellStyle name="Output 9 7 17" xfId="27812" xr:uid="{00000000-0005-0000-0000-0000A56C0000}"/>
    <cellStyle name="Output 9 7 18" xfId="27813" xr:uid="{00000000-0005-0000-0000-0000A66C0000}"/>
    <cellStyle name="Output 9 7 19" xfId="27814" xr:uid="{00000000-0005-0000-0000-0000A76C0000}"/>
    <cellStyle name="Output 9 7 2" xfId="27815" xr:uid="{00000000-0005-0000-0000-0000A86C0000}"/>
    <cellStyle name="Output 9 7 20" xfId="27816" xr:uid="{00000000-0005-0000-0000-0000A96C0000}"/>
    <cellStyle name="Output 9 7 21" xfId="27817" xr:uid="{00000000-0005-0000-0000-0000AA6C0000}"/>
    <cellStyle name="Output 9 7 22" xfId="27818" xr:uid="{00000000-0005-0000-0000-0000AB6C0000}"/>
    <cellStyle name="Output 9 7 23" xfId="27819" xr:uid="{00000000-0005-0000-0000-0000AC6C0000}"/>
    <cellStyle name="Output 9 7 24" xfId="27820" xr:uid="{00000000-0005-0000-0000-0000AD6C0000}"/>
    <cellStyle name="Output 9 7 25" xfId="27821" xr:uid="{00000000-0005-0000-0000-0000AE6C0000}"/>
    <cellStyle name="Output 9 7 3" xfId="27822" xr:uid="{00000000-0005-0000-0000-0000AF6C0000}"/>
    <cellStyle name="Output 9 7 4" xfId="27823" xr:uid="{00000000-0005-0000-0000-0000B06C0000}"/>
    <cellStyle name="Output 9 7 5" xfId="27824" xr:uid="{00000000-0005-0000-0000-0000B16C0000}"/>
    <cellStyle name="Output 9 7 6" xfId="27825" xr:uid="{00000000-0005-0000-0000-0000B26C0000}"/>
    <cellStyle name="Output 9 7 7" xfId="27826" xr:uid="{00000000-0005-0000-0000-0000B36C0000}"/>
    <cellStyle name="Output 9 7 8" xfId="27827" xr:uid="{00000000-0005-0000-0000-0000B46C0000}"/>
    <cellStyle name="Output 9 7 9" xfId="27828" xr:uid="{00000000-0005-0000-0000-0000B56C0000}"/>
    <cellStyle name="Output 9 8" xfId="27829" xr:uid="{00000000-0005-0000-0000-0000B66C0000}"/>
    <cellStyle name="Output 9 8 10" xfId="27830" xr:uid="{00000000-0005-0000-0000-0000B76C0000}"/>
    <cellStyle name="Output 9 8 11" xfId="27831" xr:uid="{00000000-0005-0000-0000-0000B86C0000}"/>
    <cellStyle name="Output 9 8 12" xfId="27832" xr:uid="{00000000-0005-0000-0000-0000B96C0000}"/>
    <cellStyle name="Output 9 8 13" xfId="27833" xr:uid="{00000000-0005-0000-0000-0000BA6C0000}"/>
    <cellStyle name="Output 9 8 14" xfId="27834" xr:uid="{00000000-0005-0000-0000-0000BB6C0000}"/>
    <cellStyle name="Output 9 8 15" xfId="27835" xr:uid="{00000000-0005-0000-0000-0000BC6C0000}"/>
    <cellStyle name="Output 9 8 16" xfId="27836" xr:uid="{00000000-0005-0000-0000-0000BD6C0000}"/>
    <cellStyle name="Output 9 8 17" xfId="27837" xr:uid="{00000000-0005-0000-0000-0000BE6C0000}"/>
    <cellStyle name="Output 9 8 18" xfId="27838" xr:uid="{00000000-0005-0000-0000-0000BF6C0000}"/>
    <cellStyle name="Output 9 8 19" xfId="27839" xr:uid="{00000000-0005-0000-0000-0000C06C0000}"/>
    <cellStyle name="Output 9 8 2" xfId="27840" xr:uid="{00000000-0005-0000-0000-0000C16C0000}"/>
    <cellStyle name="Output 9 8 20" xfId="27841" xr:uid="{00000000-0005-0000-0000-0000C26C0000}"/>
    <cellStyle name="Output 9 8 21" xfId="27842" xr:uid="{00000000-0005-0000-0000-0000C36C0000}"/>
    <cellStyle name="Output 9 8 22" xfId="27843" xr:uid="{00000000-0005-0000-0000-0000C46C0000}"/>
    <cellStyle name="Output 9 8 23" xfId="27844" xr:uid="{00000000-0005-0000-0000-0000C56C0000}"/>
    <cellStyle name="Output 9 8 24" xfId="27845" xr:uid="{00000000-0005-0000-0000-0000C66C0000}"/>
    <cellStyle name="Output 9 8 25" xfId="27846" xr:uid="{00000000-0005-0000-0000-0000C76C0000}"/>
    <cellStyle name="Output 9 8 3" xfId="27847" xr:uid="{00000000-0005-0000-0000-0000C86C0000}"/>
    <cellStyle name="Output 9 8 4" xfId="27848" xr:uid="{00000000-0005-0000-0000-0000C96C0000}"/>
    <cellStyle name="Output 9 8 5" xfId="27849" xr:uid="{00000000-0005-0000-0000-0000CA6C0000}"/>
    <cellStyle name="Output 9 8 6" xfId="27850" xr:uid="{00000000-0005-0000-0000-0000CB6C0000}"/>
    <cellStyle name="Output 9 8 7" xfId="27851" xr:uid="{00000000-0005-0000-0000-0000CC6C0000}"/>
    <cellStyle name="Output 9 8 8" xfId="27852" xr:uid="{00000000-0005-0000-0000-0000CD6C0000}"/>
    <cellStyle name="Output 9 8 9" xfId="27853" xr:uid="{00000000-0005-0000-0000-0000CE6C0000}"/>
    <cellStyle name="Output 9 9" xfId="27854" xr:uid="{00000000-0005-0000-0000-0000CF6C0000}"/>
    <cellStyle name="Output 9 9 10" xfId="27855" xr:uid="{00000000-0005-0000-0000-0000D06C0000}"/>
    <cellStyle name="Output 9 9 11" xfId="27856" xr:uid="{00000000-0005-0000-0000-0000D16C0000}"/>
    <cellStyle name="Output 9 9 12" xfId="27857" xr:uid="{00000000-0005-0000-0000-0000D26C0000}"/>
    <cellStyle name="Output 9 9 13" xfId="27858" xr:uid="{00000000-0005-0000-0000-0000D36C0000}"/>
    <cellStyle name="Output 9 9 14" xfId="27859" xr:uid="{00000000-0005-0000-0000-0000D46C0000}"/>
    <cellStyle name="Output 9 9 15" xfId="27860" xr:uid="{00000000-0005-0000-0000-0000D56C0000}"/>
    <cellStyle name="Output 9 9 16" xfId="27861" xr:uid="{00000000-0005-0000-0000-0000D66C0000}"/>
    <cellStyle name="Output 9 9 17" xfId="27862" xr:uid="{00000000-0005-0000-0000-0000D76C0000}"/>
    <cellStyle name="Output 9 9 18" xfId="27863" xr:uid="{00000000-0005-0000-0000-0000D86C0000}"/>
    <cellStyle name="Output 9 9 19" xfId="27864" xr:uid="{00000000-0005-0000-0000-0000D96C0000}"/>
    <cellStyle name="Output 9 9 2" xfId="27865" xr:uid="{00000000-0005-0000-0000-0000DA6C0000}"/>
    <cellStyle name="Output 9 9 20" xfId="27866" xr:uid="{00000000-0005-0000-0000-0000DB6C0000}"/>
    <cellStyle name="Output 9 9 21" xfId="27867" xr:uid="{00000000-0005-0000-0000-0000DC6C0000}"/>
    <cellStyle name="Output 9 9 22" xfId="27868" xr:uid="{00000000-0005-0000-0000-0000DD6C0000}"/>
    <cellStyle name="Output 9 9 23" xfId="27869" xr:uid="{00000000-0005-0000-0000-0000DE6C0000}"/>
    <cellStyle name="Output 9 9 24" xfId="27870" xr:uid="{00000000-0005-0000-0000-0000DF6C0000}"/>
    <cellStyle name="Output 9 9 25" xfId="27871" xr:uid="{00000000-0005-0000-0000-0000E06C0000}"/>
    <cellStyle name="Output 9 9 3" xfId="27872" xr:uid="{00000000-0005-0000-0000-0000E16C0000}"/>
    <cellStyle name="Output 9 9 4" xfId="27873" xr:uid="{00000000-0005-0000-0000-0000E26C0000}"/>
    <cellStyle name="Output 9 9 5" xfId="27874" xr:uid="{00000000-0005-0000-0000-0000E36C0000}"/>
    <cellStyle name="Output 9 9 6" xfId="27875" xr:uid="{00000000-0005-0000-0000-0000E46C0000}"/>
    <cellStyle name="Output 9 9 7" xfId="27876" xr:uid="{00000000-0005-0000-0000-0000E56C0000}"/>
    <cellStyle name="Output 9 9 8" xfId="27877" xr:uid="{00000000-0005-0000-0000-0000E66C0000}"/>
    <cellStyle name="Output 9 9 9" xfId="27878" xr:uid="{00000000-0005-0000-0000-0000E76C0000}"/>
    <cellStyle name="Output Amounts" xfId="27879" xr:uid="{00000000-0005-0000-0000-0000E86C0000}"/>
    <cellStyle name="Output Column Headings" xfId="27880" xr:uid="{00000000-0005-0000-0000-0000E96C0000}"/>
    <cellStyle name="Output Line Items" xfId="27881" xr:uid="{00000000-0005-0000-0000-0000EA6C0000}"/>
    <cellStyle name="Output Report Heading" xfId="27882" xr:uid="{00000000-0005-0000-0000-0000EB6C0000}"/>
    <cellStyle name="Output Report Title" xfId="27883" xr:uid="{00000000-0005-0000-0000-0000EC6C0000}"/>
    <cellStyle name="Percent (0)" xfId="27884" xr:uid="{00000000-0005-0000-0000-0000ED6C0000}"/>
    <cellStyle name="Percent [2]" xfId="27885" xr:uid="{00000000-0005-0000-0000-0000EE6C0000}"/>
    <cellStyle name="Percent 10" xfId="27886" xr:uid="{00000000-0005-0000-0000-0000EF6C0000}"/>
    <cellStyle name="Percent 10 10" xfId="27887" xr:uid="{00000000-0005-0000-0000-0000F06C0000}"/>
    <cellStyle name="Percent 10 10 10" xfId="27888" xr:uid="{00000000-0005-0000-0000-0000F16C0000}"/>
    <cellStyle name="Percent 10 10 11" xfId="27889" xr:uid="{00000000-0005-0000-0000-0000F26C0000}"/>
    <cellStyle name="Percent 10 10 12" xfId="27890" xr:uid="{00000000-0005-0000-0000-0000F36C0000}"/>
    <cellStyle name="Percent 10 10 13" xfId="27891" xr:uid="{00000000-0005-0000-0000-0000F46C0000}"/>
    <cellStyle name="Percent 10 10 14" xfId="27892" xr:uid="{00000000-0005-0000-0000-0000F56C0000}"/>
    <cellStyle name="Percent 10 10 15" xfId="27893" xr:uid="{00000000-0005-0000-0000-0000F66C0000}"/>
    <cellStyle name="Percent 10 10 16" xfId="27894" xr:uid="{00000000-0005-0000-0000-0000F76C0000}"/>
    <cellStyle name="Percent 10 10 17" xfId="27895" xr:uid="{00000000-0005-0000-0000-0000F86C0000}"/>
    <cellStyle name="Percent 10 10 18" xfId="27896" xr:uid="{00000000-0005-0000-0000-0000F96C0000}"/>
    <cellStyle name="Percent 10 10 19" xfId="27897" xr:uid="{00000000-0005-0000-0000-0000FA6C0000}"/>
    <cellStyle name="Percent 10 10 2" xfId="27898" xr:uid="{00000000-0005-0000-0000-0000FB6C0000}"/>
    <cellStyle name="Percent 10 10 20" xfId="27899" xr:uid="{00000000-0005-0000-0000-0000FC6C0000}"/>
    <cellStyle name="Percent 10 10 21" xfId="27900" xr:uid="{00000000-0005-0000-0000-0000FD6C0000}"/>
    <cellStyle name="Percent 10 10 22" xfId="27901" xr:uid="{00000000-0005-0000-0000-0000FE6C0000}"/>
    <cellStyle name="Percent 10 10 23" xfId="27902" xr:uid="{00000000-0005-0000-0000-0000FF6C0000}"/>
    <cellStyle name="Percent 10 10 24" xfId="27903" xr:uid="{00000000-0005-0000-0000-0000006D0000}"/>
    <cellStyle name="Percent 10 10 25" xfId="27904" xr:uid="{00000000-0005-0000-0000-0000016D0000}"/>
    <cellStyle name="Percent 10 10 3" xfId="27905" xr:uid="{00000000-0005-0000-0000-0000026D0000}"/>
    <cellStyle name="Percent 10 10 4" xfId="27906" xr:uid="{00000000-0005-0000-0000-0000036D0000}"/>
    <cellStyle name="Percent 10 10 5" xfId="27907" xr:uid="{00000000-0005-0000-0000-0000046D0000}"/>
    <cellStyle name="Percent 10 10 6" xfId="27908" xr:uid="{00000000-0005-0000-0000-0000056D0000}"/>
    <cellStyle name="Percent 10 10 7" xfId="27909" xr:uid="{00000000-0005-0000-0000-0000066D0000}"/>
    <cellStyle name="Percent 10 10 8" xfId="27910" xr:uid="{00000000-0005-0000-0000-0000076D0000}"/>
    <cellStyle name="Percent 10 10 9" xfId="27911" xr:uid="{00000000-0005-0000-0000-0000086D0000}"/>
    <cellStyle name="Percent 10 2" xfId="27912" xr:uid="{00000000-0005-0000-0000-0000096D0000}"/>
    <cellStyle name="Percent 10 2 10" xfId="27913" xr:uid="{00000000-0005-0000-0000-00000A6D0000}"/>
    <cellStyle name="Percent 10 2 11" xfId="27914" xr:uid="{00000000-0005-0000-0000-00000B6D0000}"/>
    <cellStyle name="Percent 10 2 12" xfId="27915" xr:uid="{00000000-0005-0000-0000-00000C6D0000}"/>
    <cellStyle name="Percent 10 2 13" xfId="27916" xr:uid="{00000000-0005-0000-0000-00000D6D0000}"/>
    <cellStyle name="Percent 10 2 14" xfId="27917" xr:uid="{00000000-0005-0000-0000-00000E6D0000}"/>
    <cellStyle name="Percent 10 2 15" xfId="27918" xr:uid="{00000000-0005-0000-0000-00000F6D0000}"/>
    <cellStyle name="Percent 10 2 16" xfId="27919" xr:uid="{00000000-0005-0000-0000-0000106D0000}"/>
    <cellStyle name="Percent 10 2 17" xfId="27920" xr:uid="{00000000-0005-0000-0000-0000116D0000}"/>
    <cellStyle name="Percent 10 2 18" xfId="27921" xr:uid="{00000000-0005-0000-0000-0000126D0000}"/>
    <cellStyle name="Percent 10 2 19" xfId="27922" xr:uid="{00000000-0005-0000-0000-0000136D0000}"/>
    <cellStyle name="Percent 10 2 2" xfId="27923" xr:uid="{00000000-0005-0000-0000-0000146D0000}"/>
    <cellStyle name="Percent 10 2 2 2" xfId="27924" xr:uid="{00000000-0005-0000-0000-0000156D0000}"/>
    <cellStyle name="Percent 10 2 2 3" xfId="27925" xr:uid="{00000000-0005-0000-0000-0000166D0000}"/>
    <cellStyle name="Percent 10 2 2 4" xfId="27926" xr:uid="{00000000-0005-0000-0000-0000176D0000}"/>
    <cellStyle name="Percent 10 2 2 5" xfId="27927" xr:uid="{00000000-0005-0000-0000-0000186D0000}"/>
    <cellStyle name="Percent 10 2 2 6" xfId="27928" xr:uid="{00000000-0005-0000-0000-0000196D0000}"/>
    <cellStyle name="Percent 10 2 20" xfId="27929" xr:uid="{00000000-0005-0000-0000-00001A6D0000}"/>
    <cellStyle name="Percent 10 2 21" xfId="27930" xr:uid="{00000000-0005-0000-0000-00001B6D0000}"/>
    <cellStyle name="Percent 10 2 22" xfId="27931" xr:uid="{00000000-0005-0000-0000-00001C6D0000}"/>
    <cellStyle name="Percent 10 2 23" xfId="27932" xr:uid="{00000000-0005-0000-0000-00001D6D0000}"/>
    <cellStyle name="Percent 10 2 24" xfId="27933" xr:uid="{00000000-0005-0000-0000-00001E6D0000}"/>
    <cellStyle name="Percent 10 2 25" xfId="27934" xr:uid="{00000000-0005-0000-0000-00001F6D0000}"/>
    <cellStyle name="Percent 10 2 3" xfId="27935" xr:uid="{00000000-0005-0000-0000-0000206D0000}"/>
    <cellStyle name="Percent 10 2 4" xfId="27936" xr:uid="{00000000-0005-0000-0000-0000216D0000}"/>
    <cellStyle name="Percent 10 2 5" xfId="27937" xr:uid="{00000000-0005-0000-0000-0000226D0000}"/>
    <cellStyle name="Percent 10 2 6" xfId="27938" xr:uid="{00000000-0005-0000-0000-0000236D0000}"/>
    <cellStyle name="Percent 10 2 7" xfId="27939" xr:uid="{00000000-0005-0000-0000-0000246D0000}"/>
    <cellStyle name="Percent 10 2 8" xfId="27940" xr:uid="{00000000-0005-0000-0000-0000256D0000}"/>
    <cellStyle name="Percent 10 2 9" xfId="27941" xr:uid="{00000000-0005-0000-0000-0000266D0000}"/>
    <cellStyle name="Percent 10 3" xfId="27942" xr:uid="{00000000-0005-0000-0000-0000276D0000}"/>
    <cellStyle name="Percent 10 3 10" xfId="27943" xr:uid="{00000000-0005-0000-0000-0000286D0000}"/>
    <cellStyle name="Percent 10 3 11" xfId="27944" xr:uid="{00000000-0005-0000-0000-0000296D0000}"/>
    <cellStyle name="Percent 10 3 12" xfId="27945" xr:uid="{00000000-0005-0000-0000-00002A6D0000}"/>
    <cellStyle name="Percent 10 3 13" xfId="27946" xr:uid="{00000000-0005-0000-0000-00002B6D0000}"/>
    <cellStyle name="Percent 10 3 14" xfId="27947" xr:uid="{00000000-0005-0000-0000-00002C6D0000}"/>
    <cellStyle name="Percent 10 3 15" xfId="27948" xr:uid="{00000000-0005-0000-0000-00002D6D0000}"/>
    <cellStyle name="Percent 10 3 16" xfId="27949" xr:uid="{00000000-0005-0000-0000-00002E6D0000}"/>
    <cellStyle name="Percent 10 3 17" xfId="27950" xr:uid="{00000000-0005-0000-0000-00002F6D0000}"/>
    <cellStyle name="Percent 10 3 18" xfId="27951" xr:uid="{00000000-0005-0000-0000-0000306D0000}"/>
    <cellStyle name="Percent 10 3 19" xfId="27952" xr:uid="{00000000-0005-0000-0000-0000316D0000}"/>
    <cellStyle name="Percent 10 3 2" xfId="27953" xr:uid="{00000000-0005-0000-0000-0000326D0000}"/>
    <cellStyle name="Percent 10 3 2 2" xfId="27954" xr:uid="{00000000-0005-0000-0000-0000336D0000}"/>
    <cellStyle name="Percent 10 3 2 3" xfId="27955" xr:uid="{00000000-0005-0000-0000-0000346D0000}"/>
    <cellStyle name="Percent 10 3 2 4" xfId="27956" xr:uid="{00000000-0005-0000-0000-0000356D0000}"/>
    <cellStyle name="Percent 10 3 2 5" xfId="27957" xr:uid="{00000000-0005-0000-0000-0000366D0000}"/>
    <cellStyle name="Percent 10 3 2 6" xfId="27958" xr:uid="{00000000-0005-0000-0000-0000376D0000}"/>
    <cellStyle name="Percent 10 3 20" xfId="27959" xr:uid="{00000000-0005-0000-0000-0000386D0000}"/>
    <cellStyle name="Percent 10 3 21" xfId="27960" xr:uid="{00000000-0005-0000-0000-0000396D0000}"/>
    <cellStyle name="Percent 10 3 22" xfId="27961" xr:uid="{00000000-0005-0000-0000-00003A6D0000}"/>
    <cellStyle name="Percent 10 3 23" xfId="27962" xr:uid="{00000000-0005-0000-0000-00003B6D0000}"/>
    <cellStyle name="Percent 10 3 24" xfId="27963" xr:uid="{00000000-0005-0000-0000-00003C6D0000}"/>
    <cellStyle name="Percent 10 3 25" xfId="27964" xr:uid="{00000000-0005-0000-0000-00003D6D0000}"/>
    <cellStyle name="Percent 10 3 3" xfId="27965" xr:uid="{00000000-0005-0000-0000-00003E6D0000}"/>
    <cellStyle name="Percent 10 3 4" xfId="27966" xr:uid="{00000000-0005-0000-0000-00003F6D0000}"/>
    <cellStyle name="Percent 10 3 5" xfId="27967" xr:uid="{00000000-0005-0000-0000-0000406D0000}"/>
    <cellStyle name="Percent 10 3 6" xfId="27968" xr:uid="{00000000-0005-0000-0000-0000416D0000}"/>
    <cellStyle name="Percent 10 3 7" xfId="27969" xr:uid="{00000000-0005-0000-0000-0000426D0000}"/>
    <cellStyle name="Percent 10 3 8" xfId="27970" xr:uid="{00000000-0005-0000-0000-0000436D0000}"/>
    <cellStyle name="Percent 10 3 9" xfId="27971" xr:uid="{00000000-0005-0000-0000-0000446D0000}"/>
    <cellStyle name="Percent 10 4" xfId="27972" xr:uid="{00000000-0005-0000-0000-0000456D0000}"/>
    <cellStyle name="Percent 10 4 10" xfId="27973" xr:uid="{00000000-0005-0000-0000-0000466D0000}"/>
    <cellStyle name="Percent 10 4 11" xfId="27974" xr:uid="{00000000-0005-0000-0000-0000476D0000}"/>
    <cellStyle name="Percent 10 4 12" xfId="27975" xr:uid="{00000000-0005-0000-0000-0000486D0000}"/>
    <cellStyle name="Percent 10 4 13" xfId="27976" xr:uid="{00000000-0005-0000-0000-0000496D0000}"/>
    <cellStyle name="Percent 10 4 14" xfId="27977" xr:uid="{00000000-0005-0000-0000-00004A6D0000}"/>
    <cellStyle name="Percent 10 4 15" xfId="27978" xr:uid="{00000000-0005-0000-0000-00004B6D0000}"/>
    <cellStyle name="Percent 10 4 16" xfId="27979" xr:uid="{00000000-0005-0000-0000-00004C6D0000}"/>
    <cellStyle name="Percent 10 4 17" xfId="27980" xr:uid="{00000000-0005-0000-0000-00004D6D0000}"/>
    <cellStyle name="Percent 10 4 18" xfId="27981" xr:uid="{00000000-0005-0000-0000-00004E6D0000}"/>
    <cellStyle name="Percent 10 4 19" xfId="27982" xr:uid="{00000000-0005-0000-0000-00004F6D0000}"/>
    <cellStyle name="Percent 10 4 2" xfId="27983" xr:uid="{00000000-0005-0000-0000-0000506D0000}"/>
    <cellStyle name="Percent 10 4 2 2" xfId="27984" xr:uid="{00000000-0005-0000-0000-0000516D0000}"/>
    <cellStyle name="Percent 10 4 2 3" xfId="27985" xr:uid="{00000000-0005-0000-0000-0000526D0000}"/>
    <cellStyle name="Percent 10 4 2 4" xfId="27986" xr:uid="{00000000-0005-0000-0000-0000536D0000}"/>
    <cellStyle name="Percent 10 4 2 5" xfId="27987" xr:uid="{00000000-0005-0000-0000-0000546D0000}"/>
    <cellStyle name="Percent 10 4 2 6" xfId="27988" xr:uid="{00000000-0005-0000-0000-0000556D0000}"/>
    <cellStyle name="Percent 10 4 20" xfId="27989" xr:uid="{00000000-0005-0000-0000-0000566D0000}"/>
    <cellStyle name="Percent 10 4 21" xfId="27990" xr:uid="{00000000-0005-0000-0000-0000576D0000}"/>
    <cellStyle name="Percent 10 4 22" xfId="27991" xr:uid="{00000000-0005-0000-0000-0000586D0000}"/>
    <cellStyle name="Percent 10 4 23" xfId="27992" xr:uid="{00000000-0005-0000-0000-0000596D0000}"/>
    <cellStyle name="Percent 10 4 24" xfId="27993" xr:uid="{00000000-0005-0000-0000-00005A6D0000}"/>
    <cellStyle name="Percent 10 4 25" xfId="27994" xr:uid="{00000000-0005-0000-0000-00005B6D0000}"/>
    <cellStyle name="Percent 10 4 3" xfId="27995" xr:uid="{00000000-0005-0000-0000-00005C6D0000}"/>
    <cellStyle name="Percent 10 4 4" xfId="27996" xr:uid="{00000000-0005-0000-0000-00005D6D0000}"/>
    <cellStyle name="Percent 10 4 5" xfId="27997" xr:uid="{00000000-0005-0000-0000-00005E6D0000}"/>
    <cellStyle name="Percent 10 4 6" xfId="27998" xr:uid="{00000000-0005-0000-0000-00005F6D0000}"/>
    <cellStyle name="Percent 10 4 7" xfId="27999" xr:uid="{00000000-0005-0000-0000-0000606D0000}"/>
    <cellStyle name="Percent 10 4 8" xfId="28000" xr:uid="{00000000-0005-0000-0000-0000616D0000}"/>
    <cellStyle name="Percent 10 4 9" xfId="28001" xr:uid="{00000000-0005-0000-0000-0000626D0000}"/>
    <cellStyle name="Percent 10 5" xfId="28002" xr:uid="{00000000-0005-0000-0000-0000636D0000}"/>
    <cellStyle name="Percent 10 5 10" xfId="28003" xr:uid="{00000000-0005-0000-0000-0000646D0000}"/>
    <cellStyle name="Percent 10 5 11" xfId="28004" xr:uid="{00000000-0005-0000-0000-0000656D0000}"/>
    <cellStyle name="Percent 10 5 12" xfId="28005" xr:uid="{00000000-0005-0000-0000-0000666D0000}"/>
    <cellStyle name="Percent 10 5 13" xfId="28006" xr:uid="{00000000-0005-0000-0000-0000676D0000}"/>
    <cellStyle name="Percent 10 5 14" xfId="28007" xr:uid="{00000000-0005-0000-0000-0000686D0000}"/>
    <cellStyle name="Percent 10 5 15" xfId="28008" xr:uid="{00000000-0005-0000-0000-0000696D0000}"/>
    <cellStyle name="Percent 10 5 16" xfId="28009" xr:uid="{00000000-0005-0000-0000-00006A6D0000}"/>
    <cellStyle name="Percent 10 5 17" xfId="28010" xr:uid="{00000000-0005-0000-0000-00006B6D0000}"/>
    <cellStyle name="Percent 10 5 18" xfId="28011" xr:uid="{00000000-0005-0000-0000-00006C6D0000}"/>
    <cellStyle name="Percent 10 5 19" xfId="28012" xr:uid="{00000000-0005-0000-0000-00006D6D0000}"/>
    <cellStyle name="Percent 10 5 2" xfId="28013" xr:uid="{00000000-0005-0000-0000-00006E6D0000}"/>
    <cellStyle name="Percent 10 5 2 2" xfId="28014" xr:uid="{00000000-0005-0000-0000-00006F6D0000}"/>
    <cellStyle name="Percent 10 5 2 3" xfId="28015" xr:uid="{00000000-0005-0000-0000-0000706D0000}"/>
    <cellStyle name="Percent 10 5 2 4" xfId="28016" xr:uid="{00000000-0005-0000-0000-0000716D0000}"/>
    <cellStyle name="Percent 10 5 2 5" xfId="28017" xr:uid="{00000000-0005-0000-0000-0000726D0000}"/>
    <cellStyle name="Percent 10 5 2 6" xfId="28018" xr:uid="{00000000-0005-0000-0000-0000736D0000}"/>
    <cellStyle name="Percent 10 5 20" xfId="28019" xr:uid="{00000000-0005-0000-0000-0000746D0000}"/>
    <cellStyle name="Percent 10 5 21" xfId="28020" xr:uid="{00000000-0005-0000-0000-0000756D0000}"/>
    <cellStyle name="Percent 10 5 22" xfId="28021" xr:uid="{00000000-0005-0000-0000-0000766D0000}"/>
    <cellStyle name="Percent 10 5 23" xfId="28022" xr:uid="{00000000-0005-0000-0000-0000776D0000}"/>
    <cellStyle name="Percent 10 5 24" xfId="28023" xr:uid="{00000000-0005-0000-0000-0000786D0000}"/>
    <cellStyle name="Percent 10 5 25" xfId="28024" xr:uid="{00000000-0005-0000-0000-0000796D0000}"/>
    <cellStyle name="Percent 10 5 3" xfId="28025" xr:uid="{00000000-0005-0000-0000-00007A6D0000}"/>
    <cellStyle name="Percent 10 5 4" xfId="28026" xr:uid="{00000000-0005-0000-0000-00007B6D0000}"/>
    <cellStyle name="Percent 10 5 5" xfId="28027" xr:uid="{00000000-0005-0000-0000-00007C6D0000}"/>
    <cellStyle name="Percent 10 5 6" xfId="28028" xr:uid="{00000000-0005-0000-0000-00007D6D0000}"/>
    <cellStyle name="Percent 10 5 7" xfId="28029" xr:uid="{00000000-0005-0000-0000-00007E6D0000}"/>
    <cellStyle name="Percent 10 5 8" xfId="28030" xr:uid="{00000000-0005-0000-0000-00007F6D0000}"/>
    <cellStyle name="Percent 10 5 9" xfId="28031" xr:uid="{00000000-0005-0000-0000-0000806D0000}"/>
    <cellStyle name="Percent 10 6" xfId="28032" xr:uid="{00000000-0005-0000-0000-0000816D0000}"/>
    <cellStyle name="Percent 10 6 10" xfId="28033" xr:uid="{00000000-0005-0000-0000-0000826D0000}"/>
    <cellStyle name="Percent 10 6 11" xfId="28034" xr:uid="{00000000-0005-0000-0000-0000836D0000}"/>
    <cellStyle name="Percent 10 6 12" xfId="28035" xr:uid="{00000000-0005-0000-0000-0000846D0000}"/>
    <cellStyle name="Percent 10 6 13" xfId="28036" xr:uid="{00000000-0005-0000-0000-0000856D0000}"/>
    <cellStyle name="Percent 10 6 14" xfId="28037" xr:uid="{00000000-0005-0000-0000-0000866D0000}"/>
    <cellStyle name="Percent 10 6 15" xfId="28038" xr:uid="{00000000-0005-0000-0000-0000876D0000}"/>
    <cellStyle name="Percent 10 6 16" xfId="28039" xr:uid="{00000000-0005-0000-0000-0000886D0000}"/>
    <cellStyle name="Percent 10 6 17" xfId="28040" xr:uid="{00000000-0005-0000-0000-0000896D0000}"/>
    <cellStyle name="Percent 10 6 18" xfId="28041" xr:uid="{00000000-0005-0000-0000-00008A6D0000}"/>
    <cellStyle name="Percent 10 6 19" xfId="28042" xr:uid="{00000000-0005-0000-0000-00008B6D0000}"/>
    <cellStyle name="Percent 10 6 2" xfId="28043" xr:uid="{00000000-0005-0000-0000-00008C6D0000}"/>
    <cellStyle name="Percent 10 6 20" xfId="28044" xr:uid="{00000000-0005-0000-0000-00008D6D0000}"/>
    <cellStyle name="Percent 10 6 21" xfId="28045" xr:uid="{00000000-0005-0000-0000-00008E6D0000}"/>
    <cellStyle name="Percent 10 6 22" xfId="28046" xr:uid="{00000000-0005-0000-0000-00008F6D0000}"/>
    <cellStyle name="Percent 10 6 23" xfId="28047" xr:uid="{00000000-0005-0000-0000-0000906D0000}"/>
    <cellStyle name="Percent 10 6 24" xfId="28048" xr:uid="{00000000-0005-0000-0000-0000916D0000}"/>
    <cellStyle name="Percent 10 6 25" xfId="28049" xr:uid="{00000000-0005-0000-0000-0000926D0000}"/>
    <cellStyle name="Percent 10 6 3" xfId="28050" xr:uid="{00000000-0005-0000-0000-0000936D0000}"/>
    <cellStyle name="Percent 10 6 4" xfId="28051" xr:uid="{00000000-0005-0000-0000-0000946D0000}"/>
    <cellStyle name="Percent 10 6 5" xfId="28052" xr:uid="{00000000-0005-0000-0000-0000956D0000}"/>
    <cellStyle name="Percent 10 6 6" xfId="28053" xr:uid="{00000000-0005-0000-0000-0000966D0000}"/>
    <cellStyle name="Percent 10 6 7" xfId="28054" xr:uid="{00000000-0005-0000-0000-0000976D0000}"/>
    <cellStyle name="Percent 10 6 8" xfId="28055" xr:uid="{00000000-0005-0000-0000-0000986D0000}"/>
    <cellStyle name="Percent 10 6 9" xfId="28056" xr:uid="{00000000-0005-0000-0000-0000996D0000}"/>
    <cellStyle name="Percent 10 7" xfId="28057" xr:uid="{00000000-0005-0000-0000-00009A6D0000}"/>
    <cellStyle name="Percent 10 7 10" xfId="28058" xr:uid="{00000000-0005-0000-0000-00009B6D0000}"/>
    <cellStyle name="Percent 10 7 11" xfId="28059" xr:uid="{00000000-0005-0000-0000-00009C6D0000}"/>
    <cellStyle name="Percent 10 7 12" xfId="28060" xr:uid="{00000000-0005-0000-0000-00009D6D0000}"/>
    <cellStyle name="Percent 10 7 13" xfId="28061" xr:uid="{00000000-0005-0000-0000-00009E6D0000}"/>
    <cellStyle name="Percent 10 7 14" xfId="28062" xr:uid="{00000000-0005-0000-0000-00009F6D0000}"/>
    <cellStyle name="Percent 10 7 15" xfId="28063" xr:uid="{00000000-0005-0000-0000-0000A06D0000}"/>
    <cellStyle name="Percent 10 7 16" xfId="28064" xr:uid="{00000000-0005-0000-0000-0000A16D0000}"/>
    <cellStyle name="Percent 10 7 17" xfId="28065" xr:uid="{00000000-0005-0000-0000-0000A26D0000}"/>
    <cellStyle name="Percent 10 7 18" xfId="28066" xr:uid="{00000000-0005-0000-0000-0000A36D0000}"/>
    <cellStyle name="Percent 10 7 19" xfId="28067" xr:uid="{00000000-0005-0000-0000-0000A46D0000}"/>
    <cellStyle name="Percent 10 7 2" xfId="28068" xr:uid="{00000000-0005-0000-0000-0000A56D0000}"/>
    <cellStyle name="Percent 10 7 20" xfId="28069" xr:uid="{00000000-0005-0000-0000-0000A66D0000}"/>
    <cellStyle name="Percent 10 7 21" xfId="28070" xr:uid="{00000000-0005-0000-0000-0000A76D0000}"/>
    <cellStyle name="Percent 10 7 22" xfId="28071" xr:uid="{00000000-0005-0000-0000-0000A86D0000}"/>
    <cellStyle name="Percent 10 7 23" xfId="28072" xr:uid="{00000000-0005-0000-0000-0000A96D0000}"/>
    <cellStyle name="Percent 10 7 24" xfId="28073" xr:uid="{00000000-0005-0000-0000-0000AA6D0000}"/>
    <cellStyle name="Percent 10 7 25" xfId="28074" xr:uid="{00000000-0005-0000-0000-0000AB6D0000}"/>
    <cellStyle name="Percent 10 7 3" xfId="28075" xr:uid="{00000000-0005-0000-0000-0000AC6D0000}"/>
    <cellStyle name="Percent 10 7 4" xfId="28076" xr:uid="{00000000-0005-0000-0000-0000AD6D0000}"/>
    <cellStyle name="Percent 10 7 5" xfId="28077" xr:uid="{00000000-0005-0000-0000-0000AE6D0000}"/>
    <cellStyle name="Percent 10 7 6" xfId="28078" xr:uid="{00000000-0005-0000-0000-0000AF6D0000}"/>
    <cellStyle name="Percent 10 7 7" xfId="28079" xr:uid="{00000000-0005-0000-0000-0000B06D0000}"/>
    <cellStyle name="Percent 10 7 8" xfId="28080" xr:uid="{00000000-0005-0000-0000-0000B16D0000}"/>
    <cellStyle name="Percent 10 7 9" xfId="28081" xr:uid="{00000000-0005-0000-0000-0000B26D0000}"/>
    <cellStyle name="Percent 10 8" xfId="28082" xr:uid="{00000000-0005-0000-0000-0000B36D0000}"/>
    <cellStyle name="Percent 10 8 10" xfId="28083" xr:uid="{00000000-0005-0000-0000-0000B46D0000}"/>
    <cellStyle name="Percent 10 8 11" xfId="28084" xr:uid="{00000000-0005-0000-0000-0000B56D0000}"/>
    <cellStyle name="Percent 10 8 12" xfId="28085" xr:uid="{00000000-0005-0000-0000-0000B66D0000}"/>
    <cellStyle name="Percent 10 8 13" xfId="28086" xr:uid="{00000000-0005-0000-0000-0000B76D0000}"/>
    <cellStyle name="Percent 10 8 14" xfId="28087" xr:uid="{00000000-0005-0000-0000-0000B86D0000}"/>
    <cellStyle name="Percent 10 8 15" xfId="28088" xr:uid="{00000000-0005-0000-0000-0000B96D0000}"/>
    <cellStyle name="Percent 10 8 16" xfId="28089" xr:uid="{00000000-0005-0000-0000-0000BA6D0000}"/>
    <cellStyle name="Percent 10 8 17" xfId="28090" xr:uid="{00000000-0005-0000-0000-0000BB6D0000}"/>
    <cellStyle name="Percent 10 8 18" xfId="28091" xr:uid="{00000000-0005-0000-0000-0000BC6D0000}"/>
    <cellStyle name="Percent 10 8 19" xfId="28092" xr:uid="{00000000-0005-0000-0000-0000BD6D0000}"/>
    <cellStyle name="Percent 10 8 2" xfId="28093" xr:uid="{00000000-0005-0000-0000-0000BE6D0000}"/>
    <cellStyle name="Percent 10 8 20" xfId="28094" xr:uid="{00000000-0005-0000-0000-0000BF6D0000}"/>
    <cellStyle name="Percent 10 8 21" xfId="28095" xr:uid="{00000000-0005-0000-0000-0000C06D0000}"/>
    <cellStyle name="Percent 10 8 22" xfId="28096" xr:uid="{00000000-0005-0000-0000-0000C16D0000}"/>
    <cellStyle name="Percent 10 8 23" xfId="28097" xr:uid="{00000000-0005-0000-0000-0000C26D0000}"/>
    <cellStyle name="Percent 10 8 24" xfId="28098" xr:uid="{00000000-0005-0000-0000-0000C36D0000}"/>
    <cellStyle name="Percent 10 8 25" xfId="28099" xr:uid="{00000000-0005-0000-0000-0000C46D0000}"/>
    <cellStyle name="Percent 10 8 3" xfId="28100" xr:uid="{00000000-0005-0000-0000-0000C56D0000}"/>
    <cellStyle name="Percent 10 8 4" xfId="28101" xr:uid="{00000000-0005-0000-0000-0000C66D0000}"/>
    <cellStyle name="Percent 10 8 5" xfId="28102" xr:uid="{00000000-0005-0000-0000-0000C76D0000}"/>
    <cellStyle name="Percent 10 8 6" xfId="28103" xr:uid="{00000000-0005-0000-0000-0000C86D0000}"/>
    <cellStyle name="Percent 10 8 7" xfId="28104" xr:uid="{00000000-0005-0000-0000-0000C96D0000}"/>
    <cellStyle name="Percent 10 8 8" xfId="28105" xr:uid="{00000000-0005-0000-0000-0000CA6D0000}"/>
    <cellStyle name="Percent 10 8 9" xfId="28106" xr:uid="{00000000-0005-0000-0000-0000CB6D0000}"/>
    <cellStyle name="Percent 10 9" xfId="28107" xr:uid="{00000000-0005-0000-0000-0000CC6D0000}"/>
    <cellStyle name="Percent 10 9 10" xfId="28108" xr:uid="{00000000-0005-0000-0000-0000CD6D0000}"/>
    <cellStyle name="Percent 10 9 11" xfId="28109" xr:uid="{00000000-0005-0000-0000-0000CE6D0000}"/>
    <cellStyle name="Percent 10 9 12" xfId="28110" xr:uid="{00000000-0005-0000-0000-0000CF6D0000}"/>
    <cellStyle name="Percent 10 9 13" xfId="28111" xr:uid="{00000000-0005-0000-0000-0000D06D0000}"/>
    <cellStyle name="Percent 10 9 14" xfId="28112" xr:uid="{00000000-0005-0000-0000-0000D16D0000}"/>
    <cellStyle name="Percent 10 9 15" xfId="28113" xr:uid="{00000000-0005-0000-0000-0000D26D0000}"/>
    <cellStyle name="Percent 10 9 16" xfId="28114" xr:uid="{00000000-0005-0000-0000-0000D36D0000}"/>
    <cellStyle name="Percent 10 9 17" xfId="28115" xr:uid="{00000000-0005-0000-0000-0000D46D0000}"/>
    <cellStyle name="Percent 10 9 18" xfId="28116" xr:uid="{00000000-0005-0000-0000-0000D56D0000}"/>
    <cellStyle name="Percent 10 9 19" xfId="28117" xr:uid="{00000000-0005-0000-0000-0000D66D0000}"/>
    <cellStyle name="Percent 10 9 2" xfId="28118" xr:uid="{00000000-0005-0000-0000-0000D76D0000}"/>
    <cellStyle name="Percent 10 9 20" xfId="28119" xr:uid="{00000000-0005-0000-0000-0000D86D0000}"/>
    <cellStyle name="Percent 10 9 21" xfId="28120" xr:uid="{00000000-0005-0000-0000-0000D96D0000}"/>
    <cellStyle name="Percent 10 9 22" xfId="28121" xr:uid="{00000000-0005-0000-0000-0000DA6D0000}"/>
    <cellStyle name="Percent 10 9 23" xfId="28122" xr:uid="{00000000-0005-0000-0000-0000DB6D0000}"/>
    <cellStyle name="Percent 10 9 24" xfId="28123" xr:uid="{00000000-0005-0000-0000-0000DC6D0000}"/>
    <cellStyle name="Percent 10 9 25" xfId="28124" xr:uid="{00000000-0005-0000-0000-0000DD6D0000}"/>
    <cellStyle name="Percent 10 9 3" xfId="28125" xr:uid="{00000000-0005-0000-0000-0000DE6D0000}"/>
    <cellStyle name="Percent 10 9 4" xfId="28126" xr:uid="{00000000-0005-0000-0000-0000DF6D0000}"/>
    <cellStyle name="Percent 10 9 5" xfId="28127" xr:uid="{00000000-0005-0000-0000-0000E06D0000}"/>
    <cellStyle name="Percent 10 9 6" xfId="28128" xr:uid="{00000000-0005-0000-0000-0000E16D0000}"/>
    <cellStyle name="Percent 10 9 7" xfId="28129" xr:uid="{00000000-0005-0000-0000-0000E26D0000}"/>
    <cellStyle name="Percent 10 9 8" xfId="28130" xr:uid="{00000000-0005-0000-0000-0000E36D0000}"/>
    <cellStyle name="Percent 10 9 9" xfId="28131" xr:uid="{00000000-0005-0000-0000-0000E46D0000}"/>
    <cellStyle name="Percent 100" xfId="28132" xr:uid="{00000000-0005-0000-0000-0000E56D0000}"/>
    <cellStyle name="Percent 101" xfId="28133" xr:uid="{00000000-0005-0000-0000-0000E66D0000}"/>
    <cellStyle name="Percent 102" xfId="28134" xr:uid="{00000000-0005-0000-0000-0000E76D0000}"/>
    <cellStyle name="Percent 103" xfId="28135" xr:uid="{00000000-0005-0000-0000-0000E86D0000}"/>
    <cellStyle name="Percent 104" xfId="28136" xr:uid="{00000000-0005-0000-0000-0000E96D0000}"/>
    <cellStyle name="Percent 105" xfId="28137" xr:uid="{00000000-0005-0000-0000-0000EA6D0000}"/>
    <cellStyle name="Percent 106" xfId="28138" xr:uid="{00000000-0005-0000-0000-0000EB6D0000}"/>
    <cellStyle name="Percent 107" xfId="28139" xr:uid="{00000000-0005-0000-0000-0000EC6D0000}"/>
    <cellStyle name="Percent 108" xfId="28140" xr:uid="{00000000-0005-0000-0000-0000ED6D0000}"/>
    <cellStyle name="Percent 109" xfId="28141" xr:uid="{00000000-0005-0000-0000-0000EE6D0000}"/>
    <cellStyle name="Percent 11" xfId="28142" xr:uid="{00000000-0005-0000-0000-0000EF6D0000}"/>
    <cellStyle name="Percent 11 2" xfId="28143" xr:uid="{00000000-0005-0000-0000-0000F06D0000}"/>
    <cellStyle name="Percent 110" xfId="28144" xr:uid="{00000000-0005-0000-0000-0000F16D0000}"/>
    <cellStyle name="Percent 111" xfId="28145" xr:uid="{00000000-0005-0000-0000-0000F26D0000}"/>
    <cellStyle name="Percent 112" xfId="28146" xr:uid="{00000000-0005-0000-0000-0000F36D0000}"/>
    <cellStyle name="Percent 113" xfId="28147" xr:uid="{00000000-0005-0000-0000-0000F46D0000}"/>
    <cellStyle name="Percent 114" xfId="28148" xr:uid="{00000000-0005-0000-0000-0000F56D0000}"/>
    <cellStyle name="Percent 115" xfId="28149" xr:uid="{00000000-0005-0000-0000-0000F66D0000}"/>
    <cellStyle name="Percent 116" xfId="28150" xr:uid="{00000000-0005-0000-0000-0000F76D0000}"/>
    <cellStyle name="Percent 117" xfId="28151" xr:uid="{00000000-0005-0000-0000-0000F86D0000}"/>
    <cellStyle name="Percent 118" xfId="28152" xr:uid="{00000000-0005-0000-0000-0000F96D0000}"/>
    <cellStyle name="Percent 119" xfId="28153" xr:uid="{00000000-0005-0000-0000-0000FA6D0000}"/>
    <cellStyle name="Percent 12" xfId="28154" xr:uid="{00000000-0005-0000-0000-0000FB6D0000}"/>
    <cellStyle name="Percent 12 2" xfId="28155" xr:uid="{00000000-0005-0000-0000-0000FC6D0000}"/>
    <cellStyle name="Percent 12 3" xfId="28156" xr:uid="{00000000-0005-0000-0000-0000FD6D0000}"/>
    <cellStyle name="Percent 12 4" xfId="28157" xr:uid="{00000000-0005-0000-0000-0000FE6D0000}"/>
    <cellStyle name="Percent 120" xfId="28158" xr:uid="{00000000-0005-0000-0000-0000FF6D0000}"/>
    <cellStyle name="Percent 121" xfId="28159" xr:uid="{00000000-0005-0000-0000-0000006E0000}"/>
    <cellStyle name="Percent 122" xfId="28160" xr:uid="{00000000-0005-0000-0000-0000016E0000}"/>
    <cellStyle name="Percent 123" xfId="28161" xr:uid="{00000000-0005-0000-0000-0000026E0000}"/>
    <cellStyle name="Percent 124" xfId="28162" xr:uid="{00000000-0005-0000-0000-0000036E0000}"/>
    <cellStyle name="Percent 125" xfId="28163" xr:uid="{00000000-0005-0000-0000-0000046E0000}"/>
    <cellStyle name="Percent 126" xfId="28164" xr:uid="{00000000-0005-0000-0000-0000056E0000}"/>
    <cellStyle name="Percent 127" xfId="28165" xr:uid="{00000000-0005-0000-0000-0000066E0000}"/>
    <cellStyle name="Percent 128" xfId="28166" xr:uid="{00000000-0005-0000-0000-0000076E0000}"/>
    <cellStyle name="Percent 129" xfId="28167" xr:uid="{00000000-0005-0000-0000-0000086E0000}"/>
    <cellStyle name="Percent 13" xfId="28168" xr:uid="{00000000-0005-0000-0000-0000096E0000}"/>
    <cellStyle name="Percent 13 2" xfId="28169" xr:uid="{00000000-0005-0000-0000-00000A6E0000}"/>
    <cellStyle name="Percent 130" xfId="28170" xr:uid="{00000000-0005-0000-0000-00000B6E0000}"/>
    <cellStyle name="Percent 131" xfId="28171" xr:uid="{00000000-0005-0000-0000-00000C6E0000}"/>
    <cellStyle name="Percent 132" xfId="28172" xr:uid="{00000000-0005-0000-0000-00000D6E0000}"/>
    <cellStyle name="Percent 133" xfId="28173" xr:uid="{00000000-0005-0000-0000-00000E6E0000}"/>
    <cellStyle name="Percent 134" xfId="28174" xr:uid="{00000000-0005-0000-0000-00000F6E0000}"/>
    <cellStyle name="Percent 135" xfId="28175" xr:uid="{00000000-0005-0000-0000-0000106E0000}"/>
    <cellStyle name="Percent 136" xfId="28176" xr:uid="{00000000-0005-0000-0000-0000116E0000}"/>
    <cellStyle name="Percent 137" xfId="28177" xr:uid="{00000000-0005-0000-0000-0000126E0000}"/>
    <cellStyle name="Percent 138" xfId="28178" xr:uid="{00000000-0005-0000-0000-0000136E0000}"/>
    <cellStyle name="Percent 139" xfId="28179" xr:uid="{00000000-0005-0000-0000-0000146E0000}"/>
    <cellStyle name="Percent 14" xfId="28180" xr:uid="{00000000-0005-0000-0000-0000156E0000}"/>
    <cellStyle name="Percent 14 2" xfId="28181" xr:uid="{00000000-0005-0000-0000-0000166E0000}"/>
    <cellStyle name="Percent 140" xfId="28182" xr:uid="{00000000-0005-0000-0000-0000176E0000}"/>
    <cellStyle name="Percent 141" xfId="28183" xr:uid="{00000000-0005-0000-0000-0000186E0000}"/>
    <cellStyle name="Percent 142" xfId="28184" xr:uid="{00000000-0005-0000-0000-0000196E0000}"/>
    <cellStyle name="Percent 143" xfId="28185" xr:uid="{00000000-0005-0000-0000-00001A6E0000}"/>
    <cellStyle name="Percent 144" xfId="28186" xr:uid="{00000000-0005-0000-0000-00001B6E0000}"/>
    <cellStyle name="Percent 145" xfId="28187" xr:uid="{00000000-0005-0000-0000-00001C6E0000}"/>
    <cellStyle name="Percent 146" xfId="28188" xr:uid="{00000000-0005-0000-0000-00001D6E0000}"/>
    <cellStyle name="Percent 147" xfId="28189" xr:uid="{00000000-0005-0000-0000-00001E6E0000}"/>
    <cellStyle name="Percent 148" xfId="28190" xr:uid="{00000000-0005-0000-0000-00001F6E0000}"/>
    <cellStyle name="Percent 149" xfId="28191" xr:uid="{00000000-0005-0000-0000-0000206E0000}"/>
    <cellStyle name="Percent 15" xfId="28192" xr:uid="{00000000-0005-0000-0000-0000216E0000}"/>
    <cellStyle name="Percent 15 2" xfId="28193" xr:uid="{00000000-0005-0000-0000-0000226E0000}"/>
    <cellStyle name="Percent 150" xfId="28194" xr:uid="{00000000-0005-0000-0000-0000236E0000}"/>
    <cellStyle name="Percent 151" xfId="28195" xr:uid="{00000000-0005-0000-0000-0000246E0000}"/>
    <cellStyle name="Percent 152" xfId="28196" xr:uid="{00000000-0005-0000-0000-0000256E0000}"/>
    <cellStyle name="Percent 153" xfId="28197" xr:uid="{00000000-0005-0000-0000-0000266E0000}"/>
    <cellStyle name="Percent 154" xfId="28198" xr:uid="{00000000-0005-0000-0000-0000276E0000}"/>
    <cellStyle name="Percent 155" xfId="28199" xr:uid="{00000000-0005-0000-0000-0000286E0000}"/>
    <cellStyle name="Percent 156" xfId="28200" xr:uid="{00000000-0005-0000-0000-0000296E0000}"/>
    <cellStyle name="Percent 157" xfId="28201" xr:uid="{00000000-0005-0000-0000-00002A6E0000}"/>
    <cellStyle name="Percent 158" xfId="28202" xr:uid="{00000000-0005-0000-0000-00002B6E0000}"/>
    <cellStyle name="Percent 159" xfId="28203" xr:uid="{00000000-0005-0000-0000-00002C6E0000}"/>
    <cellStyle name="Percent 16" xfId="28204" xr:uid="{00000000-0005-0000-0000-00002D6E0000}"/>
    <cellStyle name="Percent 16 2" xfId="28205" xr:uid="{00000000-0005-0000-0000-00002E6E0000}"/>
    <cellStyle name="Percent 160" xfId="28206" xr:uid="{00000000-0005-0000-0000-00002F6E0000}"/>
    <cellStyle name="Percent 161" xfId="28207" xr:uid="{00000000-0005-0000-0000-0000306E0000}"/>
    <cellStyle name="Percent 162" xfId="28208" xr:uid="{00000000-0005-0000-0000-0000316E0000}"/>
    <cellStyle name="Percent 163" xfId="28209" xr:uid="{00000000-0005-0000-0000-0000326E0000}"/>
    <cellStyle name="Percent 164" xfId="28210" xr:uid="{00000000-0005-0000-0000-0000336E0000}"/>
    <cellStyle name="Percent 165" xfId="28211" xr:uid="{00000000-0005-0000-0000-0000346E0000}"/>
    <cellStyle name="Percent 166" xfId="28212" xr:uid="{00000000-0005-0000-0000-0000356E0000}"/>
    <cellStyle name="Percent 167" xfId="28213" xr:uid="{00000000-0005-0000-0000-0000366E0000}"/>
    <cellStyle name="Percent 168" xfId="28214" xr:uid="{00000000-0005-0000-0000-0000376E0000}"/>
    <cellStyle name="Percent 169" xfId="28215" xr:uid="{00000000-0005-0000-0000-0000386E0000}"/>
    <cellStyle name="Percent 17" xfId="28216" xr:uid="{00000000-0005-0000-0000-0000396E0000}"/>
    <cellStyle name="Percent 17 2" xfId="28217" xr:uid="{00000000-0005-0000-0000-00003A6E0000}"/>
    <cellStyle name="Percent 170" xfId="28218" xr:uid="{00000000-0005-0000-0000-00003B6E0000}"/>
    <cellStyle name="Percent 171" xfId="28219" xr:uid="{00000000-0005-0000-0000-00003C6E0000}"/>
    <cellStyle name="Percent 172" xfId="28220" xr:uid="{00000000-0005-0000-0000-00003D6E0000}"/>
    <cellStyle name="Percent 173" xfId="28221" xr:uid="{00000000-0005-0000-0000-00003E6E0000}"/>
    <cellStyle name="Percent 174" xfId="28222" xr:uid="{00000000-0005-0000-0000-00003F6E0000}"/>
    <cellStyle name="Percent 175" xfId="28223" xr:uid="{00000000-0005-0000-0000-0000406E0000}"/>
    <cellStyle name="Percent 176" xfId="28224" xr:uid="{00000000-0005-0000-0000-0000416E0000}"/>
    <cellStyle name="Percent 177" xfId="28225" xr:uid="{00000000-0005-0000-0000-0000426E0000}"/>
    <cellStyle name="Percent 178" xfId="28226" xr:uid="{00000000-0005-0000-0000-0000436E0000}"/>
    <cellStyle name="Percent 179" xfId="28227" xr:uid="{00000000-0005-0000-0000-0000446E0000}"/>
    <cellStyle name="Percent 18" xfId="28228" xr:uid="{00000000-0005-0000-0000-0000456E0000}"/>
    <cellStyle name="Percent 18 2" xfId="28229" xr:uid="{00000000-0005-0000-0000-0000466E0000}"/>
    <cellStyle name="Percent 180" xfId="28230" xr:uid="{00000000-0005-0000-0000-0000476E0000}"/>
    <cellStyle name="Percent 181" xfId="28231" xr:uid="{00000000-0005-0000-0000-0000486E0000}"/>
    <cellStyle name="Percent 182" xfId="28232" xr:uid="{00000000-0005-0000-0000-0000496E0000}"/>
    <cellStyle name="Percent 183" xfId="28233" xr:uid="{00000000-0005-0000-0000-00004A6E0000}"/>
    <cellStyle name="Percent 184" xfId="28234" xr:uid="{00000000-0005-0000-0000-00004B6E0000}"/>
    <cellStyle name="Percent 185" xfId="28235" xr:uid="{00000000-0005-0000-0000-00004C6E0000}"/>
    <cellStyle name="Percent 186" xfId="28236" xr:uid="{00000000-0005-0000-0000-00004D6E0000}"/>
    <cellStyle name="Percent 187" xfId="28237" xr:uid="{00000000-0005-0000-0000-00004E6E0000}"/>
    <cellStyle name="Percent 188" xfId="28238" xr:uid="{00000000-0005-0000-0000-00004F6E0000}"/>
    <cellStyle name="Percent 189" xfId="28239" xr:uid="{00000000-0005-0000-0000-0000506E0000}"/>
    <cellStyle name="Percent 19" xfId="28240" xr:uid="{00000000-0005-0000-0000-0000516E0000}"/>
    <cellStyle name="Percent 19 2" xfId="28241" xr:uid="{00000000-0005-0000-0000-0000526E0000}"/>
    <cellStyle name="Percent 190" xfId="28242" xr:uid="{00000000-0005-0000-0000-0000536E0000}"/>
    <cellStyle name="Percent 191" xfId="28243" xr:uid="{00000000-0005-0000-0000-0000546E0000}"/>
    <cellStyle name="Percent 192" xfId="28244" xr:uid="{00000000-0005-0000-0000-0000556E0000}"/>
    <cellStyle name="Percent 193" xfId="28245" xr:uid="{00000000-0005-0000-0000-0000566E0000}"/>
    <cellStyle name="Percent 194" xfId="28246" xr:uid="{00000000-0005-0000-0000-0000576E0000}"/>
    <cellStyle name="Percent 195" xfId="28247" xr:uid="{00000000-0005-0000-0000-0000586E0000}"/>
    <cellStyle name="Percent 196" xfId="28248" xr:uid="{00000000-0005-0000-0000-0000596E0000}"/>
    <cellStyle name="Percent 197" xfId="28249" xr:uid="{00000000-0005-0000-0000-00005A6E0000}"/>
    <cellStyle name="Percent 198" xfId="28250" xr:uid="{00000000-0005-0000-0000-00005B6E0000}"/>
    <cellStyle name="Percent 199" xfId="28251" xr:uid="{00000000-0005-0000-0000-00005C6E0000}"/>
    <cellStyle name="Percent 2" xfId="28252" xr:uid="{00000000-0005-0000-0000-00005D6E0000}"/>
    <cellStyle name="Percent 2 10" xfId="28253" xr:uid="{00000000-0005-0000-0000-00005E6E0000}"/>
    <cellStyle name="Percent 2 11" xfId="28254" xr:uid="{00000000-0005-0000-0000-00005F6E0000}"/>
    <cellStyle name="Percent 2 12" xfId="28255" xr:uid="{00000000-0005-0000-0000-0000606E0000}"/>
    <cellStyle name="Percent 2 13" xfId="28256" xr:uid="{00000000-0005-0000-0000-0000616E0000}"/>
    <cellStyle name="Percent 2 14" xfId="28257" xr:uid="{00000000-0005-0000-0000-0000626E0000}"/>
    <cellStyle name="Percent 2 15" xfId="28258" xr:uid="{00000000-0005-0000-0000-0000636E0000}"/>
    <cellStyle name="Percent 2 16" xfId="28259" xr:uid="{00000000-0005-0000-0000-0000646E0000}"/>
    <cellStyle name="Percent 2 17" xfId="28260" xr:uid="{00000000-0005-0000-0000-0000656E0000}"/>
    <cellStyle name="Percent 2 18" xfId="28261" xr:uid="{00000000-0005-0000-0000-0000666E0000}"/>
    <cellStyle name="Percent 2 19" xfId="28262" xr:uid="{00000000-0005-0000-0000-0000676E0000}"/>
    <cellStyle name="Percent 2 2" xfId="28263" xr:uid="{00000000-0005-0000-0000-0000686E0000}"/>
    <cellStyle name="Percent 2 2 2" xfId="28264" xr:uid="{00000000-0005-0000-0000-0000696E0000}"/>
    <cellStyle name="Percent 2 20" xfId="28265" xr:uid="{00000000-0005-0000-0000-00006A6E0000}"/>
    <cellStyle name="Percent 2 21" xfId="28266" xr:uid="{00000000-0005-0000-0000-00006B6E0000}"/>
    <cellStyle name="Percent 2 22" xfId="28267" xr:uid="{00000000-0005-0000-0000-00006C6E0000}"/>
    <cellStyle name="Percent 2 23" xfId="28268" xr:uid="{00000000-0005-0000-0000-00006D6E0000}"/>
    <cellStyle name="Percent 2 24" xfId="28269" xr:uid="{00000000-0005-0000-0000-00006E6E0000}"/>
    <cellStyle name="Percent 2 25" xfId="28270" xr:uid="{00000000-0005-0000-0000-00006F6E0000}"/>
    <cellStyle name="Percent 2 26" xfId="28271" xr:uid="{00000000-0005-0000-0000-0000706E0000}"/>
    <cellStyle name="Percent 2 27" xfId="28272" xr:uid="{00000000-0005-0000-0000-0000716E0000}"/>
    <cellStyle name="Percent 2 28" xfId="28273" xr:uid="{00000000-0005-0000-0000-0000726E0000}"/>
    <cellStyle name="Percent 2 29" xfId="28274" xr:uid="{00000000-0005-0000-0000-0000736E0000}"/>
    <cellStyle name="Percent 2 3" xfId="28275" xr:uid="{00000000-0005-0000-0000-0000746E0000}"/>
    <cellStyle name="Percent 2 3 2" xfId="28276" xr:uid="{00000000-0005-0000-0000-0000756E0000}"/>
    <cellStyle name="Percent 2 30" xfId="28277" xr:uid="{00000000-0005-0000-0000-0000766E0000}"/>
    <cellStyle name="Percent 2 31" xfId="28278" xr:uid="{00000000-0005-0000-0000-0000776E0000}"/>
    <cellStyle name="Percent 2 31 2" xfId="28279" xr:uid="{00000000-0005-0000-0000-0000786E0000}"/>
    <cellStyle name="Percent 2 32" xfId="28280" xr:uid="{00000000-0005-0000-0000-0000796E0000}"/>
    <cellStyle name="Percent 2 4" xfId="28281" xr:uid="{00000000-0005-0000-0000-00007A6E0000}"/>
    <cellStyle name="Percent 2 4 2" xfId="28282" xr:uid="{00000000-0005-0000-0000-00007B6E0000}"/>
    <cellStyle name="Percent 2 5" xfId="28283" xr:uid="{00000000-0005-0000-0000-00007C6E0000}"/>
    <cellStyle name="Percent 2 6" xfId="28284" xr:uid="{00000000-0005-0000-0000-00007D6E0000}"/>
    <cellStyle name="Percent 2 7" xfId="28285" xr:uid="{00000000-0005-0000-0000-00007E6E0000}"/>
    <cellStyle name="Percent 2 8" xfId="28286" xr:uid="{00000000-0005-0000-0000-00007F6E0000}"/>
    <cellStyle name="Percent 2 9" xfId="28287" xr:uid="{00000000-0005-0000-0000-0000806E0000}"/>
    <cellStyle name="Percent 20" xfId="28288" xr:uid="{00000000-0005-0000-0000-0000816E0000}"/>
    <cellStyle name="Percent 20 2" xfId="28289" xr:uid="{00000000-0005-0000-0000-0000826E0000}"/>
    <cellStyle name="Percent 200" xfId="28290" xr:uid="{00000000-0005-0000-0000-0000836E0000}"/>
    <cellStyle name="Percent 201" xfId="28291" xr:uid="{00000000-0005-0000-0000-0000846E0000}"/>
    <cellStyle name="Percent 202" xfId="28292" xr:uid="{00000000-0005-0000-0000-0000856E0000}"/>
    <cellStyle name="Percent 203" xfId="28293" xr:uid="{00000000-0005-0000-0000-0000866E0000}"/>
    <cellStyle name="Percent 204" xfId="28294" xr:uid="{00000000-0005-0000-0000-0000876E0000}"/>
    <cellStyle name="Percent 205" xfId="28295" xr:uid="{00000000-0005-0000-0000-0000886E0000}"/>
    <cellStyle name="Percent 206" xfId="28296" xr:uid="{00000000-0005-0000-0000-0000896E0000}"/>
    <cellStyle name="Percent 207" xfId="28297" xr:uid="{00000000-0005-0000-0000-00008A6E0000}"/>
    <cellStyle name="Percent 208" xfId="28298" xr:uid="{00000000-0005-0000-0000-00008B6E0000}"/>
    <cellStyle name="Percent 209" xfId="28299" xr:uid="{00000000-0005-0000-0000-00008C6E0000}"/>
    <cellStyle name="Percent 21" xfId="28300" xr:uid="{00000000-0005-0000-0000-00008D6E0000}"/>
    <cellStyle name="Percent 21 2" xfId="28301" xr:uid="{00000000-0005-0000-0000-00008E6E0000}"/>
    <cellStyle name="Percent 210" xfId="28302" xr:uid="{00000000-0005-0000-0000-00008F6E0000}"/>
    <cellStyle name="Percent 211" xfId="28303" xr:uid="{00000000-0005-0000-0000-0000906E0000}"/>
    <cellStyle name="Percent 212" xfId="28304" xr:uid="{00000000-0005-0000-0000-0000916E0000}"/>
    <cellStyle name="Percent 213" xfId="28305" xr:uid="{00000000-0005-0000-0000-0000926E0000}"/>
    <cellStyle name="Percent 214" xfId="28306" xr:uid="{00000000-0005-0000-0000-0000936E0000}"/>
    <cellStyle name="Percent 215" xfId="28307" xr:uid="{00000000-0005-0000-0000-0000946E0000}"/>
    <cellStyle name="Percent 216" xfId="28308" xr:uid="{00000000-0005-0000-0000-0000956E0000}"/>
    <cellStyle name="Percent 217" xfId="28309" xr:uid="{00000000-0005-0000-0000-0000966E0000}"/>
    <cellStyle name="Percent 218" xfId="28310" xr:uid="{00000000-0005-0000-0000-0000976E0000}"/>
    <cellStyle name="Percent 219" xfId="28311" xr:uid="{00000000-0005-0000-0000-0000986E0000}"/>
    <cellStyle name="Percent 22" xfId="28312" xr:uid="{00000000-0005-0000-0000-0000996E0000}"/>
    <cellStyle name="Percent 22 2" xfId="28313" xr:uid="{00000000-0005-0000-0000-00009A6E0000}"/>
    <cellStyle name="Percent 220" xfId="28314" xr:uid="{00000000-0005-0000-0000-00009B6E0000}"/>
    <cellStyle name="Percent 221" xfId="28315" xr:uid="{00000000-0005-0000-0000-00009C6E0000}"/>
    <cellStyle name="Percent 222" xfId="28316" xr:uid="{00000000-0005-0000-0000-00009D6E0000}"/>
    <cellStyle name="Percent 223" xfId="28317" xr:uid="{00000000-0005-0000-0000-00009E6E0000}"/>
    <cellStyle name="Percent 224" xfId="28318" xr:uid="{00000000-0005-0000-0000-00009F6E0000}"/>
    <cellStyle name="Percent 225" xfId="28319" xr:uid="{00000000-0005-0000-0000-0000A06E0000}"/>
    <cellStyle name="Percent 226" xfId="28320" xr:uid="{00000000-0005-0000-0000-0000A16E0000}"/>
    <cellStyle name="Percent 227" xfId="28321" xr:uid="{00000000-0005-0000-0000-0000A26E0000}"/>
    <cellStyle name="Percent 228" xfId="28322" xr:uid="{00000000-0005-0000-0000-0000A36E0000}"/>
    <cellStyle name="Percent 229" xfId="28323" xr:uid="{00000000-0005-0000-0000-0000A46E0000}"/>
    <cellStyle name="Percent 23" xfId="28324" xr:uid="{00000000-0005-0000-0000-0000A56E0000}"/>
    <cellStyle name="Percent 23 2" xfId="28325" xr:uid="{00000000-0005-0000-0000-0000A66E0000}"/>
    <cellStyle name="Percent 230" xfId="28326" xr:uid="{00000000-0005-0000-0000-0000A76E0000}"/>
    <cellStyle name="Percent 231" xfId="28327" xr:uid="{00000000-0005-0000-0000-0000A86E0000}"/>
    <cellStyle name="Percent 232" xfId="28328" xr:uid="{00000000-0005-0000-0000-0000A96E0000}"/>
    <cellStyle name="Percent 233" xfId="28329" xr:uid="{00000000-0005-0000-0000-0000AA6E0000}"/>
    <cellStyle name="Percent 234" xfId="28330" xr:uid="{00000000-0005-0000-0000-0000AB6E0000}"/>
    <cellStyle name="Percent 235" xfId="28331" xr:uid="{00000000-0005-0000-0000-0000AC6E0000}"/>
    <cellStyle name="Percent 236" xfId="28332" xr:uid="{00000000-0005-0000-0000-0000AD6E0000}"/>
    <cellStyle name="Percent 237" xfId="28333" xr:uid="{00000000-0005-0000-0000-0000AE6E0000}"/>
    <cellStyle name="Percent 238" xfId="28334" xr:uid="{00000000-0005-0000-0000-0000AF6E0000}"/>
    <cellStyle name="Percent 239" xfId="28335" xr:uid="{00000000-0005-0000-0000-0000B06E0000}"/>
    <cellStyle name="Percent 24" xfId="28336" xr:uid="{00000000-0005-0000-0000-0000B16E0000}"/>
    <cellStyle name="Percent 24 2" xfId="28337" xr:uid="{00000000-0005-0000-0000-0000B26E0000}"/>
    <cellStyle name="Percent 240" xfId="28338" xr:uid="{00000000-0005-0000-0000-0000B36E0000}"/>
    <cellStyle name="Percent 241" xfId="28339" xr:uid="{00000000-0005-0000-0000-0000B46E0000}"/>
    <cellStyle name="Percent 242" xfId="28340" xr:uid="{00000000-0005-0000-0000-0000B56E0000}"/>
    <cellStyle name="Percent 243" xfId="28341" xr:uid="{00000000-0005-0000-0000-0000B66E0000}"/>
    <cellStyle name="Percent 244" xfId="28342" xr:uid="{00000000-0005-0000-0000-0000B76E0000}"/>
    <cellStyle name="Percent 245" xfId="28343" xr:uid="{00000000-0005-0000-0000-0000B86E0000}"/>
    <cellStyle name="Percent 246" xfId="28344" xr:uid="{00000000-0005-0000-0000-0000B96E0000}"/>
    <cellStyle name="Percent 247" xfId="28345" xr:uid="{00000000-0005-0000-0000-0000BA6E0000}"/>
    <cellStyle name="Percent 248" xfId="28346" xr:uid="{00000000-0005-0000-0000-0000BB6E0000}"/>
    <cellStyle name="Percent 249" xfId="28347" xr:uid="{00000000-0005-0000-0000-0000BC6E0000}"/>
    <cellStyle name="Percent 25" xfId="28348" xr:uid="{00000000-0005-0000-0000-0000BD6E0000}"/>
    <cellStyle name="Percent 25 2" xfId="28349" xr:uid="{00000000-0005-0000-0000-0000BE6E0000}"/>
    <cellStyle name="Percent 250" xfId="28350" xr:uid="{00000000-0005-0000-0000-0000BF6E0000}"/>
    <cellStyle name="Percent 251" xfId="28351" xr:uid="{00000000-0005-0000-0000-0000C06E0000}"/>
    <cellStyle name="Percent 252" xfId="28352" xr:uid="{00000000-0005-0000-0000-0000C16E0000}"/>
    <cellStyle name="Percent 253" xfId="28353" xr:uid="{00000000-0005-0000-0000-0000C26E0000}"/>
    <cellStyle name="Percent 254" xfId="28354" xr:uid="{00000000-0005-0000-0000-0000C36E0000}"/>
    <cellStyle name="Percent 255" xfId="28355" xr:uid="{00000000-0005-0000-0000-0000C46E0000}"/>
    <cellStyle name="Percent 256" xfId="28356" xr:uid="{00000000-0005-0000-0000-0000C56E0000}"/>
    <cellStyle name="Percent 257" xfId="28357" xr:uid="{00000000-0005-0000-0000-0000C66E0000}"/>
    <cellStyle name="Percent 258" xfId="28358" xr:uid="{00000000-0005-0000-0000-0000C76E0000}"/>
    <cellStyle name="Percent 259" xfId="28359" xr:uid="{00000000-0005-0000-0000-0000C86E0000}"/>
    <cellStyle name="Percent 26" xfId="28360" xr:uid="{00000000-0005-0000-0000-0000C96E0000}"/>
    <cellStyle name="Percent 26 2" xfId="28361" xr:uid="{00000000-0005-0000-0000-0000CA6E0000}"/>
    <cellStyle name="Percent 260" xfId="28362" xr:uid="{00000000-0005-0000-0000-0000CB6E0000}"/>
    <cellStyle name="Percent 261" xfId="28363" xr:uid="{00000000-0005-0000-0000-0000CC6E0000}"/>
    <cellStyle name="Percent 262" xfId="28364" xr:uid="{00000000-0005-0000-0000-0000CD6E0000}"/>
    <cellStyle name="Percent 263" xfId="28365" xr:uid="{00000000-0005-0000-0000-0000CE6E0000}"/>
    <cellStyle name="Percent 264" xfId="28366" xr:uid="{00000000-0005-0000-0000-0000CF6E0000}"/>
    <cellStyle name="Percent 265" xfId="28367" xr:uid="{00000000-0005-0000-0000-0000D06E0000}"/>
    <cellStyle name="Percent 266" xfId="28368" xr:uid="{00000000-0005-0000-0000-0000D16E0000}"/>
    <cellStyle name="Percent 267" xfId="28369" xr:uid="{00000000-0005-0000-0000-0000D26E0000}"/>
    <cellStyle name="Percent 268" xfId="28370" xr:uid="{00000000-0005-0000-0000-0000D36E0000}"/>
    <cellStyle name="Percent 269" xfId="28371" xr:uid="{00000000-0005-0000-0000-0000D46E0000}"/>
    <cellStyle name="Percent 27" xfId="28372" xr:uid="{00000000-0005-0000-0000-0000D56E0000}"/>
    <cellStyle name="Percent 27 10" xfId="28373" xr:uid="{00000000-0005-0000-0000-0000D66E0000}"/>
    <cellStyle name="Percent 27 10 10" xfId="28374" xr:uid="{00000000-0005-0000-0000-0000D76E0000}"/>
    <cellStyle name="Percent 27 10 11" xfId="28375" xr:uid="{00000000-0005-0000-0000-0000D86E0000}"/>
    <cellStyle name="Percent 27 10 12" xfId="28376" xr:uid="{00000000-0005-0000-0000-0000D96E0000}"/>
    <cellStyle name="Percent 27 10 13" xfId="28377" xr:uid="{00000000-0005-0000-0000-0000DA6E0000}"/>
    <cellStyle name="Percent 27 10 14" xfId="28378" xr:uid="{00000000-0005-0000-0000-0000DB6E0000}"/>
    <cellStyle name="Percent 27 10 15" xfId="28379" xr:uid="{00000000-0005-0000-0000-0000DC6E0000}"/>
    <cellStyle name="Percent 27 10 16" xfId="28380" xr:uid="{00000000-0005-0000-0000-0000DD6E0000}"/>
    <cellStyle name="Percent 27 10 17" xfId="28381" xr:uid="{00000000-0005-0000-0000-0000DE6E0000}"/>
    <cellStyle name="Percent 27 10 18" xfId="28382" xr:uid="{00000000-0005-0000-0000-0000DF6E0000}"/>
    <cellStyle name="Percent 27 10 19" xfId="28383" xr:uid="{00000000-0005-0000-0000-0000E06E0000}"/>
    <cellStyle name="Percent 27 10 2" xfId="28384" xr:uid="{00000000-0005-0000-0000-0000E16E0000}"/>
    <cellStyle name="Percent 27 10 20" xfId="28385" xr:uid="{00000000-0005-0000-0000-0000E26E0000}"/>
    <cellStyle name="Percent 27 10 21" xfId="28386" xr:uid="{00000000-0005-0000-0000-0000E36E0000}"/>
    <cellStyle name="Percent 27 10 22" xfId="28387" xr:uid="{00000000-0005-0000-0000-0000E46E0000}"/>
    <cellStyle name="Percent 27 10 23" xfId="28388" xr:uid="{00000000-0005-0000-0000-0000E56E0000}"/>
    <cellStyle name="Percent 27 10 24" xfId="28389" xr:uid="{00000000-0005-0000-0000-0000E66E0000}"/>
    <cellStyle name="Percent 27 10 25" xfId="28390" xr:uid="{00000000-0005-0000-0000-0000E76E0000}"/>
    <cellStyle name="Percent 27 10 3" xfId="28391" xr:uid="{00000000-0005-0000-0000-0000E86E0000}"/>
    <cellStyle name="Percent 27 10 4" xfId="28392" xr:uid="{00000000-0005-0000-0000-0000E96E0000}"/>
    <cellStyle name="Percent 27 10 5" xfId="28393" xr:uid="{00000000-0005-0000-0000-0000EA6E0000}"/>
    <cellStyle name="Percent 27 10 6" xfId="28394" xr:uid="{00000000-0005-0000-0000-0000EB6E0000}"/>
    <cellStyle name="Percent 27 10 7" xfId="28395" xr:uid="{00000000-0005-0000-0000-0000EC6E0000}"/>
    <cellStyle name="Percent 27 10 8" xfId="28396" xr:uid="{00000000-0005-0000-0000-0000ED6E0000}"/>
    <cellStyle name="Percent 27 10 9" xfId="28397" xr:uid="{00000000-0005-0000-0000-0000EE6E0000}"/>
    <cellStyle name="Percent 27 11" xfId="28398" xr:uid="{00000000-0005-0000-0000-0000EF6E0000}"/>
    <cellStyle name="Percent 27 11 2" xfId="28399" xr:uid="{00000000-0005-0000-0000-0000F06E0000}"/>
    <cellStyle name="Percent 27 11 3" xfId="28400" xr:uid="{00000000-0005-0000-0000-0000F16E0000}"/>
    <cellStyle name="Percent 27 11 4" xfId="28401" xr:uid="{00000000-0005-0000-0000-0000F26E0000}"/>
    <cellStyle name="Percent 27 11 5" xfId="28402" xr:uid="{00000000-0005-0000-0000-0000F36E0000}"/>
    <cellStyle name="Percent 27 11 6" xfId="28403" xr:uid="{00000000-0005-0000-0000-0000F46E0000}"/>
    <cellStyle name="Percent 27 12" xfId="28404" xr:uid="{00000000-0005-0000-0000-0000F56E0000}"/>
    <cellStyle name="Percent 27 13" xfId="28405" xr:uid="{00000000-0005-0000-0000-0000F66E0000}"/>
    <cellStyle name="Percent 27 14" xfId="28406" xr:uid="{00000000-0005-0000-0000-0000F76E0000}"/>
    <cellStyle name="Percent 27 15" xfId="28407" xr:uid="{00000000-0005-0000-0000-0000F86E0000}"/>
    <cellStyle name="Percent 27 16" xfId="28408" xr:uid="{00000000-0005-0000-0000-0000F96E0000}"/>
    <cellStyle name="Percent 27 17" xfId="28409" xr:uid="{00000000-0005-0000-0000-0000FA6E0000}"/>
    <cellStyle name="Percent 27 18" xfId="28410" xr:uid="{00000000-0005-0000-0000-0000FB6E0000}"/>
    <cellStyle name="Percent 27 19" xfId="28411" xr:uid="{00000000-0005-0000-0000-0000FC6E0000}"/>
    <cellStyle name="Percent 27 2" xfId="28412" xr:uid="{00000000-0005-0000-0000-0000FD6E0000}"/>
    <cellStyle name="Percent 27 2 10" xfId="28413" xr:uid="{00000000-0005-0000-0000-0000FE6E0000}"/>
    <cellStyle name="Percent 27 2 11" xfId="28414" xr:uid="{00000000-0005-0000-0000-0000FF6E0000}"/>
    <cellStyle name="Percent 27 2 12" xfId="28415" xr:uid="{00000000-0005-0000-0000-0000006F0000}"/>
    <cellStyle name="Percent 27 2 13" xfId="28416" xr:uid="{00000000-0005-0000-0000-0000016F0000}"/>
    <cellStyle name="Percent 27 2 14" xfId="28417" xr:uid="{00000000-0005-0000-0000-0000026F0000}"/>
    <cellStyle name="Percent 27 2 15" xfId="28418" xr:uid="{00000000-0005-0000-0000-0000036F0000}"/>
    <cellStyle name="Percent 27 2 16" xfId="28419" xr:uid="{00000000-0005-0000-0000-0000046F0000}"/>
    <cellStyle name="Percent 27 2 17" xfId="28420" xr:uid="{00000000-0005-0000-0000-0000056F0000}"/>
    <cellStyle name="Percent 27 2 18" xfId="28421" xr:uid="{00000000-0005-0000-0000-0000066F0000}"/>
    <cellStyle name="Percent 27 2 19" xfId="28422" xr:uid="{00000000-0005-0000-0000-0000076F0000}"/>
    <cellStyle name="Percent 27 2 2" xfId="28423" xr:uid="{00000000-0005-0000-0000-0000086F0000}"/>
    <cellStyle name="Percent 27 2 2 2" xfId="28424" xr:uid="{00000000-0005-0000-0000-0000096F0000}"/>
    <cellStyle name="Percent 27 2 2 3" xfId="28425" xr:uid="{00000000-0005-0000-0000-00000A6F0000}"/>
    <cellStyle name="Percent 27 2 2 4" xfId="28426" xr:uid="{00000000-0005-0000-0000-00000B6F0000}"/>
    <cellStyle name="Percent 27 2 2 5" xfId="28427" xr:uid="{00000000-0005-0000-0000-00000C6F0000}"/>
    <cellStyle name="Percent 27 2 2 6" xfId="28428" xr:uid="{00000000-0005-0000-0000-00000D6F0000}"/>
    <cellStyle name="Percent 27 2 20" xfId="28429" xr:uid="{00000000-0005-0000-0000-00000E6F0000}"/>
    <cellStyle name="Percent 27 2 21" xfId="28430" xr:uid="{00000000-0005-0000-0000-00000F6F0000}"/>
    <cellStyle name="Percent 27 2 22" xfId="28431" xr:uid="{00000000-0005-0000-0000-0000106F0000}"/>
    <cellStyle name="Percent 27 2 23" xfId="28432" xr:uid="{00000000-0005-0000-0000-0000116F0000}"/>
    <cellStyle name="Percent 27 2 24" xfId="28433" xr:uid="{00000000-0005-0000-0000-0000126F0000}"/>
    <cellStyle name="Percent 27 2 25" xfId="28434" xr:uid="{00000000-0005-0000-0000-0000136F0000}"/>
    <cellStyle name="Percent 27 2 3" xfId="28435" xr:uid="{00000000-0005-0000-0000-0000146F0000}"/>
    <cellStyle name="Percent 27 2 4" xfId="28436" xr:uid="{00000000-0005-0000-0000-0000156F0000}"/>
    <cellStyle name="Percent 27 2 5" xfId="28437" xr:uid="{00000000-0005-0000-0000-0000166F0000}"/>
    <cellStyle name="Percent 27 2 6" xfId="28438" xr:uid="{00000000-0005-0000-0000-0000176F0000}"/>
    <cellStyle name="Percent 27 2 7" xfId="28439" xr:uid="{00000000-0005-0000-0000-0000186F0000}"/>
    <cellStyle name="Percent 27 2 8" xfId="28440" xr:uid="{00000000-0005-0000-0000-0000196F0000}"/>
    <cellStyle name="Percent 27 2 9" xfId="28441" xr:uid="{00000000-0005-0000-0000-00001A6F0000}"/>
    <cellStyle name="Percent 27 20" xfId="28442" xr:uid="{00000000-0005-0000-0000-00001B6F0000}"/>
    <cellStyle name="Percent 27 21" xfId="28443" xr:uid="{00000000-0005-0000-0000-00001C6F0000}"/>
    <cellStyle name="Percent 27 22" xfId="28444" xr:uid="{00000000-0005-0000-0000-00001D6F0000}"/>
    <cellStyle name="Percent 27 23" xfId="28445" xr:uid="{00000000-0005-0000-0000-00001E6F0000}"/>
    <cellStyle name="Percent 27 24" xfId="28446" xr:uid="{00000000-0005-0000-0000-00001F6F0000}"/>
    <cellStyle name="Percent 27 25" xfId="28447" xr:uid="{00000000-0005-0000-0000-0000206F0000}"/>
    <cellStyle name="Percent 27 26" xfId="28448" xr:uid="{00000000-0005-0000-0000-0000216F0000}"/>
    <cellStyle name="Percent 27 27" xfId="28449" xr:uid="{00000000-0005-0000-0000-0000226F0000}"/>
    <cellStyle name="Percent 27 28" xfId="28450" xr:uid="{00000000-0005-0000-0000-0000236F0000}"/>
    <cellStyle name="Percent 27 29" xfId="28451" xr:uid="{00000000-0005-0000-0000-0000246F0000}"/>
    <cellStyle name="Percent 27 3" xfId="28452" xr:uid="{00000000-0005-0000-0000-0000256F0000}"/>
    <cellStyle name="Percent 27 3 10" xfId="28453" xr:uid="{00000000-0005-0000-0000-0000266F0000}"/>
    <cellStyle name="Percent 27 3 11" xfId="28454" xr:uid="{00000000-0005-0000-0000-0000276F0000}"/>
    <cellStyle name="Percent 27 3 12" xfId="28455" xr:uid="{00000000-0005-0000-0000-0000286F0000}"/>
    <cellStyle name="Percent 27 3 13" xfId="28456" xr:uid="{00000000-0005-0000-0000-0000296F0000}"/>
    <cellStyle name="Percent 27 3 14" xfId="28457" xr:uid="{00000000-0005-0000-0000-00002A6F0000}"/>
    <cellStyle name="Percent 27 3 15" xfId="28458" xr:uid="{00000000-0005-0000-0000-00002B6F0000}"/>
    <cellStyle name="Percent 27 3 16" xfId="28459" xr:uid="{00000000-0005-0000-0000-00002C6F0000}"/>
    <cellStyle name="Percent 27 3 17" xfId="28460" xr:uid="{00000000-0005-0000-0000-00002D6F0000}"/>
    <cellStyle name="Percent 27 3 18" xfId="28461" xr:uid="{00000000-0005-0000-0000-00002E6F0000}"/>
    <cellStyle name="Percent 27 3 19" xfId="28462" xr:uid="{00000000-0005-0000-0000-00002F6F0000}"/>
    <cellStyle name="Percent 27 3 2" xfId="28463" xr:uid="{00000000-0005-0000-0000-0000306F0000}"/>
    <cellStyle name="Percent 27 3 2 2" xfId="28464" xr:uid="{00000000-0005-0000-0000-0000316F0000}"/>
    <cellStyle name="Percent 27 3 2 3" xfId="28465" xr:uid="{00000000-0005-0000-0000-0000326F0000}"/>
    <cellStyle name="Percent 27 3 2 4" xfId="28466" xr:uid="{00000000-0005-0000-0000-0000336F0000}"/>
    <cellStyle name="Percent 27 3 2 5" xfId="28467" xr:uid="{00000000-0005-0000-0000-0000346F0000}"/>
    <cellStyle name="Percent 27 3 2 6" xfId="28468" xr:uid="{00000000-0005-0000-0000-0000356F0000}"/>
    <cellStyle name="Percent 27 3 20" xfId="28469" xr:uid="{00000000-0005-0000-0000-0000366F0000}"/>
    <cellStyle name="Percent 27 3 21" xfId="28470" xr:uid="{00000000-0005-0000-0000-0000376F0000}"/>
    <cellStyle name="Percent 27 3 22" xfId="28471" xr:uid="{00000000-0005-0000-0000-0000386F0000}"/>
    <cellStyle name="Percent 27 3 23" xfId="28472" xr:uid="{00000000-0005-0000-0000-0000396F0000}"/>
    <cellStyle name="Percent 27 3 24" xfId="28473" xr:uid="{00000000-0005-0000-0000-00003A6F0000}"/>
    <cellStyle name="Percent 27 3 25" xfId="28474" xr:uid="{00000000-0005-0000-0000-00003B6F0000}"/>
    <cellStyle name="Percent 27 3 3" xfId="28475" xr:uid="{00000000-0005-0000-0000-00003C6F0000}"/>
    <cellStyle name="Percent 27 3 4" xfId="28476" xr:uid="{00000000-0005-0000-0000-00003D6F0000}"/>
    <cellStyle name="Percent 27 3 5" xfId="28477" xr:uid="{00000000-0005-0000-0000-00003E6F0000}"/>
    <cellStyle name="Percent 27 3 6" xfId="28478" xr:uid="{00000000-0005-0000-0000-00003F6F0000}"/>
    <cellStyle name="Percent 27 3 7" xfId="28479" xr:uid="{00000000-0005-0000-0000-0000406F0000}"/>
    <cellStyle name="Percent 27 3 8" xfId="28480" xr:uid="{00000000-0005-0000-0000-0000416F0000}"/>
    <cellStyle name="Percent 27 3 9" xfId="28481" xr:uid="{00000000-0005-0000-0000-0000426F0000}"/>
    <cellStyle name="Percent 27 30" xfId="28482" xr:uid="{00000000-0005-0000-0000-0000436F0000}"/>
    <cellStyle name="Percent 27 31" xfId="28483" xr:uid="{00000000-0005-0000-0000-0000446F0000}"/>
    <cellStyle name="Percent 27 32" xfId="28484" xr:uid="{00000000-0005-0000-0000-0000456F0000}"/>
    <cellStyle name="Percent 27 33" xfId="28485" xr:uid="{00000000-0005-0000-0000-0000466F0000}"/>
    <cellStyle name="Percent 27 34" xfId="28486" xr:uid="{00000000-0005-0000-0000-0000476F0000}"/>
    <cellStyle name="Percent 27 35" xfId="28487" xr:uid="{00000000-0005-0000-0000-0000486F0000}"/>
    <cellStyle name="Percent 27 36" xfId="28488" xr:uid="{00000000-0005-0000-0000-0000496F0000}"/>
    <cellStyle name="Percent 27 37" xfId="28489" xr:uid="{00000000-0005-0000-0000-00004A6F0000}"/>
    <cellStyle name="Percent 27 38" xfId="28490" xr:uid="{00000000-0005-0000-0000-00004B6F0000}"/>
    <cellStyle name="Percent 27 39" xfId="28491" xr:uid="{00000000-0005-0000-0000-00004C6F0000}"/>
    <cellStyle name="Percent 27 4" xfId="28492" xr:uid="{00000000-0005-0000-0000-00004D6F0000}"/>
    <cellStyle name="Percent 27 4 10" xfId="28493" xr:uid="{00000000-0005-0000-0000-00004E6F0000}"/>
    <cellStyle name="Percent 27 4 11" xfId="28494" xr:uid="{00000000-0005-0000-0000-00004F6F0000}"/>
    <cellStyle name="Percent 27 4 12" xfId="28495" xr:uid="{00000000-0005-0000-0000-0000506F0000}"/>
    <cellStyle name="Percent 27 4 13" xfId="28496" xr:uid="{00000000-0005-0000-0000-0000516F0000}"/>
    <cellStyle name="Percent 27 4 14" xfId="28497" xr:uid="{00000000-0005-0000-0000-0000526F0000}"/>
    <cellStyle name="Percent 27 4 15" xfId="28498" xr:uid="{00000000-0005-0000-0000-0000536F0000}"/>
    <cellStyle name="Percent 27 4 16" xfId="28499" xr:uid="{00000000-0005-0000-0000-0000546F0000}"/>
    <cellStyle name="Percent 27 4 17" xfId="28500" xr:uid="{00000000-0005-0000-0000-0000556F0000}"/>
    <cellStyle name="Percent 27 4 18" xfId="28501" xr:uid="{00000000-0005-0000-0000-0000566F0000}"/>
    <cellStyle name="Percent 27 4 19" xfId="28502" xr:uid="{00000000-0005-0000-0000-0000576F0000}"/>
    <cellStyle name="Percent 27 4 2" xfId="28503" xr:uid="{00000000-0005-0000-0000-0000586F0000}"/>
    <cellStyle name="Percent 27 4 2 2" xfId="28504" xr:uid="{00000000-0005-0000-0000-0000596F0000}"/>
    <cellStyle name="Percent 27 4 2 3" xfId="28505" xr:uid="{00000000-0005-0000-0000-00005A6F0000}"/>
    <cellStyle name="Percent 27 4 2 4" xfId="28506" xr:uid="{00000000-0005-0000-0000-00005B6F0000}"/>
    <cellStyle name="Percent 27 4 2 5" xfId="28507" xr:uid="{00000000-0005-0000-0000-00005C6F0000}"/>
    <cellStyle name="Percent 27 4 2 6" xfId="28508" xr:uid="{00000000-0005-0000-0000-00005D6F0000}"/>
    <cellStyle name="Percent 27 4 20" xfId="28509" xr:uid="{00000000-0005-0000-0000-00005E6F0000}"/>
    <cellStyle name="Percent 27 4 21" xfId="28510" xr:uid="{00000000-0005-0000-0000-00005F6F0000}"/>
    <cellStyle name="Percent 27 4 22" xfId="28511" xr:uid="{00000000-0005-0000-0000-0000606F0000}"/>
    <cellStyle name="Percent 27 4 23" xfId="28512" xr:uid="{00000000-0005-0000-0000-0000616F0000}"/>
    <cellStyle name="Percent 27 4 24" xfId="28513" xr:uid="{00000000-0005-0000-0000-0000626F0000}"/>
    <cellStyle name="Percent 27 4 25" xfId="28514" xr:uid="{00000000-0005-0000-0000-0000636F0000}"/>
    <cellStyle name="Percent 27 4 3" xfId="28515" xr:uid="{00000000-0005-0000-0000-0000646F0000}"/>
    <cellStyle name="Percent 27 4 4" xfId="28516" xr:uid="{00000000-0005-0000-0000-0000656F0000}"/>
    <cellStyle name="Percent 27 4 5" xfId="28517" xr:uid="{00000000-0005-0000-0000-0000666F0000}"/>
    <cellStyle name="Percent 27 4 6" xfId="28518" xr:uid="{00000000-0005-0000-0000-0000676F0000}"/>
    <cellStyle name="Percent 27 4 7" xfId="28519" xr:uid="{00000000-0005-0000-0000-0000686F0000}"/>
    <cellStyle name="Percent 27 4 8" xfId="28520" xr:uid="{00000000-0005-0000-0000-0000696F0000}"/>
    <cellStyle name="Percent 27 4 9" xfId="28521" xr:uid="{00000000-0005-0000-0000-00006A6F0000}"/>
    <cellStyle name="Percent 27 40" xfId="28522" xr:uid="{00000000-0005-0000-0000-00006B6F0000}"/>
    <cellStyle name="Percent 27 41" xfId="28523" xr:uid="{00000000-0005-0000-0000-00006C6F0000}"/>
    <cellStyle name="Percent 27 5" xfId="28524" xr:uid="{00000000-0005-0000-0000-00006D6F0000}"/>
    <cellStyle name="Percent 27 5 10" xfId="28525" xr:uid="{00000000-0005-0000-0000-00006E6F0000}"/>
    <cellStyle name="Percent 27 5 11" xfId="28526" xr:uid="{00000000-0005-0000-0000-00006F6F0000}"/>
    <cellStyle name="Percent 27 5 12" xfId="28527" xr:uid="{00000000-0005-0000-0000-0000706F0000}"/>
    <cellStyle name="Percent 27 5 13" xfId="28528" xr:uid="{00000000-0005-0000-0000-0000716F0000}"/>
    <cellStyle name="Percent 27 5 14" xfId="28529" xr:uid="{00000000-0005-0000-0000-0000726F0000}"/>
    <cellStyle name="Percent 27 5 15" xfId="28530" xr:uid="{00000000-0005-0000-0000-0000736F0000}"/>
    <cellStyle name="Percent 27 5 16" xfId="28531" xr:uid="{00000000-0005-0000-0000-0000746F0000}"/>
    <cellStyle name="Percent 27 5 17" xfId="28532" xr:uid="{00000000-0005-0000-0000-0000756F0000}"/>
    <cellStyle name="Percent 27 5 18" xfId="28533" xr:uid="{00000000-0005-0000-0000-0000766F0000}"/>
    <cellStyle name="Percent 27 5 19" xfId="28534" xr:uid="{00000000-0005-0000-0000-0000776F0000}"/>
    <cellStyle name="Percent 27 5 2" xfId="28535" xr:uid="{00000000-0005-0000-0000-0000786F0000}"/>
    <cellStyle name="Percent 27 5 2 2" xfId="28536" xr:uid="{00000000-0005-0000-0000-0000796F0000}"/>
    <cellStyle name="Percent 27 5 2 3" xfId="28537" xr:uid="{00000000-0005-0000-0000-00007A6F0000}"/>
    <cellStyle name="Percent 27 5 2 4" xfId="28538" xr:uid="{00000000-0005-0000-0000-00007B6F0000}"/>
    <cellStyle name="Percent 27 5 2 5" xfId="28539" xr:uid="{00000000-0005-0000-0000-00007C6F0000}"/>
    <cellStyle name="Percent 27 5 2 6" xfId="28540" xr:uid="{00000000-0005-0000-0000-00007D6F0000}"/>
    <cellStyle name="Percent 27 5 20" xfId="28541" xr:uid="{00000000-0005-0000-0000-00007E6F0000}"/>
    <cellStyle name="Percent 27 5 21" xfId="28542" xr:uid="{00000000-0005-0000-0000-00007F6F0000}"/>
    <cellStyle name="Percent 27 5 22" xfId="28543" xr:uid="{00000000-0005-0000-0000-0000806F0000}"/>
    <cellStyle name="Percent 27 5 23" xfId="28544" xr:uid="{00000000-0005-0000-0000-0000816F0000}"/>
    <cellStyle name="Percent 27 5 24" xfId="28545" xr:uid="{00000000-0005-0000-0000-0000826F0000}"/>
    <cellStyle name="Percent 27 5 25" xfId="28546" xr:uid="{00000000-0005-0000-0000-0000836F0000}"/>
    <cellStyle name="Percent 27 5 3" xfId="28547" xr:uid="{00000000-0005-0000-0000-0000846F0000}"/>
    <cellStyle name="Percent 27 5 4" xfId="28548" xr:uid="{00000000-0005-0000-0000-0000856F0000}"/>
    <cellStyle name="Percent 27 5 5" xfId="28549" xr:uid="{00000000-0005-0000-0000-0000866F0000}"/>
    <cellStyle name="Percent 27 5 6" xfId="28550" xr:uid="{00000000-0005-0000-0000-0000876F0000}"/>
    <cellStyle name="Percent 27 5 7" xfId="28551" xr:uid="{00000000-0005-0000-0000-0000886F0000}"/>
    <cellStyle name="Percent 27 5 8" xfId="28552" xr:uid="{00000000-0005-0000-0000-0000896F0000}"/>
    <cellStyle name="Percent 27 5 9" xfId="28553" xr:uid="{00000000-0005-0000-0000-00008A6F0000}"/>
    <cellStyle name="Percent 27 6" xfId="28554" xr:uid="{00000000-0005-0000-0000-00008B6F0000}"/>
    <cellStyle name="Percent 27 6 10" xfId="28555" xr:uid="{00000000-0005-0000-0000-00008C6F0000}"/>
    <cellStyle name="Percent 27 6 11" xfId="28556" xr:uid="{00000000-0005-0000-0000-00008D6F0000}"/>
    <cellStyle name="Percent 27 6 12" xfId="28557" xr:uid="{00000000-0005-0000-0000-00008E6F0000}"/>
    <cellStyle name="Percent 27 6 13" xfId="28558" xr:uid="{00000000-0005-0000-0000-00008F6F0000}"/>
    <cellStyle name="Percent 27 6 14" xfId="28559" xr:uid="{00000000-0005-0000-0000-0000906F0000}"/>
    <cellStyle name="Percent 27 6 15" xfId="28560" xr:uid="{00000000-0005-0000-0000-0000916F0000}"/>
    <cellStyle name="Percent 27 6 16" xfId="28561" xr:uid="{00000000-0005-0000-0000-0000926F0000}"/>
    <cellStyle name="Percent 27 6 17" xfId="28562" xr:uid="{00000000-0005-0000-0000-0000936F0000}"/>
    <cellStyle name="Percent 27 6 18" xfId="28563" xr:uid="{00000000-0005-0000-0000-0000946F0000}"/>
    <cellStyle name="Percent 27 6 19" xfId="28564" xr:uid="{00000000-0005-0000-0000-0000956F0000}"/>
    <cellStyle name="Percent 27 6 2" xfId="28565" xr:uid="{00000000-0005-0000-0000-0000966F0000}"/>
    <cellStyle name="Percent 27 6 20" xfId="28566" xr:uid="{00000000-0005-0000-0000-0000976F0000}"/>
    <cellStyle name="Percent 27 6 21" xfId="28567" xr:uid="{00000000-0005-0000-0000-0000986F0000}"/>
    <cellStyle name="Percent 27 6 22" xfId="28568" xr:uid="{00000000-0005-0000-0000-0000996F0000}"/>
    <cellStyle name="Percent 27 6 23" xfId="28569" xr:uid="{00000000-0005-0000-0000-00009A6F0000}"/>
    <cellStyle name="Percent 27 6 24" xfId="28570" xr:uid="{00000000-0005-0000-0000-00009B6F0000}"/>
    <cellStyle name="Percent 27 6 25" xfId="28571" xr:uid="{00000000-0005-0000-0000-00009C6F0000}"/>
    <cellStyle name="Percent 27 6 3" xfId="28572" xr:uid="{00000000-0005-0000-0000-00009D6F0000}"/>
    <cellStyle name="Percent 27 6 4" xfId="28573" xr:uid="{00000000-0005-0000-0000-00009E6F0000}"/>
    <cellStyle name="Percent 27 6 5" xfId="28574" xr:uid="{00000000-0005-0000-0000-00009F6F0000}"/>
    <cellStyle name="Percent 27 6 6" xfId="28575" xr:uid="{00000000-0005-0000-0000-0000A06F0000}"/>
    <cellStyle name="Percent 27 6 7" xfId="28576" xr:uid="{00000000-0005-0000-0000-0000A16F0000}"/>
    <cellStyle name="Percent 27 6 8" xfId="28577" xr:uid="{00000000-0005-0000-0000-0000A26F0000}"/>
    <cellStyle name="Percent 27 6 9" xfId="28578" xr:uid="{00000000-0005-0000-0000-0000A36F0000}"/>
    <cellStyle name="Percent 27 7" xfId="28579" xr:uid="{00000000-0005-0000-0000-0000A46F0000}"/>
    <cellStyle name="Percent 27 7 10" xfId="28580" xr:uid="{00000000-0005-0000-0000-0000A56F0000}"/>
    <cellStyle name="Percent 27 7 11" xfId="28581" xr:uid="{00000000-0005-0000-0000-0000A66F0000}"/>
    <cellStyle name="Percent 27 7 12" xfId="28582" xr:uid="{00000000-0005-0000-0000-0000A76F0000}"/>
    <cellStyle name="Percent 27 7 13" xfId="28583" xr:uid="{00000000-0005-0000-0000-0000A86F0000}"/>
    <cellStyle name="Percent 27 7 14" xfId="28584" xr:uid="{00000000-0005-0000-0000-0000A96F0000}"/>
    <cellStyle name="Percent 27 7 15" xfId="28585" xr:uid="{00000000-0005-0000-0000-0000AA6F0000}"/>
    <cellStyle name="Percent 27 7 16" xfId="28586" xr:uid="{00000000-0005-0000-0000-0000AB6F0000}"/>
    <cellStyle name="Percent 27 7 17" xfId="28587" xr:uid="{00000000-0005-0000-0000-0000AC6F0000}"/>
    <cellStyle name="Percent 27 7 18" xfId="28588" xr:uid="{00000000-0005-0000-0000-0000AD6F0000}"/>
    <cellStyle name="Percent 27 7 19" xfId="28589" xr:uid="{00000000-0005-0000-0000-0000AE6F0000}"/>
    <cellStyle name="Percent 27 7 2" xfId="28590" xr:uid="{00000000-0005-0000-0000-0000AF6F0000}"/>
    <cellStyle name="Percent 27 7 20" xfId="28591" xr:uid="{00000000-0005-0000-0000-0000B06F0000}"/>
    <cellStyle name="Percent 27 7 21" xfId="28592" xr:uid="{00000000-0005-0000-0000-0000B16F0000}"/>
    <cellStyle name="Percent 27 7 22" xfId="28593" xr:uid="{00000000-0005-0000-0000-0000B26F0000}"/>
    <cellStyle name="Percent 27 7 23" xfId="28594" xr:uid="{00000000-0005-0000-0000-0000B36F0000}"/>
    <cellStyle name="Percent 27 7 24" xfId="28595" xr:uid="{00000000-0005-0000-0000-0000B46F0000}"/>
    <cellStyle name="Percent 27 7 25" xfId="28596" xr:uid="{00000000-0005-0000-0000-0000B56F0000}"/>
    <cellStyle name="Percent 27 7 3" xfId="28597" xr:uid="{00000000-0005-0000-0000-0000B66F0000}"/>
    <cellStyle name="Percent 27 7 4" xfId="28598" xr:uid="{00000000-0005-0000-0000-0000B76F0000}"/>
    <cellStyle name="Percent 27 7 5" xfId="28599" xr:uid="{00000000-0005-0000-0000-0000B86F0000}"/>
    <cellStyle name="Percent 27 7 6" xfId="28600" xr:uid="{00000000-0005-0000-0000-0000B96F0000}"/>
    <cellStyle name="Percent 27 7 7" xfId="28601" xr:uid="{00000000-0005-0000-0000-0000BA6F0000}"/>
    <cellStyle name="Percent 27 7 8" xfId="28602" xr:uid="{00000000-0005-0000-0000-0000BB6F0000}"/>
    <cellStyle name="Percent 27 7 9" xfId="28603" xr:uid="{00000000-0005-0000-0000-0000BC6F0000}"/>
    <cellStyle name="Percent 27 8" xfId="28604" xr:uid="{00000000-0005-0000-0000-0000BD6F0000}"/>
    <cellStyle name="Percent 27 8 10" xfId="28605" xr:uid="{00000000-0005-0000-0000-0000BE6F0000}"/>
    <cellStyle name="Percent 27 8 11" xfId="28606" xr:uid="{00000000-0005-0000-0000-0000BF6F0000}"/>
    <cellStyle name="Percent 27 8 12" xfId="28607" xr:uid="{00000000-0005-0000-0000-0000C06F0000}"/>
    <cellStyle name="Percent 27 8 13" xfId="28608" xr:uid="{00000000-0005-0000-0000-0000C16F0000}"/>
    <cellStyle name="Percent 27 8 14" xfId="28609" xr:uid="{00000000-0005-0000-0000-0000C26F0000}"/>
    <cellStyle name="Percent 27 8 15" xfId="28610" xr:uid="{00000000-0005-0000-0000-0000C36F0000}"/>
    <cellStyle name="Percent 27 8 16" xfId="28611" xr:uid="{00000000-0005-0000-0000-0000C46F0000}"/>
    <cellStyle name="Percent 27 8 17" xfId="28612" xr:uid="{00000000-0005-0000-0000-0000C56F0000}"/>
    <cellStyle name="Percent 27 8 18" xfId="28613" xr:uid="{00000000-0005-0000-0000-0000C66F0000}"/>
    <cellStyle name="Percent 27 8 19" xfId="28614" xr:uid="{00000000-0005-0000-0000-0000C76F0000}"/>
    <cellStyle name="Percent 27 8 2" xfId="28615" xr:uid="{00000000-0005-0000-0000-0000C86F0000}"/>
    <cellStyle name="Percent 27 8 20" xfId="28616" xr:uid="{00000000-0005-0000-0000-0000C96F0000}"/>
    <cellStyle name="Percent 27 8 21" xfId="28617" xr:uid="{00000000-0005-0000-0000-0000CA6F0000}"/>
    <cellStyle name="Percent 27 8 22" xfId="28618" xr:uid="{00000000-0005-0000-0000-0000CB6F0000}"/>
    <cellStyle name="Percent 27 8 23" xfId="28619" xr:uid="{00000000-0005-0000-0000-0000CC6F0000}"/>
    <cellStyle name="Percent 27 8 24" xfId="28620" xr:uid="{00000000-0005-0000-0000-0000CD6F0000}"/>
    <cellStyle name="Percent 27 8 25" xfId="28621" xr:uid="{00000000-0005-0000-0000-0000CE6F0000}"/>
    <cellStyle name="Percent 27 8 3" xfId="28622" xr:uid="{00000000-0005-0000-0000-0000CF6F0000}"/>
    <cellStyle name="Percent 27 8 4" xfId="28623" xr:uid="{00000000-0005-0000-0000-0000D06F0000}"/>
    <cellStyle name="Percent 27 8 5" xfId="28624" xr:uid="{00000000-0005-0000-0000-0000D16F0000}"/>
    <cellStyle name="Percent 27 8 6" xfId="28625" xr:uid="{00000000-0005-0000-0000-0000D26F0000}"/>
    <cellStyle name="Percent 27 8 7" xfId="28626" xr:uid="{00000000-0005-0000-0000-0000D36F0000}"/>
    <cellStyle name="Percent 27 8 8" xfId="28627" xr:uid="{00000000-0005-0000-0000-0000D46F0000}"/>
    <cellStyle name="Percent 27 8 9" xfId="28628" xr:uid="{00000000-0005-0000-0000-0000D56F0000}"/>
    <cellStyle name="Percent 27 9" xfId="28629" xr:uid="{00000000-0005-0000-0000-0000D66F0000}"/>
    <cellStyle name="Percent 27 9 10" xfId="28630" xr:uid="{00000000-0005-0000-0000-0000D76F0000}"/>
    <cellStyle name="Percent 27 9 11" xfId="28631" xr:uid="{00000000-0005-0000-0000-0000D86F0000}"/>
    <cellStyle name="Percent 27 9 12" xfId="28632" xr:uid="{00000000-0005-0000-0000-0000D96F0000}"/>
    <cellStyle name="Percent 27 9 13" xfId="28633" xr:uid="{00000000-0005-0000-0000-0000DA6F0000}"/>
    <cellStyle name="Percent 27 9 14" xfId="28634" xr:uid="{00000000-0005-0000-0000-0000DB6F0000}"/>
    <cellStyle name="Percent 27 9 15" xfId="28635" xr:uid="{00000000-0005-0000-0000-0000DC6F0000}"/>
    <cellStyle name="Percent 27 9 16" xfId="28636" xr:uid="{00000000-0005-0000-0000-0000DD6F0000}"/>
    <cellStyle name="Percent 27 9 17" xfId="28637" xr:uid="{00000000-0005-0000-0000-0000DE6F0000}"/>
    <cellStyle name="Percent 27 9 18" xfId="28638" xr:uid="{00000000-0005-0000-0000-0000DF6F0000}"/>
    <cellStyle name="Percent 27 9 19" xfId="28639" xr:uid="{00000000-0005-0000-0000-0000E06F0000}"/>
    <cellStyle name="Percent 27 9 2" xfId="28640" xr:uid="{00000000-0005-0000-0000-0000E16F0000}"/>
    <cellStyle name="Percent 27 9 20" xfId="28641" xr:uid="{00000000-0005-0000-0000-0000E26F0000}"/>
    <cellStyle name="Percent 27 9 21" xfId="28642" xr:uid="{00000000-0005-0000-0000-0000E36F0000}"/>
    <cellStyle name="Percent 27 9 22" xfId="28643" xr:uid="{00000000-0005-0000-0000-0000E46F0000}"/>
    <cellStyle name="Percent 27 9 23" xfId="28644" xr:uid="{00000000-0005-0000-0000-0000E56F0000}"/>
    <cellStyle name="Percent 27 9 24" xfId="28645" xr:uid="{00000000-0005-0000-0000-0000E66F0000}"/>
    <cellStyle name="Percent 27 9 25" xfId="28646" xr:uid="{00000000-0005-0000-0000-0000E76F0000}"/>
    <cellStyle name="Percent 27 9 3" xfId="28647" xr:uid="{00000000-0005-0000-0000-0000E86F0000}"/>
    <cellStyle name="Percent 27 9 4" xfId="28648" xr:uid="{00000000-0005-0000-0000-0000E96F0000}"/>
    <cellStyle name="Percent 27 9 5" xfId="28649" xr:uid="{00000000-0005-0000-0000-0000EA6F0000}"/>
    <cellStyle name="Percent 27 9 6" xfId="28650" xr:uid="{00000000-0005-0000-0000-0000EB6F0000}"/>
    <cellStyle name="Percent 27 9 7" xfId="28651" xr:uid="{00000000-0005-0000-0000-0000EC6F0000}"/>
    <cellStyle name="Percent 27 9 8" xfId="28652" xr:uid="{00000000-0005-0000-0000-0000ED6F0000}"/>
    <cellStyle name="Percent 27 9 9" xfId="28653" xr:uid="{00000000-0005-0000-0000-0000EE6F0000}"/>
    <cellStyle name="Percent 270" xfId="28654" xr:uid="{00000000-0005-0000-0000-0000EF6F0000}"/>
    <cellStyle name="Percent 271" xfId="28655" xr:uid="{00000000-0005-0000-0000-0000F06F0000}"/>
    <cellStyle name="Percent 272" xfId="28656" xr:uid="{00000000-0005-0000-0000-0000F16F0000}"/>
    <cellStyle name="Percent 273" xfId="28657" xr:uid="{00000000-0005-0000-0000-0000F26F0000}"/>
    <cellStyle name="Percent 274" xfId="28658" xr:uid="{00000000-0005-0000-0000-0000F36F0000}"/>
    <cellStyle name="Percent 275" xfId="28659" xr:uid="{00000000-0005-0000-0000-0000F46F0000}"/>
    <cellStyle name="Percent 276" xfId="28660" xr:uid="{00000000-0005-0000-0000-0000F56F0000}"/>
    <cellStyle name="Percent 277" xfId="28661" xr:uid="{00000000-0005-0000-0000-0000F66F0000}"/>
    <cellStyle name="Percent 278" xfId="28662" xr:uid="{00000000-0005-0000-0000-0000F76F0000}"/>
    <cellStyle name="Percent 279" xfId="28663" xr:uid="{00000000-0005-0000-0000-0000F86F0000}"/>
    <cellStyle name="Percent 28" xfId="28664" xr:uid="{00000000-0005-0000-0000-0000F96F0000}"/>
    <cellStyle name="Percent 29" xfId="28665" xr:uid="{00000000-0005-0000-0000-0000FA6F0000}"/>
    <cellStyle name="Percent 3" xfId="28666" xr:uid="{00000000-0005-0000-0000-0000FB6F0000}"/>
    <cellStyle name="Percent 3 2" xfId="28667" xr:uid="{00000000-0005-0000-0000-0000FC6F0000}"/>
    <cellStyle name="Percent 3 3" xfId="28668" xr:uid="{00000000-0005-0000-0000-0000FD6F0000}"/>
    <cellStyle name="Percent 3 4" xfId="28669" xr:uid="{00000000-0005-0000-0000-0000FE6F0000}"/>
    <cellStyle name="Percent 3 5" xfId="28670" xr:uid="{00000000-0005-0000-0000-0000FF6F0000}"/>
    <cellStyle name="Percent 30" xfId="28671" xr:uid="{00000000-0005-0000-0000-000000700000}"/>
    <cellStyle name="Percent 31" xfId="28672" xr:uid="{00000000-0005-0000-0000-000001700000}"/>
    <cellStyle name="Percent 32" xfId="28673" xr:uid="{00000000-0005-0000-0000-000002700000}"/>
    <cellStyle name="Percent 33" xfId="28674" xr:uid="{00000000-0005-0000-0000-000003700000}"/>
    <cellStyle name="Percent 34" xfId="28675" xr:uid="{00000000-0005-0000-0000-000004700000}"/>
    <cellStyle name="Percent 35" xfId="28676" xr:uid="{00000000-0005-0000-0000-000005700000}"/>
    <cellStyle name="Percent 36" xfId="28677" xr:uid="{00000000-0005-0000-0000-000006700000}"/>
    <cellStyle name="Percent 37" xfId="28678" xr:uid="{00000000-0005-0000-0000-000007700000}"/>
    <cellStyle name="Percent 38" xfId="28679" xr:uid="{00000000-0005-0000-0000-000008700000}"/>
    <cellStyle name="Percent 39" xfId="28680" xr:uid="{00000000-0005-0000-0000-000009700000}"/>
    <cellStyle name="Percent 4" xfId="28681" xr:uid="{00000000-0005-0000-0000-00000A700000}"/>
    <cellStyle name="Percent 4 2" xfId="28682" xr:uid="{00000000-0005-0000-0000-00000B700000}"/>
    <cellStyle name="Percent 4 2 2" xfId="28683" xr:uid="{00000000-0005-0000-0000-00000C700000}"/>
    <cellStyle name="Percent 4 2 3" xfId="28684" xr:uid="{00000000-0005-0000-0000-00000D700000}"/>
    <cellStyle name="Percent 4 3" xfId="28685" xr:uid="{00000000-0005-0000-0000-00000E700000}"/>
    <cellStyle name="Percent 4 3 2" xfId="28686" xr:uid="{00000000-0005-0000-0000-00000F700000}"/>
    <cellStyle name="Percent 4 4" xfId="28687" xr:uid="{00000000-0005-0000-0000-000010700000}"/>
    <cellStyle name="Percent 40" xfId="28688" xr:uid="{00000000-0005-0000-0000-000011700000}"/>
    <cellStyle name="Percent 41" xfId="28689" xr:uid="{00000000-0005-0000-0000-000012700000}"/>
    <cellStyle name="Percent 42" xfId="28690" xr:uid="{00000000-0005-0000-0000-000013700000}"/>
    <cellStyle name="Percent 43" xfId="28691" xr:uid="{00000000-0005-0000-0000-000014700000}"/>
    <cellStyle name="Percent 44" xfId="28692" xr:uid="{00000000-0005-0000-0000-000015700000}"/>
    <cellStyle name="Percent 45" xfId="28693" xr:uid="{00000000-0005-0000-0000-000016700000}"/>
    <cellStyle name="Percent 46" xfId="28694" xr:uid="{00000000-0005-0000-0000-000017700000}"/>
    <cellStyle name="Percent 47" xfId="28695" xr:uid="{00000000-0005-0000-0000-000018700000}"/>
    <cellStyle name="Percent 48" xfId="28696" xr:uid="{00000000-0005-0000-0000-000019700000}"/>
    <cellStyle name="Percent 49" xfId="28697" xr:uid="{00000000-0005-0000-0000-00001A700000}"/>
    <cellStyle name="Percent 5" xfId="28698" xr:uid="{00000000-0005-0000-0000-00001B700000}"/>
    <cellStyle name="Percent 5 2" xfId="28699" xr:uid="{00000000-0005-0000-0000-00001C700000}"/>
    <cellStyle name="Percent 5 3" xfId="28700" xr:uid="{00000000-0005-0000-0000-00001D700000}"/>
    <cellStyle name="Percent 5 4" xfId="28701" xr:uid="{00000000-0005-0000-0000-00001E700000}"/>
    <cellStyle name="Percent 5 5" xfId="28702" xr:uid="{00000000-0005-0000-0000-00001F700000}"/>
    <cellStyle name="Percent 50" xfId="28703" xr:uid="{00000000-0005-0000-0000-000020700000}"/>
    <cellStyle name="Percent 51" xfId="28704" xr:uid="{00000000-0005-0000-0000-000021700000}"/>
    <cellStyle name="Percent 52" xfId="28705" xr:uid="{00000000-0005-0000-0000-000022700000}"/>
    <cellStyle name="Percent 53" xfId="28706" xr:uid="{00000000-0005-0000-0000-000023700000}"/>
    <cellStyle name="Percent 54" xfId="28707" xr:uid="{00000000-0005-0000-0000-000024700000}"/>
    <cellStyle name="Percent 55" xfId="28708" xr:uid="{00000000-0005-0000-0000-000025700000}"/>
    <cellStyle name="Percent 56" xfId="28709" xr:uid="{00000000-0005-0000-0000-000026700000}"/>
    <cellStyle name="Percent 57" xfId="28710" xr:uid="{00000000-0005-0000-0000-000027700000}"/>
    <cellStyle name="Percent 58" xfId="28711" xr:uid="{00000000-0005-0000-0000-000028700000}"/>
    <cellStyle name="Percent 59" xfId="28712" xr:uid="{00000000-0005-0000-0000-000029700000}"/>
    <cellStyle name="Percent 6" xfId="28713" xr:uid="{00000000-0005-0000-0000-00002A700000}"/>
    <cellStyle name="Percent 6 2" xfId="28714" xr:uid="{00000000-0005-0000-0000-00002B700000}"/>
    <cellStyle name="Percent 6 2 2" xfId="28715" xr:uid="{00000000-0005-0000-0000-00002C700000}"/>
    <cellStyle name="Percent 6 3" xfId="28716" xr:uid="{00000000-0005-0000-0000-00002D700000}"/>
    <cellStyle name="Percent 6 4" xfId="28717" xr:uid="{00000000-0005-0000-0000-00002E700000}"/>
    <cellStyle name="Percent 60" xfId="28718" xr:uid="{00000000-0005-0000-0000-00002F700000}"/>
    <cellStyle name="Percent 61" xfId="28719" xr:uid="{00000000-0005-0000-0000-000030700000}"/>
    <cellStyle name="Percent 62" xfId="28720" xr:uid="{00000000-0005-0000-0000-000031700000}"/>
    <cellStyle name="Percent 63" xfId="28721" xr:uid="{00000000-0005-0000-0000-000032700000}"/>
    <cellStyle name="Percent 64" xfId="28722" xr:uid="{00000000-0005-0000-0000-000033700000}"/>
    <cellStyle name="Percent 65" xfId="28723" xr:uid="{00000000-0005-0000-0000-000034700000}"/>
    <cellStyle name="Percent 66" xfId="28724" xr:uid="{00000000-0005-0000-0000-000035700000}"/>
    <cellStyle name="Percent 67" xfId="28725" xr:uid="{00000000-0005-0000-0000-000036700000}"/>
    <cellStyle name="Percent 68" xfId="28726" xr:uid="{00000000-0005-0000-0000-000037700000}"/>
    <cellStyle name="Percent 69" xfId="28727" xr:uid="{00000000-0005-0000-0000-000038700000}"/>
    <cellStyle name="Percent 7" xfId="28728" xr:uid="{00000000-0005-0000-0000-000039700000}"/>
    <cellStyle name="Percent 7 2" xfId="28729" xr:uid="{00000000-0005-0000-0000-00003A700000}"/>
    <cellStyle name="Percent 7 3" xfId="28730" xr:uid="{00000000-0005-0000-0000-00003B700000}"/>
    <cellStyle name="Percent 7 4" xfId="28731" xr:uid="{00000000-0005-0000-0000-00003C700000}"/>
    <cellStyle name="Percent 7 5" xfId="28732" xr:uid="{00000000-0005-0000-0000-00003D700000}"/>
    <cellStyle name="Percent 70" xfId="28733" xr:uid="{00000000-0005-0000-0000-00003E700000}"/>
    <cellStyle name="Percent 71" xfId="28734" xr:uid="{00000000-0005-0000-0000-00003F700000}"/>
    <cellStyle name="Percent 72" xfId="28735" xr:uid="{00000000-0005-0000-0000-000040700000}"/>
    <cellStyle name="Percent 73" xfId="28736" xr:uid="{00000000-0005-0000-0000-000041700000}"/>
    <cellStyle name="Percent 74" xfId="28737" xr:uid="{00000000-0005-0000-0000-000042700000}"/>
    <cellStyle name="Percent 75" xfId="28738" xr:uid="{00000000-0005-0000-0000-000043700000}"/>
    <cellStyle name="Percent 76" xfId="28739" xr:uid="{00000000-0005-0000-0000-000044700000}"/>
    <cellStyle name="Percent 77" xfId="28740" xr:uid="{00000000-0005-0000-0000-000045700000}"/>
    <cellStyle name="Percent 78" xfId="28741" xr:uid="{00000000-0005-0000-0000-000046700000}"/>
    <cellStyle name="Percent 79" xfId="28742" xr:uid="{00000000-0005-0000-0000-000047700000}"/>
    <cellStyle name="Percent 8" xfId="28743" xr:uid="{00000000-0005-0000-0000-000048700000}"/>
    <cellStyle name="Percent 8 2" xfId="28744" xr:uid="{00000000-0005-0000-0000-000049700000}"/>
    <cellStyle name="Percent 8 3" xfId="28745" xr:uid="{00000000-0005-0000-0000-00004A700000}"/>
    <cellStyle name="Percent 8 4" xfId="28746" xr:uid="{00000000-0005-0000-0000-00004B700000}"/>
    <cellStyle name="Percent 80" xfId="28747" xr:uid="{00000000-0005-0000-0000-00004C700000}"/>
    <cellStyle name="Percent 81" xfId="28748" xr:uid="{00000000-0005-0000-0000-00004D700000}"/>
    <cellStyle name="Percent 82" xfId="28749" xr:uid="{00000000-0005-0000-0000-00004E700000}"/>
    <cellStyle name="Percent 83" xfId="28750" xr:uid="{00000000-0005-0000-0000-00004F700000}"/>
    <cellStyle name="Percent 84" xfId="28751" xr:uid="{00000000-0005-0000-0000-000050700000}"/>
    <cellStyle name="Percent 85" xfId="28752" xr:uid="{00000000-0005-0000-0000-000051700000}"/>
    <cellStyle name="Percent 86" xfId="28753" xr:uid="{00000000-0005-0000-0000-000052700000}"/>
    <cellStyle name="Percent 87" xfId="28754" xr:uid="{00000000-0005-0000-0000-000053700000}"/>
    <cellStyle name="Percent 88" xfId="28755" xr:uid="{00000000-0005-0000-0000-000054700000}"/>
    <cellStyle name="Percent 89" xfId="28756" xr:uid="{00000000-0005-0000-0000-000055700000}"/>
    <cellStyle name="Percent 9" xfId="28757" xr:uid="{00000000-0005-0000-0000-000056700000}"/>
    <cellStyle name="Percent 9 2" xfId="28758" xr:uid="{00000000-0005-0000-0000-000057700000}"/>
    <cellStyle name="Percent 90" xfId="28759" xr:uid="{00000000-0005-0000-0000-000058700000}"/>
    <cellStyle name="Percent 91" xfId="28760" xr:uid="{00000000-0005-0000-0000-000059700000}"/>
    <cellStyle name="Percent 92" xfId="28761" xr:uid="{00000000-0005-0000-0000-00005A700000}"/>
    <cellStyle name="Percent 93" xfId="28762" xr:uid="{00000000-0005-0000-0000-00005B700000}"/>
    <cellStyle name="Percent 94" xfId="28763" xr:uid="{00000000-0005-0000-0000-00005C700000}"/>
    <cellStyle name="Percent 95" xfId="28764" xr:uid="{00000000-0005-0000-0000-00005D700000}"/>
    <cellStyle name="Percent 96" xfId="28765" xr:uid="{00000000-0005-0000-0000-00005E700000}"/>
    <cellStyle name="Percent 97" xfId="28766" xr:uid="{00000000-0005-0000-0000-00005F700000}"/>
    <cellStyle name="Percent 98" xfId="28767" xr:uid="{00000000-0005-0000-0000-000060700000}"/>
    <cellStyle name="Percent 99" xfId="28768" xr:uid="{00000000-0005-0000-0000-000061700000}"/>
    <cellStyle name="Procent" xfId="37295" builtinId="5"/>
    <cellStyle name="Procent 2" xfId="28769" xr:uid="{00000000-0005-0000-0000-000063700000}"/>
    <cellStyle name="Prozent_LAGER97" xfId="28770" xr:uid="{00000000-0005-0000-0000-000064700000}"/>
    <cellStyle name="Prozentgroß" xfId="28771" xr:uid="{00000000-0005-0000-0000-000065700000}"/>
    <cellStyle name="Prozentklein" xfId="28772" xr:uid="{00000000-0005-0000-0000-000066700000}"/>
    <cellStyle name="RaekkeNiv1" xfId="28773" xr:uid="{00000000-0005-0000-0000-000067700000}"/>
    <cellStyle name="RaekkeNiv1 10" xfId="28774" xr:uid="{00000000-0005-0000-0000-000068700000}"/>
    <cellStyle name="RaekkeNiv1 10 2" xfId="28775" xr:uid="{00000000-0005-0000-0000-000069700000}"/>
    <cellStyle name="RaekkeNiv1 10 3" xfId="28776" xr:uid="{00000000-0005-0000-0000-00006A700000}"/>
    <cellStyle name="RaekkeNiv1 10 4" xfId="28777" xr:uid="{00000000-0005-0000-0000-00006B700000}"/>
    <cellStyle name="RaekkeNiv1 11" xfId="28778" xr:uid="{00000000-0005-0000-0000-00006C700000}"/>
    <cellStyle name="RaekkeNiv1 11 2" xfId="28779" xr:uid="{00000000-0005-0000-0000-00006D700000}"/>
    <cellStyle name="RaekkeNiv1 11 3" xfId="28780" xr:uid="{00000000-0005-0000-0000-00006E700000}"/>
    <cellStyle name="RaekkeNiv1 11 4" xfId="28781" xr:uid="{00000000-0005-0000-0000-00006F700000}"/>
    <cellStyle name="RaekkeNiv1 12" xfId="28782" xr:uid="{00000000-0005-0000-0000-000070700000}"/>
    <cellStyle name="RaekkeNiv1 12 2" xfId="28783" xr:uid="{00000000-0005-0000-0000-000071700000}"/>
    <cellStyle name="RaekkeNiv1 12 3" xfId="28784" xr:uid="{00000000-0005-0000-0000-000072700000}"/>
    <cellStyle name="RaekkeNiv1 12 4" xfId="28785" xr:uid="{00000000-0005-0000-0000-000073700000}"/>
    <cellStyle name="RaekkeNiv1 13" xfId="28786" xr:uid="{00000000-0005-0000-0000-000074700000}"/>
    <cellStyle name="RaekkeNiv1 13 2" xfId="28787" xr:uid="{00000000-0005-0000-0000-000075700000}"/>
    <cellStyle name="RaekkeNiv1 14" xfId="28788" xr:uid="{00000000-0005-0000-0000-000076700000}"/>
    <cellStyle name="RaekkeNiv1 14 2" xfId="28789" xr:uid="{00000000-0005-0000-0000-000077700000}"/>
    <cellStyle name="RaekkeNiv1 14 3" xfId="28790" xr:uid="{00000000-0005-0000-0000-000078700000}"/>
    <cellStyle name="RaekkeNiv1 14 4" xfId="28791" xr:uid="{00000000-0005-0000-0000-000079700000}"/>
    <cellStyle name="RaekkeNiv1 15" xfId="28792" xr:uid="{00000000-0005-0000-0000-00007A700000}"/>
    <cellStyle name="RaekkeNiv1 15 2" xfId="28793" xr:uid="{00000000-0005-0000-0000-00007B700000}"/>
    <cellStyle name="RaekkeNiv1 16" xfId="28794" xr:uid="{00000000-0005-0000-0000-00007C700000}"/>
    <cellStyle name="RaekkeNiv1 17" xfId="28795" xr:uid="{00000000-0005-0000-0000-00007D700000}"/>
    <cellStyle name="RaekkeNiv1 18" xfId="28796" xr:uid="{00000000-0005-0000-0000-00007E700000}"/>
    <cellStyle name="RaekkeNiv1 19" xfId="28797" xr:uid="{00000000-0005-0000-0000-00007F700000}"/>
    <cellStyle name="RaekkeNiv1 2" xfId="28798" xr:uid="{00000000-0005-0000-0000-000080700000}"/>
    <cellStyle name="RaekkeNiv1 2 2" xfId="28799" xr:uid="{00000000-0005-0000-0000-000081700000}"/>
    <cellStyle name="RaekkeNiv1 2 2 2" xfId="28800" xr:uid="{00000000-0005-0000-0000-000082700000}"/>
    <cellStyle name="RaekkeNiv1 2 3" xfId="28801" xr:uid="{00000000-0005-0000-0000-000083700000}"/>
    <cellStyle name="RaekkeNiv1 2 4" xfId="28802" xr:uid="{00000000-0005-0000-0000-000084700000}"/>
    <cellStyle name="RaekkeNiv1 2 5" xfId="28803" xr:uid="{00000000-0005-0000-0000-000085700000}"/>
    <cellStyle name="RaekkeNiv1 2 6" xfId="28804" xr:uid="{00000000-0005-0000-0000-000086700000}"/>
    <cellStyle name="RaekkeNiv1 2 7" xfId="28805" xr:uid="{00000000-0005-0000-0000-000087700000}"/>
    <cellStyle name="RaekkeNiv1 2 8" xfId="28806" xr:uid="{00000000-0005-0000-0000-000088700000}"/>
    <cellStyle name="RaekkeNiv1 20" xfId="28807" xr:uid="{00000000-0005-0000-0000-000089700000}"/>
    <cellStyle name="RaekkeNiv1 21" xfId="28808" xr:uid="{00000000-0005-0000-0000-00008A700000}"/>
    <cellStyle name="RaekkeNiv1 22" xfId="28809" xr:uid="{00000000-0005-0000-0000-00008B700000}"/>
    <cellStyle name="RaekkeNiv1 23" xfId="28810" xr:uid="{00000000-0005-0000-0000-00008C700000}"/>
    <cellStyle name="RaekkeNiv1 24" xfId="28811" xr:uid="{00000000-0005-0000-0000-00008D700000}"/>
    <cellStyle name="RaekkeNiv1 25" xfId="28812" xr:uid="{00000000-0005-0000-0000-00008E700000}"/>
    <cellStyle name="RaekkeNiv1 26" xfId="28813" xr:uid="{00000000-0005-0000-0000-00008F700000}"/>
    <cellStyle name="RaekkeNiv1 27" xfId="28814" xr:uid="{00000000-0005-0000-0000-000090700000}"/>
    <cellStyle name="RaekkeNiv1 28" xfId="28815" xr:uid="{00000000-0005-0000-0000-000091700000}"/>
    <cellStyle name="RaekkeNiv1 29" xfId="28816" xr:uid="{00000000-0005-0000-0000-000092700000}"/>
    <cellStyle name="RaekkeNiv1 3" xfId="28817" xr:uid="{00000000-0005-0000-0000-000093700000}"/>
    <cellStyle name="RaekkeNiv1 3 2" xfId="28818" xr:uid="{00000000-0005-0000-0000-000094700000}"/>
    <cellStyle name="RaekkeNiv1 30" xfId="28819" xr:uid="{00000000-0005-0000-0000-000095700000}"/>
    <cellStyle name="RaekkeNiv1 31" xfId="28820" xr:uid="{00000000-0005-0000-0000-000096700000}"/>
    <cellStyle name="RaekkeNiv1 32" xfId="28821" xr:uid="{00000000-0005-0000-0000-000097700000}"/>
    <cellStyle name="RaekkeNiv1 33" xfId="28822" xr:uid="{00000000-0005-0000-0000-000098700000}"/>
    <cellStyle name="RaekkeNiv1 33 2" xfId="28823" xr:uid="{00000000-0005-0000-0000-000099700000}"/>
    <cellStyle name="RaekkeNiv1 34" xfId="28824" xr:uid="{00000000-0005-0000-0000-00009A700000}"/>
    <cellStyle name="RaekkeNiv1 4" xfId="28825" xr:uid="{00000000-0005-0000-0000-00009B700000}"/>
    <cellStyle name="RaekkeNiv1 4 2" xfId="28826" xr:uid="{00000000-0005-0000-0000-00009C700000}"/>
    <cellStyle name="RaekkeNiv1 5" xfId="28827" xr:uid="{00000000-0005-0000-0000-00009D700000}"/>
    <cellStyle name="RaekkeNiv1 5 2" xfId="28828" xr:uid="{00000000-0005-0000-0000-00009E700000}"/>
    <cellStyle name="RaekkeNiv1 6" xfId="28829" xr:uid="{00000000-0005-0000-0000-00009F700000}"/>
    <cellStyle name="RaekkeNiv1 6 2" xfId="28830" xr:uid="{00000000-0005-0000-0000-0000A0700000}"/>
    <cellStyle name="RaekkeNiv1 7" xfId="28831" xr:uid="{00000000-0005-0000-0000-0000A1700000}"/>
    <cellStyle name="RaekkeNiv1 7 2" xfId="28832" xr:uid="{00000000-0005-0000-0000-0000A2700000}"/>
    <cellStyle name="RaekkeNiv1 8" xfId="28833" xr:uid="{00000000-0005-0000-0000-0000A3700000}"/>
    <cellStyle name="RaekkeNiv1 8 2" xfId="28834" xr:uid="{00000000-0005-0000-0000-0000A4700000}"/>
    <cellStyle name="RaekkeNiv1 9" xfId="28835" xr:uid="{00000000-0005-0000-0000-0000A5700000}"/>
    <cellStyle name="RaekkeNiv1 9 2" xfId="28836" xr:uid="{00000000-0005-0000-0000-0000A6700000}"/>
    <cellStyle name="RaekkeNiv1_KONTROLARK" xfId="28837" xr:uid="{00000000-0005-0000-0000-0000A7700000}"/>
    <cellStyle name="RaekkeNiv2" xfId="28838" xr:uid="{00000000-0005-0000-0000-0000A8700000}"/>
    <cellStyle name="RaekkeNiv2 10" xfId="28839" xr:uid="{00000000-0005-0000-0000-0000A9700000}"/>
    <cellStyle name="RaekkeNiv2 10 2" xfId="28840" xr:uid="{00000000-0005-0000-0000-0000AA700000}"/>
    <cellStyle name="RaekkeNiv2 11" xfId="28841" xr:uid="{00000000-0005-0000-0000-0000AB700000}"/>
    <cellStyle name="RaekkeNiv2 11 2" xfId="28842" xr:uid="{00000000-0005-0000-0000-0000AC700000}"/>
    <cellStyle name="RaekkeNiv2 12" xfId="28843" xr:uid="{00000000-0005-0000-0000-0000AD700000}"/>
    <cellStyle name="RaekkeNiv2 12 2" xfId="28844" xr:uid="{00000000-0005-0000-0000-0000AE700000}"/>
    <cellStyle name="RaekkeNiv2 13" xfId="28845" xr:uid="{00000000-0005-0000-0000-0000AF700000}"/>
    <cellStyle name="RaekkeNiv2 13 2" xfId="28846" xr:uid="{00000000-0005-0000-0000-0000B0700000}"/>
    <cellStyle name="RaekkeNiv2 14" xfId="28847" xr:uid="{00000000-0005-0000-0000-0000B1700000}"/>
    <cellStyle name="RaekkeNiv2 14 2" xfId="28848" xr:uid="{00000000-0005-0000-0000-0000B2700000}"/>
    <cellStyle name="RaekkeNiv2 15" xfId="28849" xr:uid="{00000000-0005-0000-0000-0000B3700000}"/>
    <cellStyle name="RaekkeNiv2 15 2" xfId="28850" xr:uid="{00000000-0005-0000-0000-0000B4700000}"/>
    <cellStyle name="RaekkeNiv2 16" xfId="28851" xr:uid="{00000000-0005-0000-0000-0000B5700000}"/>
    <cellStyle name="RaekkeNiv2 17" xfId="28852" xr:uid="{00000000-0005-0000-0000-0000B6700000}"/>
    <cellStyle name="RaekkeNiv2 18" xfId="28853" xr:uid="{00000000-0005-0000-0000-0000B7700000}"/>
    <cellStyle name="RaekkeNiv2 19" xfId="28854" xr:uid="{00000000-0005-0000-0000-0000B8700000}"/>
    <cellStyle name="RaekkeNiv2 2" xfId="28855" xr:uid="{00000000-0005-0000-0000-0000B9700000}"/>
    <cellStyle name="RaekkeNiv2 2 2" xfId="28856" xr:uid="{00000000-0005-0000-0000-0000BA700000}"/>
    <cellStyle name="RaekkeNiv2 2 2 2" xfId="28857" xr:uid="{00000000-0005-0000-0000-0000BB700000}"/>
    <cellStyle name="RaekkeNiv2 2 3" xfId="28858" xr:uid="{00000000-0005-0000-0000-0000BC700000}"/>
    <cellStyle name="RaekkeNiv2 2 4" xfId="28859" xr:uid="{00000000-0005-0000-0000-0000BD700000}"/>
    <cellStyle name="RaekkeNiv2 2 5" xfId="28860" xr:uid="{00000000-0005-0000-0000-0000BE700000}"/>
    <cellStyle name="RaekkeNiv2 2 6" xfId="28861" xr:uid="{00000000-0005-0000-0000-0000BF700000}"/>
    <cellStyle name="RaekkeNiv2 20" xfId="28862" xr:uid="{00000000-0005-0000-0000-0000C0700000}"/>
    <cellStyle name="RaekkeNiv2 21" xfId="28863" xr:uid="{00000000-0005-0000-0000-0000C1700000}"/>
    <cellStyle name="RaekkeNiv2 22" xfId="28864" xr:uid="{00000000-0005-0000-0000-0000C2700000}"/>
    <cellStyle name="RaekkeNiv2 23" xfId="28865" xr:uid="{00000000-0005-0000-0000-0000C3700000}"/>
    <cellStyle name="RaekkeNiv2 24" xfId="28866" xr:uid="{00000000-0005-0000-0000-0000C4700000}"/>
    <cellStyle name="RaekkeNiv2 25" xfId="28867" xr:uid="{00000000-0005-0000-0000-0000C5700000}"/>
    <cellStyle name="RaekkeNiv2 26" xfId="28868" xr:uid="{00000000-0005-0000-0000-0000C6700000}"/>
    <cellStyle name="RaekkeNiv2 27" xfId="28869" xr:uid="{00000000-0005-0000-0000-0000C7700000}"/>
    <cellStyle name="RaekkeNiv2 28" xfId="28870" xr:uid="{00000000-0005-0000-0000-0000C8700000}"/>
    <cellStyle name="RaekkeNiv2 29" xfId="28871" xr:uid="{00000000-0005-0000-0000-0000C9700000}"/>
    <cellStyle name="RaekkeNiv2 3" xfId="28872" xr:uid="{00000000-0005-0000-0000-0000CA700000}"/>
    <cellStyle name="RaekkeNiv2 3 2" xfId="28873" xr:uid="{00000000-0005-0000-0000-0000CB700000}"/>
    <cellStyle name="RaekkeNiv2 30" xfId="28874" xr:uid="{00000000-0005-0000-0000-0000CC700000}"/>
    <cellStyle name="RaekkeNiv2 31" xfId="28875" xr:uid="{00000000-0005-0000-0000-0000CD700000}"/>
    <cellStyle name="RaekkeNiv2 32" xfId="28876" xr:uid="{00000000-0005-0000-0000-0000CE700000}"/>
    <cellStyle name="RaekkeNiv2 33" xfId="28877" xr:uid="{00000000-0005-0000-0000-0000CF700000}"/>
    <cellStyle name="RaekkeNiv2 33 2" xfId="28878" xr:uid="{00000000-0005-0000-0000-0000D0700000}"/>
    <cellStyle name="RaekkeNiv2 4" xfId="28879" xr:uid="{00000000-0005-0000-0000-0000D1700000}"/>
    <cellStyle name="RaekkeNiv2 4 2" xfId="28880" xr:uid="{00000000-0005-0000-0000-0000D2700000}"/>
    <cellStyle name="RaekkeNiv2 5" xfId="28881" xr:uid="{00000000-0005-0000-0000-0000D3700000}"/>
    <cellStyle name="RaekkeNiv2 5 2" xfId="28882" xr:uid="{00000000-0005-0000-0000-0000D4700000}"/>
    <cellStyle name="RaekkeNiv2 6" xfId="28883" xr:uid="{00000000-0005-0000-0000-0000D5700000}"/>
    <cellStyle name="RaekkeNiv2 6 2" xfId="28884" xr:uid="{00000000-0005-0000-0000-0000D6700000}"/>
    <cellStyle name="RaekkeNiv2 7" xfId="28885" xr:uid="{00000000-0005-0000-0000-0000D7700000}"/>
    <cellStyle name="RaekkeNiv2 7 2" xfId="28886" xr:uid="{00000000-0005-0000-0000-0000D8700000}"/>
    <cellStyle name="RaekkeNiv2 8" xfId="28887" xr:uid="{00000000-0005-0000-0000-0000D9700000}"/>
    <cellStyle name="RaekkeNiv2 8 2" xfId="28888" xr:uid="{00000000-0005-0000-0000-0000DA700000}"/>
    <cellStyle name="RaekkeNiv2 9" xfId="28889" xr:uid="{00000000-0005-0000-0000-0000DB700000}"/>
    <cellStyle name="RaekkeNiv2 9 2" xfId="28890" xr:uid="{00000000-0005-0000-0000-0000DC700000}"/>
    <cellStyle name="RaekkeNiv3" xfId="28891" xr:uid="{00000000-0005-0000-0000-0000DD700000}"/>
    <cellStyle name="RaekkeNiv3 10" xfId="28892" xr:uid="{00000000-0005-0000-0000-0000DE700000}"/>
    <cellStyle name="RaekkeNiv3 11" xfId="28893" xr:uid="{00000000-0005-0000-0000-0000DF700000}"/>
    <cellStyle name="RaekkeNiv3 12" xfId="28894" xr:uid="{00000000-0005-0000-0000-0000E0700000}"/>
    <cellStyle name="RaekkeNiv3 13" xfId="28895" xr:uid="{00000000-0005-0000-0000-0000E1700000}"/>
    <cellStyle name="RaekkeNiv3 14" xfId="28896" xr:uid="{00000000-0005-0000-0000-0000E2700000}"/>
    <cellStyle name="RaekkeNiv3 15" xfId="28897" xr:uid="{00000000-0005-0000-0000-0000E3700000}"/>
    <cellStyle name="RaekkeNiv3 2" xfId="28898" xr:uid="{00000000-0005-0000-0000-0000E4700000}"/>
    <cellStyle name="RaekkeNiv3 3" xfId="28899" xr:uid="{00000000-0005-0000-0000-0000E5700000}"/>
    <cellStyle name="RaekkeNiv3 4" xfId="28900" xr:uid="{00000000-0005-0000-0000-0000E6700000}"/>
    <cellStyle name="RaekkeNiv3 5" xfId="28901" xr:uid="{00000000-0005-0000-0000-0000E7700000}"/>
    <cellStyle name="RaekkeNiv3 6" xfId="28902" xr:uid="{00000000-0005-0000-0000-0000E8700000}"/>
    <cellStyle name="RaekkeNiv3 7" xfId="28903" xr:uid="{00000000-0005-0000-0000-0000E9700000}"/>
    <cellStyle name="RaekkeNiv3 8" xfId="28904" xr:uid="{00000000-0005-0000-0000-0000EA700000}"/>
    <cellStyle name="RaekkeNiv3 9" xfId="28905" xr:uid="{00000000-0005-0000-0000-0000EB700000}"/>
    <cellStyle name="RaekkeNiv4" xfId="28906" xr:uid="{00000000-0005-0000-0000-0000EC700000}"/>
    <cellStyle name="RaekkeNiv4 10" xfId="28907" xr:uid="{00000000-0005-0000-0000-0000ED700000}"/>
    <cellStyle name="RaekkeNiv4 11" xfId="28908" xr:uid="{00000000-0005-0000-0000-0000EE700000}"/>
    <cellStyle name="RaekkeNiv4 12" xfId="28909" xr:uid="{00000000-0005-0000-0000-0000EF700000}"/>
    <cellStyle name="RaekkeNiv4 13" xfId="28910" xr:uid="{00000000-0005-0000-0000-0000F0700000}"/>
    <cellStyle name="RaekkeNiv4 14" xfId="28911" xr:uid="{00000000-0005-0000-0000-0000F1700000}"/>
    <cellStyle name="RaekkeNiv4 15" xfId="28912" xr:uid="{00000000-0005-0000-0000-0000F2700000}"/>
    <cellStyle name="RaekkeNiv4 2" xfId="28913" xr:uid="{00000000-0005-0000-0000-0000F3700000}"/>
    <cellStyle name="RaekkeNiv4 3" xfId="28914" xr:uid="{00000000-0005-0000-0000-0000F4700000}"/>
    <cellStyle name="RaekkeNiv4 4" xfId="28915" xr:uid="{00000000-0005-0000-0000-0000F5700000}"/>
    <cellStyle name="RaekkeNiv4 5" xfId="28916" xr:uid="{00000000-0005-0000-0000-0000F6700000}"/>
    <cellStyle name="RaekkeNiv4 6" xfId="28917" xr:uid="{00000000-0005-0000-0000-0000F7700000}"/>
    <cellStyle name="RaekkeNiv4 7" xfId="28918" xr:uid="{00000000-0005-0000-0000-0000F8700000}"/>
    <cellStyle name="RaekkeNiv4 8" xfId="28919" xr:uid="{00000000-0005-0000-0000-0000F9700000}"/>
    <cellStyle name="RaekkeNiv4 9" xfId="28920" xr:uid="{00000000-0005-0000-0000-0000FA700000}"/>
    <cellStyle name="Red" xfId="28921" xr:uid="{00000000-0005-0000-0000-0000FB700000}"/>
    <cellStyle name="Separador de milhares [0]_RESULTS" xfId="28922" xr:uid="{00000000-0005-0000-0000-0000FC700000}"/>
    <cellStyle name="Separador de milhares_RESULTS" xfId="28923" xr:uid="{00000000-0005-0000-0000-0000FD700000}"/>
    <cellStyle name="Short Date" xfId="28924" xr:uid="{00000000-0005-0000-0000-0000FE700000}"/>
    <cellStyle name="Short Time" xfId="28925" xr:uid="{00000000-0005-0000-0000-0000FF700000}"/>
    <cellStyle name="Standard 3 2 2" xfId="37296" xr:uid="{A347914B-E3D2-47B6-96B7-12CC1E80AF0F}"/>
    <cellStyle name="Standard_04 Sup_CRF_Quarterly_subsid" xfId="28926" xr:uid="{00000000-0005-0000-0000-000000710000}"/>
    <cellStyle name="Standard10" xfId="28927" xr:uid="{00000000-0005-0000-0000-000001710000}"/>
    <cellStyle name="Standard12" xfId="28928" xr:uid="{00000000-0005-0000-0000-000002710000}"/>
    <cellStyle name="Style 1" xfId="28929" xr:uid="{00000000-0005-0000-0000-000003710000}"/>
    <cellStyle name="Style 2" xfId="28930" xr:uid="{00000000-0005-0000-0000-000004710000}"/>
    <cellStyle name="Text" xfId="28931" xr:uid="{00000000-0005-0000-0000-000005710000}"/>
    <cellStyle name="Tickmark" xfId="28932" xr:uid="{00000000-0005-0000-0000-000006710000}"/>
    <cellStyle name="Title 10" xfId="28933" xr:uid="{00000000-0005-0000-0000-000007710000}"/>
    <cellStyle name="Title 10 10" xfId="28934" xr:uid="{00000000-0005-0000-0000-000008710000}"/>
    <cellStyle name="Title 10 10 10" xfId="28935" xr:uid="{00000000-0005-0000-0000-000009710000}"/>
    <cellStyle name="Title 10 10 11" xfId="28936" xr:uid="{00000000-0005-0000-0000-00000A710000}"/>
    <cellStyle name="Title 10 10 12" xfId="28937" xr:uid="{00000000-0005-0000-0000-00000B710000}"/>
    <cellStyle name="Title 10 10 13" xfId="28938" xr:uid="{00000000-0005-0000-0000-00000C710000}"/>
    <cellStyle name="Title 10 10 14" xfId="28939" xr:uid="{00000000-0005-0000-0000-00000D710000}"/>
    <cellStyle name="Title 10 10 15" xfId="28940" xr:uid="{00000000-0005-0000-0000-00000E710000}"/>
    <cellStyle name="Title 10 10 16" xfId="28941" xr:uid="{00000000-0005-0000-0000-00000F710000}"/>
    <cellStyle name="Title 10 10 17" xfId="28942" xr:uid="{00000000-0005-0000-0000-000010710000}"/>
    <cellStyle name="Title 10 10 18" xfId="28943" xr:uid="{00000000-0005-0000-0000-000011710000}"/>
    <cellStyle name="Title 10 10 19" xfId="28944" xr:uid="{00000000-0005-0000-0000-000012710000}"/>
    <cellStyle name="Title 10 10 2" xfId="28945" xr:uid="{00000000-0005-0000-0000-000013710000}"/>
    <cellStyle name="Title 10 10 20" xfId="28946" xr:uid="{00000000-0005-0000-0000-000014710000}"/>
    <cellStyle name="Title 10 10 21" xfId="28947" xr:uid="{00000000-0005-0000-0000-000015710000}"/>
    <cellStyle name="Title 10 10 22" xfId="28948" xr:uid="{00000000-0005-0000-0000-000016710000}"/>
    <cellStyle name="Title 10 10 23" xfId="28949" xr:uid="{00000000-0005-0000-0000-000017710000}"/>
    <cellStyle name="Title 10 10 24" xfId="28950" xr:uid="{00000000-0005-0000-0000-000018710000}"/>
    <cellStyle name="Title 10 10 25" xfId="28951" xr:uid="{00000000-0005-0000-0000-000019710000}"/>
    <cellStyle name="Title 10 10 3" xfId="28952" xr:uid="{00000000-0005-0000-0000-00001A710000}"/>
    <cellStyle name="Title 10 10 4" xfId="28953" xr:uid="{00000000-0005-0000-0000-00001B710000}"/>
    <cellStyle name="Title 10 10 5" xfId="28954" xr:uid="{00000000-0005-0000-0000-00001C710000}"/>
    <cellStyle name="Title 10 10 6" xfId="28955" xr:uid="{00000000-0005-0000-0000-00001D710000}"/>
    <cellStyle name="Title 10 10 7" xfId="28956" xr:uid="{00000000-0005-0000-0000-00001E710000}"/>
    <cellStyle name="Title 10 10 8" xfId="28957" xr:uid="{00000000-0005-0000-0000-00001F710000}"/>
    <cellStyle name="Title 10 10 9" xfId="28958" xr:uid="{00000000-0005-0000-0000-000020710000}"/>
    <cellStyle name="Title 10 11" xfId="28959" xr:uid="{00000000-0005-0000-0000-000021710000}"/>
    <cellStyle name="Title 10 11 2" xfId="28960" xr:uid="{00000000-0005-0000-0000-000022710000}"/>
    <cellStyle name="Title 10 11 3" xfId="28961" xr:uid="{00000000-0005-0000-0000-000023710000}"/>
    <cellStyle name="Title 10 11 4" xfId="28962" xr:uid="{00000000-0005-0000-0000-000024710000}"/>
    <cellStyle name="Title 10 11 5" xfId="28963" xr:uid="{00000000-0005-0000-0000-000025710000}"/>
    <cellStyle name="Title 10 11 6" xfId="28964" xr:uid="{00000000-0005-0000-0000-000026710000}"/>
    <cellStyle name="Title 10 12" xfId="28965" xr:uid="{00000000-0005-0000-0000-000027710000}"/>
    <cellStyle name="Title 10 13" xfId="28966" xr:uid="{00000000-0005-0000-0000-000028710000}"/>
    <cellStyle name="Title 10 14" xfId="28967" xr:uid="{00000000-0005-0000-0000-000029710000}"/>
    <cellStyle name="Title 10 15" xfId="28968" xr:uid="{00000000-0005-0000-0000-00002A710000}"/>
    <cellStyle name="Title 10 16" xfId="28969" xr:uid="{00000000-0005-0000-0000-00002B710000}"/>
    <cellStyle name="Title 10 17" xfId="28970" xr:uid="{00000000-0005-0000-0000-00002C710000}"/>
    <cellStyle name="Title 10 18" xfId="28971" xr:uid="{00000000-0005-0000-0000-00002D710000}"/>
    <cellStyle name="Title 10 19" xfId="28972" xr:uid="{00000000-0005-0000-0000-00002E710000}"/>
    <cellStyle name="Title 10 2" xfId="28973" xr:uid="{00000000-0005-0000-0000-00002F710000}"/>
    <cellStyle name="Title 10 2 10" xfId="28974" xr:uid="{00000000-0005-0000-0000-000030710000}"/>
    <cellStyle name="Title 10 2 11" xfId="28975" xr:uid="{00000000-0005-0000-0000-000031710000}"/>
    <cellStyle name="Title 10 2 12" xfId="28976" xr:uid="{00000000-0005-0000-0000-000032710000}"/>
    <cellStyle name="Title 10 2 13" xfId="28977" xr:uid="{00000000-0005-0000-0000-000033710000}"/>
    <cellStyle name="Title 10 2 14" xfId="28978" xr:uid="{00000000-0005-0000-0000-000034710000}"/>
    <cellStyle name="Title 10 2 15" xfId="28979" xr:uid="{00000000-0005-0000-0000-000035710000}"/>
    <cellStyle name="Title 10 2 16" xfId="28980" xr:uid="{00000000-0005-0000-0000-000036710000}"/>
    <cellStyle name="Title 10 2 17" xfId="28981" xr:uid="{00000000-0005-0000-0000-000037710000}"/>
    <cellStyle name="Title 10 2 18" xfId="28982" xr:uid="{00000000-0005-0000-0000-000038710000}"/>
    <cellStyle name="Title 10 2 19" xfId="28983" xr:uid="{00000000-0005-0000-0000-000039710000}"/>
    <cellStyle name="Title 10 2 2" xfId="28984" xr:uid="{00000000-0005-0000-0000-00003A710000}"/>
    <cellStyle name="Title 10 2 2 2" xfId="28985" xr:uid="{00000000-0005-0000-0000-00003B710000}"/>
    <cellStyle name="Title 10 2 2 3" xfId="28986" xr:uid="{00000000-0005-0000-0000-00003C710000}"/>
    <cellStyle name="Title 10 2 2 4" xfId="28987" xr:uid="{00000000-0005-0000-0000-00003D710000}"/>
    <cellStyle name="Title 10 2 2 5" xfId="28988" xr:uid="{00000000-0005-0000-0000-00003E710000}"/>
    <cellStyle name="Title 10 2 2 6" xfId="28989" xr:uid="{00000000-0005-0000-0000-00003F710000}"/>
    <cellStyle name="Title 10 2 20" xfId="28990" xr:uid="{00000000-0005-0000-0000-000040710000}"/>
    <cellStyle name="Title 10 2 21" xfId="28991" xr:uid="{00000000-0005-0000-0000-000041710000}"/>
    <cellStyle name="Title 10 2 22" xfId="28992" xr:uid="{00000000-0005-0000-0000-000042710000}"/>
    <cellStyle name="Title 10 2 23" xfId="28993" xr:uid="{00000000-0005-0000-0000-000043710000}"/>
    <cellStyle name="Title 10 2 24" xfId="28994" xr:uid="{00000000-0005-0000-0000-000044710000}"/>
    <cellStyle name="Title 10 2 25" xfId="28995" xr:uid="{00000000-0005-0000-0000-000045710000}"/>
    <cellStyle name="Title 10 2 3" xfId="28996" xr:uid="{00000000-0005-0000-0000-000046710000}"/>
    <cellStyle name="Title 10 2 4" xfId="28997" xr:uid="{00000000-0005-0000-0000-000047710000}"/>
    <cellStyle name="Title 10 2 5" xfId="28998" xr:uid="{00000000-0005-0000-0000-000048710000}"/>
    <cellStyle name="Title 10 2 6" xfId="28999" xr:uid="{00000000-0005-0000-0000-000049710000}"/>
    <cellStyle name="Title 10 2 7" xfId="29000" xr:uid="{00000000-0005-0000-0000-00004A710000}"/>
    <cellStyle name="Title 10 2 8" xfId="29001" xr:uid="{00000000-0005-0000-0000-00004B710000}"/>
    <cellStyle name="Title 10 2 9" xfId="29002" xr:uid="{00000000-0005-0000-0000-00004C710000}"/>
    <cellStyle name="Title 10 20" xfId="29003" xr:uid="{00000000-0005-0000-0000-00004D710000}"/>
    <cellStyle name="Title 10 21" xfId="29004" xr:uid="{00000000-0005-0000-0000-00004E710000}"/>
    <cellStyle name="Title 10 22" xfId="29005" xr:uid="{00000000-0005-0000-0000-00004F710000}"/>
    <cellStyle name="Title 10 23" xfId="29006" xr:uid="{00000000-0005-0000-0000-000050710000}"/>
    <cellStyle name="Title 10 24" xfId="29007" xr:uid="{00000000-0005-0000-0000-000051710000}"/>
    <cellStyle name="Title 10 25" xfId="29008" xr:uid="{00000000-0005-0000-0000-000052710000}"/>
    <cellStyle name="Title 10 26" xfId="29009" xr:uid="{00000000-0005-0000-0000-000053710000}"/>
    <cellStyle name="Title 10 27" xfId="29010" xr:uid="{00000000-0005-0000-0000-000054710000}"/>
    <cellStyle name="Title 10 28" xfId="29011" xr:uid="{00000000-0005-0000-0000-000055710000}"/>
    <cellStyle name="Title 10 29" xfId="29012" xr:uid="{00000000-0005-0000-0000-000056710000}"/>
    <cellStyle name="Title 10 3" xfId="29013" xr:uid="{00000000-0005-0000-0000-000057710000}"/>
    <cellStyle name="Title 10 3 10" xfId="29014" xr:uid="{00000000-0005-0000-0000-000058710000}"/>
    <cellStyle name="Title 10 3 11" xfId="29015" xr:uid="{00000000-0005-0000-0000-000059710000}"/>
    <cellStyle name="Title 10 3 12" xfId="29016" xr:uid="{00000000-0005-0000-0000-00005A710000}"/>
    <cellStyle name="Title 10 3 13" xfId="29017" xr:uid="{00000000-0005-0000-0000-00005B710000}"/>
    <cellStyle name="Title 10 3 14" xfId="29018" xr:uid="{00000000-0005-0000-0000-00005C710000}"/>
    <cellStyle name="Title 10 3 15" xfId="29019" xr:uid="{00000000-0005-0000-0000-00005D710000}"/>
    <cellStyle name="Title 10 3 16" xfId="29020" xr:uid="{00000000-0005-0000-0000-00005E710000}"/>
    <cellStyle name="Title 10 3 17" xfId="29021" xr:uid="{00000000-0005-0000-0000-00005F710000}"/>
    <cellStyle name="Title 10 3 18" xfId="29022" xr:uid="{00000000-0005-0000-0000-000060710000}"/>
    <cellStyle name="Title 10 3 19" xfId="29023" xr:uid="{00000000-0005-0000-0000-000061710000}"/>
    <cellStyle name="Title 10 3 2" xfId="29024" xr:uid="{00000000-0005-0000-0000-000062710000}"/>
    <cellStyle name="Title 10 3 2 2" xfId="29025" xr:uid="{00000000-0005-0000-0000-000063710000}"/>
    <cellStyle name="Title 10 3 2 3" xfId="29026" xr:uid="{00000000-0005-0000-0000-000064710000}"/>
    <cellStyle name="Title 10 3 2 4" xfId="29027" xr:uid="{00000000-0005-0000-0000-000065710000}"/>
    <cellStyle name="Title 10 3 2 5" xfId="29028" xr:uid="{00000000-0005-0000-0000-000066710000}"/>
    <cellStyle name="Title 10 3 2 6" xfId="29029" xr:uid="{00000000-0005-0000-0000-000067710000}"/>
    <cellStyle name="Title 10 3 20" xfId="29030" xr:uid="{00000000-0005-0000-0000-000068710000}"/>
    <cellStyle name="Title 10 3 21" xfId="29031" xr:uid="{00000000-0005-0000-0000-000069710000}"/>
    <cellStyle name="Title 10 3 22" xfId="29032" xr:uid="{00000000-0005-0000-0000-00006A710000}"/>
    <cellStyle name="Title 10 3 23" xfId="29033" xr:uid="{00000000-0005-0000-0000-00006B710000}"/>
    <cellStyle name="Title 10 3 24" xfId="29034" xr:uid="{00000000-0005-0000-0000-00006C710000}"/>
    <cellStyle name="Title 10 3 25" xfId="29035" xr:uid="{00000000-0005-0000-0000-00006D710000}"/>
    <cellStyle name="Title 10 3 3" xfId="29036" xr:uid="{00000000-0005-0000-0000-00006E710000}"/>
    <cellStyle name="Title 10 3 4" xfId="29037" xr:uid="{00000000-0005-0000-0000-00006F710000}"/>
    <cellStyle name="Title 10 3 5" xfId="29038" xr:uid="{00000000-0005-0000-0000-000070710000}"/>
    <cellStyle name="Title 10 3 6" xfId="29039" xr:uid="{00000000-0005-0000-0000-000071710000}"/>
    <cellStyle name="Title 10 3 7" xfId="29040" xr:uid="{00000000-0005-0000-0000-000072710000}"/>
    <cellStyle name="Title 10 3 8" xfId="29041" xr:uid="{00000000-0005-0000-0000-000073710000}"/>
    <cellStyle name="Title 10 3 9" xfId="29042" xr:uid="{00000000-0005-0000-0000-000074710000}"/>
    <cellStyle name="Title 10 30" xfId="29043" xr:uid="{00000000-0005-0000-0000-000075710000}"/>
    <cellStyle name="Title 10 31" xfId="29044" xr:uid="{00000000-0005-0000-0000-000076710000}"/>
    <cellStyle name="Title 10 32" xfId="29045" xr:uid="{00000000-0005-0000-0000-000077710000}"/>
    <cellStyle name="Title 10 33" xfId="29046" xr:uid="{00000000-0005-0000-0000-000078710000}"/>
    <cellStyle name="Title 10 34" xfId="29047" xr:uid="{00000000-0005-0000-0000-000079710000}"/>
    <cellStyle name="Title 10 35" xfId="29048" xr:uid="{00000000-0005-0000-0000-00007A710000}"/>
    <cellStyle name="Title 10 36" xfId="29049" xr:uid="{00000000-0005-0000-0000-00007B710000}"/>
    <cellStyle name="Title 10 37" xfId="29050" xr:uid="{00000000-0005-0000-0000-00007C710000}"/>
    <cellStyle name="Title 10 38" xfId="29051" xr:uid="{00000000-0005-0000-0000-00007D710000}"/>
    <cellStyle name="Title 10 39" xfId="29052" xr:uid="{00000000-0005-0000-0000-00007E710000}"/>
    <cellStyle name="Title 10 4" xfId="29053" xr:uid="{00000000-0005-0000-0000-00007F710000}"/>
    <cellStyle name="Title 10 4 10" xfId="29054" xr:uid="{00000000-0005-0000-0000-000080710000}"/>
    <cellStyle name="Title 10 4 11" xfId="29055" xr:uid="{00000000-0005-0000-0000-000081710000}"/>
    <cellStyle name="Title 10 4 12" xfId="29056" xr:uid="{00000000-0005-0000-0000-000082710000}"/>
    <cellStyle name="Title 10 4 13" xfId="29057" xr:uid="{00000000-0005-0000-0000-000083710000}"/>
    <cellStyle name="Title 10 4 14" xfId="29058" xr:uid="{00000000-0005-0000-0000-000084710000}"/>
    <cellStyle name="Title 10 4 15" xfId="29059" xr:uid="{00000000-0005-0000-0000-000085710000}"/>
    <cellStyle name="Title 10 4 16" xfId="29060" xr:uid="{00000000-0005-0000-0000-000086710000}"/>
    <cellStyle name="Title 10 4 17" xfId="29061" xr:uid="{00000000-0005-0000-0000-000087710000}"/>
    <cellStyle name="Title 10 4 18" xfId="29062" xr:uid="{00000000-0005-0000-0000-000088710000}"/>
    <cellStyle name="Title 10 4 19" xfId="29063" xr:uid="{00000000-0005-0000-0000-000089710000}"/>
    <cellStyle name="Title 10 4 2" xfId="29064" xr:uid="{00000000-0005-0000-0000-00008A710000}"/>
    <cellStyle name="Title 10 4 2 2" xfId="29065" xr:uid="{00000000-0005-0000-0000-00008B710000}"/>
    <cellStyle name="Title 10 4 2 3" xfId="29066" xr:uid="{00000000-0005-0000-0000-00008C710000}"/>
    <cellStyle name="Title 10 4 2 4" xfId="29067" xr:uid="{00000000-0005-0000-0000-00008D710000}"/>
    <cellStyle name="Title 10 4 2 5" xfId="29068" xr:uid="{00000000-0005-0000-0000-00008E710000}"/>
    <cellStyle name="Title 10 4 2 6" xfId="29069" xr:uid="{00000000-0005-0000-0000-00008F710000}"/>
    <cellStyle name="Title 10 4 20" xfId="29070" xr:uid="{00000000-0005-0000-0000-000090710000}"/>
    <cellStyle name="Title 10 4 21" xfId="29071" xr:uid="{00000000-0005-0000-0000-000091710000}"/>
    <cellStyle name="Title 10 4 22" xfId="29072" xr:uid="{00000000-0005-0000-0000-000092710000}"/>
    <cellStyle name="Title 10 4 23" xfId="29073" xr:uid="{00000000-0005-0000-0000-000093710000}"/>
    <cellStyle name="Title 10 4 24" xfId="29074" xr:uid="{00000000-0005-0000-0000-000094710000}"/>
    <cellStyle name="Title 10 4 25" xfId="29075" xr:uid="{00000000-0005-0000-0000-000095710000}"/>
    <cellStyle name="Title 10 4 3" xfId="29076" xr:uid="{00000000-0005-0000-0000-000096710000}"/>
    <cellStyle name="Title 10 4 4" xfId="29077" xr:uid="{00000000-0005-0000-0000-000097710000}"/>
    <cellStyle name="Title 10 4 5" xfId="29078" xr:uid="{00000000-0005-0000-0000-000098710000}"/>
    <cellStyle name="Title 10 4 6" xfId="29079" xr:uid="{00000000-0005-0000-0000-000099710000}"/>
    <cellStyle name="Title 10 4 7" xfId="29080" xr:uid="{00000000-0005-0000-0000-00009A710000}"/>
    <cellStyle name="Title 10 4 8" xfId="29081" xr:uid="{00000000-0005-0000-0000-00009B710000}"/>
    <cellStyle name="Title 10 4 9" xfId="29082" xr:uid="{00000000-0005-0000-0000-00009C710000}"/>
    <cellStyle name="Title 10 40" xfId="29083" xr:uid="{00000000-0005-0000-0000-00009D710000}"/>
    <cellStyle name="Title 10 41" xfId="29084" xr:uid="{00000000-0005-0000-0000-00009E710000}"/>
    <cellStyle name="Title 10 5" xfId="29085" xr:uid="{00000000-0005-0000-0000-00009F710000}"/>
    <cellStyle name="Title 10 5 10" xfId="29086" xr:uid="{00000000-0005-0000-0000-0000A0710000}"/>
    <cellStyle name="Title 10 5 11" xfId="29087" xr:uid="{00000000-0005-0000-0000-0000A1710000}"/>
    <cellStyle name="Title 10 5 12" xfId="29088" xr:uid="{00000000-0005-0000-0000-0000A2710000}"/>
    <cellStyle name="Title 10 5 13" xfId="29089" xr:uid="{00000000-0005-0000-0000-0000A3710000}"/>
    <cellStyle name="Title 10 5 14" xfId="29090" xr:uid="{00000000-0005-0000-0000-0000A4710000}"/>
    <cellStyle name="Title 10 5 15" xfId="29091" xr:uid="{00000000-0005-0000-0000-0000A5710000}"/>
    <cellStyle name="Title 10 5 16" xfId="29092" xr:uid="{00000000-0005-0000-0000-0000A6710000}"/>
    <cellStyle name="Title 10 5 17" xfId="29093" xr:uid="{00000000-0005-0000-0000-0000A7710000}"/>
    <cellStyle name="Title 10 5 18" xfId="29094" xr:uid="{00000000-0005-0000-0000-0000A8710000}"/>
    <cellStyle name="Title 10 5 19" xfId="29095" xr:uid="{00000000-0005-0000-0000-0000A9710000}"/>
    <cellStyle name="Title 10 5 2" xfId="29096" xr:uid="{00000000-0005-0000-0000-0000AA710000}"/>
    <cellStyle name="Title 10 5 2 2" xfId="29097" xr:uid="{00000000-0005-0000-0000-0000AB710000}"/>
    <cellStyle name="Title 10 5 2 3" xfId="29098" xr:uid="{00000000-0005-0000-0000-0000AC710000}"/>
    <cellStyle name="Title 10 5 2 4" xfId="29099" xr:uid="{00000000-0005-0000-0000-0000AD710000}"/>
    <cellStyle name="Title 10 5 2 5" xfId="29100" xr:uid="{00000000-0005-0000-0000-0000AE710000}"/>
    <cellStyle name="Title 10 5 2 6" xfId="29101" xr:uid="{00000000-0005-0000-0000-0000AF710000}"/>
    <cellStyle name="Title 10 5 20" xfId="29102" xr:uid="{00000000-0005-0000-0000-0000B0710000}"/>
    <cellStyle name="Title 10 5 21" xfId="29103" xr:uid="{00000000-0005-0000-0000-0000B1710000}"/>
    <cellStyle name="Title 10 5 22" xfId="29104" xr:uid="{00000000-0005-0000-0000-0000B2710000}"/>
    <cellStyle name="Title 10 5 23" xfId="29105" xr:uid="{00000000-0005-0000-0000-0000B3710000}"/>
    <cellStyle name="Title 10 5 24" xfId="29106" xr:uid="{00000000-0005-0000-0000-0000B4710000}"/>
    <cellStyle name="Title 10 5 25" xfId="29107" xr:uid="{00000000-0005-0000-0000-0000B5710000}"/>
    <cellStyle name="Title 10 5 3" xfId="29108" xr:uid="{00000000-0005-0000-0000-0000B6710000}"/>
    <cellStyle name="Title 10 5 4" xfId="29109" xr:uid="{00000000-0005-0000-0000-0000B7710000}"/>
    <cellStyle name="Title 10 5 5" xfId="29110" xr:uid="{00000000-0005-0000-0000-0000B8710000}"/>
    <cellStyle name="Title 10 5 6" xfId="29111" xr:uid="{00000000-0005-0000-0000-0000B9710000}"/>
    <cellStyle name="Title 10 5 7" xfId="29112" xr:uid="{00000000-0005-0000-0000-0000BA710000}"/>
    <cellStyle name="Title 10 5 8" xfId="29113" xr:uid="{00000000-0005-0000-0000-0000BB710000}"/>
    <cellStyle name="Title 10 5 9" xfId="29114" xr:uid="{00000000-0005-0000-0000-0000BC710000}"/>
    <cellStyle name="Title 10 6" xfId="29115" xr:uid="{00000000-0005-0000-0000-0000BD710000}"/>
    <cellStyle name="Title 10 6 10" xfId="29116" xr:uid="{00000000-0005-0000-0000-0000BE710000}"/>
    <cellStyle name="Title 10 6 11" xfId="29117" xr:uid="{00000000-0005-0000-0000-0000BF710000}"/>
    <cellStyle name="Title 10 6 12" xfId="29118" xr:uid="{00000000-0005-0000-0000-0000C0710000}"/>
    <cellStyle name="Title 10 6 13" xfId="29119" xr:uid="{00000000-0005-0000-0000-0000C1710000}"/>
    <cellStyle name="Title 10 6 14" xfId="29120" xr:uid="{00000000-0005-0000-0000-0000C2710000}"/>
    <cellStyle name="Title 10 6 15" xfId="29121" xr:uid="{00000000-0005-0000-0000-0000C3710000}"/>
    <cellStyle name="Title 10 6 16" xfId="29122" xr:uid="{00000000-0005-0000-0000-0000C4710000}"/>
    <cellStyle name="Title 10 6 17" xfId="29123" xr:uid="{00000000-0005-0000-0000-0000C5710000}"/>
    <cellStyle name="Title 10 6 18" xfId="29124" xr:uid="{00000000-0005-0000-0000-0000C6710000}"/>
    <cellStyle name="Title 10 6 19" xfId="29125" xr:uid="{00000000-0005-0000-0000-0000C7710000}"/>
    <cellStyle name="Title 10 6 2" xfId="29126" xr:uid="{00000000-0005-0000-0000-0000C8710000}"/>
    <cellStyle name="Title 10 6 20" xfId="29127" xr:uid="{00000000-0005-0000-0000-0000C9710000}"/>
    <cellStyle name="Title 10 6 21" xfId="29128" xr:uid="{00000000-0005-0000-0000-0000CA710000}"/>
    <cellStyle name="Title 10 6 22" xfId="29129" xr:uid="{00000000-0005-0000-0000-0000CB710000}"/>
    <cellStyle name="Title 10 6 23" xfId="29130" xr:uid="{00000000-0005-0000-0000-0000CC710000}"/>
    <cellStyle name="Title 10 6 24" xfId="29131" xr:uid="{00000000-0005-0000-0000-0000CD710000}"/>
    <cellStyle name="Title 10 6 25" xfId="29132" xr:uid="{00000000-0005-0000-0000-0000CE710000}"/>
    <cellStyle name="Title 10 6 3" xfId="29133" xr:uid="{00000000-0005-0000-0000-0000CF710000}"/>
    <cellStyle name="Title 10 6 4" xfId="29134" xr:uid="{00000000-0005-0000-0000-0000D0710000}"/>
    <cellStyle name="Title 10 6 5" xfId="29135" xr:uid="{00000000-0005-0000-0000-0000D1710000}"/>
    <cellStyle name="Title 10 6 6" xfId="29136" xr:uid="{00000000-0005-0000-0000-0000D2710000}"/>
    <cellStyle name="Title 10 6 7" xfId="29137" xr:uid="{00000000-0005-0000-0000-0000D3710000}"/>
    <cellStyle name="Title 10 6 8" xfId="29138" xr:uid="{00000000-0005-0000-0000-0000D4710000}"/>
    <cellStyle name="Title 10 6 9" xfId="29139" xr:uid="{00000000-0005-0000-0000-0000D5710000}"/>
    <cellStyle name="Title 10 7" xfId="29140" xr:uid="{00000000-0005-0000-0000-0000D6710000}"/>
    <cellStyle name="Title 10 7 10" xfId="29141" xr:uid="{00000000-0005-0000-0000-0000D7710000}"/>
    <cellStyle name="Title 10 7 11" xfId="29142" xr:uid="{00000000-0005-0000-0000-0000D8710000}"/>
    <cellStyle name="Title 10 7 12" xfId="29143" xr:uid="{00000000-0005-0000-0000-0000D9710000}"/>
    <cellStyle name="Title 10 7 13" xfId="29144" xr:uid="{00000000-0005-0000-0000-0000DA710000}"/>
    <cellStyle name="Title 10 7 14" xfId="29145" xr:uid="{00000000-0005-0000-0000-0000DB710000}"/>
    <cellStyle name="Title 10 7 15" xfId="29146" xr:uid="{00000000-0005-0000-0000-0000DC710000}"/>
    <cellStyle name="Title 10 7 16" xfId="29147" xr:uid="{00000000-0005-0000-0000-0000DD710000}"/>
    <cellStyle name="Title 10 7 17" xfId="29148" xr:uid="{00000000-0005-0000-0000-0000DE710000}"/>
    <cellStyle name="Title 10 7 18" xfId="29149" xr:uid="{00000000-0005-0000-0000-0000DF710000}"/>
    <cellStyle name="Title 10 7 19" xfId="29150" xr:uid="{00000000-0005-0000-0000-0000E0710000}"/>
    <cellStyle name="Title 10 7 2" xfId="29151" xr:uid="{00000000-0005-0000-0000-0000E1710000}"/>
    <cellStyle name="Title 10 7 20" xfId="29152" xr:uid="{00000000-0005-0000-0000-0000E2710000}"/>
    <cellStyle name="Title 10 7 21" xfId="29153" xr:uid="{00000000-0005-0000-0000-0000E3710000}"/>
    <cellStyle name="Title 10 7 22" xfId="29154" xr:uid="{00000000-0005-0000-0000-0000E4710000}"/>
    <cellStyle name="Title 10 7 23" xfId="29155" xr:uid="{00000000-0005-0000-0000-0000E5710000}"/>
    <cellStyle name="Title 10 7 24" xfId="29156" xr:uid="{00000000-0005-0000-0000-0000E6710000}"/>
    <cellStyle name="Title 10 7 25" xfId="29157" xr:uid="{00000000-0005-0000-0000-0000E7710000}"/>
    <cellStyle name="Title 10 7 3" xfId="29158" xr:uid="{00000000-0005-0000-0000-0000E8710000}"/>
    <cellStyle name="Title 10 7 4" xfId="29159" xr:uid="{00000000-0005-0000-0000-0000E9710000}"/>
    <cellStyle name="Title 10 7 5" xfId="29160" xr:uid="{00000000-0005-0000-0000-0000EA710000}"/>
    <cellStyle name="Title 10 7 6" xfId="29161" xr:uid="{00000000-0005-0000-0000-0000EB710000}"/>
    <cellStyle name="Title 10 7 7" xfId="29162" xr:uid="{00000000-0005-0000-0000-0000EC710000}"/>
    <cellStyle name="Title 10 7 8" xfId="29163" xr:uid="{00000000-0005-0000-0000-0000ED710000}"/>
    <cellStyle name="Title 10 7 9" xfId="29164" xr:uid="{00000000-0005-0000-0000-0000EE710000}"/>
    <cellStyle name="Title 10 8" xfId="29165" xr:uid="{00000000-0005-0000-0000-0000EF710000}"/>
    <cellStyle name="Title 10 8 10" xfId="29166" xr:uid="{00000000-0005-0000-0000-0000F0710000}"/>
    <cellStyle name="Title 10 8 11" xfId="29167" xr:uid="{00000000-0005-0000-0000-0000F1710000}"/>
    <cellStyle name="Title 10 8 12" xfId="29168" xr:uid="{00000000-0005-0000-0000-0000F2710000}"/>
    <cellStyle name="Title 10 8 13" xfId="29169" xr:uid="{00000000-0005-0000-0000-0000F3710000}"/>
    <cellStyle name="Title 10 8 14" xfId="29170" xr:uid="{00000000-0005-0000-0000-0000F4710000}"/>
    <cellStyle name="Title 10 8 15" xfId="29171" xr:uid="{00000000-0005-0000-0000-0000F5710000}"/>
    <cellStyle name="Title 10 8 16" xfId="29172" xr:uid="{00000000-0005-0000-0000-0000F6710000}"/>
    <cellStyle name="Title 10 8 17" xfId="29173" xr:uid="{00000000-0005-0000-0000-0000F7710000}"/>
    <cellStyle name="Title 10 8 18" xfId="29174" xr:uid="{00000000-0005-0000-0000-0000F8710000}"/>
    <cellStyle name="Title 10 8 19" xfId="29175" xr:uid="{00000000-0005-0000-0000-0000F9710000}"/>
    <cellStyle name="Title 10 8 2" xfId="29176" xr:uid="{00000000-0005-0000-0000-0000FA710000}"/>
    <cellStyle name="Title 10 8 20" xfId="29177" xr:uid="{00000000-0005-0000-0000-0000FB710000}"/>
    <cellStyle name="Title 10 8 21" xfId="29178" xr:uid="{00000000-0005-0000-0000-0000FC710000}"/>
    <cellStyle name="Title 10 8 22" xfId="29179" xr:uid="{00000000-0005-0000-0000-0000FD710000}"/>
    <cellStyle name="Title 10 8 23" xfId="29180" xr:uid="{00000000-0005-0000-0000-0000FE710000}"/>
    <cellStyle name="Title 10 8 24" xfId="29181" xr:uid="{00000000-0005-0000-0000-0000FF710000}"/>
    <cellStyle name="Title 10 8 25" xfId="29182" xr:uid="{00000000-0005-0000-0000-000000720000}"/>
    <cellStyle name="Title 10 8 3" xfId="29183" xr:uid="{00000000-0005-0000-0000-000001720000}"/>
    <cellStyle name="Title 10 8 4" xfId="29184" xr:uid="{00000000-0005-0000-0000-000002720000}"/>
    <cellStyle name="Title 10 8 5" xfId="29185" xr:uid="{00000000-0005-0000-0000-000003720000}"/>
    <cellStyle name="Title 10 8 6" xfId="29186" xr:uid="{00000000-0005-0000-0000-000004720000}"/>
    <cellStyle name="Title 10 8 7" xfId="29187" xr:uid="{00000000-0005-0000-0000-000005720000}"/>
    <cellStyle name="Title 10 8 8" xfId="29188" xr:uid="{00000000-0005-0000-0000-000006720000}"/>
    <cellStyle name="Title 10 8 9" xfId="29189" xr:uid="{00000000-0005-0000-0000-000007720000}"/>
    <cellStyle name="Title 10 9" xfId="29190" xr:uid="{00000000-0005-0000-0000-000008720000}"/>
    <cellStyle name="Title 10 9 10" xfId="29191" xr:uid="{00000000-0005-0000-0000-000009720000}"/>
    <cellStyle name="Title 10 9 11" xfId="29192" xr:uid="{00000000-0005-0000-0000-00000A720000}"/>
    <cellStyle name="Title 10 9 12" xfId="29193" xr:uid="{00000000-0005-0000-0000-00000B720000}"/>
    <cellStyle name="Title 10 9 13" xfId="29194" xr:uid="{00000000-0005-0000-0000-00000C720000}"/>
    <cellStyle name="Title 10 9 14" xfId="29195" xr:uid="{00000000-0005-0000-0000-00000D720000}"/>
    <cellStyle name="Title 10 9 15" xfId="29196" xr:uid="{00000000-0005-0000-0000-00000E720000}"/>
    <cellStyle name="Title 10 9 16" xfId="29197" xr:uid="{00000000-0005-0000-0000-00000F720000}"/>
    <cellStyle name="Title 10 9 17" xfId="29198" xr:uid="{00000000-0005-0000-0000-000010720000}"/>
    <cellStyle name="Title 10 9 18" xfId="29199" xr:uid="{00000000-0005-0000-0000-000011720000}"/>
    <cellStyle name="Title 10 9 19" xfId="29200" xr:uid="{00000000-0005-0000-0000-000012720000}"/>
    <cellStyle name="Title 10 9 2" xfId="29201" xr:uid="{00000000-0005-0000-0000-000013720000}"/>
    <cellStyle name="Title 10 9 20" xfId="29202" xr:uid="{00000000-0005-0000-0000-000014720000}"/>
    <cellStyle name="Title 10 9 21" xfId="29203" xr:uid="{00000000-0005-0000-0000-000015720000}"/>
    <cellStyle name="Title 10 9 22" xfId="29204" xr:uid="{00000000-0005-0000-0000-000016720000}"/>
    <cellStyle name="Title 10 9 23" xfId="29205" xr:uid="{00000000-0005-0000-0000-000017720000}"/>
    <cellStyle name="Title 10 9 24" xfId="29206" xr:uid="{00000000-0005-0000-0000-000018720000}"/>
    <cellStyle name="Title 10 9 25" xfId="29207" xr:uid="{00000000-0005-0000-0000-000019720000}"/>
    <cellStyle name="Title 10 9 3" xfId="29208" xr:uid="{00000000-0005-0000-0000-00001A720000}"/>
    <cellStyle name="Title 10 9 4" xfId="29209" xr:uid="{00000000-0005-0000-0000-00001B720000}"/>
    <cellStyle name="Title 10 9 5" xfId="29210" xr:uid="{00000000-0005-0000-0000-00001C720000}"/>
    <cellStyle name="Title 10 9 6" xfId="29211" xr:uid="{00000000-0005-0000-0000-00001D720000}"/>
    <cellStyle name="Title 10 9 7" xfId="29212" xr:uid="{00000000-0005-0000-0000-00001E720000}"/>
    <cellStyle name="Title 10 9 8" xfId="29213" xr:uid="{00000000-0005-0000-0000-00001F720000}"/>
    <cellStyle name="Title 10 9 9" xfId="29214" xr:uid="{00000000-0005-0000-0000-000020720000}"/>
    <cellStyle name="Title 11" xfId="29215" xr:uid="{00000000-0005-0000-0000-000021720000}"/>
    <cellStyle name="Title 11 10" xfId="29216" xr:uid="{00000000-0005-0000-0000-000022720000}"/>
    <cellStyle name="Title 11 10 10" xfId="29217" xr:uid="{00000000-0005-0000-0000-000023720000}"/>
    <cellStyle name="Title 11 10 11" xfId="29218" xr:uid="{00000000-0005-0000-0000-000024720000}"/>
    <cellStyle name="Title 11 10 12" xfId="29219" xr:uid="{00000000-0005-0000-0000-000025720000}"/>
    <cellStyle name="Title 11 10 13" xfId="29220" xr:uid="{00000000-0005-0000-0000-000026720000}"/>
    <cellStyle name="Title 11 10 14" xfId="29221" xr:uid="{00000000-0005-0000-0000-000027720000}"/>
    <cellStyle name="Title 11 10 15" xfId="29222" xr:uid="{00000000-0005-0000-0000-000028720000}"/>
    <cellStyle name="Title 11 10 16" xfId="29223" xr:uid="{00000000-0005-0000-0000-000029720000}"/>
    <cellStyle name="Title 11 10 17" xfId="29224" xr:uid="{00000000-0005-0000-0000-00002A720000}"/>
    <cellStyle name="Title 11 10 18" xfId="29225" xr:uid="{00000000-0005-0000-0000-00002B720000}"/>
    <cellStyle name="Title 11 10 19" xfId="29226" xr:uid="{00000000-0005-0000-0000-00002C720000}"/>
    <cellStyle name="Title 11 10 2" xfId="29227" xr:uid="{00000000-0005-0000-0000-00002D720000}"/>
    <cellStyle name="Title 11 10 20" xfId="29228" xr:uid="{00000000-0005-0000-0000-00002E720000}"/>
    <cellStyle name="Title 11 10 21" xfId="29229" xr:uid="{00000000-0005-0000-0000-00002F720000}"/>
    <cellStyle name="Title 11 10 22" xfId="29230" xr:uid="{00000000-0005-0000-0000-000030720000}"/>
    <cellStyle name="Title 11 10 23" xfId="29231" xr:uid="{00000000-0005-0000-0000-000031720000}"/>
    <cellStyle name="Title 11 10 24" xfId="29232" xr:uid="{00000000-0005-0000-0000-000032720000}"/>
    <cellStyle name="Title 11 10 25" xfId="29233" xr:uid="{00000000-0005-0000-0000-000033720000}"/>
    <cellStyle name="Title 11 10 3" xfId="29234" xr:uid="{00000000-0005-0000-0000-000034720000}"/>
    <cellStyle name="Title 11 10 4" xfId="29235" xr:uid="{00000000-0005-0000-0000-000035720000}"/>
    <cellStyle name="Title 11 10 5" xfId="29236" xr:uid="{00000000-0005-0000-0000-000036720000}"/>
    <cellStyle name="Title 11 10 6" xfId="29237" xr:uid="{00000000-0005-0000-0000-000037720000}"/>
    <cellStyle name="Title 11 10 7" xfId="29238" xr:uid="{00000000-0005-0000-0000-000038720000}"/>
    <cellStyle name="Title 11 10 8" xfId="29239" xr:uid="{00000000-0005-0000-0000-000039720000}"/>
    <cellStyle name="Title 11 10 9" xfId="29240" xr:uid="{00000000-0005-0000-0000-00003A720000}"/>
    <cellStyle name="Title 11 11" xfId="29241" xr:uid="{00000000-0005-0000-0000-00003B720000}"/>
    <cellStyle name="Title 11 11 2" xfId="29242" xr:uid="{00000000-0005-0000-0000-00003C720000}"/>
    <cellStyle name="Title 11 11 3" xfId="29243" xr:uid="{00000000-0005-0000-0000-00003D720000}"/>
    <cellStyle name="Title 11 11 4" xfId="29244" xr:uid="{00000000-0005-0000-0000-00003E720000}"/>
    <cellStyle name="Title 11 11 5" xfId="29245" xr:uid="{00000000-0005-0000-0000-00003F720000}"/>
    <cellStyle name="Title 11 11 6" xfId="29246" xr:uid="{00000000-0005-0000-0000-000040720000}"/>
    <cellStyle name="Title 11 12" xfId="29247" xr:uid="{00000000-0005-0000-0000-000041720000}"/>
    <cellStyle name="Title 11 13" xfId="29248" xr:uid="{00000000-0005-0000-0000-000042720000}"/>
    <cellStyle name="Title 11 14" xfId="29249" xr:uid="{00000000-0005-0000-0000-000043720000}"/>
    <cellStyle name="Title 11 15" xfId="29250" xr:uid="{00000000-0005-0000-0000-000044720000}"/>
    <cellStyle name="Title 11 16" xfId="29251" xr:uid="{00000000-0005-0000-0000-000045720000}"/>
    <cellStyle name="Title 11 17" xfId="29252" xr:uid="{00000000-0005-0000-0000-000046720000}"/>
    <cellStyle name="Title 11 18" xfId="29253" xr:uid="{00000000-0005-0000-0000-000047720000}"/>
    <cellStyle name="Title 11 19" xfId="29254" xr:uid="{00000000-0005-0000-0000-000048720000}"/>
    <cellStyle name="Title 11 2" xfId="29255" xr:uid="{00000000-0005-0000-0000-000049720000}"/>
    <cellStyle name="Title 11 2 10" xfId="29256" xr:uid="{00000000-0005-0000-0000-00004A720000}"/>
    <cellStyle name="Title 11 2 11" xfId="29257" xr:uid="{00000000-0005-0000-0000-00004B720000}"/>
    <cellStyle name="Title 11 2 12" xfId="29258" xr:uid="{00000000-0005-0000-0000-00004C720000}"/>
    <cellStyle name="Title 11 2 13" xfId="29259" xr:uid="{00000000-0005-0000-0000-00004D720000}"/>
    <cellStyle name="Title 11 2 14" xfId="29260" xr:uid="{00000000-0005-0000-0000-00004E720000}"/>
    <cellStyle name="Title 11 2 15" xfId="29261" xr:uid="{00000000-0005-0000-0000-00004F720000}"/>
    <cellStyle name="Title 11 2 16" xfId="29262" xr:uid="{00000000-0005-0000-0000-000050720000}"/>
    <cellStyle name="Title 11 2 17" xfId="29263" xr:uid="{00000000-0005-0000-0000-000051720000}"/>
    <cellStyle name="Title 11 2 18" xfId="29264" xr:uid="{00000000-0005-0000-0000-000052720000}"/>
    <cellStyle name="Title 11 2 19" xfId="29265" xr:uid="{00000000-0005-0000-0000-000053720000}"/>
    <cellStyle name="Title 11 2 2" xfId="29266" xr:uid="{00000000-0005-0000-0000-000054720000}"/>
    <cellStyle name="Title 11 2 2 2" xfId="29267" xr:uid="{00000000-0005-0000-0000-000055720000}"/>
    <cellStyle name="Title 11 2 2 3" xfId="29268" xr:uid="{00000000-0005-0000-0000-000056720000}"/>
    <cellStyle name="Title 11 2 2 4" xfId="29269" xr:uid="{00000000-0005-0000-0000-000057720000}"/>
    <cellStyle name="Title 11 2 2 5" xfId="29270" xr:uid="{00000000-0005-0000-0000-000058720000}"/>
    <cellStyle name="Title 11 2 2 6" xfId="29271" xr:uid="{00000000-0005-0000-0000-000059720000}"/>
    <cellStyle name="Title 11 2 20" xfId="29272" xr:uid="{00000000-0005-0000-0000-00005A720000}"/>
    <cellStyle name="Title 11 2 21" xfId="29273" xr:uid="{00000000-0005-0000-0000-00005B720000}"/>
    <cellStyle name="Title 11 2 22" xfId="29274" xr:uid="{00000000-0005-0000-0000-00005C720000}"/>
    <cellStyle name="Title 11 2 23" xfId="29275" xr:uid="{00000000-0005-0000-0000-00005D720000}"/>
    <cellStyle name="Title 11 2 24" xfId="29276" xr:uid="{00000000-0005-0000-0000-00005E720000}"/>
    <cellStyle name="Title 11 2 25" xfId="29277" xr:uid="{00000000-0005-0000-0000-00005F720000}"/>
    <cellStyle name="Title 11 2 3" xfId="29278" xr:uid="{00000000-0005-0000-0000-000060720000}"/>
    <cellStyle name="Title 11 2 4" xfId="29279" xr:uid="{00000000-0005-0000-0000-000061720000}"/>
    <cellStyle name="Title 11 2 5" xfId="29280" xr:uid="{00000000-0005-0000-0000-000062720000}"/>
    <cellStyle name="Title 11 2 6" xfId="29281" xr:uid="{00000000-0005-0000-0000-000063720000}"/>
    <cellStyle name="Title 11 2 7" xfId="29282" xr:uid="{00000000-0005-0000-0000-000064720000}"/>
    <cellStyle name="Title 11 2 8" xfId="29283" xr:uid="{00000000-0005-0000-0000-000065720000}"/>
    <cellStyle name="Title 11 2 9" xfId="29284" xr:uid="{00000000-0005-0000-0000-000066720000}"/>
    <cellStyle name="Title 11 20" xfId="29285" xr:uid="{00000000-0005-0000-0000-000067720000}"/>
    <cellStyle name="Title 11 21" xfId="29286" xr:uid="{00000000-0005-0000-0000-000068720000}"/>
    <cellStyle name="Title 11 22" xfId="29287" xr:uid="{00000000-0005-0000-0000-000069720000}"/>
    <cellStyle name="Title 11 23" xfId="29288" xr:uid="{00000000-0005-0000-0000-00006A720000}"/>
    <cellStyle name="Title 11 24" xfId="29289" xr:uid="{00000000-0005-0000-0000-00006B720000}"/>
    <cellStyle name="Title 11 25" xfId="29290" xr:uid="{00000000-0005-0000-0000-00006C720000}"/>
    <cellStyle name="Title 11 26" xfId="29291" xr:uid="{00000000-0005-0000-0000-00006D720000}"/>
    <cellStyle name="Title 11 27" xfId="29292" xr:uid="{00000000-0005-0000-0000-00006E720000}"/>
    <cellStyle name="Title 11 28" xfId="29293" xr:uid="{00000000-0005-0000-0000-00006F720000}"/>
    <cellStyle name="Title 11 29" xfId="29294" xr:uid="{00000000-0005-0000-0000-000070720000}"/>
    <cellStyle name="Title 11 3" xfId="29295" xr:uid="{00000000-0005-0000-0000-000071720000}"/>
    <cellStyle name="Title 11 3 10" xfId="29296" xr:uid="{00000000-0005-0000-0000-000072720000}"/>
    <cellStyle name="Title 11 3 11" xfId="29297" xr:uid="{00000000-0005-0000-0000-000073720000}"/>
    <cellStyle name="Title 11 3 12" xfId="29298" xr:uid="{00000000-0005-0000-0000-000074720000}"/>
    <cellStyle name="Title 11 3 13" xfId="29299" xr:uid="{00000000-0005-0000-0000-000075720000}"/>
    <cellStyle name="Title 11 3 14" xfId="29300" xr:uid="{00000000-0005-0000-0000-000076720000}"/>
    <cellStyle name="Title 11 3 15" xfId="29301" xr:uid="{00000000-0005-0000-0000-000077720000}"/>
    <cellStyle name="Title 11 3 16" xfId="29302" xr:uid="{00000000-0005-0000-0000-000078720000}"/>
    <cellStyle name="Title 11 3 17" xfId="29303" xr:uid="{00000000-0005-0000-0000-000079720000}"/>
    <cellStyle name="Title 11 3 18" xfId="29304" xr:uid="{00000000-0005-0000-0000-00007A720000}"/>
    <cellStyle name="Title 11 3 19" xfId="29305" xr:uid="{00000000-0005-0000-0000-00007B720000}"/>
    <cellStyle name="Title 11 3 2" xfId="29306" xr:uid="{00000000-0005-0000-0000-00007C720000}"/>
    <cellStyle name="Title 11 3 2 2" xfId="29307" xr:uid="{00000000-0005-0000-0000-00007D720000}"/>
    <cellStyle name="Title 11 3 2 3" xfId="29308" xr:uid="{00000000-0005-0000-0000-00007E720000}"/>
    <cellStyle name="Title 11 3 2 4" xfId="29309" xr:uid="{00000000-0005-0000-0000-00007F720000}"/>
    <cellStyle name="Title 11 3 2 5" xfId="29310" xr:uid="{00000000-0005-0000-0000-000080720000}"/>
    <cellStyle name="Title 11 3 2 6" xfId="29311" xr:uid="{00000000-0005-0000-0000-000081720000}"/>
    <cellStyle name="Title 11 3 20" xfId="29312" xr:uid="{00000000-0005-0000-0000-000082720000}"/>
    <cellStyle name="Title 11 3 21" xfId="29313" xr:uid="{00000000-0005-0000-0000-000083720000}"/>
    <cellStyle name="Title 11 3 22" xfId="29314" xr:uid="{00000000-0005-0000-0000-000084720000}"/>
    <cellStyle name="Title 11 3 23" xfId="29315" xr:uid="{00000000-0005-0000-0000-000085720000}"/>
    <cellStyle name="Title 11 3 24" xfId="29316" xr:uid="{00000000-0005-0000-0000-000086720000}"/>
    <cellStyle name="Title 11 3 25" xfId="29317" xr:uid="{00000000-0005-0000-0000-000087720000}"/>
    <cellStyle name="Title 11 3 3" xfId="29318" xr:uid="{00000000-0005-0000-0000-000088720000}"/>
    <cellStyle name="Title 11 3 4" xfId="29319" xr:uid="{00000000-0005-0000-0000-000089720000}"/>
    <cellStyle name="Title 11 3 5" xfId="29320" xr:uid="{00000000-0005-0000-0000-00008A720000}"/>
    <cellStyle name="Title 11 3 6" xfId="29321" xr:uid="{00000000-0005-0000-0000-00008B720000}"/>
    <cellStyle name="Title 11 3 7" xfId="29322" xr:uid="{00000000-0005-0000-0000-00008C720000}"/>
    <cellStyle name="Title 11 3 8" xfId="29323" xr:uid="{00000000-0005-0000-0000-00008D720000}"/>
    <cellStyle name="Title 11 3 9" xfId="29324" xr:uid="{00000000-0005-0000-0000-00008E720000}"/>
    <cellStyle name="Title 11 30" xfId="29325" xr:uid="{00000000-0005-0000-0000-00008F720000}"/>
    <cellStyle name="Title 11 31" xfId="29326" xr:uid="{00000000-0005-0000-0000-000090720000}"/>
    <cellStyle name="Title 11 32" xfId="29327" xr:uid="{00000000-0005-0000-0000-000091720000}"/>
    <cellStyle name="Title 11 33" xfId="29328" xr:uid="{00000000-0005-0000-0000-000092720000}"/>
    <cellStyle name="Title 11 34" xfId="29329" xr:uid="{00000000-0005-0000-0000-000093720000}"/>
    <cellStyle name="Title 11 35" xfId="29330" xr:uid="{00000000-0005-0000-0000-000094720000}"/>
    <cellStyle name="Title 11 36" xfId="29331" xr:uid="{00000000-0005-0000-0000-000095720000}"/>
    <cellStyle name="Title 11 37" xfId="29332" xr:uid="{00000000-0005-0000-0000-000096720000}"/>
    <cellStyle name="Title 11 38" xfId="29333" xr:uid="{00000000-0005-0000-0000-000097720000}"/>
    <cellStyle name="Title 11 39" xfId="29334" xr:uid="{00000000-0005-0000-0000-000098720000}"/>
    <cellStyle name="Title 11 4" xfId="29335" xr:uid="{00000000-0005-0000-0000-000099720000}"/>
    <cellStyle name="Title 11 4 10" xfId="29336" xr:uid="{00000000-0005-0000-0000-00009A720000}"/>
    <cellStyle name="Title 11 4 11" xfId="29337" xr:uid="{00000000-0005-0000-0000-00009B720000}"/>
    <cellStyle name="Title 11 4 12" xfId="29338" xr:uid="{00000000-0005-0000-0000-00009C720000}"/>
    <cellStyle name="Title 11 4 13" xfId="29339" xr:uid="{00000000-0005-0000-0000-00009D720000}"/>
    <cellStyle name="Title 11 4 14" xfId="29340" xr:uid="{00000000-0005-0000-0000-00009E720000}"/>
    <cellStyle name="Title 11 4 15" xfId="29341" xr:uid="{00000000-0005-0000-0000-00009F720000}"/>
    <cellStyle name="Title 11 4 16" xfId="29342" xr:uid="{00000000-0005-0000-0000-0000A0720000}"/>
    <cellStyle name="Title 11 4 17" xfId="29343" xr:uid="{00000000-0005-0000-0000-0000A1720000}"/>
    <cellStyle name="Title 11 4 18" xfId="29344" xr:uid="{00000000-0005-0000-0000-0000A2720000}"/>
    <cellStyle name="Title 11 4 19" xfId="29345" xr:uid="{00000000-0005-0000-0000-0000A3720000}"/>
    <cellStyle name="Title 11 4 2" xfId="29346" xr:uid="{00000000-0005-0000-0000-0000A4720000}"/>
    <cellStyle name="Title 11 4 2 2" xfId="29347" xr:uid="{00000000-0005-0000-0000-0000A5720000}"/>
    <cellStyle name="Title 11 4 2 3" xfId="29348" xr:uid="{00000000-0005-0000-0000-0000A6720000}"/>
    <cellStyle name="Title 11 4 2 4" xfId="29349" xr:uid="{00000000-0005-0000-0000-0000A7720000}"/>
    <cellStyle name="Title 11 4 2 5" xfId="29350" xr:uid="{00000000-0005-0000-0000-0000A8720000}"/>
    <cellStyle name="Title 11 4 2 6" xfId="29351" xr:uid="{00000000-0005-0000-0000-0000A9720000}"/>
    <cellStyle name="Title 11 4 20" xfId="29352" xr:uid="{00000000-0005-0000-0000-0000AA720000}"/>
    <cellStyle name="Title 11 4 21" xfId="29353" xr:uid="{00000000-0005-0000-0000-0000AB720000}"/>
    <cellStyle name="Title 11 4 22" xfId="29354" xr:uid="{00000000-0005-0000-0000-0000AC720000}"/>
    <cellStyle name="Title 11 4 23" xfId="29355" xr:uid="{00000000-0005-0000-0000-0000AD720000}"/>
    <cellStyle name="Title 11 4 24" xfId="29356" xr:uid="{00000000-0005-0000-0000-0000AE720000}"/>
    <cellStyle name="Title 11 4 25" xfId="29357" xr:uid="{00000000-0005-0000-0000-0000AF720000}"/>
    <cellStyle name="Title 11 4 3" xfId="29358" xr:uid="{00000000-0005-0000-0000-0000B0720000}"/>
    <cellStyle name="Title 11 4 4" xfId="29359" xr:uid="{00000000-0005-0000-0000-0000B1720000}"/>
    <cellStyle name="Title 11 4 5" xfId="29360" xr:uid="{00000000-0005-0000-0000-0000B2720000}"/>
    <cellStyle name="Title 11 4 6" xfId="29361" xr:uid="{00000000-0005-0000-0000-0000B3720000}"/>
    <cellStyle name="Title 11 4 7" xfId="29362" xr:uid="{00000000-0005-0000-0000-0000B4720000}"/>
    <cellStyle name="Title 11 4 8" xfId="29363" xr:uid="{00000000-0005-0000-0000-0000B5720000}"/>
    <cellStyle name="Title 11 4 9" xfId="29364" xr:uid="{00000000-0005-0000-0000-0000B6720000}"/>
    <cellStyle name="Title 11 40" xfId="29365" xr:uid="{00000000-0005-0000-0000-0000B7720000}"/>
    <cellStyle name="Title 11 41" xfId="29366" xr:uid="{00000000-0005-0000-0000-0000B8720000}"/>
    <cellStyle name="Title 11 5" xfId="29367" xr:uid="{00000000-0005-0000-0000-0000B9720000}"/>
    <cellStyle name="Title 11 5 10" xfId="29368" xr:uid="{00000000-0005-0000-0000-0000BA720000}"/>
    <cellStyle name="Title 11 5 11" xfId="29369" xr:uid="{00000000-0005-0000-0000-0000BB720000}"/>
    <cellStyle name="Title 11 5 12" xfId="29370" xr:uid="{00000000-0005-0000-0000-0000BC720000}"/>
    <cellStyle name="Title 11 5 13" xfId="29371" xr:uid="{00000000-0005-0000-0000-0000BD720000}"/>
    <cellStyle name="Title 11 5 14" xfId="29372" xr:uid="{00000000-0005-0000-0000-0000BE720000}"/>
    <cellStyle name="Title 11 5 15" xfId="29373" xr:uid="{00000000-0005-0000-0000-0000BF720000}"/>
    <cellStyle name="Title 11 5 16" xfId="29374" xr:uid="{00000000-0005-0000-0000-0000C0720000}"/>
    <cellStyle name="Title 11 5 17" xfId="29375" xr:uid="{00000000-0005-0000-0000-0000C1720000}"/>
    <cellStyle name="Title 11 5 18" xfId="29376" xr:uid="{00000000-0005-0000-0000-0000C2720000}"/>
    <cellStyle name="Title 11 5 19" xfId="29377" xr:uid="{00000000-0005-0000-0000-0000C3720000}"/>
    <cellStyle name="Title 11 5 2" xfId="29378" xr:uid="{00000000-0005-0000-0000-0000C4720000}"/>
    <cellStyle name="Title 11 5 2 2" xfId="29379" xr:uid="{00000000-0005-0000-0000-0000C5720000}"/>
    <cellStyle name="Title 11 5 2 3" xfId="29380" xr:uid="{00000000-0005-0000-0000-0000C6720000}"/>
    <cellStyle name="Title 11 5 2 4" xfId="29381" xr:uid="{00000000-0005-0000-0000-0000C7720000}"/>
    <cellStyle name="Title 11 5 2 5" xfId="29382" xr:uid="{00000000-0005-0000-0000-0000C8720000}"/>
    <cellStyle name="Title 11 5 2 6" xfId="29383" xr:uid="{00000000-0005-0000-0000-0000C9720000}"/>
    <cellStyle name="Title 11 5 20" xfId="29384" xr:uid="{00000000-0005-0000-0000-0000CA720000}"/>
    <cellStyle name="Title 11 5 21" xfId="29385" xr:uid="{00000000-0005-0000-0000-0000CB720000}"/>
    <cellStyle name="Title 11 5 22" xfId="29386" xr:uid="{00000000-0005-0000-0000-0000CC720000}"/>
    <cellStyle name="Title 11 5 23" xfId="29387" xr:uid="{00000000-0005-0000-0000-0000CD720000}"/>
    <cellStyle name="Title 11 5 24" xfId="29388" xr:uid="{00000000-0005-0000-0000-0000CE720000}"/>
    <cellStyle name="Title 11 5 25" xfId="29389" xr:uid="{00000000-0005-0000-0000-0000CF720000}"/>
    <cellStyle name="Title 11 5 3" xfId="29390" xr:uid="{00000000-0005-0000-0000-0000D0720000}"/>
    <cellStyle name="Title 11 5 4" xfId="29391" xr:uid="{00000000-0005-0000-0000-0000D1720000}"/>
    <cellStyle name="Title 11 5 5" xfId="29392" xr:uid="{00000000-0005-0000-0000-0000D2720000}"/>
    <cellStyle name="Title 11 5 6" xfId="29393" xr:uid="{00000000-0005-0000-0000-0000D3720000}"/>
    <cellStyle name="Title 11 5 7" xfId="29394" xr:uid="{00000000-0005-0000-0000-0000D4720000}"/>
    <cellStyle name="Title 11 5 8" xfId="29395" xr:uid="{00000000-0005-0000-0000-0000D5720000}"/>
    <cellStyle name="Title 11 5 9" xfId="29396" xr:uid="{00000000-0005-0000-0000-0000D6720000}"/>
    <cellStyle name="Title 11 6" xfId="29397" xr:uid="{00000000-0005-0000-0000-0000D7720000}"/>
    <cellStyle name="Title 11 6 10" xfId="29398" xr:uid="{00000000-0005-0000-0000-0000D8720000}"/>
    <cellStyle name="Title 11 6 11" xfId="29399" xr:uid="{00000000-0005-0000-0000-0000D9720000}"/>
    <cellStyle name="Title 11 6 12" xfId="29400" xr:uid="{00000000-0005-0000-0000-0000DA720000}"/>
    <cellStyle name="Title 11 6 13" xfId="29401" xr:uid="{00000000-0005-0000-0000-0000DB720000}"/>
    <cellStyle name="Title 11 6 14" xfId="29402" xr:uid="{00000000-0005-0000-0000-0000DC720000}"/>
    <cellStyle name="Title 11 6 15" xfId="29403" xr:uid="{00000000-0005-0000-0000-0000DD720000}"/>
    <cellStyle name="Title 11 6 16" xfId="29404" xr:uid="{00000000-0005-0000-0000-0000DE720000}"/>
    <cellStyle name="Title 11 6 17" xfId="29405" xr:uid="{00000000-0005-0000-0000-0000DF720000}"/>
    <cellStyle name="Title 11 6 18" xfId="29406" xr:uid="{00000000-0005-0000-0000-0000E0720000}"/>
    <cellStyle name="Title 11 6 19" xfId="29407" xr:uid="{00000000-0005-0000-0000-0000E1720000}"/>
    <cellStyle name="Title 11 6 2" xfId="29408" xr:uid="{00000000-0005-0000-0000-0000E2720000}"/>
    <cellStyle name="Title 11 6 20" xfId="29409" xr:uid="{00000000-0005-0000-0000-0000E3720000}"/>
    <cellStyle name="Title 11 6 21" xfId="29410" xr:uid="{00000000-0005-0000-0000-0000E4720000}"/>
    <cellStyle name="Title 11 6 22" xfId="29411" xr:uid="{00000000-0005-0000-0000-0000E5720000}"/>
    <cellStyle name="Title 11 6 23" xfId="29412" xr:uid="{00000000-0005-0000-0000-0000E6720000}"/>
    <cellStyle name="Title 11 6 24" xfId="29413" xr:uid="{00000000-0005-0000-0000-0000E7720000}"/>
    <cellStyle name="Title 11 6 25" xfId="29414" xr:uid="{00000000-0005-0000-0000-0000E8720000}"/>
    <cellStyle name="Title 11 6 3" xfId="29415" xr:uid="{00000000-0005-0000-0000-0000E9720000}"/>
    <cellStyle name="Title 11 6 4" xfId="29416" xr:uid="{00000000-0005-0000-0000-0000EA720000}"/>
    <cellStyle name="Title 11 6 5" xfId="29417" xr:uid="{00000000-0005-0000-0000-0000EB720000}"/>
    <cellStyle name="Title 11 6 6" xfId="29418" xr:uid="{00000000-0005-0000-0000-0000EC720000}"/>
    <cellStyle name="Title 11 6 7" xfId="29419" xr:uid="{00000000-0005-0000-0000-0000ED720000}"/>
    <cellStyle name="Title 11 6 8" xfId="29420" xr:uid="{00000000-0005-0000-0000-0000EE720000}"/>
    <cellStyle name="Title 11 6 9" xfId="29421" xr:uid="{00000000-0005-0000-0000-0000EF720000}"/>
    <cellStyle name="Title 11 7" xfId="29422" xr:uid="{00000000-0005-0000-0000-0000F0720000}"/>
    <cellStyle name="Title 11 7 10" xfId="29423" xr:uid="{00000000-0005-0000-0000-0000F1720000}"/>
    <cellStyle name="Title 11 7 11" xfId="29424" xr:uid="{00000000-0005-0000-0000-0000F2720000}"/>
    <cellStyle name="Title 11 7 12" xfId="29425" xr:uid="{00000000-0005-0000-0000-0000F3720000}"/>
    <cellStyle name="Title 11 7 13" xfId="29426" xr:uid="{00000000-0005-0000-0000-0000F4720000}"/>
    <cellStyle name="Title 11 7 14" xfId="29427" xr:uid="{00000000-0005-0000-0000-0000F5720000}"/>
    <cellStyle name="Title 11 7 15" xfId="29428" xr:uid="{00000000-0005-0000-0000-0000F6720000}"/>
    <cellStyle name="Title 11 7 16" xfId="29429" xr:uid="{00000000-0005-0000-0000-0000F7720000}"/>
    <cellStyle name="Title 11 7 17" xfId="29430" xr:uid="{00000000-0005-0000-0000-0000F8720000}"/>
    <cellStyle name="Title 11 7 18" xfId="29431" xr:uid="{00000000-0005-0000-0000-0000F9720000}"/>
    <cellStyle name="Title 11 7 19" xfId="29432" xr:uid="{00000000-0005-0000-0000-0000FA720000}"/>
    <cellStyle name="Title 11 7 2" xfId="29433" xr:uid="{00000000-0005-0000-0000-0000FB720000}"/>
    <cellStyle name="Title 11 7 20" xfId="29434" xr:uid="{00000000-0005-0000-0000-0000FC720000}"/>
    <cellStyle name="Title 11 7 21" xfId="29435" xr:uid="{00000000-0005-0000-0000-0000FD720000}"/>
    <cellStyle name="Title 11 7 22" xfId="29436" xr:uid="{00000000-0005-0000-0000-0000FE720000}"/>
    <cellStyle name="Title 11 7 23" xfId="29437" xr:uid="{00000000-0005-0000-0000-0000FF720000}"/>
    <cellStyle name="Title 11 7 24" xfId="29438" xr:uid="{00000000-0005-0000-0000-000000730000}"/>
    <cellStyle name="Title 11 7 25" xfId="29439" xr:uid="{00000000-0005-0000-0000-000001730000}"/>
    <cellStyle name="Title 11 7 3" xfId="29440" xr:uid="{00000000-0005-0000-0000-000002730000}"/>
    <cellStyle name="Title 11 7 4" xfId="29441" xr:uid="{00000000-0005-0000-0000-000003730000}"/>
    <cellStyle name="Title 11 7 5" xfId="29442" xr:uid="{00000000-0005-0000-0000-000004730000}"/>
    <cellStyle name="Title 11 7 6" xfId="29443" xr:uid="{00000000-0005-0000-0000-000005730000}"/>
    <cellStyle name="Title 11 7 7" xfId="29444" xr:uid="{00000000-0005-0000-0000-000006730000}"/>
    <cellStyle name="Title 11 7 8" xfId="29445" xr:uid="{00000000-0005-0000-0000-000007730000}"/>
    <cellStyle name="Title 11 7 9" xfId="29446" xr:uid="{00000000-0005-0000-0000-000008730000}"/>
    <cellStyle name="Title 11 8" xfId="29447" xr:uid="{00000000-0005-0000-0000-000009730000}"/>
    <cellStyle name="Title 11 8 10" xfId="29448" xr:uid="{00000000-0005-0000-0000-00000A730000}"/>
    <cellStyle name="Title 11 8 11" xfId="29449" xr:uid="{00000000-0005-0000-0000-00000B730000}"/>
    <cellStyle name="Title 11 8 12" xfId="29450" xr:uid="{00000000-0005-0000-0000-00000C730000}"/>
    <cellStyle name="Title 11 8 13" xfId="29451" xr:uid="{00000000-0005-0000-0000-00000D730000}"/>
    <cellStyle name="Title 11 8 14" xfId="29452" xr:uid="{00000000-0005-0000-0000-00000E730000}"/>
    <cellStyle name="Title 11 8 15" xfId="29453" xr:uid="{00000000-0005-0000-0000-00000F730000}"/>
    <cellStyle name="Title 11 8 16" xfId="29454" xr:uid="{00000000-0005-0000-0000-000010730000}"/>
    <cellStyle name="Title 11 8 17" xfId="29455" xr:uid="{00000000-0005-0000-0000-000011730000}"/>
    <cellStyle name="Title 11 8 18" xfId="29456" xr:uid="{00000000-0005-0000-0000-000012730000}"/>
    <cellStyle name="Title 11 8 19" xfId="29457" xr:uid="{00000000-0005-0000-0000-000013730000}"/>
    <cellStyle name="Title 11 8 2" xfId="29458" xr:uid="{00000000-0005-0000-0000-000014730000}"/>
    <cellStyle name="Title 11 8 20" xfId="29459" xr:uid="{00000000-0005-0000-0000-000015730000}"/>
    <cellStyle name="Title 11 8 21" xfId="29460" xr:uid="{00000000-0005-0000-0000-000016730000}"/>
    <cellStyle name="Title 11 8 22" xfId="29461" xr:uid="{00000000-0005-0000-0000-000017730000}"/>
    <cellStyle name="Title 11 8 23" xfId="29462" xr:uid="{00000000-0005-0000-0000-000018730000}"/>
    <cellStyle name="Title 11 8 24" xfId="29463" xr:uid="{00000000-0005-0000-0000-000019730000}"/>
    <cellStyle name="Title 11 8 25" xfId="29464" xr:uid="{00000000-0005-0000-0000-00001A730000}"/>
    <cellStyle name="Title 11 8 3" xfId="29465" xr:uid="{00000000-0005-0000-0000-00001B730000}"/>
    <cellStyle name="Title 11 8 4" xfId="29466" xr:uid="{00000000-0005-0000-0000-00001C730000}"/>
    <cellStyle name="Title 11 8 5" xfId="29467" xr:uid="{00000000-0005-0000-0000-00001D730000}"/>
    <cellStyle name="Title 11 8 6" xfId="29468" xr:uid="{00000000-0005-0000-0000-00001E730000}"/>
    <cellStyle name="Title 11 8 7" xfId="29469" xr:uid="{00000000-0005-0000-0000-00001F730000}"/>
    <cellStyle name="Title 11 8 8" xfId="29470" xr:uid="{00000000-0005-0000-0000-000020730000}"/>
    <cellStyle name="Title 11 8 9" xfId="29471" xr:uid="{00000000-0005-0000-0000-000021730000}"/>
    <cellStyle name="Title 11 9" xfId="29472" xr:uid="{00000000-0005-0000-0000-000022730000}"/>
    <cellStyle name="Title 11 9 10" xfId="29473" xr:uid="{00000000-0005-0000-0000-000023730000}"/>
    <cellStyle name="Title 11 9 11" xfId="29474" xr:uid="{00000000-0005-0000-0000-000024730000}"/>
    <cellStyle name="Title 11 9 12" xfId="29475" xr:uid="{00000000-0005-0000-0000-000025730000}"/>
    <cellStyle name="Title 11 9 13" xfId="29476" xr:uid="{00000000-0005-0000-0000-000026730000}"/>
    <cellStyle name="Title 11 9 14" xfId="29477" xr:uid="{00000000-0005-0000-0000-000027730000}"/>
    <cellStyle name="Title 11 9 15" xfId="29478" xr:uid="{00000000-0005-0000-0000-000028730000}"/>
    <cellStyle name="Title 11 9 16" xfId="29479" xr:uid="{00000000-0005-0000-0000-000029730000}"/>
    <cellStyle name="Title 11 9 17" xfId="29480" xr:uid="{00000000-0005-0000-0000-00002A730000}"/>
    <cellStyle name="Title 11 9 18" xfId="29481" xr:uid="{00000000-0005-0000-0000-00002B730000}"/>
    <cellStyle name="Title 11 9 19" xfId="29482" xr:uid="{00000000-0005-0000-0000-00002C730000}"/>
    <cellStyle name="Title 11 9 2" xfId="29483" xr:uid="{00000000-0005-0000-0000-00002D730000}"/>
    <cellStyle name="Title 11 9 20" xfId="29484" xr:uid="{00000000-0005-0000-0000-00002E730000}"/>
    <cellStyle name="Title 11 9 21" xfId="29485" xr:uid="{00000000-0005-0000-0000-00002F730000}"/>
    <cellStyle name="Title 11 9 22" xfId="29486" xr:uid="{00000000-0005-0000-0000-000030730000}"/>
    <cellStyle name="Title 11 9 23" xfId="29487" xr:uid="{00000000-0005-0000-0000-000031730000}"/>
    <cellStyle name="Title 11 9 24" xfId="29488" xr:uid="{00000000-0005-0000-0000-000032730000}"/>
    <cellStyle name="Title 11 9 25" xfId="29489" xr:uid="{00000000-0005-0000-0000-000033730000}"/>
    <cellStyle name="Title 11 9 3" xfId="29490" xr:uid="{00000000-0005-0000-0000-000034730000}"/>
    <cellStyle name="Title 11 9 4" xfId="29491" xr:uid="{00000000-0005-0000-0000-000035730000}"/>
    <cellStyle name="Title 11 9 5" xfId="29492" xr:uid="{00000000-0005-0000-0000-000036730000}"/>
    <cellStyle name="Title 11 9 6" xfId="29493" xr:uid="{00000000-0005-0000-0000-000037730000}"/>
    <cellStyle name="Title 11 9 7" xfId="29494" xr:uid="{00000000-0005-0000-0000-000038730000}"/>
    <cellStyle name="Title 11 9 8" xfId="29495" xr:uid="{00000000-0005-0000-0000-000039730000}"/>
    <cellStyle name="Title 11 9 9" xfId="29496" xr:uid="{00000000-0005-0000-0000-00003A730000}"/>
    <cellStyle name="Title 12" xfId="29497" xr:uid="{00000000-0005-0000-0000-00003B730000}"/>
    <cellStyle name="Title 12 10" xfId="29498" xr:uid="{00000000-0005-0000-0000-00003C730000}"/>
    <cellStyle name="Title 12 10 10" xfId="29499" xr:uid="{00000000-0005-0000-0000-00003D730000}"/>
    <cellStyle name="Title 12 10 11" xfId="29500" xr:uid="{00000000-0005-0000-0000-00003E730000}"/>
    <cellStyle name="Title 12 10 12" xfId="29501" xr:uid="{00000000-0005-0000-0000-00003F730000}"/>
    <cellStyle name="Title 12 10 13" xfId="29502" xr:uid="{00000000-0005-0000-0000-000040730000}"/>
    <cellStyle name="Title 12 10 14" xfId="29503" xr:uid="{00000000-0005-0000-0000-000041730000}"/>
    <cellStyle name="Title 12 10 15" xfId="29504" xr:uid="{00000000-0005-0000-0000-000042730000}"/>
    <cellStyle name="Title 12 10 16" xfId="29505" xr:uid="{00000000-0005-0000-0000-000043730000}"/>
    <cellStyle name="Title 12 10 17" xfId="29506" xr:uid="{00000000-0005-0000-0000-000044730000}"/>
    <cellStyle name="Title 12 10 18" xfId="29507" xr:uid="{00000000-0005-0000-0000-000045730000}"/>
    <cellStyle name="Title 12 10 19" xfId="29508" xr:uid="{00000000-0005-0000-0000-000046730000}"/>
    <cellStyle name="Title 12 10 2" xfId="29509" xr:uid="{00000000-0005-0000-0000-000047730000}"/>
    <cellStyle name="Title 12 10 20" xfId="29510" xr:uid="{00000000-0005-0000-0000-000048730000}"/>
    <cellStyle name="Title 12 10 21" xfId="29511" xr:uid="{00000000-0005-0000-0000-000049730000}"/>
    <cellStyle name="Title 12 10 22" xfId="29512" xr:uid="{00000000-0005-0000-0000-00004A730000}"/>
    <cellStyle name="Title 12 10 23" xfId="29513" xr:uid="{00000000-0005-0000-0000-00004B730000}"/>
    <cellStyle name="Title 12 10 24" xfId="29514" xr:uid="{00000000-0005-0000-0000-00004C730000}"/>
    <cellStyle name="Title 12 10 25" xfId="29515" xr:uid="{00000000-0005-0000-0000-00004D730000}"/>
    <cellStyle name="Title 12 10 3" xfId="29516" xr:uid="{00000000-0005-0000-0000-00004E730000}"/>
    <cellStyle name="Title 12 10 4" xfId="29517" xr:uid="{00000000-0005-0000-0000-00004F730000}"/>
    <cellStyle name="Title 12 10 5" xfId="29518" xr:uid="{00000000-0005-0000-0000-000050730000}"/>
    <cellStyle name="Title 12 10 6" xfId="29519" xr:uid="{00000000-0005-0000-0000-000051730000}"/>
    <cellStyle name="Title 12 10 7" xfId="29520" xr:uid="{00000000-0005-0000-0000-000052730000}"/>
    <cellStyle name="Title 12 10 8" xfId="29521" xr:uid="{00000000-0005-0000-0000-000053730000}"/>
    <cellStyle name="Title 12 10 9" xfId="29522" xr:uid="{00000000-0005-0000-0000-000054730000}"/>
    <cellStyle name="Title 12 11" xfId="29523" xr:uid="{00000000-0005-0000-0000-000055730000}"/>
    <cellStyle name="Title 12 11 2" xfId="29524" xr:uid="{00000000-0005-0000-0000-000056730000}"/>
    <cellStyle name="Title 12 11 3" xfId="29525" xr:uid="{00000000-0005-0000-0000-000057730000}"/>
    <cellStyle name="Title 12 11 4" xfId="29526" xr:uid="{00000000-0005-0000-0000-000058730000}"/>
    <cellStyle name="Title 12 11 5" xfId="29527" xr:uid="{00000000-0005-0000-0000-000059730000}"/>
    <cellStyle name="Title 12 11 6" xfId="29528" xr:uid="{00000000-0005-0000-0000-00005A730000}"/>
    <cellStyle name="Title 12 12" xfId="29529" xr:uid="{00000000-0005-0000-0000-00005B730000}"/>
    <cellStyle name="Title 12 13" xfId="29530" xr:uid="{00000000-0005-0000-0000-00005C730000}"/>
    <cellStyle name="Title 12 14" xfId="29531" xr:uid="{00000000-0005-0000-0000-00005D730000}"/>
    <cellStyle name="Title 12 15" xfId="29532" xr:uid="{00000000-0005-0000-0000-00005E730000}"/>
    <cellStyle name="Title 12 16" xfId="29533" xr:uid="{00000000-0005-0000-0000-00005F730000}"/>
    <cellStyle name="Title 12 17" xfId="29534" xr:uid="{00000000-0005-0000-0000-000060730000}"/>
    <cellStyle name="Title 12 18" xfId="29535" xr:uid="{00000000-0005-0000-0000-000061730000}"/>
    <cellStyle name="Title 12 19" xfId="29536" xr:uid="{00000000-0005-0000-0000-000062730000}"/>
    <cellStyle name="Title 12 2" xfId="29537" xr:uid="{00000000-0005-0000-0000-000063730000}"/>
    <cellStyle name="Title 12 2 10" xfId="29538" xr:uid="{00000000-0005-0000-0000-000064730000}"/>
    <cellStyle name="Title 12 2 11" xfId="29539" xr:uid="{00000000-0005-0000-0000-000065730000}"/>
    <cellStyle name="Title 12 2 12" xfId="29540" xr:uid="{00000000-0005-0000-0000-000066730000}"/>
    <cellStyle name="Title 12 2 13" xfId="29541" xr:uid="{00000000-0005-0000-0000-000067730000}"/>
    <cellStyle name="Title 12 2 14" xfId="29542" xr:uid="{00000000-0005-0000-0000-000068730000}"/>
    <cellStyle name="Title 12 2 15" xfId="29543" xr:uid="{00000000-0005-0000-0000-000069730000}"/>
    <cellStyle name="Title 12 2 16" xfId="29544" xr:uid="{00000000-0005-0000-0000-00006A730000}"/>
    <cellStyle name="Title 12 2 17" xfId="29545" xr:uid="{00000000-0005-0000-0000-00006B730000}"/>
    <cellStyle name="Title 12 2 18" xfId="29546" xr:uid="{00000000-0005-0000-0000-00006C730000}"/>
    <cellStyle name="Title 12 2 19" xfId="29547" xr:uid="{00000000-0005-0000-0000-00006D730000}"/>
    <cellStyle name="Title 12 2 2" xfId="29548" xr:uid="{00000000-0005-0000-0000-00006E730000}"/>
    <cellStyle name="Title 12 2 2 2" xfId="29549" xr:uid="{00000000-0005-0000-0000-00006F730000}"/>
    <cellStyle name="Title 12 2 2 3" xfId="29550" xr:uid="{00000000-0005-0000-0000-000070730000}"/>
    <cellStyle name="Title 12 2 2 4" xfId="29551" xr:uid="{00000000-0005-0000-0000-000071730000}"/>
    <cellStyle name="Title 12 2 2 5" xfId="29552" xr:uid="{00000000-0005-0000-0000-000072730000}"/>
    <cellStyle name="Title 12 2 2 6" xfId="29553" xr:uid="{00000000-0005-0000-0000-000073730000}"/>
    <cellStyle name="Title 12 2 20" xfId="29554" xr:uid="{00000000-0005-0000-0000-000074730000}"/>
    <cellStyle name="Title 12 2 21" xfId="29555" xr:uid="{00000000-0005-0000-0000-000075730000}"/>
    <cellStyle name="Title 12 2 22" xfId="29556" xr:uid="{00000000-0005-0000-0000-000076730000}"/>
    <cellStyle name="Title 12 2 23" xfId="29557" xr:uid="{00000000-0005-0000-0000-000077730000}"/>
    <cellStyle name="Title 12 2 24" xfId="29558" xr:uid="{00000000-0005-0000-0000-000078730000}"/>
    <cellStyle name="Title 12 2 25" xfId="29559" xr:uid="{00000000-0005-0000-0000-000079730000}"/>
    <cellStyle name="Title 12 2 3" xfId="29560" xr:uid="{00000000-0005-0000-0000-00007A730000}"/>
    <cellStyle name="Title 12 2 4" xfId="29561" xr:uid="{00000000-0005-0000-0000-00007B730000}"/>
    <cellStyle name="Title 12 2 5" xfId="29562" xr:uid="{00000000-0005-0000-0000-00007C730000}"/>
    <cellStyle name="Title 12 2 6" xfId="29563" xr:uid="{00000000-0005-0000-0000-00007D730000}"/>
    <cellStyle name="Title 12 2 7" xfId="29564" xr:uid="{00000000-0005-0000-0000-00007E730000}"/>
    <cellStyle name="Title 12 2 8" xfId="29565" xr:uid="{00000000-0005-0000-0000-00007F730000}"/>
    <cellStyle name="Title 12 2 9" xfId="29566" xr:uid="{00000000-0005-0000-0000-000080730000}"/>
    <cellStyle name="Title 12 20" xfId="29567" xr:uid="{00000000-0005-0000-0000-000081730000}"/>
    <cellStyle name="Title 12 21" xfId="29568" xr:uid="{00000000-0005-0000-0000-000082730000}"/>
    <cellStyle name="Title 12 22" xfId="29569" xr:uid="{00000000-0005-0000-0000-000083730000}"/>
    <cellStyle name="Title 12 23" xfId="29570" xr:uid="{00000000-0005-0000-0000-000084730000}"/>
    <cellStyle name="Title 12 24" xfId="29571" xr:uid="{00000000-0005-0000-0000-000085730000}"/>
    <cellStyle name="Title 12 25" xfId="29572" xr:uid="{00000000-0005-0000-0000-000086730000}"/>
    <cellStyle name="Title 12 26" xfId="29573" xr:uid="{00000000-0005-0000-0000-000087730000}"/>
    <cellStyle name="Title 12 27" xfId="29574" xr:uid="{00000000-0005-0000-0000-000088730000}"/>
    <cellStyle name="Title 12 28" xfId="29575" xr:uid="{00000000-0005-0000-0000-000089730000}"/>
    <cellStyle name="Title 12 29" xfId="29576" xr:uid="{00000000-0005-0000-0000-00008A730000}"/>
    <cellStyle name="Title 12 3" xfId="29577" xr:uid="{00000000-0005-0000-0000-00008B730000}"/>
    <cellStyle name="Title 12 3 10" xfId="29578" xr:uid="{00000000-0005-0000-0000-00008C730000}"/>
    <cellStyle name="Title 12 3 11" xfId="29579" xr:uid="{00000000-0005-0000-0000-00008D730000}"/>
    <cellStyle name="Title 12 3 12" xfId="29580" xr:uid="{00000000-0005-0000-0000-00008E730000}"/>
    <cellStyle name="Title 12 3 13" xfId="29581" xr:uid="{00000000-0005-0000-0000-00008F730000}"/>
    <cellStyle name="Title 12 3 14" xfId="29582" xr:uid="{00000000-0005-0000-0000-000090730000}"/>
    <cellStyle name="Title 12 3 15" xfId="29583" xr:uid="{00000000-0005-0000-0000-000091730000}"/>
    <cellStyle name="Title 12 3 16" xfId="29584" xr:uid="{00000000-0005-0000-0000-000092730000}"/>
    <cellStyle name="Title 12 3 17" xfId="29585" xr:uid="{00000000-0005-0000-0000-000093730000}"/>
    <cellStyle name="Title 12 3 18" xfId="29586" xr:uid="{00000000-0005-0000-0000-000094730000}"/>
    <cellStyle name="Title 12 3 19" xfId="29587" xr:uid="{00000000-0005-0000-0000-000095730000}"/>
    <cellStyle name="Title 12 3 2" xfId="29588" xr:uid="{00000000-0005-0000-0000-000096730000}"/>
    <cellStyle name="Title 12 3 2 2" xfId="29589" xr:uid="{00000000-0005-0000-0000-000097730000}"/>
    <cellStyle name="Title 12 3 2 3" xfId="29590" xr:uid="{00000000-0005-0000-0000-000098730000}"/>
    <cellStyle name="Title 12 3 2 4" xfId="29591" xr:uid="{00000000-0005-0000-0000-000099730000}"/>
    <cellStyle name="Title 12 3 2 5" xfId="29592" xr:uid="{00000000-0005-0000-0000-00009A730000}"/>
    <cellStyle name="Title 12 3 2 6" xfId="29593" xr:uid="{00000000-0005-0000-0000-00009B730000}"/>
    <cellStyle name="Title 12 3 20" xfId="29594" xr:uid="{00000000-0005-0000-0000-00009C730000}"/>
    <cellStyle name="Title 12 3 21" xfId="29595" xr:uid="{00000000-0005-0000-0000-00009D730000}"/>
    <cellStyle name="Title 12 3 22" xfId="29596" xr:uid="{00000000-0005-0000-0000-00009E730000}"/>
    <cellStyle name="Title 12 3 23" xfId="29597" xr:uid="{00000000-0005-0000-0000-00009F730000}"/>
    <cellStyle name="Title 12 3 24" xfId="29598" xr:uid="{00000000-0005-0000-0000-0000A0730000}"/>
    <cellStyle name="Title 12 3 25" xfId="29599" xr:uid="{00000000-0005-0000-0000-0000A1730000}"/>
    <cellStyle name="Title 12 3 3" xfId="29600" xr:uid="{00000000-0005-0000-0000-0000A2730000}"/>
    <cellStyle name="Title 12 3 4" xfId="29601" xr:uid="{00000000-0005-0000-0000-0000A3730000}"/>
    <cellStyle name="Title 12 3 5" xfId="29602" xr:uid="{00000000-0005-0000-0000-0000A4730000}"/>
    <cellStyle name="Title 12 3 6" xfId="29603" xr:uid="{00000000-0005-0000-0000-0000A5730000}"/>
    <cellStyle name="Title 12 3 7" xfId="29604" xr:uid="{00000000-0005-0000-0000-0000A6730000}"/>
    <cellStyle name="Title 12 3 8" xfId="29605" xr:uid="{00000000-0005-0000-0000-0000A7730000}"/>
    <cellStyle name="Title 12 3 9" xfId="29606" xr:uid="{00000000-0005-0000-0000-0000A8730000}"/>
    <cellStyle name="Title 12 30" xfId="29607" xr:uid="{00000000-0005-0000-0000-0000A9730000}"/>
    <cellStyle name="Title 12 31" xfId="29608" xr:uid="{00000000-0005-0000-0000-0000AA730000}"/>
    <cellStyle name="Title 12 32" xfId="29609" xr:uid="{00000000-0005-0000-0000-0000AB730000}"/>
    <cellStyle name="Title 12 33" xfId="29610" xr:uid="{00000000-0005-0000-0000-0000AC730000}"/>
    <cellStyle name="Title 12 34" xfId="29611" xr:uid="{00000000-0005-0000-0000-0000AD730000}"/>
    <cellStyle name="Title 12 35" xfId="29612" xr:uid="{00000000-0005-0000-0000-0000AE730000}"/>
    <cellStyle name="Title 12 36" xfId="29613" xr:uid="{00000000-0005-0000-0000-0000AF730000}"/>
    <cellStyle name="Title 12 37" xfId="29614" xr:uid="{00000000-0005-0000-0000-0000B0730000}"/>
    <cellStyle name="Title 12 38" xfId="29615" xr:uid="{00000000-0005-0000-0000-0000B1730000}"/>
    <cellStyle name="Title 12 39" xfId="29616" xr:uid="{00000000-0005-0000-0000-0000B2730000}"/>
    <cellStyle name="Title 12 4" xfId="29617" xr:uid="{00000000-0005-0000-0000-0000B3730000}"/>
    <cellStyle name="Title 12 4 10" xfId="29618" xr:uid="{00000000-0005-0000-0000-0000B4730000}"/>
    <cellStyle name="Title 12 4 11" xfId="29619" xr:uid="{00000000-0005-0000-0000-0000B5730000}"/>
    <cellStyle name="Title 12 4 12" xfId="29620" xr:uid="{00000000-0005-0000-0000-0000B6730000}"/>
    <cellStyle name="Title 12 4 13" xfId="29621" xr:uid="{00000000-0005-0000-0000-0000B7730000}"/>
    <cellStyle name="Title 12 4 14" xfId="29622" xr:uid="{00000000-0005-0000-0000-0000B8730000}"/>
    <cellStyle name="Title 12 4 15" xfId="29623" xr:uid="{00000000-0005-0000-0000-0000B9730000}"/>
    <cellStyle name="Title 12 4 16" xfId="29624" xr:uid="{00000000-0005-0000-0000-0000BA730000}"/>
    <cellStyle name="Title 12 4 17" xfId="29625" xr:uid="{00000000-0005-0000-0000-0000BB730000}"/>
    <cellStyle name="Title 12 4 18" xfId="29626" xr:uid="{00000000-0005-0000-0000-0000BC730000}"/>
    <cellStyle name="Title 12 4 19" xfId="29627" xr:uid="{00000000-0005-0000-0000-0000BD730000}"/>
    <cellStyle name="Title 12 4 2" xfId="29628" xr:uid="{00000000-0005-0000-0000-0000BE730000}"/>
    <cellStyle name="Title 12 4 2 2" xfId="29629" xr:uid="{00000000-0005-0000-0000-0000BF730000}"/>
    <cellStyle name="Title 12 4 2 3" xfId="29630" xr:uid="{00000000-0005-0000-0000-0000C0730000}"/>
    <cellStyle name="Title 12 4 2 4" xfId="29631" xr:uid="{00000000-0005-0000-0000-0000C1730000}"/>
    <cellStyle name="Title 12 4 2 5" xfId="29632" xr:uid="{00000000-0005-0000-0000-0000C2730000}"/>
    <cellStyle name="Title 12 4 2 6" xfId="29633" xr:uid="{00000000-0005-0000-0000-0000C3730000}"/>
    <cellStyle name="Title 12 4 20" xfId="29634" xr:uid="{00000000-0005-0000-0000-0000C4730000}"/>
    <cellStyle name="Title 12 4 21" xfId="29635" xr:uid="{00000000-0005-0000-0000-0000C5730000}"/>
    <cellStyle name="Title 12 4 22" xfId="29636" xr:uid="{00000000-0005-0000-0000-0000C6730000}"/>
    <cellStyle name="Title 12 4 23" xfId="29637" xr:uid="{00000000-0005-0000-0000-0000C7730000}"/>
    <cellStyle name="Title 12 4 24" xfId="29638" xr:uid="{00000000-0005-0000-0000-0000C8730000}"/>
    <cellStyle name="Title 12 4 25" xfId="29639" xr:uid="{00000000-0005-0000-0000-0000C9730000}"/>
    <cellStyle name="Title 12 4 3" xfId="29640" xr:uid="{00000000-0005-0000-0000-0000CA730000}"/>
    <cellStyle name="Title 12 4 4" xfId="29641" xr:uid="{00000000-0005-0000-0000-0000CB730000}"/>
    <cellStyle name="Title 12 4 5" xfId="29642" xr:uid="{00000000-0005-0000-0000-0000CC730000}"/>
    <cellStyle name="Title 12 4 6" xfId="29643" xr:uid="{00000000-0005-0000-0000-0000CD730000}"/>
    <cellStyle name="Title 12 4 7" xfId="29644" xr:uid="{00000000-0005-0000-0000-0000CE730000}"/>
    <cellStyle name="Title 12 4 8" xfId="29645" xr:uid="{00000000-0005-0000-0000-0000CF730000}"/>
    <cellStyle name="Title 12 4 9" xfId="29646" xr:uid="{00000000-0005-0000-0000-0000D0730000}"/>
    <cellStyle name="Title 12 40" xfId="29647" xr:uid="{00000000-0005-0000-0000-0000D1730000}"/>
    <cellStyle name="Title 12 41" xfId="29648" xr:uid="{00000000-0005-0000-0000-0000D2730000}"/>
    <cellStyle name="Title 12 5" xfId="29649" xr:uid="{00000000-0005-0000-0000-0000D3730000}"/>
    <cellStyle name="Title 12 5 10" xfId="29650" xr:uid="{00000000-0005-0000-0000-0000D4730000}"/>
    <cellStyle name="Title 12 5 11" xfId="29651" xr:uid="{00000000-0005-0000-0000-0000D5730000}"/>
    <cellStyle name="Title 12 5 12" xfId="29652" xr:uid="{00000000-0005-0000-0000-0000D6730000}"/>
    <cellStyle name="Title 12 5 13" xfId="29653" xr:uid="{00000000-0005-0000-0000-0000D7730000}"/>
    <cellStyle name="Title 12 5 14" xfId="29654" xr:uid="{00000000-0005-0000-0000-0000D8730000}"/>
    <cellStyle name="Title 12 5 15" xfId="29655" xr:uid="{00000000-0005-0000-0000-0000D9730000}"/>
    <cellStyle name="Title 12 5 16" xfId="29656" xr:uid="{00000000-0005-0000-0000-0000DA730000}"/>
    <cellStyle name="Title 12 5 17" xfId="29657" xr:uid="{00000000-0005-0000-0000-0000DB730000}"/>
    <cellStyle name="Title 12 5 18" xfId="29658" xr:uid="{00000000-0005-0000-0000-0000DC730000}"/>
    <cellStyle name="Title 12 5 19" xfId="29659" xr:uid="{00000000-0005-0000-0000-0000DD730000}"/>
    <cellStyle name="Title 12 5 2" xfId="29660" xr:uid="{00000000-0005-0000-0000-0000DE730000}"/>
    <cellStyle name="Title 12 5 2 2" xfId="29661" xr:uid="{00000000-0005-0000-0000-0000DF730000}"/>
    <cellStyle name="Title 12 5 2 3" xfId="29662" xr:uid="{00000000-0005-0000-0000-0000E0730000}"/>
    <cellStyle name="Title 12 5 2 4" xfId="29663" xr:uid="{00000000-0005-0000-0000-0000E1730000}"/>
    <cellStyle name="Title 12 5 2 5" xfId="29664" xr:uid="{00000000-0005-0000-0000-0000E2730000}"/>
    <cellStyle name="Title 12 5 2 6" xfId="29665" xr:uid="{00000000-0005-0000-0000-0000E3730000}"/>
    <cellStyle name="Title 12 5 20" xfId="29666" xr:uid="{00000000-0005-0000-0000-0000E4730000}"/>
    <cellStyle name="Title 12 5 21" xfId="29667" xr:uid="{00000000-0005-0000-0000-0000E5730000}"/>
    <cellStyle name="Title 12 5 22" xfId="29668" xr:uid="{00000000-0005-0000-0000-0000E6730000}"/>
    <cellStyle name="Title 12 5 23" xfId="29669" xr:uid="{00000000-0005-0000-0000-0000E7730000}"/>
    <cellStyle name="Title 12 5 24" xfId="29670" xr:uid="{00000000-0005-0000-0000-0000E8730000}"/>
    <cellStyle name="Title 12 5 25" xfId="29671" xr:uid="{00000000-0005-0000-0000-0000E9730000}"/>
    <cellStyle name="Title 12 5 3" xfId="29672" xr:uid="{00000000-0005-0000-0000-0000EA730000}"/>
    <cellStyle name="Title 12 5 4" xfId="29673" xr:uid="{00000000-0005-0000-0000-0000EB730000}"/>
    <cellStyle name="Title 12 5 5" xfId="29674" xr:uid="{00000000-0005-0000-0000-0000EC730000}"/>
    <cellStyle name="Title 12 5 6" xfId="29675" xr:uid="{00000000-0005-0000-0000-0000ED730000}"/>
    <cellStyle name="Title 12 5 7" xfId="29676" xr:uid="{00000000-0005-0000-0000-0000EE730000}"/>
    <cellStyle name="Title 12 5 8" xfId="29677" xr:uid="{00000000-0005-0000-0000-0000EF730000}"/>
    <cellStyle name="Title 12 5 9" xfId="29678" xr:uid="{00000000-0005-0000-0000-0000F0730000}"/>
    <cellStyle name="Title 12 6" xfId="29679" xr:uid="{00000000-0005-0000-0000-0000F1730000}"/>
    <cellStyle name="Title 12 6 10" xfId="29680" xr:uid="{00000000-0005-0000-0000-0000F2730000}"/>
    <cellStyle name="Title 12 6 11" xfId="29681" xr:uid="{00000000-0005-0000-0000-0000F3730000}"/>
    <cellStyle name="Title 12 6 12" xfId="29682" xr:uid="{00000000-0005-0000-0000-0000F4730000}"/>
    <cellStyle name="Title 12 6 13" xfId="29683" xr:uid="{00000000-0005-0000-0000-0000F5730000}"/>
    <cellStyle name="Title 12 6 14" xfId="29684" xr:uid="{00000000-0005-0000-0000-0000F6730000}"/>
    <cellStyle name="Title 12 6 15" xfId="29685" xr:uid="{00000000-0005-0000-0000-0000F7730000}"/>
    <cellStyle name="Title 12 6 16" xfId="29686" xr:uid="{00000000-0005-0000-0000-0000F8730000}"/>
    <cellStyle name="Title 12 6 17" xfId="29687" xr:uid="{00000000-0005-0000-0000-0000F9730000}"/>
    <cellStyle name="Title 12 6 18" xfId="29688" xr:uid="{00000000-0005-0000-0000-0000FA730000}"/>
    <cellStyle name="Title 12 6 19" xfId="29689" xr:uid="{00000000-0005-0000-0000-0000FB730000}"/>
    <cellStyle name="Title 12 6 2" xfId="29690" xr:uid="{00000000-0005-0000-0000-0000FC730000}"/>
    <cellStyle name="Title 12 6 20" xfId="29691" xr:uid="{00000000-0005-0000-0000-0000FD730000}"/>
    <cellStyle name="Title 12 6 21" xfId="29692" xr:uid="{00000000-0005-0000-0000-0000FE730000}"/>
    <cellStyle name="Title 12 6 22" xfId="29693" xr:uid="{00000000-0005-0000-0000-0000FF730000}"/>
    <cellStyle name="Title 12 6 23" xfId="29694" xr:uid="{00000000-0005-0000-0000-000000740000}"/>
    <cellStyle name="Title 12 6 24" xfId="29695" xr:uid="{00000000-0005-0000-0000-000001740000}"/>
    <cellStyle name="Title 12 6 25" xfId="29696" xr:uid="{00000000-0005-0000-0000-000002740000}"/>
    <cellStyle name="Title 12 6 3" xfId="29697" xr:uid="{00000000-0005-0000-0000-000003740000}"/>
    <cellStyle name="Title 12 6 4" xfId="29698" xr:uid="{00000000-0005-0000-0000-000004740000}"/>
    <cellStyle name="Title 12 6 5" xfId="29699" xr:uid="{00000000-0005-0000-0000-000005740000}"/>
    <cellStyle name="Title 12 6 6" xfId="29700" xr:uid="{00000000-0005-0000-0000-000006740000}"/>
    <cellStyle name="Title 12 6 7" xfId="29701" xr:uid="{00000000-0005-0000-0000-000007740000}"/>
    <cellStyle name="Title 12 6 8" xfId="29702" xr:uid="{00000000-0005-0000-0000-000008740000}"/>
    <cellStyle name="Title 12 6 9" xfId="29703" xr:uid="{00000000-0005-0000-0000-000009740000}"/>
    <cellStyle name="Title 12 7" xfId="29704" xr:uid="{00000000-0005-0000-0000-00000A740000}"/>
    <cellStyle name="Title 12 7 10" xfId="29705" xr:uid="{00000000-0005-0000-0000-00000B740000}"/>
    <cellStyle name="Title 12 7 11" xfId="29706" xr:uid="{00000000-0005-0000-0000-00000C740000}"/>
    <cellStyle name="Title 12 7 12" xfId="29707" xr:uid="{00000000-0005-0000-0000-00000D740000}"/>
    <cellStyle name="Title 12 7 13" xfId="29708" xr:uid="{00000000-0005-0000-0000-00000E740000}"/>
    <cellStyle name="Title 12 7 14" xfId="29709" xr:uid="{00000000-0005-0000-0000-00000F740000}"/>
    <cellStyle name="Title 12 7 15" xfId="29710" xr:uid="{00000000-0005-0000-0000-000010740000}"/>
    <cellStyle name="Title 12 7 16" xfId="29711" xr:uid="{00000000-0005-0000-0000-000011740000}"/>
    <cellStyle name="Title 12 7 17" xfId="29712" xr:uid="{00000000-0005-0000-0000-000012740000}"/>
    <cellStyle name="Title 12 7 18" xfId="29713" xr:uid="{00000000-0005-0000-0000-000013740000}"/>
    <cellStyle name="Title 12 7 19" xfId="29714" xr:uid="{00000000-0005-0000-0000-000014740000}"/>
    <cellStyle name="Title 12 7 2" xfId="29715" xr:uid="{00000000-0005-0000-0000-000015740000}"/>
    <cellStyle name="Title 12 7 20" xfId="29716" xr:uid="{00000000-0005-0000-0000-000016740000}"/>
    <cellStyle name="Title 12 7 21" xfId="29717" xr:uid="{00000000-0005-0000-0000-000017740000}"/>
    <cellStyle name="Title 12 7 22" xfId="29718" xr:uid="{00000000-0005-0000-0000-000018740000}"/>
    <cellStyle name="Title 12 7 23" xfId="29719" xr:uid="{00000000-0005-0000-0000-000019740000}"/>
    <cellStyle name="Title 12 7 24" xfId="29720" xr:uid="{00000000-0005-0000-0000-00001A740000}"/>
    <cellStyle name="Title 12 7 25" xfId="29721" xr:uid="{00000000-0005-0000-0000-00001B740000}"/>
    <cellStyle name="Title 12 7 3" xfId="29722" xr:uid="{00000000-0005-0000-0000-00001C740000}"/>
    <cellStyle name="Title 12 7 4" xfId="29723" xr:uid="{00000000-0005-0000-0000-00001D740000}"/>
    <cellStyle name="Title 12 7 5" xfId="29724" xr:uid="{00000000-0005-0000-0000-00001E740000}"/>
    <cellStyle name="Title 12 7 6" xfId="29725" xr:uid="{00000000-0005-0000-0000-00001F740000}"/>
    <cellStyle name="Title 12 7 7" xfId="29726" xr:uid="{00000000-0005-0000-0000-000020740000}"/>
    <cellStyle name="Title 12 7 8" xfId="29727" xr:uid="{00000000-0005-0000-0000-000021740000}"/>
    <cellStyle name="Title 12 7 9" xfId="29728" xr:uid="{00000000-0005-0000-0000-000022740000}"/>
    <cellStyle name="Title 12 8" xfId="29729" xr:uid="{00000000-0005-0000-0000-000023740000}"/>
    <cellStyle name="Title 12 8 10" xfId="29730" xr:uid="{00000000-0005-0000-0000-000024740000}"/>
    <cellStyle name="Title 12 8 11" xfId="29731" xr:uid="{00000000-0005-0000-0000-000025740000}"/>
    <cellStyle name="Title 12 8 12" xfId="29732" xr:uid="{00000000-0005-0000-0000-000026740000}"/>
    <cellStyle name="Title 12 8 13" xfId="29733" xr:uid="{00000000-0005-0000-0000-000027740000}"/>
    <cellStyle name="Title 12 8 14" xfId="29734" xr:uid="{00000000-0005-0000-0000-000028740000}"/>
    <cellStyle name="Title 12 8 15" xfId="29735" xr:uid="{00000000-0005-0000-0000-000029740000}"/>
    <cellStyle name="Title 12 8 16" xfId="29736" xr:uid="{00000000-0005-0000-0000-00002A740000}"/>
    <cellStyle name="Title 12 8 17" xfId="29737" xr:uid="{00000000-0005-0000-0000-00002B740000}"/>
    <cellStyle name="Title 12 8 18" xfId="29738" xr:uid="{00000000-0005-0000-0000-00002C740000}"/>
    <cellStyle name="Title 12 8 19" xfId="29739" xr:uid="{00000000-0005-0000-0000-00002D740000}"/>
    <cellStyle name="Title 12 8 2" xfId="29740" xr:uid="{00000000-0005-0000-0000-00002E740000}"/>
    <cellStyle name="Title 12 8 20" xfId="29741" xr:uid="{00000000-0005-0000-0000-00002F740000}"/>
    <cellStyle name="Title 12 8 21" xfId="29742" xr:uid="{00000000-0005-0000-0000-000030740000}"/>
    <cellStyle name="Title 12 8 22" xfId="29743" xr:uid="{00000000-0005-0000-0000-000031740000}"/>
    <cellStyle name="Title 12 8 23" xfId="29744" xr:uid="{00000000-0005-0000-0000-000032740000}"/>
    <cellStyle name="Title 12 8 24" xfId="29745" xr:uid="{00000000-0005-0000-0000-000033740000}"/>
    <cellStyle name="Title 12 8 25" xfId="29746" xr:uid="{00000000-0005-0000-0000-000034740000}"/>
    <cellStyle name="Title 12 8 3" xfId="29747" xr:uid="{00000000-0005-0000-0000-000035740000}"/>
    <cellStyle name="Title 12 8 4" xfId="29748" xr:uid="{00000000-0005-0000-0000-000036740000}"/>
    <cellStyle name="Title 12 8 5" xfId="29749" xr:uid="{00000000-0005-0000-0000-000037740000}"/>
    <cellStyle name="Title 12 8 6" xfId="29750" xr:uid="{00000000-0005-0000-0000-000038740000}"/>
    <cellStyle name="Title 12 8 7" xfId="29751" xr:uid="{00000000-0005-0000-0000-000039740000}"/>
    <cellStyle name="Title 12 8 8" xfId="29752" xr:uid="{00000000-0005-0000-0000-00003A740000}"/>
    <cellStyle name="Title 12 8 9" xfId="29753" xr:uid="{00000000-0005-0000-0000-00003B740000}"/>
    <cellStyle name="Title 12 9" xfId="29754" xr:uid="{00000000-0005-0000-0000-00003C740000}"/>
    <cellStyle name="Title 12 9 10" xfId="29755" xr:uid="{00000000-0005-0000-0000-00003D740000}"/>
    <cellStyle name="Title 12 9 11" xfId="29756" xr:uid="{00000000-0005-0000-0000-00003E740000}"/>
    <cellStyle name="Title 12 9 12" xfId="29757" xr:uid="{00000000-0005-0000-0000-00003F740000}"/>
    <cellStyle name="Title 12 9 13" xfId="29758" xr:uid="{00000000-0005-0000-0000-000040740000}"/>
    <cellStyle name="Title 12 9 14" xfId="29759" xr:uid="{00000000-0005-0000-0000-000041740000}"/>
    <cellStyle name="Title 12 9 15" xfId="29760" xr:uid="{00000000-0005-0000-0000-000042740000}"/>
    <cellStyle name="Title 12 9 16" xfId="29761" xr:uid="{00000000-0005-0000-0000-000043740000}"/>
    <cellStyle name="Title 12 9 17" xfId="29762" xr:uid="{00000000-0005-0000-0000-000044740000}"/>
    <cellStyle name="Title 12 9 18" xfId="29763" xr:uid="{00000000-0005-0000-0000-000045740000}"/>
    <cellStyle name="Title 12 9 19" xfId="29764" xr:uid="{00000000-0005-0000-0000-000046740000}"/>
    <cellStyle name="Title 12 9 2" xfId="29765" xr:uid="{00000000-0005-0000-0000-000047740000}"/>
    <cellStyle name="Title 12 9 20" xfId="29766" xr:uid="{00000000-0005-0000-0000-000048740000}"/>
    <cellStyle name="Title 12 9 21" xfId="29767" xr:uid="{00000000-0005-0000-0000-000049740000}"/>
    <cellStyle name="Title 12 9 22" xfId="29768" xr:uid="{00000000-0005-0000-0000-00004A740000}"/>
    <cellStyle name="Title 12 9 23" xfId="29769" xr:uid="{00000000-0005-0000-0000-00004B740000}"/>
    <cellStyle name="Title 12 9 24" xfId="29770" xr:uid="{00000000-0005-0000-0000-00004C740000}"/>
    <cellStyle name="Title 12 9 25" xfId="29771" xr:uid="{00000000-0005-0000-0000-00004D740000}"/>
    <cellStyle name="Title 12 9 3" xfId="29772" xr:uid="{00000000-0005-0000-0000-00004E740000}"/>
    <cellStyle name="Title 12 9 4" xfId="29773" xr:uid="{00000000-0005-0000-0000-00004F740000}"/>
    <cellStyle name="Title 12 9 5" xfId="29774" xr:uid="{00000000-0005-0000-0000-000050740000}"/>
    <cellStyle name="Title 12 9 6" xfId="29775" xr:uid="{00000000-0005-0000-0000-000051740000}"/>
    <cellStyle name="Title 12 9 7" xfId="29776" xr:uid="{00000000-0005-0000-0000-000052740000}"/>
    <cellStyle name="Title 12 9 8" xfId="29777" xr:uid="{00000000-0005-0000-0000-000053740000}"/>
    <cellStyle name="Title 12 9 9" xfId="29778" xr:uid="{00000000-0005-0000-0000-000054740000}"/>
    <cellStyle name="Title 13" xfId="29779" xr:uid="{00000000-0005-0000-0000-000055740000}"/>
    <cellStyle name="Title 13 10" xfId="29780" xr:uid="{00000000-0005-0000-0000-000056740000}"/>
    <cellStyle name="Title 13 10 10" xfId="29781" xr:uid="{00000000-0005-0000-0000-000057740000}"/>
    <cellStyle name="Title 13 10 11" xfId="29782" xr:uid="{00000000-0005-0000-0000-000058740000}"/>
    <cellStyle name="Title 13 10 12" xfId="29783" xr:uid="{00000000-0005-0000-0000-000059740000}"/>
    <cellStyle name="Title 13 10 13" xfId="29784" xr:uid="{00000000-0005-0000-0000-00005A740000}"/>
    <cellStyle name="Title 13 10 14" xfId="29785" xr:uid="{00000000-0005-0000-0000-00005B740000}"/>
    <cellStyle name="Title 13 10 15" xfId="29786" xr:uid="{00000000-0005-0000-0000-00005C740000}"/>
    <cellStyle name="Title 13 10 16" xfId="29787" xr:uid="{00000000-0005-0000-0000-00005D740000}"/>
    <cellStyle name="Title 13 10 17" xfId="29788" xr:uid="{00000000-0005-0000-0000-00005E740000}"/>
    <cellStyle name="Title 13 10 18" xfId="29789" xr:uid="{00000000-0005-0000-0000-00005F740000}"/>
    <cellStyle name="Title 13 10 19" xfId="29790" xr:uid="{00000000-0005-0000-0000-000060740000}"/>
    <cellStyle name="Title 13 10 2" xfId="29791" xr:uid="{00000000-0005-0000-0000-000061740000}"/>
    <cellStyle name="Title 13 10 20" xfId="29792" xr:uid="{00000000-0005-0000-0000-000062740000}"/>
    <cellStyle name="Title 13 10 21" xfId="29793" xr:uid="{00000000-0005-0000-0000-000063740000}"/>
    <cellStyle name="Title 13 10 22" xfId="29794" xr:uid="{00000000-0005-0000-0000-000064740000}"/>
    <cellStyle name="Title 13 10 23" xfId="29795" xr:uid="{00000000-0005-0000-0000-000065740000}"/>
    <cellStyle name="Title 13 10 24" xfId="29796" xr:uid="{00000000-0005-0000-0000-000066740000}"/>
    <cellStyle name="Title 13 10 25" xfId="29797" xr:uid="{00000000-0005-0000-0000-000067740000}"/>
    <cellStyle name="Title 13 10 3" xfId="29798" xr:uid="{00000000-0005-0000-0000-000068740000}"/>
    <cellStyle name="Title 13 10 4" xfId="29799" xr:uid="{00000000-0005-0000-0000-000069740000}"/>
    <cellStyle name="Title 13 10 5" xfId="29800" xr:uid="{00000000-0005-0000-0000-00006A740000}"/>
    <cellStyle name="Title 13 10 6" xfId="29801" xr:uid="{00000000-0005-0000-0000-00006B740000}"/>
    <cellStyle name="Title 13 10 7" xfId="29802" xr:uid="{00000000-0005-0000-0000-00006C740000}"/>
    <cellStyle name="Title 13 10 8" xfId="29803" xr:uid="{00000000-0005-0000-0000-00006D740000}"/>
    <cellStyle name="Title 13 10 9" xfId="29804" xr:uid="{00000000-0005-0000-0000-00006E740000}"/>
    <cellStyle name="Title 13 11" xfId="29805" xr:uid="{00000000-0005-0000-0000-00006F740000}"/>
    <cellStyle name="Title 13 11 2" xfId="29806" xr:uid="{00000000-0005-0000-0000-000070740000}"/>
    <cellStyle name="Title 13 11 3" xfId="29807" xr:uid="{00000000-0005-0000-0000-000071740000}"/>
    <cellStyle name="Title 13 11 4" xfId="29808" xr:uid="{00000000-0005-0000-0000-000072740000}"/>
    <cellStyle name="Title 13 11 5" xfId="29809" xr:uid="{00000000-0005-0000-0000-000073740000}"/>
    <cellStyle name="Title 13 11 6" xfId="29810" xr:uid="{00000000-0005-0000-0000-000074740000}"/>
    <cellStyle name="Title 13 12" xfId="29811" xr:uid="{00000000-0005-0000-0000-000075740000}"/>
    <cellStyle name="Title 13 13" xfId="29812" xr:uid="{00000000-0005-0000-0000-000076740000}"/>
    <cellStyle name="Title 13 14" xfId="29813" xr:uid="{00000000-0005-0000-0000-000077740000}"/>
    <cellStyle name="Title 13 15" xfId="29814" xr:uid="{00000000-0005-0000-0000-000078740000}"/>
    <cellStyle name="Title 13 16" xfId="29815" xr:uid="{00000000-0005-0000-0000-000079740000}"/>
    <cellStyle name="Title 13 17" xfId="29816" xr:uid="{00000000-0005-0000-0000-00007A740000}"/>
    <cellStyle name="Title 13 18" xfId="29817" xr:uid="{00000000-0005-0000-0000-00007B740000}"/>
    <cellStyle name="Title 13 19" xfId="29818" xr:uid="{00000000-0005-0000-0000-00007C740000}"/>
    <cellStyle name="Title 13 2" xfId="29819" xr:uid="{00000000-0005-0000-0000-00007D740000}"/>
    <cellStyle name="Title 13 2 10" xfId="29820" xr:uid="{00000000-0005-0000-0000-00007E740000}"/>
    <cellStyle name="Title 13 2 11" xfId="29821" xr:uid="{00000000-0005-0000-0000-00007F740000}"/>
    <cellStyle name="Title 13 2 12" xfId="29822" xr:uid="{00000000-0005-0000-0000-000080740000}"/>
    <cellStyle name="Title 13 2 13" xfId="29823" xr:uid="{00000000-0005-0000-0000-000081740000}"/>
    <cellStyle name="Title 13 2 14" xfId="29824" xr:uid="{00000000-0005-0000-0000-000082740000}"/>
    <cellStyle name="Title 13 2 15" xfId="29825" xr:uid="{00000000-0005-0000-0000-000083740000}"/>
    <cellStyle name="Title 13 2 16" xfId="29826" xr:uid="{00000000-0005-0000-0000-000084740000}"/>
    <cellStyle name="Title 13 2 17" xfId="29827" xr:uid="{00000000-0005-0000-0000-000085740000}"/>
    <cellStyle name="Title 13 2 18" xfId="29828" xr:uid="{00000000-0005-0000-0000-000086740000}"/>
    <cellStyle name="Title 13 2 19" xfId="29829" xr:uid="{00000000-0005-0000-0000-000087740000}"/>
    <cellStyle name="Title 13 2 2" xfId="29830" xr:uid="{00000000-0005-0000-0000-000088740000}"/>
    <cellStyle name="Title 13 2 2 2" xfId="29831" xr:uid="{00000000-0005-0000-0000-000089740000}"/>
    <cellStyle name="Title 13 2 2 3" xfId="29832" xr:uid="{00000000-0005-0000-0000-00008A740000}"/>
    <cellStyle name="Title 13 2 2 4" xfId="29833" xr:uid="{00000000-0005-0000-0000-00008B740000}"/>
    <cellStyle name="Title 13 2 2 5" xfId="29834" xr:uid="{00000000-0005-0000-0000-00008C740000}"/>
    <cellStyle name="Title 13 2 2 6" xfId="29835" xr:uid="{00000000-0005-0000-0000-00008D740000}"/>
    <cellStyle name="Title 13 2 20" xfId="29836" xr:uid="{00000000-0005-0000-0000-00008E740000}"/>
    <cellStyle name="Title 13 2 21" xfId="29837" xr:uid="{00000000-0005-0000-0000-00008F740000}"/>
    <cellStyle name="Title 13 2 22" xfId="29838" xr:uid="{00000000-0005-0000-0000-000090740000}"/>
    <cellStyle name="Title 13 2 23" xfId="29839" xr:uid="{00000000-0005-0000-0000-000091740000}"/>
    <cellStyle name="Title 13 2 24" xfId="29840" xr:uid="{00000000-0005-0000-0000-000092740000}"/>
    <cellStyle name="Title 13 2 25" xfId="29841" xr:uid="{00000000-0005-0000-0000-000093740000}"/>
    <cellStyle name="Title 13 2 3" xfId="29842" xr:uid="{00000000-0005-0000-0000-000094740000}"/>
    <cellStyle name="Title 13 2 4" xfId="29843" xr:uid="{00000000-0005-0000-0000-000095740000}"/>
    <cellStyle name="Title 13 2 5" xfId="29844" xr:uid="{00000000-0005-0000-0000-000096740000}"/>
    <cellStyle name="Title 13 2 6" xfId="29845" xr:uid="{00000000-0005-0000-0000-000097740000}"/>
    <cellStyle name="Title 13 2 7" xfId="29846" xr:uid="{00000000-0005-0000-0000-000098740000}"/>
    <cellStyle name="Title 13 2 8" xfId="29847" xr:uid="{00000000-0005-0000-0000-000099740000}"/>
    <cellStyle name="Title 13 2 9" xfId="29848" xr:uid="{00000000-0005-0000-0000-00009A740000}"/>
    <cellStyle name="Title 13 20" xfId="29849" xr:uid="{00000000-0005-0000-0000-00009B740000}"/>
    <cellStyle name="Title 13 21" xfId="29850" xr:uid="{00000000-0005-0000-0000-00009C740000}"/>
    <cellStyle name="Title 13 22" xfId="29851" xr:uid="{00000000-0005-0000-0000-00009D740000}"/>
    <cellStyle name="Title 13 23" xfId="29852" xr:uid="{00000000-0005-0000-0000-00009E740000}"/>
    <cellStyle name="Title 13 24" xfId="29853" xr:uid="{00000000-0005-0000-0000-00009F740000}"/>
    <cellStyle name="Title 13 25" xfId="29854" xr:uid="{00000000-0005-0000-0000-0000A0740000}"/>
    <cellStyle name="Title 13 26" xfId="29855" xr:uid="{00000000-0005-0000-0000-0000A1740000}"/>
    <cellStyle name="Title 13 27" xfId="29856" xr:uid="{00000000-0005-0000-0000-0000A2740000}"/>
    <cellStyle name="Title 13 28" xfId="29857" xr:uid="{00000000-0005-0000-0000-0000A3740000}"/>
    <cellStyle name="Title 13 29" xfId="29858" xr:uid="{00000000-0005-0000-0000-0000A4740000}"/>
    <cellStyle name="Title 13 3" xfId="29859" xr:uid="{00000000-0005-0000-0000-0000A5740000}"/>
    <cellStyle name="Title 13 3 10" xfId="29860" xr:uid="{00000000-0005-0000-0000-0000A6740000}"/>
    <cellStyle name="Title 13 3 11" xfId="29861" xr:uid="{00000000-0005-0000-0000-0000A7740000}"/>
    <cellStyle name="Title 13 3 12" xfId="29862" xr:uid="{00000000-0005-0000-0000-0000A8740000}"/>
    <cellStyle name="Title 13 3 13" xfId="29863" xr:uid="{00000000-0005-0000-0000-0000A9740000}"/>
    <cellStyle name="Title 13 3 14" xfId="29864" xr:uid="{00000000-0005-0000-0000-0000AA740000}"/>
    <cellStyle name="Title 13 3 15" xfId="29865" xr:uid="{00000000-0005-0000-0000-0000AB740000}"/>
    <cellStyle name="Title 13 3 16" xfId="29866" xr:uid="{00000000-0005-0000-0000-0000AC740000}"/>
    <cellStyle name="Title 13 3 17" xfId="29867" xr:uid="{00000000-0005-0000-0000-0000AD740000}"/>
    <cellStyle name="Title 13 3 18" xfId="29868" xr:uid="{00000000-0005-0000-0000-0000AE740000}"/>
    <cellStyle name="Title 13 3 19" xfId="29869" xr:uid="{00000000-0005-0000-0000-0000AF740000}"/>
    <cellStyle name="Title 13 3 2" xfId="29870" xr:uid="{00000000-0005-0000-0000-0000B0740000}"/>
    <cellStyle name="Title 13 3 2 2" xfId="29871" xr:uid="{00000000-0005-0000-0000-0000B1740000}"/>
    <cellStyle name="Title 13 3 2 3" xfId="29872" xr:uid="{00000000-0005-0000-0000-0000B2740000}"/>
    <cellStyle name="Title 13 3 2 4" xfId="29873" xr:uid="{00000000-0005-0000-0000-0000B3740000}"/>
    <cellStyle name="Title 13 3 2 5" xfId="29874" xr:uid="{00000000-0005-0000-0000-0000B4740000}"/>
    <cellStyle name="Title 13 3 2 6" xfId="29875" xr:uid="{00000000-0005-0000-0000-0000B5740000}"/>
    <cellStyle name="Title 13 3 20" xfId="29876" xr:uid="{00000000-0005-0000-0000-0000B6740000}"/>
    <cellStyle name="Title 13 3 21" xfId="29877" xr:uid="{00000000-0005-0000-0000-0000B7740000}"/>
    <cellStyle name="Title 13 3 22" xfId="29878" xr:uid="{00000000-0005-0000-0000-0000B8740000}"/>
    <cellStyle name="Title 13 3 23" xfId="29879" xr:uid="{00000000-0005-0000-0000-0000B9740000}"/>
    <cellStyle name="Title 13 3 24" xfId="29880" xr:uid="{00000000-0005-0000-0000-0000BA740000}"/>
    <cellStyle name="Title 13 3 25" xfId="29881" xr:uid="{00000000-0005-0000-0000-0000BB740000}"/>
    <cellStyle name="Title 13 3 3" xfId="29882" xr:uid="{00000000-0005-0000-0000-0000BC740000}"/>
    <cellStyle name="Title 13 3 4" xfId="29883" xr:uid="{00000000-0005-0000-0000-0000BD740000}"/>
    <cellStyle name="Title 13 3 5" xfId="29884" xr:uid="{00000000-0005-0000-0000-0000BE740000}"/>
    <cellStyle name="Title 13 3 6" xfId="29885" xr:uid="{00000000-0005-0000-0000-0000BF740000}"/>
    <cellStyle name="Title 13 3 7" xfId="29886" xr:uid="{00000000-0005-0000-0000-0000C0740000}"/>
    <cellStyle name="Title 13 3 8" xfId="29887" xr:uid="{00000000-0005-0000-0000-0000C1740000}"/>
    <cellStyle name="Title 13 3 9" xfId="29888" xr:uid="{00000000-0005-0000-0000-0000C2740000}"/>
    <cellStyle name="Title 13 30" xfId="29889" xr:uid="{00000000-0005-0000-0000-0000C3740000}"/>
    <cellStyle name="Title 13 31" xfId="29890" xr:uid="{00000000-0005-0000-0000-0000C4740000}"/>
    <cellStyle name="Title 13 32" xfId="29891" xr:uid="{00000000-0005-0000-0000-0000C5740000}"/>
    <cellStyle name="Title 13 33" xfId="29892" xr:uid="{00000000-0005-0000-0000-0000C6740000}"/>
    <cellStyle name="Title 13 34" xfId="29893" xr:uid="{00000000-0005-0000-0000-0000C7740000}"/>
    <cellStyle name="Title 13 35" xfId="29894" xr:uid="{00000000-0005-0000-0000-0000C8740000}"/>
    <cellStyle name="Title 13 36" xfId="29895" xr:uid="{00000000-0005-0000-0000-0000C9740000}"/>
    <cellStyle name="Title 13 37" xfId="29896" xr:uid="{00000000-0005-0000-0000-0000CA740000}"/>
    <cellStyle name="Title 13 38" xfId="29897" xr:uid="{00000000-0005-0000-0000-0000CB740000}"/>
    <cellStyle name="Title 13 39" xfId="29898" xr:uid="{00000000-0005-0000-0000-0000CC740000}"/>
    <cellStyle name="Title 13 4" xfId="29899" xr:uid="{00000000-0005-0000-0000-0000CD740000}"/>
    <cellStyle name="Title 13 4 10" xfId="29900" xr:uid="{00000000-0005-0000-0000-0000CE740000}"/>
    <cellStyle name="Title 13 4 11" xfId="29901" xr:uid="{00000000-0005-0000-0000-0000CF740000}"/>
    <cellStyle name="Title 13 4 12" xfId="29902" xr:uid="{00000000-0005-0000-0000-0000D0740000}"/>
    <cellStyle name="Title 13 4 13" xfId="29903" xr:uid="{00000000-0005-0000-0000-0000D1740000}"/>
    <cellStyle name="Title 13 4 14" xfId="29904" xr:uid="{00000000-0005-0000-0000-0000D2740000}"/>
    <cellStyle name="Title 13 4 15" xfId="29905" xr:uid="{00000000-0005-0000-0000-0000D3740000}"/>
    <cellStyle name="Title 13 4 16" xfId="29906" xr:uid="{00000000-0005-0000-0000-0000D4740000}"/>
    <cellStyle name="Title 13 4 17" xfId="29907" xr:uid="{00000000-0005-0000-0000-0000D5740000}"/>
    <cellStyle name="Title 13 4 18" xfId="29908" xr:uid="{00000000-0005-0000-0000-0000D6740000}"/>
    <cellStyle name="Title 13 4 19" xfId="29909" xr:uid="{00000000-0005-0000-0000-0000D7740000}"/>
    <cellStyle name="Title 13 4 2" xfId="29910" xr:uid="{00000000-0005-0000-0000-0000D8740000}"/>
    <cellStyle name="Title 13 4 2 2" xfId="29911" xr:uid="{00000000-0005-0000-0000-0000D9740000}"/>
    <cellStyle name="Title 13 4 2 3" xfId="29912" xr:uid="{00000000-0005-0000-0000-0000DA740000}"/>
    <cellStyle name="Title 13 4 2 4" xfId="29913" xr:uid="{00000000-0005-0000-0000-0000DB740000}"/>
    <cellStyle name="Title 13 4 2 5" xfId="29914" xr:uid="{00000000-0005-0000-0000-0000DC740000}"/>
    <cellStyle name="Title 13 4 2 6" xfId="29915" xr:uid="{00000000-0005-0000-0000-0000DD740000}"/>
    <cellStyle name="Title 13 4 20" xfId="29916" xr:uid="{00000000-0005-0000-0000-0000DE740000}"/>
    <cellStyle name="Title 13 4 21" xfId="29917" xr:uid="{00000000-0005-0000-0000-0000DF740000}"/>
    <cellStyle name="Title 13 4 22" xfId="29918" xr:uid="{00000000-0005-0000-0000-0000E0740000}"/>
    <cellStyle name="Title 13 4 23" xfId="29919" xr:uid="{00000000-0005-0000-0000-0000E1740000}"/>
    <cellStyle name="Title 13 4 24" xfId="29920" xr:uid="{00000000-0005-0000-0000-0000E2740000}"/>
    <cellStyle name="Title 13 4 25" xfId="29921" xr:uid="{00000000-0005-0000-0000-0000E3740000}"/>
    <cellStyle name="Title 13 4 3" xfId="29922" xr:uid="{00000000-0005-0000-0000-0000E4740000}"/>
    <cellStyle name="Title 13 4 4" xfId="29923" xr:uid="{00000000-0005-0000-0000-0000E5740000}"/>
    <cellStyle name="Title 13 4 5" xfId="29924" xr:uid="{00000000-0005-0000-0000-0000E6740000}"/>
    <cellStyle name="Title 13 4 6" xfId="29925" xr:uid="{00000000-0005-0000-0000-0000E7740000}"/>
    <cellStyle name="Title 13 4 7" xfId="29926" xr:uid="{00000000-0005-0000-0000-0000E8740000}"/>
    <cellStyle name="Title 13 4 8" xfId="29927" xr:uid="{00000000-0005-0000-0000-0000E9740000}"/>
    <cellStyle name="Title 13 4 9" xfId="29928" xr:uid="{00000000-0005-0000-0000-0000EA740000}"/>
    <cellStyle name="Title 13 40" xfId="29929" xr:uid="{00000000-0005-0000-0000-0000EB740000}"/>
    <cellStyle name="Title 13 41" xfId="29930" xr:uid="{00000000-0005-0000-0000-0000EC740000}"/>
    <cellStyle name="Title 13 5" xfId="29931" xr:uid="{00000000-0005-0000-0000-0000ED740000}"/>
    <cellStyle name="Title 13 5 10" xfId="29932" xr:uid="{00000000-0005-0000-0000-0000EE740000}"/>
    <cellStyle name="Title 13 5 11" xfId="29933" xr:uid="{00000000-0005-0000-0000-0000EF740000}"/>
    <cellStyle name="Title 13 5 12" xfId="29934" xr:uid="{00000000-0005-0000-0000-0000F0740000}"/>
    <cellStyle name="Title 13 5 13" xfId="29935" xr:uid="{00000000-0005-0000-0000-0000F1740000}"/>
    <cellStyle name="Title 13 5 14" xfId="29936" xr:uid="{00000000-0005-0000-0000-0000F2740000}"/>
    <cellStyle name="Title 13 5 15" xfId="29937" xr:uid="{00000000-0005-0000-0000-0000F3740000}"/>
    <cellStyle name="Title 13 5 16" xfId="29938" xr:uid="{00000000-0005-0000-0000-0000F4740000}"/>
    <cellStyle name="Title 13 5 17" xfId="29939" xr:uid="{00000000-0005-0000-0000-0000F5740000}"/>
    <cellStyle name="Title 13 5 18" xfId="29940" xr:uid="{00000000-0005-0000-0000-0000F6740000}"/>
    <cellStyle name="Title 13 5 19" xfId="29941" xr:uid="{00000000-0005-0000-0000-0000F7740000}"/>
    <cellStyle name="Title 13 5 2" xfId="29942" xr:uid="{00000000-0005-0000-0000-0000F8740000}"/>
    <cellStyle name="Title 13 5 2 2" xfId="29943" xr:uid="{00000000-0005-0000-0000-0000F9740000}"/>
    <cellStyle name="Title 13 5 2 3" xfId="29944" xr:uid="{00000000-0005-0000-0000-0000FA740000}"/>
    <cellStyle name="Title 13 5 2 4" xfId="29945" xr:uid="{00000000-0005-0000-0000-0000FB740000}"/>
    <cellStyle name="Title 13 5 2 5" xfId="29946" xr:uid="{00000000-0005-0000-0000-0000FC740000}"/>
    <cellStyle name="Title 13 5 2 6" xfId="29947" xr:uid="{00000000-0005-0000-0000-0000FD740000}"/>
    <cellStyle name="Title 13 5 20" xfId="29948" xr:uid="{00000000-0005-0000-0000-0000FE740000}"/>
    <cellStyle name="Title 13 5 21" xfId="29949" xr:uid="{00000000-0005-0000-0000-0000FF740000}"/>
    <cellStyle name="Title 13 5 22" xfId="29950" xr:uid="{00000000-0005-0000-0000-000000750000}"/>
    <cellStyle name="Title 13 5 23" xfId="29951" xr:uid="{00000000-0005-0000-0000-000001750000}"/>
    <cellStyle name="Title 13 5 24" xfId="29952" xr:uid="{00000000-0005-0000-0000-000002750000}"/>
    <cellStyle name="Title 13 5 25" xfId="29953" xr:uid="{00000000-0005-0000-0000-000003750000}"/>
    <cellStyle name="Title 13 5 3" xfId="29954" xr:uid="{00000000-0005-0000-0000-000004750000}"/>
    <cellStyle name="Title 13 5 4" xfId="29955" xr:uid="{00000000-0005-0000-0000-000005750000}"/>
    <cellStyle name="Title 13 5 5" xfId="29956" xr:uid="{00000000-0005-0000-0000-000006750000}"/>
    <cellStyle name="Title 13 5 6" xfId="29957" xr:uid="{00000000-0005-0000-0000-000007750000}"/>
    <cellStyle name="Title 13 5 7" xfId="29958" xr:uid="{00000000-0005-0000-0000-000008750000}"/>
    <cellStyle name="Title 13 5 8" xfId="29959" xr:uid="{00000000-0005-0000-0000-000009750000}"/>
    <cellStyle name="Title 13 5 9" xfId="29960" xr:uid="{00000000-0005-0000-0000-00000A750000}"/>
    <cellStyle name="Title 13 6" xfId="29961" xr:uid="{00000000-0005-0000-0000-00000B750000}"/>
    <cellStyle name="Title 13 6 10" xfId="29962" xr:uid="{00000000-0005-0000-0000-00000C750000}"/>
    <cellStyle name="Title 13 6 11" xfId="29963" xr:uid="{00000000-0005-0000-0000-00000D750000}"/>
    <cellStyle name="Title 13 6 12" xfId="29964" xr:uid="{00000000-0005-0000-0000-00000E750000}"/>
    <cellStyle name="Title 13 6 13" xfId="29965" xr:uid="{00000000-0005-0000-0000-00000F750000}"/>
    <cellStyle name="Title 13 6 14" xfId="29966" xr:uid="{00000000-0005-0000-0000-000010750000}"/>
    <cellStyle name="Title 13 6 15" xfId="29967" xr:uid="{00000000-0005-0000-0000-000011750000}"/>
    <cellStyle name="Title 13 6 16" xfId="29968" xr:uid="{00000000-0005-0000-0000-000012750000}"/>
    <cellStyle name="Title 13 6 17" xfId="29969" xr:uid="{00000000-0005-0000-0000-000013750000}"/>
    <cellStyle name="Title 13 6 18" xfId="29970" xr:uid="{00000000-0005-0000-0000-000014750000}"/>
    <cellStyle name="Title 13 6 19" xfId="29971" xr:uid="{00000000-0005-0000-0000-000015750000}"/>
    <cellStyle name="Title 13 6 2" xfId="29972" xr:uid="{00000000-0005-0000-0000-000016750000}"/>
    <cellStyle name="Title 13 6 20" xfId="29973" xr:uid="{00000000-0005-0000-0000-000017750000}"/>
    <cellStyle name="Title 13 6 21" xfId="29974" xr:uid="{00000000-0005-0000-0000-000018750000}"/>
    <cellStyle name="Title 13 6 22" xfId="29975" xr:uid="{00000000-0005-0000-0000-000019750000}"/>
    <cellStyle name="Title 13 6 23" xfId="29976" xr:uid="{00000000-0005-0000-0000-00001A750000}"/>
    <cellStyle name="Title 13 6 24" xfId="29977" xr:uid="{00000000-0005-0000-0000-00001B750000}"/>
    <cellStyle name="Title 13 6 25" xfId="29978" xr:uid="{00000000-0005-0000-0000-00001C750000}"/>
    <cellStyle name="Title 13 6 3" xfId="29979" xr:uid="{00000000-0005-0000-0000-00001D750000}"/>
    <cellStyle name="Title 13 6 4" xfId="29980" xr:uid="{00000000-0005-0000-0000-00001E750000}"/>
    <cellStyle name="Title 13 6 5" xfId="29981" xr:uid="{00000000-0005-0000-0000-00001F750000}"/>
    <cellStyle name="Title 13 6 6" xfId="29982" xr:uid="{00000000-0005-0000-0000-000020750000}"/>
    <cellStyle name="Title 13 6 7" xfId="29983" xr:uid="{00000000-0005-0000-0000-000021750000}"/>
    <cellStyle name="Title 13 6 8" xfId="29984" xr:uid="{00000000-0005-0000-0000-000022750000}"/>
    <cellStyle name="Title 13 6 9" xfId="29985" xr:uid="{00000000-0005-0000-0000-000023750000}"/>
    <cellStyle name="Title 13 7" xfId="29986" xr:uid="{00000000-0005-0000-0000-000024750000}"/>
    <cellStyle name="Title 13 7 10" xfId="29987" xr:uid="{00000000-0005-0000-0000-000025750000}"/>
    <cellStyle name="Title 13 7 11" xfId="29988" xr:uid="{00000000-0005-0000-0000-000026750000}"/>
    <cellStyle name="Title 13 7 12" xfId="29989" xr:uid="{00000000-0005-0000-0000-000027750000}"/>
    <cellStyle name="Title 13 7 13" xfId="29990" xr:uid="{00000000-0005-0000-0000-000028750000}"/>
    <cellStyle name="Title 13 7 14" xfId="29991" xr:uid="{00000000-0005-0000-0000-000029750000}"/>
    <cellStyle name="Title 13 7 15" xfId="29992" xr:uid="{00000000-0005-0000-0000-00002A750000}"/>
    <cellStyle name="Title 13 7 16" xfId="29993" xr:uid="{00000000-0005-0000-0000-00002B750000}"/>
    <cellStyle name="Title 13 7 17" xfId="29994" xr:uid="{00000000-0005-0000-0000-00002C750000}"/>
    <cellStyle name="Title 13 7 18" xfId="29995" xr:uid="{00000000-0005-0000-0000-00002D750000}"/>
    <cellStyle name="Title 13 7 19" xfId="29996" xr:uid="{00000000-0005-0000-0000-00002E750000}"/>
    <cellStyle name="Title 13 7 2" xfId="29997" xr:uid="{00000000-0005-0000-0000-00002F750000}"/>
    <cellStyle name="Title 13 7 20" xfId="29998" xr:uid="{00000000-0005-0000-0000-000030750000}"/>
    <cellStyle name="Title 13 7 21" xfId="29999" xr:uid="{00000000-0005-0000-0000-000031750000}"/>
    <cellStyle name="Title 13 7 22" xfId="30000" xr:uid="{00000000-0005-0000-0000-000032750000}"/>
    <cellStyle name="Title 13 7 23" xfId="30001" xr:uid="{00000000-0005-0000-0000-000033750000}"/>
    <cellStyle name="Title 13 7 24" xfId="30002" xr:uid="{00000000-0005-0000-0000-000034750000}"/>
    <cellStyle name="Title 13 7 25" xfId="30003" xr:uid="{00000000-0005-0000-0000-000035750000}"/>
    <cellStyle name="Title 13 7 3" xfId="30004" xr:uid="{00000000-0005-0000-0000-000036750000}"/>
    <cellStyle name="Title 13 7 4" xfId="30005" xr:uid="{00000000-0005-0000-0000-000037750000}"/>
    <cellStyle name="Title 13 7 5" xfId="30006" xr:uid="{00000000-0005-0000-0000-000038750000}"/>
    <cellStyle name="Title 13 7 6" xfId="30007" xr:uid="{00000000-0005-0000-0000-000039750000}"/>
    <cellStyle name="Title 13 7 7" xfId="30008" xr:uid="{00000000-0005-0000-0000-00003A750000}"/>
    <cellStyle name="Title 13 7 8" xfId="30009" xr:uid="{00000000-0005-0000-0000-00003B750000}"/>
    <cellStyle name="Title 13 7 9" xfId="30010" xr:uid="{00000000-0005-0000-0000-00003C750000}"/>
    <cellStyle name="Title 13 8" xfId="30011" xr:uid="{00000000-0005-0000-0000-00003D750000}"/>
    <cellStyle name="Title 13 8 10" xfId="30012" xr:uid="{00000000-0005-0000-0000-00003E750000}"/>
    <cellStyle name="Title 13 8 11" xfId="30013" xr:uid="{00000000-0005-0000-0000-00003F750000}"/>
    <cellStyle name="Title 13 8 12" xfId="30014" xr:uid="{00000000-0005-0000-0000-000040750000}"/>
    <cellStyle name="Title 13 8 13" xfId="30015" xr:uid="{00000000-0005-0000-0000-000041750000}"/>
    <cellStyle name="Title 13 8 14" xfId="30016" xr:uid="{00000000-0005-0000-0000-000042750000}"/>
    <cellStyle name="Title 13 8 15" xfId="30017" xr:uid="{00000000-0005-0000-0000-000043750000}"/>
    <cellStyle name="Title 13 8 16" xfId="30018" xr:uid="{00000000-0005-0000-0000-000044750000}"/>
    <cellStyle name="Title 13 8 17" xfId="30019" xr:uid="{00000000-0005-0000-0000-000045750000}"/>
    <cellStyle name="Title 13 8 18" xfId="30020" xr:uid="{00000000-0005-0000-0000-000046750000}"/>
    <cellStyle name="Title 13 8 19" xfId="30021" xr:uid="{00000000-0005-0000-0000-000047750000}"/>
    <cellStyle name="Title 13 8 2" xfId="30022" xr:uid="{00000000-0005-0000-0000-000048750000}"/>
    <cellStyle name="Title 13 8 20" xfId="30023" xr:uid="{00000000-0005-0000-0000-000049750000}"/>
    <cellStyle name="Title 13 8 21" xfId="30024" xr:uid="{00000000-0005-0000-0000-00004A750000}"/>
    <cellStyle name="Title 13 8 22" xfId="30025" xr:uid="{00000000-0005-0000-0000-00004B750000}"/>
    <cellStyle name="Title 13 8 23" xfId="30026" xr:uid="{00000000-0005-0000-0000-00004C750000}"/>
    <cellStyle name="Title 13 8 24" xfId="30027" xr:uid="{00000000-0005-0000-0000-00004D750000}"/>
    <cellStyle name="Title 13 8 25" xfId="30028" xr:uid="{00000000-0005-0000-0000-00004E750000}"/>
    <cellStyle name="Title 13 8 3" xfId="30029" xr:uid="{00000000-0005-0000-0000-00004F750000}"/>
    <cellStyle name="Title 13 8 4" xfId="30030" xr:uid="{00000000-0005-0000-0000-000050750000}"/>
    <cellStyle name="Title 13 8 5" xfId="30031" xr:uid="{00000000-0005-0000-0000-000051750000}"/>
    <cellStyle name="Title 13 8 6" xfId="30032" xr:uid="{00000000-0005-0000-0000-000052750000}"/>
    <cellStyle name="Title 13 8 7" xfId="30033" xr:uid="{00000000-0005-0000-0000-000053750000}"/>
    <cellStyle name="Title 13 8 8" xfId="30034" xr:uid="{00000000-0005-0000-0000-000054750000}"/>
    <cellStyle name="Title 13 8 9" xfId="30035" xr:uid="{00000000-0005-0000-0000-000055750000}"/>
    <cellStyle name="Title 13 9" xfId="30036" xr:uid="{00000000-0005-0000-0000-000056750000}"/>
    <cellStyle name="Title 13 9 10" xfId="30037" xr:uid="{00000000-0005-0000-0000-000057750000}"/>
    <cellStyle name="Title 13 9 11" xfId="30038" xr:uid="{00000000-0005-0000-0000-000058750000}"/>
    <cellStyle name="Title 13 9 12" xfId="30039" xr:uid="{00000000-0005-0000-0000-000059750000}"/>
    <cellStyle name="Title 13 9 13" xfId="30040" xr:uid="{00000000-0005-0000-0000-00005A750000}"/>
    <cellStyle name="Title 13 9 14" xfId="30041" xr:uid="{00000000-0005-0000-0000-00005B750000}"/>
    <cellStyle name="Title 13 9 15" xfId="30042" xr:uid="{00000000-0005-0000-0000-00005C750000}"/>
    <cellStyle name="Title 13 9 16" xfId="30043" xr:uid="{00000000-0005-0000-0000-00005D750000}"/>
    <cellStyle name="Title 13 9 17" xfId="30044" xr:uid="{00000000-0005-0000-0000-00005E750000}"/>
    <cellStyle name="Title 13 9 18" xfId="30045" xr:uid="{00000000-0005-0000-0000-00005F750000}"/>
    <cellStyle name="Title 13 9 19" xfId="30046" xr:uid="{00000000-0005-0000-0000-000060750000}"/>
    <cellStyle name="Title 13 9 2" xfId="30047" xr:uid="{00000000-0005-0000-0000-000061750000}"/>
    <cellStyle name="Title 13 9 20" xfId="30048" xr:uid="{00000000-0005-0000-0000-000062750000}"/>
    <cellStyle name="Title 13 9 21" xfId="30049" xr:uid="{00000000-0005-0000-0000-000063750000}"/>
    <cellStyle name="Title 13 9 22" xfId="30050" xr:uid="{00000000-0005-0000-0000-000064750000}"/>
    <cellStyle name="Title 13 9 23" xfId="30051" xr:uid="{00000000-0005-0000-0000-000065750000}"/>
    <cellStyle name="Title 13 9 24" xfId="30052" xr:uid="{00000000-0005-0000-0000-000066750000}"/>
    <cellStyle name="Title 13 9 25" xfId="30053" xr:uid="{00000000-0005-0000-0000-000067750000}"/>
    <cellStyle name="Title 13 9 3" xfId="30054" xr:uid="{00000000-0005-0000-0000-000068750000}"/>
    <cellStyle name="Title 13 9 4" xfId="30055" xr:uid="{00000000-0005-0000-0000-000069750000}"/>
    <cellStyle name="Title 13 9 5" xfId="30056" xr:uid="{00000000-0005-0000-0000-00006A750000}"/>
    <cellStyle name="Title 13 9 6" xfId="30057" xr:uid="{00000000-0005-0000-0000-00006B750000}"/>
    <cellStyle name="Title 13 9 7" xfId="30058" xr:uid="{00000000-0005-0000-0000-00006C750000}"/>
    <cellStyle name="Title 13 9 8" xfId="30059" xr:uid="{00000000-0005-0000-0000-00006D750000}"/>
    <cellStyle name="Title 13 9 9" xfId="30060" xr:uid="{00000000-0005-0000-0000-00006E750000}"/>
    <cellStyle name="Title 14" xfId="30061" xr:uid="{00000000-0005-0000-0000-00006F750000}"/>
    <cellStyle name="Title 14 10" xfId="30062" xr:uid="{00000000-0005-0000-0000-000070750000}"/>
    <cellStyle name="Title 14 10 10" xfId="30063" xr:uid="{00000000-0005-0000-0000-000071750000}"/>
    <cellStyle name="Title 14 10 11" xfId="30064" xr:uid="{00000000-0005-0000-0000-000072750000}"/>
    <cellStyle name="Title 14 10 12" xfId="30065" xr:uid="{00000000-0005-0000-0000-000073750000}"/>
    <cellStyle name="Title 14 10 13" xfId="30066" xr:uid="{00000000-0005-0000-0000-000074750000}"/>
    <cellStyle name="Title 14 10 14" xfId="30067" xr:uid="{00000000-0005-0000-0000-000075750000}"/>
    <cellStyle name="Title 14 10 15" xfId="30068" xr:uid="{00000000-0005-0000-0000-000076750000}"/>
    <cellStyle name="Title 14 10 16" xfId="30069" xr:uid="{00000000-0005-0000-0000-000077750000}"/>
    <cellStyle name="Title 14 10 17" xfId="30070" xr:uid="{00000000-0005-0000-0000-000078750000}"/>
    <cellStyle name="Title 14 10 18" xfId="30071" xr:uid="{00000000-0005-0000-0000-000079750000}"/>
    <cellStyle name="Title 14 10 19" xfId="30072" xr:uid="{00000000-0005-0000-0000-00007A750000}"/>
    <cellStyle name="Title 14 10 2" xfId="30073" xr:uid="{00000000-0005-0000-0000-00007B750000}"/>
    <cellStyle name="Title 14 10 20" xfId="30074" xr:uid="{00000000-0005-0000-0000-00007C750000}"/>
    <cellStyle name="Title 14 10 21" xfId="30075" xr:uid="{00000000-0005-0000-0000-00007D750000}"/>
    <cellStyle name="Title 14 10 22" xfId="30076" xr:uid="{00000000-0005-0000-0000-00007E750000}"/>
    <cellStyle name="Title 14 10 23" xfId="30077" xr:uid="{00000000-0005-0000-0000-00007F750000}"/>
    <cellStyle name="Title 14 10 24" xfId="30078" xr:uid="{00000000-0005-0000-0000-000080750000}"/>
    <cellStyle name="Title 14 10 25" xfId="30079" xr:uid="{00000000-0005-0000-0000-000081750000}"/>
    <cellStyle name="Title 14 10 3" xfId="30080" xr:uid="{00000000-0005-0000-0000-000082750000}"/>
    <cellStyle name="Title 14 10 4" xfId="30081" xr:uid="{00000000-0005-0000-0000-000083750000}"/>
    <cellStyle name="Title 14 10 5" xfId="30082" xr:uid="{00000000-0005-0000-0000-000084750000}"/>
    <cellStyle name="Title 14 10 6" xfId="30083" xr:uid="{00000000-0005-0000-0000-000085750000}"/>
    <cellStyle name="Title 14 10 7" xfId="30084" xr:uid="{00000000-0005-0000-0000-000086750000}"/>
    <cellStyle name="Title 14 10 8" xfId="30085" xr:uid="{00000000-0005-0000-0000-000087750000}"/>
    <cellStyle name="Title 14 10 9" xfId="30086" xr:uid="{00000000-0005-0000-0000-000088750000}"/>
    <cellStyle name="Title 14 11" xfId="30087" xr:uid="{00000000-0005-0000-0000-000089750000}"/>
    <cellStyle name="Title 14 11 2" xfId="30088" xr:uid="{00000000-0005-0000-0000-00008A750000}"/>
    <cellStyle name="Title 14 11 3" xfId="30089" xr:uid="{00000000-0005-0000-0000-00008B750000}"/>
    <cellStyle name="Title 14 11 4" xfId="30090" xr:uid="{00000000-0005-0000-0000-00008C750000}"/>
    <cellStyle name="Title 14 11 5" xfId="30091" xr:uid="{00000000-0005-0000-0000-00008D750000}"/>
    <cellStyle name="Title 14 11 6" xfId="30092" xr:uid="{00000000-0005-0000-0000-00008E750000}"/>
    <cellStyle name="Title 14 12" xfId="30093" xr:uid="{00000000-0005-0000-0000-00008F750000}"/>
    <cellStyle name="Title 14 13" xfId="30094" xr:uid="{00000000-0005-0000-0000-000090750000}"/>
    <cellStyle name="Title 14 14" xfId="30095" xr:uid="{00000000-0005-0000-0000-000091750000}"/>
    <cellStyle name="Title 14 15" xfId="30096" xr:uid="{00000000-0005-0000-0000-000092750000}"/>
    <cellStyle name="Title 14 16" xfId="30097" xr:uid="{00000000-0005-0000-0000-000093750000}"/>
    <cellStyle name="Title 14 17" xfId="30098" xr:uid="{00000000-0005-0000-0000-000094750000}"/>
    <cellStyle name="Title 14 18" xfId="30099" xr:uid="{00000000-0005-0000-0000-000095750000}"/>
    <cellStyle name="Title 14 19" xfId="30100" xr:uid="{00000000-0005-0000-0000-000096750000}"/>
    <cellStyle name="Title 14 2" xfId="30101" xr:uid="{00000000-0005-0000-0000-000097750000}"/>
    <cellStyle name="Title 14 2 10" xfId="30102" xr:uid="{00000000-0005-0000-0000-000098750000}"/>
    <cellStyle name="Title 14 2 11" xfId="30103" xr:uid="{00000000-0005-0000-0000-000099750000}"/>
    <cellStyle name="Title 14 2 12" xfId="30104" xr:uid="{00000000-0005-0000-0000-00009A750000}"/>
    <cellStyle name="Title 14 2 13" xfId="30105" xr:uid="{00000000-0005-0000-0000-00009B750000}"/>
    <cellStyle name="Title 14 2 14" xfId="30106" xr:uid="{00000000-0005-0000-0000-00009C750000}"/>
    <cellStyle name="Title 14 2 15" xfId="30107" xr:uid="{00000000-0005-0000-0000-00009D750000}"/>
    <cellStyle name="Title 14 2 16" xfId="30108" xr:uid="{00000000-0005-0000-0000-00009E750000}"/>
    <cellStyle name="Title 14 2 17" xfId="30109" xr:uid="{00000000-0005-0000-0000-00009F750000}"/>
    <cellStyle name="Title 14 2 18" xfId="30110" xr:uid="{00000000-0005-0000-0000-0000A0750000}"/>
    <cellStyle name="Title 14 2 19" xfId="30111" xr:uid="{00000000-0005-0000-0000-0000A1750000}"/>
    <cellStyle name="Title 14 2 2" xfId="30112" xr:uid="{00000000-0005-0000-0000-0000A2750000}"/>
    <cellStyle name="Title 14 2 2 2" xfId="30113" xr:uid="{00000000-0005-0000-0000-0000A3750000}"/>
    <cellStyle name="Title 14 2 2 3" xfId="30114" xr:uid="{00000000-0005-0000-0000-0000A4750000}"/>
    <cellStyle name="Title 14 2 2 4" xfId="30115" xr:uid="{00000000-0005-0000-0000-0000A5750000}"/>
    <cellStyle name="Title 14 2 2 5" xfId="30116" xr:uid="{00000000-0005-0000-0000-0000A6750000}"/>
    <cellStyle name="Title 14 2 2 6" xfId="30117" xr:uid="{00000000-0005-0000-0000-0000A7750000}"/>
    <cellStyle name="Title 14 2 20" xfId="30118" xr:uid="{00000000-0005-0000-0000-0000A8750000}"/>
    <cellStyle name="Title 14 2 21" xfId="30119" xr:uid="{00000000-0005-0000-0000-0000A9750000}"/>
    <cellStyle name="Title 14 2 22" xfId="30120" xr:uid="{00000000-0005-0000-0000-0000AA750000}"/>
    <cellStyle name="Title 14 2 23" xfId="30121" xr:uid="{00000000-0005-0000-0000-0000AB750000}"/>
    <cellStyle name="Title 14 2 24" xfId="30122" xr:uid="{00000000-0005-0000-0000-0000AC750000}"/>
    <cellStyle name="Title 14 2 25" xfId="30123" xr:uid="{00000000-0005-0000-0000-0000AD750000}"/>
    <cellStyle name="Title 14 2 3" xfId="30124" xr:uid="{00000000-0005-0000-0000-0000AE750000}"/>
    <cellStyle name="Title 14 2 4" xfId="30125" xr:uid="{00000000-0005-0000-0000-0000AF750000}"/>
    <cellStyle name="Title 14 2 5" xfId="30126" xr:uid="{00000000-0005-0000-0000-0000B0750000}"/>
    <cellStyle name="Title 14 2 6" xfId="30127" xr:uid="{00000000-0005-0000-0000-0000B1750000}"/>
    <cellStyle name="Title 14 2 7" xfId="30128" xr:uid="{00000000-0005-0000-0000-0000B2750000}"/>
    <cellStyle name="Title 14 2 8" xfId="30129" xr:uid="{00000000-0005-0000-0000-0000B3750000}"/>
    <cellStyle name="Title 14 2 9" xfId="30130" xr:uid="{00000000-0005-0000-0000-0000B4750000}"/>
    <cellStyle name="Title 14 20" xfId="30131" xr:uid="{00000000-0005-0000-0000-0000B5750000}"/>
    <cellStyle name="Title 14 21" xfId="30132" xr:uid="{00000000-0005-0000-0000-0000B6750000}"/>
    <cellStyle name="Title 14 22" xfId="30133" xr:uid="{00000000-0005-0000-0000-0000B7750000}"/>
    <cellStyle name="Title 14 23" xfId="30134" xr:uid="{00000000-0005-0000-0000-0000B8750000}"/>
    <cellStyle name="Title 14 24" xfId="30135" xr:uid="{00000000-0005-0000-0000-0000B9750000}"/>
    <cellStyle name="Title 14 25" xfId="30136" xr:uid="{00000000-0005-0000-0000-0000BA750000}"/>
    <cellStyle name="Title 14 26" xfId="30137" xr:uid="{00000000-0005-0000-0000-0000BB750000}"/>
    <cellStyle name="Title 14 27" xfId="30138" xr:uid="{00000000-0005-0000-0000-0000BC750000}"/>
    <cellStyle name="Title 14 28" xfId="30139" xr:uid="{00000000-0005-0000-0000-0000BD750000}"/>
    <cellStyle name="Title 14 29" xfId="30140" xr:uid="{00000000-0005-0000-0000-0000BE750000}"/>
    <cellStyle name="Title 14 3" xfId="30141" xr:uid="{00000000-0005-0000-0000-0000BF750000}"/>
    <cellStyle name="Title 14 3 10" xfId="30142" xr:uid="{00000000-0005-0000-0000-0000C0750000}"/>
    <cellStyle name="Title 14 3 11" xfId="30143" xr:uid="{00000000-0005-0000-0000-0000C1750000}"/>
    <cellStyle name="Title 14 3 12" xfId="30144" xr:uid="{00000000-0005-0000-0000-0000C2750000}"/>
    <cellStyle name="Title 14 3 13" xfId="30145" xr:uid="{00000000-0005-0000-0000-0000C3750000}"/>
    <cellStyle name="Title 14 3 14" xfId="30146" xr:uid="{00000000-0005-0000-0000-0000C4750000}"/>
    <cellStyle name="Title 14 3 15" xfId="30147" xr:uid="{00000000-0005-0000-0000-0000C5750000}"/>
    <cellStyle name="Title 14 3 16" xfId="30148" xr:uid="{00000000-0005-0000-0000-0000C6750000}"/>
    <cellStyle name="Title 14 3 17" xfId="30149" xr:uid="{00000000-0005-0000-0000-0000C7750000}"/>
    <cellStyle name="Title 14 3 18" xfId="30150" xr:uid="{00000000-0005-0000-0000-0000C8750000}"/>
    <cellStyle name="Title 14 3 19" xfId="30151" xr:uid="{00000000-0005-0000-0000-0000C9750000}"/>
    <cellStyle name="Title 14 3 2" xfId="30152" xr:uid="{00000000-0005-0000-0000-0000CA750000}"/>
    <cellStyle name="Title 14 3 2 2" xfId="30153" xr:uid="{00000000-0005-0000-0000-0000CB750000}"/>
    <cellStyle name="Title 14 3 2 3" xfId="30154" xr:uid="{00000000-0005-0000-0000-0000CC750000}"/>
    <cellStyle name="Title 14 3 2 4" xfId="30155" xr:uid="{00000000-0005-0000-0000-0000CD750000}"/>
    <cellStyle name="Title 14 3 2 5" xfId="30156" xr:uid="{00000000-0005-0000-0000-0000CE750000}"/>
    <cellStyle name="Title 14 3 2 6" xfId="30157" xr:uid="{00000000-0005-0000-0000-0000CF750000}"/>
    <cellStyle name="Title 14 3 20" xfId="30158" xr:uid="{00000000-0005-0000-0000-0000D0750000}"/>
    <cellStyle name="Title 14 3 21" xfId="30159" xr:uid="{00000000-0005-0000-0000-0000D1750000}"/>
    <cellStyle name="Title 14 3 22" xfId="30160" xr:uid="{00000000-0005-0000-0000-0000D2750000}"/>
    <cellStyle name="Title 14 3 23" xfId="30161" xr:uid="{00000000-0005-0000-0000-0000D3750000}"/>
    <cellStyle name="Title 14 3 24" xfId="30162" xr:uid="{00000000-0005-0000-0000-0000D4750000}"/>
    <cellStyle name="Title 14 3 25" xfId="30163" xr:uid="{00000000-0005-0000-0000-0000D5750000}"/>
    <cellStyle name="Title 14 3 3" xfId="30164" xr:uid="{00000000-0005-0000-0000-0000D6750000}"/>
    <cellStyle name="Title 14 3 4" xfId="30165" xr:uid="{00000000-0005-0000-0000-0000D7750000}"/>
    <cellStyle name="Title 14 3 5" xfId="30166" xr:uid="{00000000-0005-0000-0000-0000D8750000}"/>
    <cellStyle name="Title 14 3 6" xfId="30167" xr:uid="{00000000-0005-0000-0000-0000D9750000}"/>
    <cellStyle name="Title 14 3 7" xfId="30168" xr:uid="{00000000-0005-0000-0000-0000DA750000}"/>
    <cellStyle name="Title 14 3 8" xfId="30169" xr:uid="{00000000-0005-0000-0000-0000DB750000}"/>
    <cellStyle name="Title 14 3 9" xfId="30170" xr:uid="{00000000-0005-0000-0000-0000DC750000}"/>
    <cellStyle name="Title 14 30" xfId="30171" xr:uid="{00000000-0005-0000-0000-0000DD750000}"/>
    <cellStyle name="Title 14 31" xfId="30172" xr:uid="{00000000-0005-0000-0000-0000DE750000}"/>
    <cellStyle name="Title 14 32" xfId="30173" xr:uid="{00000000-0005-0000-0000-0000DF750000}"/>
    <cellStyle name="Title 14 33" xfId="30174" xr:uid="{00000000-0005-0000-0000-0000E0750000}"/>
    <cellStyle name="Title 14 34" xfId="30175" xr:uid="{00000000-0005-0000-0000-0000E1750000}"/>
    <cellStyle name="Title 14 35" xfId="30176" xr:uid="{00000000-0005-0000-0000-0000E2750000}"/>
    <cellStyle name="Title 14 36" xfId="30177" xr:uid="{00000000-0005-0000-0000-0000E3750000}"/>
    <cellStyle name="Title 14 37" xfId="30178" xr:uid="{00000000-0005-0000-0000-0000E4750000}"/>
    <cellStyle name="Title 14 38" xfId="30179" xr:uid="{00000000-0005-0000-0000-0000E5750000}"/>
    <cellStyle name="Title 14 39" xfId="30180" xr:uid="{00000000-0005-0000-0000-0000E6750000}"/>
    <cellStyle name="Title 14 4" xfId="30181" xr:uid="{00000000-0005-0000-0000-0000E7750000}"/>
    <cellStyle name="Title 14 4 10" xfId="30182" xr:uid="{00000000-0005-0000-0000-0000E8750000}"/>
    <cellStyle name="Title 14 4 11" xfId="30183" xr:uid="{00000000-0005-0000-0000-0000E9750000}"/>
    <cellStyle name="Title 14 4 12" xfId="30184" xr:uid="{00000000-0005-0000-0000-0000EA750000}"/>
    <cellStyle name="Title 14 4 13" xfId="30185" xr:uid="{00000000-0005-0000-0000-0000EB750000}"/>
    <cellStyle name="Title 14 4 14" xfId="30186" xr:uid="{00000000-0005-0000-0000-0000EC750000}"/>
    <cellStyle name="Title 14 4 15" xfId="30187" xr:uid="{00000000-0005-0000-0000-0000ED750000}"/>
    <cellStyle name="Title 14 4 16" xfId="30188" xr:uid="{00000000-0005-0000-0000-0000EE750000}"/>
    <cellStyle name="Title 14 4 17" xfId="30189" xr:uid="{00000000-0005-0000-0000-0000EF750000}"/>
    <cellStyle name="Title 14 4 18" xfId="30190" xr:uid="{00000000-0005-0000-0000-0000F0750000}"/>
    <cellStyle name="Title 14 4 19" xfId="30191" xr:uid="{00000000-0005-0000-0000-0000F1750000}"/>
    <cellStyle name="Title 14 4 2" xfId="30192" xr:uid="{00000000-0005-0000-0000-0000F2750000}"/>
    <cellStyle name="Title 14 4 2 2" xfId="30193" xr:uid="{00000000-0005-0000-0000-0000F3750000}"/>
    <cellStyle name="Title 14 4 2 3" xfId="30194" xr:uid="{00000000-0005-0000-0000-0000F4750000}"/>
    <cellStyle name="Title 14 4 2 4" xfId="30195" xr:uid="{00000000-0005-0000-0000-0000F5750000}"/>
    <cellStyle name="Title 14 4 2 5" xfId="30196" xr:uid="{00000000-0005-0000-0000-0000F6750000}"/>
    <cellStyle name="Title 14 4 2 6" xfId="30197" xr:uid="{00000000-0005-0000-0000-0000F7750000}"/>
    <cellStyle name="Title 14 4 20" xfId="30198" xr:uid="{00000000-0005-0000-0000-0000F8750000}"/>
    <cellStyle name="Title 14 4 21" xfId="30199" xr:uid="{00000000-0005-0000-0000-0000F9750000}"/>
    <cellStyle name="Title 14 4 22" xfId="30200" xr:uid="{00000000-0005-0000-0000-0000FA750000}"/>
    <cellStyle name="Title 14 4 23" xfId="30201" xr:uid="{00000000-0005-0000-0000-0000FB750000}"/>
    <cellStyle name="Title 14 4 24" xfId="30202" xr:uid="{00000000-0005-0000-0000-0000FC750000}"/>
    <cellStyle name="Title 14 4 25" xfId="30203" xr:uid="{00000000-0005-0000-0000-0000FD750000}"/>
    <cellStyle name="Title 14 4 3" xfId="30204" xr:uid="{00000000-0005-0000-0000-0000FE750000}"/>
    <cellStyle name="Title 14 4 4" xfId="30205" xr:uid="{00000000-0005-0000-0000-0000FF750000}"/>
    <cellStyle name="Title 14 4 5" xfId="30206" xr:uid="{00000000-0005-0000-0000-000000760000}"/>
    <cellStyle name="Title 14 4 6" xfId="30207" xr:uid="{00000000-0005-0000-0000-000001760000}"/>
    <cellStyle name="Title 14 4 7" xfId="30208" xr:uid="{00000000-0005-0000-0000-000002760000}"/>
    <cellStyle name="Title 14 4 8" xfId="30209" xr:uid="{00000000-0005-0000-0000-000003760000}"/>
    <cellStyle name="Title 14 4 9" xfId="30210" xr:uid="{00000000-0005-0000-0000-000004760000}"/>
    <cellStyle name="Title 14 40" xfId="30211" xr:uid="{00000000-0005-0000-0000-000005760000}"/>
    <cellStyle name="Title 14 41" xfId="30212" xr:uid="{00000000-0005-0000-0000-000006760000}"/>
    <cellStyle name="Title 14 5" xfId="30213" xr:uid="{00000000-0005-0000-0000-000007760000}"/>
    <cellStyle name="Title 14 5 10" xfId="30214" xr:uid="{00000000-0005-0000-0000-000008760000}"/>
    <cellStyle name="Title 14 5 11" xfId="30215" xr:uid="{00000000-0005-0000-0000-000009760000}"/>
    <cellStyle name="Title 14 5 12" xfId="30216" xr:uid="{00000000-0005-0000-0000-00000A760000}"/>
    <cellStyle name="Title 14 5 13" xfId="30217" xr:uid="{00000000-0005-0000-0000-00000B760000}"/>
    <cellStyle name="Title 14 5 14" xfId="30218" xr:uid="{00000000-0005-0000-0000-00000C760000}"/>
    <cellStyle name="Title 14 5 15" xfId="30219" xr:uid="{00000000-0005-0000-0000-00000D760000}"/>
    <cellStyle name="Title 14 5 16" xfId="30220" xr:uid="{00000000-0005-0000-0000-00000E760000}"/>
    <cellStyle name="Title 14 5 17" xfId="30221" xr:uid="{00000000-0005-0000-0000-00000F760000}"/>
    <cellStyle name="Title 14 5 18" xfId="30222" xr:uid="{00000000-0005-0000-0000-000010760000}"/>
    <cellStyle name="Title 14 5 19" xfId="30223" xr:uid="{00000000-0005-0000-0000-000011760000}"/>
    <cellStyle name="Title 14 5 2" xfId="30224" xr:uid="{00000000-0005-0000-0000-000012760000}"/>
    <cellStyle name="Title 14 5 2 2" xfId="30225" xr:uid="{00000000-0005-0000-0000-000013760000}"/>
    <cellStyle name="Title 14 5 2 3" xfId="30226" xr:uid="{00000000-0005-0000-0000-000014760000}"/>
    <cellStyle name="Title 14 5 2 4" xfId="30227" xr:uid="{00000000-0005-0000-0000-000015760000}"/>
    <cellStyle name="Title 14 5 2 5" xfId="30228" xr:uid="{00000000-0005-0000-0000-000016760000}"/>
    <cellStyle name="Title 14 5 2 6" xfId="30229" xr:uid="{00000000-0005-0000-0000-000017760000}"/>
    <cellStyle name="Title 14 5 20" xfId="30230" xr:uid="{00000000-0005-0000-0000-000018760000}"/>
    <cellStyle name="Title 14 5 21" xfId="30231" xr:uid="{00000000-0005-0000-0000-000019760000}"/>
    <cellStyle name="Title 14 5 22" xfId="30232" xr:uid="{00000000-0005-0000-0000-00001A760000}"/>
    <cellStyle name="Title 14 5 23" xfId="30233" xr:uid="{00000000-0005-0000-0000-00001B760000}"/>
    <cellStyle name="Title 14 5 24" xfId="30234" xr:uid="{00000000-0005-0000-0000-00001C760000}"/>
    <cellStyle name="Title 14 5 25" xfId="30235" xr:uid="{00000000-0005-0000-0000-00001D760000}"/>
    <cellStyle name="Title 14 5 3" xfId="30236" xr:uid="{00000000-0005-0000-0000-00001E760000}"/>
    <cellStyle name="Title 14 5 4" xfId="30237" xr:uid="{00000000-0005-0000-0000-00001F760000}"/>
    <cellStyle name="Title 14 5 5" xfId="30238" xr:uid="{00000000-0005-0000-0000-000020760000}"/>
    <cellStyle name="Title 14 5 6" xfId="30239" xr:uid="{00000000-0005-0000-0000-000021760000}"/>
    <cellStyle name="Title 14 5 7" xfId="30240" xr:uid="{00000000-0005-0000-0000-000022760000}"/>
    <cellStyle name="Title 14 5 8" xfId="30241" xr:uid="{00000000-0005-0000-0000-000023760000}"/>
    <cellStyle name="Title 14 5 9" xfId="30242" xr:uid="{00000000-0005-0000-0000-000024760000}"/>
    <cellStyle name="Title 14 6" xfId="30243" xr:uid="{00000000-0005-0000-0000-000025760000}"/>
    <cellStyle name="Title 14 6 10" xfId="30244" xr:uid="{00000000-0005-0000-0000-000026760000}"/>
    <cellStyle name="Title 14 6 11" xfId="30245" xr:uid="{00000000-0005-0000-0000-000027760000}"/>
    <cellStyle name="Title 14 6 12" xfId="30246" xr:uid="{00000000-0005-0000-0000-000028760000}"/>
    <cellStyle name="Title 14 6 13" xfId="30247" xr:uid="{00000000-0005-0000-0000-000029760000}"/>
    <cellStyle name="Title 14 6 14" xfId="30248" xr:uid="{00000000-0005-0000-0000-00002A760000}"/>
    <cellStyle name="Title 14 6 15" xfId="30249" xr:uid="{00000000-0005-0000-0000-00002B760000}"/>
    <cellStyle name="Title 14 6 16" xfId="30250" xr:uid="{00000000-0005-0000-0000-00002C760000}"/>
    <cellStyle name="Title 14 6 17" xfId="30251" xr:uid="{00000000-0005-0000-0000-00002D760000}"/>
    <cellStyle name="Title 14 6 18" xfId="30252" xr:uid="{00000000-0005-0000-0000-00002E760000}"/>
    <cellStyle name="Title 14 6 19" xfId="30253" xr:uid="{00000000-0005-0000-0000-00002F760000}"/>
    <cellStyle name="Title 14 6 2" xfId="30254" xr:uid="{00000000-0005-0000-0000-000030760000}"/>
    <cellStyle name="Title 14 6 20" xfId="30255" xr:uid="{00000000-0005-0000-0000-000031760000}"/>
    <cellStyle name="Title 14 6 21" xfId="30256" xr:uid="{00000000-0005-0000-0000-000032760000}"/>
    <cellStyle name="Title 14 6 22" xfId="30257" xr:uid="{00000000-0005-0000-0000-000033760000}"/>
    <cellStyle name="Title 14 6 23" xfId="30258" xr:uid="{00000000-0005-0000-0000-000034760000}"/>
    <cellStyle name="Title 14 6 24" xfId="30259" xr:uid="{00000000-0005-0000-0000-000035760000}"/>
    <cellStyle name="Title 14 6 25" xfId="30260" xr:uid="{00000000-0005-0000-0000-000036760000}"/>
    <cellStyle name="Title 14 6 3" xfId="30261" xr:uid="{00000000-0005-0000-0000-000037760000}"/>
    <cellStyle name="Title 14 6 4" xfId="30262" xr:uid="{00000000-0005-0000-0000-000038760000}"/>
    <cellStyle name="Title 14 6 5" xfId="30263" xr:uid="{00000000-0005-0000-0000-000039760000}"/>
    <cellStyle name="Title 14 6 6" xfId="30264" xr:uid="{00000000-0005-0000-0000-00003A760000}"/>
    <cellStyle name="Title 14 6 7" xfId="30265" xr:uid="{00000000-0005-0000-0000-00003B760000}"/>
    <cellStyle name="Title 14 6 8" xfId="30266" xr:uid="{00000000-0005-0000-0000-00003C760000}"/>
    <cellStyle name="Title 14 6 9" xfId="30267" xr:uid="{00000000-0005-0000-0000-00003D760000}"/>
    <cellStyle name="Title 14 7" xfId="30268" xr:uid="{00000000-0005-0000-0000-00003E760000}"/>
    <cellStyle name="Title 14 7 10" xfId="30269" xr:uid="{00000000-0005-0000-0000-00003F760000}"/>
    <cellStyle name="Title 14 7 11" xfId="30270" xr:uid="{00000000-0005-0000-0000-000040760000}"/>
    <cellStyle name="Title 14 7 12" xfId="30271" xr:uid="{00000000-0005-0000-0000-000041760000}"/>
    <cellStyle name="Title 14 7 13" xfId="30272" xr:uid="{00000000-0005-0000-0000-000042760000}"/>
    <cellStyle name="Title 14 7 14" xfId="30273" xr:uid="{00000000-0005-0000-0000-000043760000}"/>
    <cellStyle name="Title 14 7 15" xfId="30274" xr:uid="{00000000-0005-0000-0000-000044760000}"/>
    <cellStyle name="Title 14 7 16" xfId="30275" xr:uid="{00000000-0005-0000-0000-000045760000}"/>
    <cellStyle name="Title 14 7 17" xfId="30276" xr:uid="{00000000-0005-0000-0000-000046760000}"/>
    <cellStyle name="Title 14 7 18" xfId="30277" xr:uid="{00000000-0005-0000-0000-000047760000}"/>
    <cellStyle name="Title 14 7 19" xfId="30278" xr:uid="{00000000-0005-0000-0000-000048760000}"/>
    <cellStyle name="Title 14 7 2" xfId="30279" xr:uid="{00000000-0005-0000-0000-000049760000}"/>
    <cellStyle name="Title 14 7 20" xfId="30280" xr:uid="{00000000-0005-0000-0000-00004A760000}"/>
    <cellStyle name="Title 14 7 21" xfId="30281" xr:uid="{00000000-0005-0000-0000-00004B760000}"/>
    <cellStyle name="Title 14 7 22" xfId="30282" xr:uid="{00000000-0005-0000-0000-00004C760000}"/>
    <cellStyle name="Title 14 7 23" xfId="30283" xr:uid="{00000000-0005-0000-0000-00004D760000}"/>
    <cellStyle name="Title 14 7 24" xfId="30284" xr:uid="{00000000-0005-0000-0000-00004E760000}"/>
    <cellStyle name="Title 14 7 25" xfId="30285" xr:uid="{00000000-0005-0000-0000-00004F760000}"/>
    <cellStyle name="Title 14 7 3" xfId="30286" xr:uid="{00000000-0005-0000-0000-000050760000}"/>
    <cellStyle name="Title 14 7 4" xfId="30287" xr:uid="{00000000-0005-0000-0000-000051760000}"/>
    <cellStyle name="Title 14 7 5" xfId="30288" xr:uid="{00000000-0005-0000-0000-000052760000}"/>
    <cellStyle name="Title 14 7 6" xfId="30289" xr:uid="{00000000-0005-0000-0000-000053760000}"/>
    <cellStyle name="Title 14 7 7" xfId="30290" xr:uid="{00000000-0005-0000-0000-000054760000}"/>
    <cellStyle name="Title 14 7 8" xfId="30291" xr:uid="{00000000-0005-0000-0000-000055760000}"/>
    <cellStyle name="Title 14 7 9" xfId="30292" xr:uid="{00000000-0005-0000-0000-000056760000}"/>
    <cellStyle name="Title 14 8" xfId="30293" xr:uid="{00000000-0005-0000-0000-000057760000}"/>
    <cellStyle name="Title 14 8 10" xfId="30294" xr:uid="{00000000-0005-0000-0000-000058760000}"/>
    <cellStyle name="Title 14 8 11" xfId="30295" xr:uid="{00000000-0005-0000-0000-000059760000}"/>
    <cellStyle name="Title 14 8 12" xfId="30296" xr:uid="{00000000-0005-0000-0000-00005A760000}"/>
    <cellStyle name="Title 14 8 13" xfId="30297" xr:uid="{00000000-0005-0000-0000-00005B760000}"/>
    <cellStyle name="Title 14 8 14" xfId="30298" xr:uid="{00000000-0005-0000-0000-00005C760000}"/>
    <cellStyle name="Title 14 8 15" xfId="30299" xr:uid="{00000000-0005-0000-0000-00005D760000}"/>
    <cellStyle name="Title 14 8 16" xfId="30300" xr:uid="{00000000-0005-0000-0000-00005E760000}"/>
    <cellStyle name="Title 14 8 17" xfId="30301" xr:uid="{00000000-0005-0000-0000-00005F760000}"/>
    <cellStyle name="Title 14 8 18" xfId="30302" xr:uid="{00000000-0005-0000-0000-000060760000}"/>
    <cellStyle name="Title 14 8 19" xfId="30303" xr:uid="{00000000-0005-0000-0000-000061760000}"/>
    <cellStyle name="Title 14 8 2" xfId="30304" xr:uid="{00000000-0005-0000-0000-000062760000}"/>
    <cellStyle name="Title 14 8 20" xfId="30305" xr:uid="{00000000-0005-0000-0000-000063760000}"/>
    <cellStyle name="Title 14 8 21" xfId="30306" xr:uid="{00000000-0005-0000-0000-000064760000}"/>
    <cellStyle name="Title 14 8 22" xfId="30307" xr:uid="{00000000-0005-0000-0000-000065760000}"/>
    <cellStyle name="Title 14 8 23" xfId="30308" xr:uid="{00000000-0005-0000-0000-000066760000}"/>
    <cellStyle name="Title 14 8 24" xfId="30309" xr:uid="{00000000-0005-0000-0000-000067760000}"/>
    <cellStyle name="Title 14 8 25" xfId="30310" xr:uid="{00000000-0005-0000-0000-000068760000}"/>
    <cellStyle name="Title 14 8 3" xfId="30311" xr:uid="{00000000-0005-0000-0000-000069760000}"/>
    <cellStyle name="Title 14 8 4" xfId="30312" xr:uid="{00000000-0005-0000-0000-00006A760000}"/>
    <cellStyle name="Title 14 8 5" xfId="30313" xr:uid="{00000000-0005-0000-0000-00006B760000}"/>
    <cellStyle name="Title 14 8 6" xfId="30314" xr:uid="{00000000-0005-0000-0000-00006C760000}"/>
    <cellStyle name="Title 14 8 7" xfId="30315" xr:uid="{00000000-0005-0000-0000-00006D760000}"/>
    <cellStyle name="Title 14 8 8" xfId="30316" xr:uid="{00000000-0005-0000-0000-00006E760000}"/>
    <cellStyle name="Title 14 8 9" xfId="30317" xr:uid="{00000000-0005-0000-0000-00006F760000}"/>
    <cellStyle name="Title 14 9" xfId="30318" xr:uid="{00000000-0005-0000-0000-000070760000}"/>
    <cellStyle name="Title 14 9 10" xfId="30319" xr:uid="{00000000-0005-0000-0000-000071760000}"/>
    <cellStyle name="Title 14 9 11" xfId="30320" xr:uid="{00000000-0005-0000-0000-000072760000}"/>
    <cellStyle name="Title 14 9 12" xfId="30321" xr:uid="{00000000-0005-0000-0000-000073760000}"/>
    <cellStyle name="Title 14 9 13" xfId="30322" xr:uid="{00000000-0005-0000-0000-000074760000}"/>
    <cellStyle name="Title 14 9 14" xfId="30323" xr:uid="{00000000-0005-0000-0000-000075760000}"/>
    <cellStyle name="Title 14 9 15" xfId="30324" xr:uid="{00000000-0005-0000-0000-000076760000}"/>
    <cellStyle name="Title 14 9 16" xfId="30325" xr:uid="{00000000-0005-0000-0000-000077760000}"/>
    <cellStyle name="Title 14 9 17" xfId="30326" xr:uid="{00000000-0005-0000-0000-000078760000}"/>
    <cellStyle name="Title 14 9 18" xfId="30327" xr:uid="{00000000-0005-0000-0000-000079760000}"/>
    <cellStyle name="Title 14 9 19" xfId="30328" xr:uid="{00000000-0005-0000-0000-00007A760000}"/>
    <cellStyle name="Title 14 9 2" xfId="30329" xr:uid="{00000000-0005-0000-0000-00007B760000}"/>
    <cellStyle name="Title 14 9 20" xfId="30330" xr:uid="{00000000-0005-0000-0000-00007C760000}"/>
    <cellStyle name="Title 14 9 21" xfId="30331" xr:uid="{00000000-0005-0000-0000-00007D760000}"/>
    <cellStyle name="Title 14 9 22" xfId="30332" xr:uid="{00000000-0005-0000-0000-00007E760000}"/>
    <cellStyle name="Title 14 9 23" xfId="30333" xr:uid="{00000000-0005-0000-0000-00007F760000}"/>
    <cellStyle name="Title 14 9 24" xfId="30334" xr:uid="{00000000-0005-0000-0000-000080760000}"/>
    <cellStyle name="Title 14 9 25" xfId="30335" xr:uid="{00000000-0005-0000-0000-000081760000}"/>
    <cellStyle name="Title 14 9 3" xfId="30336" xr:uid="{00000000-0005-0000-0000-000082760000}"/>
    <cellStyle name="Title 14 9 4" xfId="30337" xr:uid="{00000000-0005-0000-0000-000083760000}"/>
    <cellStyle name="Title 14 9 5" xfId="30338" xr:uid="{00000000-0005-0000-0000-000084760000}"/>
    <cellStyle name="Title 14 9 6" xfId="30339" xr:uid="{00000000-0005-0000-0000-000085760000}"/>
    <cellStyle name="Title 14 9 7" xfId="30340" xr:uid="{00000000-0005-0000-0000-000086760000}"/>
    <cellStyle name="Title 14 9 8" xfId="30341" xr:uid="{00000000-0005-0000-0000-000087760000}"/>
    <cellStyle name="Title 14 9 9" xfId="30342" xr:uid="{00000000-0005-0000-0000-000088760000}"/>
    <cellStyle name="Title 15" xfId="30343" xr:uid="{00000000-0005-0000-0000-000089760000}"/>
    <cellStyle name="Title 15 10" xfId="30344" xr:uid="{00000000-0005-0000-0000-00008A760000}"/>
    <cellStyle name="Title 15 11" xfId="30345" xr:uid="{00000000-0005-0000-0000-00008B760000}"/>
    <cellStyle name="Title 15 12" xfId="30346" xr:uid="{00000000-0005-0000-0000-00008C760000}"/>
    <cellStyle name="Title 15 13" xfId="30347" xr:uid="{00000000-0005-0000-0000-00008D760000}"/>
    <cellStyle name="Title 15 14" xfId="30348" xr:uid="{00000000-0005-0000-0000-00008E760000}"/>
    <cellStyle name="Title 15 15" xfId="30349" xr:uid="{00000000-0005-0000-0000-00008F760000}"/>
    <cellStyle name="Title 15 16" xfId="30350" xr:uid="{00000000-0005-0000-0000-000090760000}"/>
    <cellStyle name="Title 15 17" xfId="30351" xr:uid="{00000000-0005-0000-0000-000091760000}"/>
    <cellStyle name="Title 15 18" xfId="30352" xr:uid="{00000000-0005-0000-0000-000092760000}"/>
    <cellStyle name="Title 15 19" xfId="30353" xr:uid="{00000000-0005-0000-0000-000093760000}"/>
    <cellStyle name="Title 15 2" xfId="30354" xr:uid="{00000000-0005-0000-0000-000094760000}"/>
    <cellStyle name="Title 15 20" xfId="30355" xr:uid="{00000000-0005-0000-0000-000095760000}"/>
    <cellStyle name="Title 15 21" xfId="30356" xr:uid="{00000000-0005-0000-0000-000096760000}"/>
    <cellStyle name="Title 15 22" xfId="30357" xr:uid="{00000000-0005-0000-0000-000097760000}"/>
    <cellStyle name="Title 15 23" xfId="30358" xr:uid="{00000000-0005-0000-0000-000098760000}"/>
    <cellStyle name="Title 15 24" xfId="30359" xr:uid="{00000000-0005-0000-0000-000099760000}"/>
    <cellStyle name="Title 15 25" xfId="30360" xr:uid="{00000000-0005-0000-0000-00009A760000}"/>
    <cellStyle name="Title 15 3" xfId="30361" xr:uid="{00000000-0005-0000-0000-00009B760000}"/>
    <cellStyle name="Title 15 4" xfId="30362" xr:uid="{00000000-0005-0000-0000-00009C760000}"/>
    <cellStyle name="Title 15 5" xfId="30363" xr:uid="{00000000-0005-0000-0000-00009D760000}"/>
    <cellStyle name="Title 15 6" xfId="30364" xr:uid="{00000000-0005-0000-0000-00009E760000}"/>
    <cellStyle name="Title 15 7" xfId="30365" xr:uid="{00000000-0005-0000-0000-00009F760000}"/>
    <cellStyle name="Title 15 8" xfId="30366" xr:uid="{00000000-0005-0000-0000-0000A0760000}"/>
    <cellStyle name="Title 15 9" xfId="30367" xr:uid="{00000000-0005-0000-0000-0000A1760000}"/>
    <cellStyle name="Title 16" xfId="30368" xr:uid="{00000000-0005-0000-0000-0000A2760000}"/>
    <cellStyle name="Title 16 10" xfId="30369" xr:uid="{00000000-0005-0000-0000-0000A3760000}"/>
    <cellStyle name="Title 16 11" xfId="30370" xr:uid="{00000000-0005-0000-0000-0000A4760000}"/>
    <cellStyle name="Title 16 12" xfId="30371" xr:uid="{00000000-0005-0000-0000-0000A5760000}"/>
    <cellStyle name="Title 16 13" xfId="30372" xr:uid="{00000000-0005-0000-0000-0000A6760000}"/>
    <cellStyle name="Title 16 14" xfId="30373" xr:uid="{00000000-0005-0000-0000-0000A7760000}"/>
    <cellStyle name="Title 16 15" xfId="30374" xr:uid="{00000000-0005-0000-0000-0000A8760000}"/>
    <cellStyle name="Title 16 16" xfId="30375" xr:uid="{00000000-0005-0000-0000-0000A9760000}"/>
    <cellStyle name="Title 16 17" xfId="30376" xr:uid="{00000000-0005-0000-0000-0000AA760000}"/>
    <cellStyle name="Title 16 18" xfId="30377" xr:uid="{00000000-0005-0000-0000-0000AB760000}"/>
    <cellStyle name="Title 16 19" xfId="30378" xr:uid="{00000000-0005-0000-0000-0000AC760000}"/>
    <cellStyle name="Title 16 2" xfId="30379" xr:uid="{00000000-0005-0000-0000-0000AD760000}"/>
    <cellStyle name="Title 16 20" xfId="30380" xr:uid="{00000000-0005-0000-0000-0000AE760000}"/>
    <cellStyle name="Title 16 21" xfId="30381" xr:uid="{00000000-0005-0000-0000-0000AF760000}"/>
    <cellStyle name="Title 16 22" xfId="30382" xr:uid="{00000000-0005-0000-0000-0000B0760000}"/>
    <cellStyle name="Title 16 23" xfId="30383" xr:uid="{00000000-0005-0000-0000-0000B1760000}"/>
    <cellStyle name="Title 16 24" xfId="30384" xr:uid="{00000000-0005-0000-0000-0000B2760000}"/>
    <cellStyle name="Title 16 25" xfId="30385" xr:uid="{00000000-0005-0000-0000-0000B3760000}"/>
    <cellStyle name="Title 16 3" xfId="30386" xr:uid="{00000000-0005-0000-0000-0000B4760000}"/>
    <cellStyle name="Title 16 4" xfId="30387" xr:uid="{00000000-0005-0000-0000-0000B5760000}"/>
    <cellStyle name="Title 16 5" xfId="30388" xr:uid="{00000000-0005-0000-0000-0000B6760000}"/>
    <cellStyle name="Title 16 6" xfId="30389" xr:uid="{00000000-0005-0000-0000-0000B7760000}"/>
    <cellStyle name="Title 16 7" xfId="30390" xr:uid="{00000000-0005-0000-0000-0000B8760000}"/>
    <cellStyle name="Title 16 8" xfId="30391" xr:uid="{00000000-0005-0000-0000-0000B9760000}"/>
    <cellStyle name="Title 16 9" xfId="30392" xr:uid="{00000000-0005-0000-0000-0000BA760000}"/>
    <cellStyle name="Title 17" xfId="30393" xr:uid="{00000000-0005-0000-0000-0000BB760000}"/>
    <cellStyle name="Title 17 10" xfId="30394" xr:uid="{00000000-0005-0000-0000-0000BC760000}"/>
    <cellStyle name="Title 17 11" xfId="30395" xr:uid="{00000000-0005-0000-0000-0000BD760000}"/>
    <cellStyle name="Title 17 12" xfId="30396" xr:uid="{00000000-0005-0000-0000-0000BE760000}"/>
    <cellStyle name="Title 17 13" xfId="30397" xr:uid="{00000000-0005-0000-0000-0000BF760000}"/>
    <cellStyle name="Title 17 14" xfId="30398" xr:uid="{00000000-0005-0000-0000-0000C0760000}"/>
    <cellStyle name="Title 17 15" xfId="30399" xr:uid="{00000000-0005-0000-0000-0000C1760000}"/>
    <cellStyle name="Title 17 16" xfId="30400" xr:uid="{00000000-0005-0000-0000-0000C2760000}"/>
    <cellStyle name="Title 17 17" xfId="30401" xr:uid="{00000000-0005-0000-0000-0000C3760000}"/>
    <cellStyle name="Title 17 18" xfId="30402" xr:uid="{00000000-0005-0000-0000-0000C4760000}"/>
    <cellStyle name="Title 17 19" xfId="30403" xr:uid="{00000000-0005-0000-0000-0000C5760000}"/>
    <cellStyle name="Title 17 2" xfId="30404" xr:uid="{00000000-0005-0000-0000-0000C6760000}"/>
    <cellStyle name="Title 17 20" xfId="30405" xr:uid="{00000000-0005-0000-0000-0000C7760000}"/>
    <cellStyle name="Title 17 21" xfId="30406" xr:uid="{00000000-0005-0000-0000-0000C8760000}"/>
    <cellStyle name="Title 17 22" xfId="30407" xr:uid="{00000000-0005-0000-0000-0000C9760000}"/>
    <cellStyle name="Title 17 23" xfId="30408" xr:uid="{00000000-0005-0000-0000-0000CA760000}"/>
    <cellStyle name="Title 17 24" xfId="30409" xr:uid="{00000000-0005-0000-0000-0000CB760000}"/>
    <cellStyle name="Title 17 25" xfId="30410" xr:uid="{00000000-0005-0000-0000-0000CC760000}"/>
    <cellStyle name="Title 17 3" xfId="30411" xr:uid="{00000000-0005-0000-0000-0000CD760000}"/>
    <cellStyle name="Title 17 4" xfId="30412" xr:uid="{00000000-0005-0000-0000-0000CE760000}"/>
    <cellStyle name="Title 17 5" xfId="30413" xr:uid="{00000000-0005-0000-0000-0000CF760000}"/>
    <cellStyle name="Title 17 6" xfId="30414" xr:uid="{00000000-0005-0000-0000-0000D0760000}"/>
    <cellStyle name="Title 17 7" xfId="30415" xr:uid="{00000000-0005-0000-0000-0000D1760000}"/>
    <cellStyle name="Title 17 8" xfId="30416" xr:uid="{00000000-0005-0000-0000-0000D2760000}"/>
    <cellStyle name="Title 17 9" xfId="30417" xr:uid="{00000000-0005-0000-0000-0000D3760000}"/>
    <cellStyle name="Title 18" xfId="30418" xr:uid="{00000000-0005-0000-0000-0000D4760000}"/>
    <cellStyle name="Title 18 10" xfId="30419" xr:uid="{00000000-0005-0000-0000-0000D5760000}"/>
    <cellStyle name="Title 18 11" xfId="30420" xr:uid="{00000000-0005-0000-0000-0000D6760000}"/>
    <cellStyle name="Title 18 12" xfId="30421" xr:uid="{00000000-0005-0000-0000-0000D7760000}"/>
    <cellStyle name="Title 18 13" xfId="30422" xr:uid="{00000000-0005-0000-0000-0000D8760000}"/>
    <cellStyle name="Title 18 14" xfId="30423" xr:uid="{00000000-0005-0000-0000-0000D9760000}"/>
    <cellStyle name="Title 18 15" xfId="30424" xr:uid="{00000000-0005-0000-0000-0000DA760000}"/>
    <cellStyle name="Title 18 16" xfId="30425" xr:uid="{00000000-0005-0000-0000-0000DB760000}"/>
    <cellStyle name="Title 18 17" xfId="30426" xr:uid="{00000000-0005-0000-0000-0000DC760000}"/>
    <cellStyle name="Title 18 18" xfId="30427" xr:uid="{00000000-0005-0000-0000-0000DD760000}"/>
    <cellStyle name="Title 18 19" xfId="30428" xr:uid="{00000000-0005-0000-0000-0000DE760000}"/>
    <cellStyle name="Title 18 2" xfId="30429" xr:uid="{00000000-0005-0000-0000-0000DF760000}"/>
    <cellStyle name="Title 18 20" xfId="30430" xr:uid="{00000000-0005-0000-0000-0000E0760000}"/>
    <cellStyle name="Title 18 21" xfId="30431" xr:uid="{00000000-0005-0000-0000-0000E1760000}"/>
    <cellStyle name="Title 18 22" xfId="30432" xr:uid="{00000000-0005-0000-0000-0000E2760000}"/>
    <cellStyle name="Title 18 23" xfId="30433" xr:uid="{00000000-0005-0000-0000-0000E3760000}"/>
    <cellStyle name="Title 18 24" xfId="30434" xr:uid="{00000000-0005-0000-0000-0000E4760000}"/>
    <cellStyle name="Title 18 25" xfId="30435" xr:uid="{00000000-0005-0000-0000-0000E5760000}"/>
    <cellStyle name="Title 18 3" xfId="30436" xr:uid="{00000000-0005-0000-0000-0000E6760000}"/>
    <cellStyle name="Title 18 4" xfId="30437" xr:uid="{00000000-0005-0000-0000-0000E7760000}"/>
    <cellStyle name="Title 18 5" xfId="30438" xr:uid="{00000000-0005-0000-0000-0000E8760000}"/>
    <cellStyle name="Title 18 6" xfId="30439" xr:uid="{00000000-0005-0000-0000-0000E9760000}"/>
    <cellStyle name="Title 18 7" xfId="30440" xr:uid="{00000000-0005-0000-0000-0000EA760000}"/>
    <cellStyle name="Title 18 8" xfId="30441" xr:uid="{00000000-0005-0000-0000-0000EB760000}"/>
    <cellStyle name="Title 18 9" xfId="30442" xr:uid="{00000000-0005-0000-0000-0000EC760000}"/>
    <cellStyle name="Title 19" xfId="30443" xr:uid="{00000000-0005-0000-0000-0000ED760000}"/>
    <cellStyle name="Title 2" xfId="30444" xr:uid="{00000000-0005-0000-0000-0000EE760000}"/>
    <cellStyle name="Title 2 10" xfId="30445" xr:uid="{00000000-0005-0000-0000-0000EF760000}"/>
    <cellStyle name="Title 2 10 10" xfId="30446" xr:uid="{00000000-0005-0000-0000-0000F0760000}"/>
    <cellStyle name="Title 2 10 11" xfId="30447" xr:uid="{00000000-0005-0000-0000-0000F1760000}"/>
    <cellStyle name="Title 2 10 12" xfId="30448" xr:uid="{00000000-0005-0000-0000-0000F2760000}"/>
    <cellStyle name="Title 2 10 13" xfId="30449" xr:uid="{00000000-0005-0000-0000-0000F3760000}"/>
    <cellStyle name="Title 2 10 14" xfId="30450" xr:uid="{00000000-0005-0000-0000-0000F4760000}"/>
    <cellStyle name="Title 2 10 15" xfId="30451" xr:uid="{00000000-0005-0000-0000-0000F5760000}"/>
    <cellStyle name="Title 2 10 16" xfId="30452" xr:uid="{00000000-0005-0000-0000-0000F6760000}"/>
    <cellStyle name="Title 2 10 17" xfId="30453" xr:uid="{00000000-0005-0000-0000-0000F7760000}"/>
    <cellStyle name="Title 2 10 18" xfId="30454" xr:uid="{00000000-0005-0000-0000-0000F8760000}"/>
    <cellStyle name="Title 2 10 19" xfId="30455" xr:uid="{00000000-0005-0000-0000-0000F9760000}"/>
    <cellStyle name="Title 2 10 2" xfId="30456" xr:uid="{00000000-0005-0000-0000-0000FA760000}"/>
    <cellStyle name="Title 2 10 20" xfId="30457" xr:uid="{00000000-0005-0000-0000-0000FB760000}"/>
    <cellStyle name="Title 2 10 21" xfId="30458" xr:uid="{00000000-0005-0000-0000-0000FC760000}"/>
    <cellStyle name="Title 2 10 22" xfId="30459" xr:uid="{00000000-0005-0000-0000-0000FD760000}"/>
    <cellStyle name="Title 2 10 23" xfId="30460" xr:uid="{00000000-0005-0000-0000-0000FE760000}"/>
    <cellStyle name="Title 2 10 24" xfId="30461" xr:uid="{00000000-0005-0000-0000-0000FF760000}"/>
    <cellStyle name="Title 2 10 25" xfId="30462" xr:uid="{00000000-0005-0000-0000-000000770000}"/>
    <cellStyle name="Title 2 10 3" xfId="30463" xr:uid="{00000000-0005-0000-0000-000001770000}"/>
    <cellStyle name="Title 2 10 4" xfId="30464" xr:uid="{00000000-0005-0000-0000-000002770000}"/>
    <cellStyle name="Title 2 10 5" xfId="30465" xr:uid="{00000000-0005-0000-0000-000003770000}"/>
    <cellStyle name="Title 2 10 6" xfId="30466" xr:uid="{00000000-0005-0000-0000-000004770000}"/>
    <cellStyle name="Title 2 10 7" xfId="30467" xr:uid="{00000000-0005-0000-0000-000005770000}"/>
    <cellStyle name="Title 2 10 8" xfId="30468" xr:uid="{00000000-0005-0000-0000-000006770000}"/>
    <cellStyle name="Title 2 10 9" xfId="30469" xr:uid="{00000000-0005-0000-0000-000007770000}"/>
    <cellStyle name="Title 2 11" xfId="30470" xr:uid="{00000000-0005-0000-0000-000008770000}"/>
    <cellStyle name="Title 2 11 2" xfId="30471" xr:uid="{00000000-0005-0000-0000-000009770000}"/>
    <cellStyle name="Title 2 11 3" xfId="30472" xr:uid="{00000000-0005-0000-0000-00000A770000}"/>
    <cellStyle name="Title 2 11 4" xfId="30473" xr:uid="{00000000-0005-0000-0000-00000B770000}"/>
    <cellStyle name="Title 2 11 5" xfId="30474" xr:uid="{00000000-0005-0000-0000-00000C770000}"/>
    <cellStyle name="Title 2 11 6" xfId="30475" xr:uid="{00000000-0005-0000-0000-00000D770000}"/>
    <cellStyle name="Title 2 12" xfId="30476" xr:uid="{00000000-0005-0000-0000-00000E770000}"/>
    <cellStyle name="Title 2 13" xfId="30477" xr:uid="{00000000-0005-0000-0000-00000F770000}"/>
    <cellStyle name="Title 2 14" xfId="30478" xr:uid="{00000000-0005-0000-0000-000010770000}"/>
    <cellStyle name="Title 2 15" xfId="30479" xr:uid="{00000000-0005-0000-0000-000011770000}"/>
    <cellStyle name="Title 2 16" xfId="30480" xr:uid="{00000000-0005-0000-0000-000012770000}"/>
    <cellStyle name="Title 2 17" xfId="30481" xr:uid="{00000000-0005-0000-0000-000013770000}"/>
    <cellStyle name="Title 2 18" xfId="30482" xr:uid="{00000000-0005-0000-0000-000014770000}"/>
    <cellStyle name="Title 2 19" xfId="30483" xr:uid="{00000000-0005-0000-0000-000015770000}"/>
    <cellStyle name="Title 2 2" xfId="30484" xr:uid="{00000000-0005-0000-0000-000016770000}"/>
    <cellStyle name="Title 2 2 10" xfId="30485" xr:uid="{00000000-0005-0000-0000-000017770000}"/>
    <cellStyle name="Title 2 2 11" xfId="30486" xr:uid="{00000000-0005-0000-0000-000018770000}"/>
    <cellStyle name="Title 2 2 12" xfId="30487" xr:uid="{00000000-0005-0000-0000-000019770000}"/>
    <cellStyle name="Title 2 2 13" xfId="30488" xr:uid="{00000000-0005-0000-0000-00001A770000}"/>
    <cellStyle name="Title 2 2 14" xfId="30489" xr:uid="{00000000-0005-0000-0000-00001B770000}"/>
    <cellStyle name="Title 2 2 15" xfId="30490" xr:uid="{00000000-0005-0000-0000-00001C770000}"/>
    <cellStyle name="Title 2 2 16" xfId="30491" xr:uid="{00000000-0005-0000-0000-00001D770000}"/>
    <cellStyle name="Title 2 2 17" xfId="30492" xr:uid="{00000000-0005-0000-0000-00001E770000}"/>
    <cellStyle name="Title 2 2 18" xfId="30493" xr:uid="{00000000-0005-0000-0000-00001F770000}"/>
    <cellStyle name="Title 2 2 19" xfId="30494" xr:uid="{00000000-0005-0000-0000-000020770000}"/>
    <cellStyle name="Title 2 2 2" xfId="30495" xr:uid="{00000000-0005-0000-0000-000021770000}"/>
    <cellStyle name="Title 2 2 2 2" xfId="30496" xr:uid="{00000000-0005-0000-0000-000022770000}"/>
    <cellStyle name="Title 2 2 2 2 2" xfId="30497" xr:uid="{00000000-0005-0000-0000-000023770000}"/>
    <cellStyle name="Title 2 2 2 2 3" xfId="30498" xr:uid="{00000000-0005-0000-0000-000024770000}"/>
    <cellStyle name="Title 2 2 2 2 4" xfId="30499" xr:uid="{00000000-0005-0000-0000-000025770000}"/>
    <cellStyle name="Title 2 2 2 3" xfId="30500" xr:uid="{00000000-0005-0000-0000-000026770000}"/>
    <cellStyle name="Title 2 2 2 4" xfId="30501" xr:uid="{00000000-0005-0000-0000-000027770000}"/>
    <cellStyle name="Title 2 2 2 5" xfId="30502" xr:uid="{00000000-0005-0000-0000-000028770000}"/>
    <cellStyle name="Title 2 2 2 6" xfId="30503" xr:uid="{00000000-0005-0000-0000-000029770000}"/>
    <cellStyle name="Title 2 2 2 7" xfId="30504" xr:uid="{00000000-0005-0000-0000-00002A770000}"/>
    <cellStyle name="Title 2 2 2 8" xfId="30505" xr:uid="{00000000-0005-0000-0000-00002B770000}"/>
    <cellStyle name="Title 2 2 20" xfId="30506" xr:uid="{00000000-0005-0000-0000-00002C770000}"/>
    <cellStyle name="Title 2 2 21" xfId="30507" xr:uid="{00000000-0005-0000-0000-00002D770000}"/>
    <cellStyle name="Title 2 2 22" xfId="30508" xr:uid="{00000000-0005-0000-0000-00002E770000}"/>
    <cellStyle name="Title 2 2 23" xfId="30509" xr:uid="{00000000-0005-0000-0000-00002F770000}"/>
    <cellStyle name="Title 2 2 24" xfId="30510" xr:uid="{00000000-0005-0000-0000-000030770000}"/>
    <cellStyle name="Title 2 2 25" xfId="30511" xr:uid="{00000000-0005-0000-0000-000031770000}"/>
    <cellStyle name="Title 2 2 26" xfId="30512" xr:uid="{00000000-0005-0000-0000-000032770000}"/>
    <cellStyle name="Title 2 2 27" xfId="30513" xr:uid="{00000000-0005-0000-0000-000033770000}"/>
    <cellStyle name="Title 2 2 3" xfId="30514" xr:uid="{00000000-0005-0000-0000-000034770000}"/>
    <cellStyle name="Title 2 2 4" xfId="30515" xr:uid="{00000000-0005-0000-0000-000035770000}"/>
    <cellStyle name="Title 2 2 5" xfId="30516" xr:uid="{00000000-0005-0000-0000-000036770000}"/>
    <cellStyle name="Title 2 2 6" xfId="30517" xr:uid="{00000000-0005-0000-0000-000037770000}"/>
    <cellStyle name="Title 2 2 7" xfId="30518" xr:uid="{00000000-0005-0000-0000-000038770000}"/>
    <cellStyle name="Title 2 2 8" xfId="30519" xr:uid="{00000000-0005-0000-0000-000039770000}"/>
    <cellStyle name="Title 2 2 9" xfId="30520" xr:uid="{00000000-0005-0000-0000-00003A770000}"/>
    <cellStyle name="Title 2 20" xfId="30521" xr:uid="{00000000-0005-0000-0000-00003B770000}"/>
    <cellStyle name="Title 2 21" xfId="30522" xr:uid="{00000000-0005-0000-0000-00003C770000}"/>
    <cellStyle name="Title 2 22" xfId="30523" xr:uid="{00000000-0005-0000-0000-00003D770000}"/>
    <cellStyle name="Title 2 23" xfId="30524" xr:uid="{00000000-0005-0000-0000-00003E770000}"/>
    <cellStyle name="Title 2 24" xfId="30525" xr:uid="{00000000-0005-0000-0000-00003F770000}"/>
    <cellStyle name="Title 2 25" xfId="30526" xr:uid="{00000000-0005-0000-0000-000040770000}"/>
    <cellStyle name="Title 2 26" xfId="30527" xr:uid="{00000000-0005-0000-0000-000041770000}"/>
    <cellStyle name="Title 2 27" xfId="30528" xr:uid="{00000000-0005-0000-0000-000042770000}"/>
    <cellStyle name="Title 2 28" xfId="30529" xr:uid="{00000000-0005-0000-0000-000043770000}"/>
    <cellStyle name="Title 2 29" xfId="30530" xr:uid="{00000000-0005-0000-0000-000044770000}"/>
    <cellStyle name="Title 2 3" xfId="30531" xr:uid="{00000000-0005-0000-0000-000045770000}"/>
    <cellStyle name="Title 2 3 10" xfId="30532" xr:uid="{00000000-0005-0000-0000-000046770000}"/>
    <cellStyle name="Title 2 3 11" xfId="30533" xr:uid="{00000000-0005-0000-0000-000047770000}"/>
    <cellStyle name="Title 2 3 12" xfId="30534" xr:uid="{00000000-0005-0000-0000-000048770000}"/>
    <cellStyle name="Title 2 3 13" xfId="30535" xr:uid="{00000000-0005-0000-0000-000049770000}"/>
    <cellStyle name="Title 2 3 14" xfId="30536" xr:uid="{00000000-0005-0000-0000-00004A770000}"/>
    <cellStyle name="Title 2 3 15" xfId="30537" xr:uid="{00000000-0005-0000-0000-00004B770000}"/>
    <cellStyle name="Title 2 3 16" xfId="30538" xr:uid="{00000000-0005-0000-0000-00004C770000}"/>
    <cellStyle name="Title 2 3 17" xfId="30539" xr:uid="{00000000-0005-0000-0000-00004D770000}"/>
    <cellStyle name="Title 2 3 18" xfId="30540" xr:uid="{00000000-0005-0000-0000-00004E770000}"/>
    <cellStyle name="Title 2 3 19" xfId="30541" xr:uid="{00000000-0005-0000-0000-00004F770000}"/>
    <cellStyle name="Title 2 3 2" xfId="30542" xr:uid="{00000000-0005-0000-0000-000050770000}"/>
    <cellStyle name="Title 2 3 2 2" xfId="30543" xr:uid="{00000000-0005-0000-0000-000051770000}"/>
    <cellStyle name="Title 2 3 2 3" xfId="30544" xr:uid="{00000000-0005-0000-0000-000052770000}"/>
    <cellStyle name="Title 2 3 2 4" xfId="30545" xr:uid="{00000000-0005-0000-0000-000053770000}"/>
    <cellStyle name="Title 2 3 2 5" xfId="30546" xr:uid="{00000000-0005-0000-0000-000054770000}"/>
    <cellStyle name="Title 2 3 2 6" xfId="30547" xr:uid="{00000000-0005-0000-0000-000055770000}"/>
    <cellStyle name="Title 2 3 20" xfId="30548" xr:uid="{00000000-0005-0000-0000-000056770000}"/>
    <cellStyle name="Title 2 3 21" xfId="30549" xr:uid="{00000000-0005-0000-0000-000057770000}"/>
    <cellStyle name="Title 2 3 22" xfId="30550" xr:uid="{00000000-0005-0000-0000-000058770000}"/>
    <cellStyle name="Title 2 3 23" xfId="30551" xr:uid="{00000000-0005-0000-0000-000059770000}"/>
    <cellStyle name="Title 2 3 24" xfId="30552" xr:uid="{00000000-0005-0000-0000-00005A770000}"/>
    <cellStyle name="Title 2 3 25" xfId="30553" xr:uid="{00000000-0005-0000-0000-00005B770000}"/>
    <cellStyle name="Title 2 3 3" xfId="30554" xr:uid="{00000000-0005-0000-0000-00005C770000}"/>
    <cellStyle name="Title 2 3 4" xfId="30555" xr:uid="{00000000-0005-0000-0000-00005D770000}"/>
    <cellStyle name="Title 2 3 5" xfId="30556" xr:uid="{00000000-0005-0000-0000-00005E770000}"/>
    <cellStyle name="Title 2 3 6" xfId="30557" xr:uid="{00000000-0005-0000-0000-00005F770000}"/>
    <cellStyle name="Title 2 3 7" xfId="30558" xr:uid="{00000000-0005-0000-0000-000060770000}"/>
    <cellStyle name="Title 2 3 8" xfId="30559" xr:uid="{00000000-0005-0000-0000-000061770000}"/>
    <cellStyle name="Title 2 3 9" xfId="30560" xr:uid="{00000000-0005-0000-0000-000062770000}"/>
    <cellStyle name="Title 2 30" xfId="30561" xr:uid="{00000000-0005-0000-0000-000063770000}"/>
    <cellStyle name="Title 2 31" xfId="30562" xr:uid="{00000000-0005-0000-0000-000064770000}"/>
    <cellStyle name="Title 2 32" xfId="30563" xr:uid="{00000000-0005-0000-0000-000065770000}"/>
    <cellStyle name="Title 2 33" xfId="30564" xr:uid="{00000000-0005-0000-0000-000066770000}"/>
    <cellStyle name="Title 2 34" xfId="30565" xr:uid="{00000000-0005-0000-0000-000067770000}"/>
    <cellStyle name="Title 2 35" xfId="30566" xr:uid="{00000000-0005-0000-0000-000068770000}"/>
    <cellStyle name="Title 2 36" xfId="30567" xr:uid="{00000000-0005-0000-0000-000069770000}"/>
    <cellStyle name="Title 2 37" xfId="30568" xr:uid="{00000000-0005-0000-0000-00006A770000}"/>
    <cellStyle name="Title 2 38" xfId="30569" xr:uid="{00000000-0005-0000-0000-00006B770000}"/>
    <cellStyle name="Title 2 39" xfId="30570" xr:uid="{00000000-0005-0000-0000-00006C770000}"/>
    <cellStyle name="Title 2 4" xfId="30571" xr:uid="{00000000-0005-0000-0000-00006D770000}"/>
    <cellStyle name="Title 2 4 10" xfId="30572" xr:uid="{00000000-0005-0000-0000-00006E770000}"/>
    <cellStyle name="Title 2 4 11" xfId="30573" xr:uid="{00000000-0005-0000-0000-00006F770000}"/>
    <cellStyle name="Title 2 4 12" xfId="30574" xr:uid="{00000000-0005-0000-0000-000070770000}"/>
    <cellStyle name="Title 2 4 13" xfId="30575" xr:uid="{00000000-0005-0000-0000-000071770000}"/>
    <cellStyle name="Title 2 4 14" xfId="30576" xr:uid="{00000000-0005-0000-0000-000072770000}"/>
    <cellStyle name="Title 2 4 15" xfId="30577" xr:uid="{00000000-0005-0000-0000-000073770000}"/>
    <cellStyle name="Title 2 4 16" xfId="30578" xr:uid="{00000000-0005-0000-0000-000074770000}"/>
    <cellStyle name="Title 2 4 17" xfId="30579" xr:uid="{00000000-0005-0000-0000-000075770000}"/>
    <cellStyle name="Title 2 4 18" xfId="30580" xr:uid="{00000000-0005-0000-0000-000076770000}"/>
    <cellStyle name="Title 2 4 19" xfId="30581" xr:uid="{00000000-0005-0000-0000-000077770000}"/>
    <cellStyle name="Title 2 4 2" xfId="30582" xr:uid="{00000000-0005-0000-0000-000078770000}"/>
    <cellStyle name="Title 2 4 2 2" xfId="30583" xr:uid="{00000000-0005-0000-0000-000079770000}"/>
    <cellStyle name="Title 2 4 2 3" xfId="30584" xr:uid="{00000000-0005-0000-0000-00007A770000}"/>
    <cellStyle name="Title 2 4 2 4" xfId="30585" xr:uid="{00000000-0005-0000-0000-00007B770000}"/>
    <cellStyle name="Title 2 4 2 5" xfId="30586" xr:uid="{00000000-0005-0000-0000-00007C770000}"/>
    <cellStyle name="Title 2 4 2 6" xfId="30587" xr:uid="{00000000-0005-0000-0000-00007D770000}"/>
    <cellStyle name="Title 2 4 20" xfId="30588" xr:uid="{00000000-0005-0000-0000-00007E770000}"/>
    <cellStyle name="Title 2 4 21" xfId="30589" xr:uid="{00000000-0005-0000-0000-00007F770000}"/>
    <cellStyle name="Title 2 4 22" xfId="30590" xr:uid="{00000000-0005-0000-0000-000080770000}"/>
    <cellStyle name="Title 2 4 23" xfId="30591" xr:uid="{00000000-0005-0000-0000-000081770000}"/>
    <cellStyle name="Title 2 4 24" xfId="30592" xr:uid="{00000000-0005-0000-0000-000082770000}"/>
    <cellStyle name="Title 2 4 25" xfId="30593" xr:uid="{00000000-0005-0000-0000-000083770000}"/>
    <cellStyle name="Title 2 4 3" xfId="30594" xr:uid="{00000000-0005-0000-0000-000084770000}"/>
    <cellStyle name="Title 2 4 4" xfId="30595" xr:uid="{00000000-0005-0000-0000-000085770000}"/>
    <cellStyle name="Title 2 4 5" xfId="30596" xr:uid="{00000000-0005-0000-0000-000086770000}"/>
    <cellStyle name="Title 2 4 6" xfId="30597" xr:uid="{00000000-0005-0000-0000-000087770000}"/>
    <cellStyle name="Title 2 4 7" xfId="30598" xr:uid="{00000000-0005-0000-0000-000088770000}"/>
    <cellStyle name="Title 2 4 8" xfId="30599" xr:uid="{00000000-0005-0000-0000-000089770000}"/>
    <cellStyle name="Title 2 4 9" xfId="30600" xr:uid="{00000000-0005-0000-0000-00008A770000}"/>
    <cellStyle name="Title 2 40" xfId="30601" xr:uid="{00000000-0005-0000-0000-00008B770000}"/>
    <cellStyle name="Title 2 41" xfId="30602" xr:uid="{00000000-0005-0000-0000-00008C770000}"/>
    <cellStyle name="Title 2 41 2" xfId="30603" xr:uid="{00000000-0005-0000-0000-00008D770000}"/>
    <cellStyle name="Title 2 42" xfId="30604" xr:uid="{00000000-0005-0000-0000-00008E770000}"/>
    <cellStyle name="Title 2 43" xfId="30605" xr:uid="{00000000-0005-0000-0000-00008F770000}"/>
    <cellStyle name="Title 2 5" xfId="30606" xr:uid="{00000000-0005-0000-0000-000090770000}"/>
    <cellStyle name="Title 2 5 10" xfId="30607" xr:uid="{00000000-0005-0000-0000-000091770000}"/>
    <cellStyle name="Title 2 5 11" xfId="30608" xr:uid="{00000000-0005-0000-0000-000092770000}"/>
    <cellStyle name="Title 2 5 12" xfId="30609" xr:uid="{00000000-0005-0000-0000-000093770000}"/>
    <cellStyle name="Title 2 5 13" xfId="30610" xr:uid="{00000000-0005-0000-0000-000094770000}"/>
    <cellStyle name="Title 2 5 14" xfId="30611" xr:uid="{00000000-0005-0000-0000-000095770000}"/>
    <cellStyle name="Title 2 5 15" xfId="30612" xr:uid="{00000000-0005-0000-0000-000096770000}"/>
    <cellStyle name="Title 2 5 16" xfId="30613" xr:uid="{00000000-0005-0000-0000-000097770000}"/>
    <cellStyle name="Title 2 5 17" xfId="30614" xr:uid="{00000000-0005-0000-0000-000098770000}"/>
    <cellStyle name="Title 2 5 18" xfId="30615" xr:uid="{00000000-0005-0000-0000-000099770000}"/>
    <cellStyle name="Title 2 5 19" xfId="30616" xr:uid="{00000000-0005-0000-0000-00009A770000}"/>
    <cellStyle name="Title 2 5 2" xfId="30617" xr:uid="{00000000-0005-0000-0000-00009B770000}"/>
    <cellStyle name="Title 2 5 2 2" xfId="30618" xr:uid="{00000000-0005-0000-0000-00009C770000}"/>
    <cellStyle name="Title 2 5 2 3" xfId="30619" xr:uid="{00000000-0005-0000-0000-00009D770000}"/>
    <cellStyle name="Title 2 5 2 4" xfId="30620" xr:uid="{00000000-0005-0000-0000-00009E770000}"/>
    <cellStyle name="Title 2 5 2 5" xfId="30621" xr:uid="{00000000-0005-0000-0000-00009F770000}"/>
    <cellStyle name="Title 2 5 2 6" xfId="30622" xr:uid="{00000000-0005-0000-0000-0000A0770000}"/>
    <cellStyle name="Title 2 5 20" xfId="30623" xr:uid="{00000000-0005-0000-0000-0000A1770000}"/>
    <cellStyle name="Title 2 5 21" xfId="30624" xr:uid="{00000000-0005-0000-0000-0000A2770000}"/>
    <cellStyle name="Title 2 5 22" xfId="30625" xr:uid="{00000000-0005-0000-0000-0000A3770000}"/>
    <cellStyle name="Title 2 5 23" xfId="30626" xr:uid="{00000000-0005-0000-0000-0000A4770000}"/>
    <cellStyle name="Title 2 5 24" xfId="30627" xr:uid="{00000000-0005-0000-0000-0000A5770000}"/>
    <cellStyle name="Title 2 5 25" xfId="30628" xr:uid="{00000000-0005-0000-0000-0000A6770000}"/>
    <cellStyle name="Title 2 5 3" xfId="30629" xr:uid="{00000000-0005-0000-0000-0000A7770000}"/>
    <cellStyle name="Title 2 5 4" xfId="30630" xr:uid="{00000000-0005-0000-0000-0000A8770000}"/>
    <cellStyle name="Title 2 5 5" xfId="30631" xr:uid="{00000000-0005-0000-0000-0000A9770000}"/>
    <cellStyle name="Title 2 5 6" xfId="30632" xr:uid="{00000000-0005-0000-0000-0000AA770000}"/>
    <cellStyle name="Title 2 5 7" xfId="30633" xr:uid="{00000000-0005-0000-0000-0000AB770000}"/>
    <cellStyle name="Title 2 5 8" xfId="30634" xr:uid="{00000000-0005-0000-0000-0000AC770000}"/>
    <cellStyle name="Title 2 5 9" xfId="30635" xr:uid="{00000000-0005-0000-0000-0000AD770000}"/>
    <cellStyle name="Title 2 6" xfId="30636" xr:uid="{00000000-0005-0000-0000-0000AE770000}"/>
    <cellStyle name="Title 2 6 10" xfId="30637" xr:uid="{00000000-0005-0000-0000-0000AF770000}"/>
    <cellStyle name="Title 2 6 11" xfId="30638" xr:uid="{00000000-0005-0000-0000-0000B0770000}"/>
    <cellStyle name="Title 2 6 12" xfId="30639" xr:uid="{00000000-0005-0000-0000-0000B1770000}"/>
    <cellStyle name="Title 2 6 13" xfId="30640" xr:uid="{00000000-0005-0000-0000-0000B2770000}"/>
    <cellStyle name="Title 2 6 14" xfId="30641" xr:uid="{00000000-0005-0000-0000-0000B3770000}"/>
    <cellStyle name="Title 2 6 15" xfId="30642" xr:uid="{00000000-0005-0000-0000-0000B4770000}"/>
    <cellStyle name="Title 2 6 16" xfId="30643" xr:uid="{00000000-0005-0000-0000-0000B5770000}"/>
    <cellStyle name="Title 2 6 17" xfId="30644" xr:uid="{00000000-0005-0000-0000-0000B6770000}"/>
    <cellStyle name="Title 2 6 18" xfId="30645" xr:uid="{00000000-0005-0000-0000-0000B7770000}"/>
    <cellStyle name="Title 2 6 19" xfId="30646" xr:uid="{00000000-0005-0000-0000-0000B8770000}"/>
    <cellStyle name="Title 2 6 2" xfId="30647" xr:uid="{00000000-0005-0000-0000-0000B9770000}"/>
    <cellStyle name="Title 2 6 20" xfId="30648" xr:uid="{00000000-0005-0000-0000-0000BA770000}"/>
    <cellStyle name="Title 2 6 21" xfId="30649" xr:uid="{00000000-0005-0000-0000-0000BB770000}"/>
    <cellStyle name="Title 2 6 22" xfId="30650" xr:uid="{00000000-0005-0000-0000-0000BC770000}"/>
    <cellStyle name="Title 2 6 23" xfId="30651" xr:uid="{00000000-0005-0000-0000-0000BD770000}"/>
    <cellStyle name="Title 2 6 24" xfId="30652" xr:uid="{00000000-0005-0000-0000-0000BE770000}"/>
    <cellStyle name="Title 2 6 25" xfId="30653" xr:uid="{00000000-0005-0000-0000-0000BF770000}"/>
    <cellStyle name="Title 2 6 3" xfId="30654" xr:uid="{00000000-0005-0000-0000-0000C0770000}"/>
    <cellStyle name="Title 2 6 4" xfId="30655" xr:uid="{00000000-0005-0000-0000-0000C1770000}"/>
    <cellStyle name="Title 2 6 5" xfId="30656" xr:uid="{00000000-0005-0000-0000-0000C2770000}"/>
    <cellStyle name="Title 2 6 6" xfId="30657" xr:uid="{00000000-0005-0000-0000-0000C3770000}"/>
    <cellStyle name="Title 2 6 7" xfId="30658" xr:uid="{00000000-0005-0000-0000-0000C4770000}"/>
    <cellStyle name="Title 2 6 8" xfId="30659" xr:uid="{00000000-0005-0000-0000-0000C5770000}"/>
    <cellStyle name="Title 2 6 9" xfId="30660" xr:uid="{00000000-0005-0000-0000-0000C6770000}"/>
    <cellStyle name="Title 2 7" xfId="30661" xr:uid="{00000000-0005-0000-0000-0000C7770000}"/>
    <cellStyle name="Title 2 7 10" xfId="30662" xr:uid="{00000000-0005-0000-0000-0000C8770000}"/>
    <cellStyle name="Title 2 7 11" xfId="30663" xr:uid="{00000000-0005-0000-0000-0000C9770000}"/>
    <cellStyle name="Title 2 7 12" xfId="30664" xr:uid="{00000000-0005-0000-0000-0000CA770000}"/>
    <cellStyle name="Title 2 7 13" xfId="30665" xr:uid="{00000000-0005-0000-0000-0000CB770000}"/>
    <cellStyle name="Title 2 7 14" xfId="30666" xr:uid="{00000000-0005-0000-0000-0000CC770000}"/>
    <cellStyle name="Title 2 7 15" xfId="30667" xr:uid="{00000000-0005-0000-0000-0000CD770000}"/>
    <cellStyle name="Title 2 7 16" xfId="30668" xr:uid="{00000000-0005-0000-0000-0000CE770000}"/>
    <cellStyle name="Title 2 7 17" xfId="30669" xr:uid="{00000000-0005-0000-0000-0000CF770000}"/>
    <cellStyle name="Title 2 7 18" xfId="30670" xr:uid="{00000000-0005-0000-0000-0000D0770000}"/>
    <cellStyle name="Title 2 7 19" xfId="30671" xr:uid="{00000000-0005-0000-0000-0000D1770000}"/>
    <cellStyle name="Title 2 7 2" xfId="30672" xr:uid="{00000000-0005-0000-0000-0000D2770000}"/>
    <cellStyle name="Title 2 7 20" xfId="30673" xr:uid="{00000000-0005-0000-0000-0000D3770000}"/>
    <cellStyle name="Title 2 7 21" xfId="30674" xr:uid="{00000000-0005-0000-0000-0000D4770000}"/>
    <cellStyle name="Title 2 7 22" xfId="30675" xr:uid="{00000000-0005-0000-0000-0000D5770000}"/>
    <cellStyle name="Title 2 7 23" xfId="30676" xr:uid="{00000000-0005-0000-0000-0000D6770000}"/>
    <cellStyle name="Title 2 7 24" xfId="30677" xr:uid="{00000000-0005-0000-0000-0000D7770000}"/>
    <cellStyle name="Title 2 7 25" xfId="30678" xr:uid="{00000000-0005-0000-0000-0000D8770000}"/>
    <cellStyle name="Title 2 7 3" xfId="30679" xr:uid="{00000000-0005-0000-0000-0000D9770000}"/>
    <cellStyle name="Title 2 7 4" xfId="30680" xr:uid="{00000000-0005-0000-0000-0000DA770000}"/>
    <cellStyle name="Title 2 7 5" xfId="30681" xr:uid="{00000000-0005-0000-0000-0000DB770000}"/>
    <cellStyle name="Title 2 7 6" xfId="30682" xr:uid="{00000000-0005-0000-0000-0000DC770000}"/>
    <cellStyle name="Title 2 7 7" xfId="30683" xr:uid="{00000000-0005-0000-0000-0000DD770000}"/>
    <cellStyle name="Title 2 7 8" xfId="30684" xr:uid="{00000000-0005-0000-0000-0000DE770000}"/>
    <cellStyle name="Title 2 7 9" xfId="30685" xr:uid="{00000000-0005-0000-0000-0000DF770000}"/>
    <cellStyle name="Title 2 8" xfId="30686" xr:uid="{00000000-0005-0000-0000-0000E0770000}"/>
    <cellStyle name="Title 2 8 10" xfId="30687" xr:uid="{00000000-0005-0000-0000-0000E1770000}"/>
    <cellStyle name="Title 2 8 11" xfId="30688" xr:uid="{00000000-0005-0000-0000-0000E2770000}"/>
    <cellStyle name="Title 2 8 12" xfId="30689" xr:uid="{00000000-0005-0000-0000-0000E3770000}"/>
    <cellStyle name="Title 2 8 13" xfId="30690" xr:uid="{00000000-0005-0000-0000-0000E4770000}"/>
    <cellStyle name="Title 2 8 14" xfId="30691" xr:uid="{00000000-0005-0000-0000-0000E5770000}"/>
    <cellStyle name="Title 2 8 15" xfId="30692" xr:uid="{00000000-0005-0000-0000-0000E6770000}"/>
    <cellStyle name="Title 2 8 16" xfId="30693" xr:uid="{00000000-0005-0000-0000-0000E7770000}"/>
    <cellStyle name="Title 2 8 17" xfId="30694" xr:uid="{00000000-0005-0000-0000-0000E8770000}"/>
    <cellStyle name="Title 2 8 18" xfId="30695" xr:uid="{00000000-0005-0000-0000-0000E9770000}"/>
    <cellStyle name="Title 2 8 19" xfId="30696" xr:uid="{00000000-0005-0000-0000-0000EA770000}"/>
    <cellStyle name="Title 2 8 2" xfId="30697" xr:uid="{00000000-0005-0000-0000-0000EB770000}"/>
    <cellStyle name="Title 2 8 20" xfId="30698" xr:uid="{00000000-0005-0000-0000-0000EC770000}"/>
    <cellStyle name="Title 2 8 21" xfId="30699" xr:uid="{00000000-0005-0000-0000-0000ED770000}"/>
    <cellStyle name="Title 2 8 22" xfId="30700" xr:uid="{00000000-0005-0000-0000-0000EE770000}"/>
    <cellStyle name="Title 2 8 23" xfId="30701" xr:uid="{00000000-0005-0000-0000-0000EF770000}"/>
    <cellStyle name="Title 2 8 24" xfId="30702" xr:uid="{00000000-0005-0000-0000-0000F0770000}"/>
    <cellStyle name="Title 2 8 25" xfId="30703" xr:uid="{00000000-0005-0000-0000-0000F1770000}"/>
    <cellStyle name="Title 2 8 3" xfId="30704" xr:uid="{00000000-0005-0000-0000-0000F2770000}"/>
    <cellStyle name="Title 2 8 4" xfId="30705" xr:uid="{00000000-0005-0000-0000-0000F3770000}"/>
    <cellStyle name="Title 2 8 5" xfId="30706" xr:uid="{00000000-0005-0000-0000-0000F4770000}"/>
    <cellStyle name="Title 2 8 6" xfId="30707" xr:uid="{00000000-0005-0000-0000-0000F5770000}"/>
    <cellStyle name="Title 2 8 7" xfId="30708" xr:uid="{00000000-0005-0000-0000-0000F6770000}"/>
    <cellStyle name="Title 2 8 8" xfId="30709" xr:uid="{00000000-0005-0000-0000-0000F7770000}"/>
    <cellStyle name="Title 2 8 9" xfId="30710" xr:uid="{00000000-0005-0000-0000-0000F8770000}"/>
    <cellStyle name="Title 2 9" xfId="30711" xr:uid="{00000000-0005-0000-0000-0000F9770000}"/>
    <cellStyle name="Title 2 9 10" xfId="30712" xr:uid="{00000000-0005-0000-0000-0000FA770000}"/>
    <cellStyle name="Title 2 9 11" xfId="30713" xr:uid="{00000000-0005-0000-0000-0000FB770000}"/>
    <cellStyle name="Title 2 9 12" xfId="30714" xr:uid="{00000000-0005-0000-0000-0000FC770000}"/>
    <cellStyle name="Title 2 9 13" xfId="30715" xr:uid="{00000000-0005-0000-0000-0000FD770000}"/>
    <cellStyle name="Title 2 9 14" xfId="30716" xr:uid="{00000000-0005-0000-0000-0000FE770000}"/>
    <cellStyle name="Title 2 9 15" xfId="30717" xr:uid="{00000000-0005-0000-0000-0000FF770000}"/>
    <cellStyle name="Title 2 9 16" xfId="30718" xr:uid="{00000000-0005-0000-0000-000000780000}"/>
    <cellStyle name="Title 2 9 17" xfId="30719" xr:uid="{00000000-0005-0000-0000-000001780000}"/>
    <cellStyle name="Title 2 9 18" xfId="30720" xr:uid="{00000000-0005-0000-0000-000002780000}"/>
    <cellStyle name="Title 2 9 19" xfId="30721" xr:uid="{00000000-0005-0000-0000-000003780000}"/>
    <cellStyle name="Title 2 9 2" xfId="30722" xr:uid="{00000000-0005-0000-0000-000004780000}"/>
    <cellStyle name="Title 2 9 20" xfId="30723" xr:uid="{00000000-0005-0000-0000-000005780000}"/>
    <cellStyle name="Title 2 9 21" xfId="30724" xr:uid="{00000000-0005-0000-0000-000006780000}"/>
    <cellStyle name="Title 2 9 22" xfId="30725" xr:uid="{00000000-0005-0000-0000-000007780000}"/>
    <cellStyle name="Title 2 9 23" xfId="30726" xr:uid="{00000000-0005-0000-0000-000008780000}"/>
    <cellStyle name="Title 2 9 24" xfId="30727" xr:uid="{00000000-0005-0000-0000-000009780000}"/>
    <cellStyle name="Title 2 9 25" xfId="30728" xr:uid="{00000000-0005-0000-0000-00000A780000}"/>
    <cellStyle name="Title 2 9 3" xfId="30729" xr:uid="{00000000-0005-0000-0000-00000B780000}"/>
    <cellStyle name="Title 2 9 4" xfId="30730" xr:uid="{00000000-0005-0000-0000-00000C780000}"/>
    <cellStyle name="Title 2 9 5" xfId="30731" xr:uid="{00000000-0005-0000-0000-00000D780000}"/>
    <cellStyle name="Title 2 9 6" xfId="30732" xr:uid="{00000000-0005-0000-0000-00000E780000}"/>
    <cellStyle name="Title 2 9 7" xfId="30733" xr:uid="{00000000-0005-0000-0000-00000F780000}"/>
    <cellStyle name="Title 2 9 8" xfId="30734" xr:uid="{00000000-0005-0000-0000-000010780000}"/>
    <cellStyle name="Title 2 9 9" xfId="30735" xr:uid="{00000000-0005-0000-0000-000011780000}"/>
    <cellStyle name="Title 20" xfId="30736" xr:uid="{00000000-0005-0000-0000-000012780000}"/>
    <cellStyle name="Title 21" xfId="30737" xr:uid="{00000000-0005-0000-0000-000013780000}"/>
    <cellStyle name="Title 22" xfId="30738" xr:uid="{00000000-0005-0000-0000-000014780000}"/>
    <cellStyle name="Title 23" xfId="30739" xr:uid="{00000000-0005-0000-0000-000015780000}"/>
    <cellStyle name="Title 24" xfId="30740" xr:uid="{00000000-0005-0000-0000-000016780000}"/>
    <cellStyle name="Title 24 2" xfId="30741" xr:uid="{00000000-0005-0000-0000-000017780000}"/>
    <cellStyle name="Title 24 3" xfId="30742" xr:uid="{00000000-0005-0000-0000-000018780000}"/>
    <cellStyle name="Title 24 4" xfId="30743" xr:uid="{00000000-0005-0000-0000-000019780000}"/>
    <cellStyle name="Title 25" xfId="30744" xr:uid="{00000000-0005-0000-0000-00001A780000}"/>
    <cellStyle name="Title 25 2" xfId="30745" xr:uid="{00000000-0005-0000-0000-00001B780000}"/>
    <cellStyle name="Title 25 3" xfId="30746" xr:uid="{00000000-0005-0000-0000-00001C780000}"/>
    <cellStyle name="Title 25 4" xfId="30747" xr:uid="{00000000-0005-0000-0000-00001D780000}"/>
    <cellStyle name="Title 26" xfId="30748" xr:uid="{00000000-0005-0000-0000-00001E780000}"/>
    <cellStyle name="Title 26 2" xfId="30749" xr:uid="{00000000-0005-0000-0000-00001F780000}"/>
    <cellStyle name="Title 27" xfId="30750" xr:uid="{00000000-0005-0000-0000-000020780000}"/>
    <cellStyle name="Title 27 2" xfId="30751" xr:uid="{00000000-0005-0000-0000-000021780000}"/>
    <cellStyle name="Title 28" xfId="30752" xr:uid="{00000000-0005-0000-0000-000022780000}"/>
    <cellStyle name="Title 29" xfId="30753" xr:uid="{00000000-0005-0000-0000-000023780000}"/>
    <cellStyle name="Title 29 2" xfId="30754" xr:uid="{00000000-0005-0000-0000-000024780000}"/>
    <cellStyle name="Title 3" xfId="30755" xr:uid="{00000000-0005-0000-0000-000025780000}"/>
    <cellStyle name="Title 3 10" xfId="30756" xr:uid="{00000000-0005-0000-0000-000026780000}"/>
    <cellStyle name="Title 3 10 10" xfId="30757" xr:uid="{00000000-0005-0000-0000-000027780000}"/>
    <cellStyle name="Title 3 10 11" xfId="30758" xr:uid="{00000000-0005-0000-0000-000028780000}"/>
    <cellStyle name="Title 3 10 12" xfId="30759" xr:uid="{00000000-0005-0000-0000-000029780000}"/>
    <cellStyle name="Title 3 10 13" xfId="30760" xr:uid="{00000000-0005-0000-0000-00002A780000}"/>
    <cellStyle name="Title 3 10 14" xfId="30761" xr:uid="{00000000-0005-0000-0000-00002B780000}"/>
    <cellStyle name="Title 3 10 15" xfId="30762" xr:uid="{00000000-0005-0000-0000-00002C780000}"/>
    <cellStyle name="Title 3 10 16" xfId="30763" xr:uid="{00000000-0005-0000-0000-00002D780000}"/>
    <cellStyle name="Title 3 10 17" xfId="30764" xr:uid="{00000000-0005-0000-0000-00002E780000}"/>
    <cellStyle name="Title 3 10 18" xfId="30765" xr:uid="{00000000-0005-0000-0000-00002F780000}"/>
    <cellStyle name="Title 3 10 19" xfId="30766" xr:uid="{00000000-0005-0000-0000-000030780000}"/>
    <cellStyle name="Title 3 10 2" xfId="30767" xr:uid="{00000000-0005-0000-0000-000031780000}"/>
    <cellStyle name="Title 3 10 20" xfId="30768" xr:uid="{00000000-0005-0000-0000-000032780000}"/>
    <cellStyle name="Title 3 10 21" xfId="30769" xr:uid="{00000000-0005-0000-0000-000033780000}"/>
    <cellStyle name="Title 3 10 22" xfId="30770" xr:uid="{00000000-0005-0000-0000-000034780000}"/>
    <cellStyle name="Title 3 10 23" xfId="30771" xr:uid="{00000000-0005-0000-0000-000035780000}"/>
    <cellStyle name="Title 3 10 24" xfId="30772" xr:uid="{00000000-0005-0000-0000-000036780000}"/>
    <cellStyle name="Title 3 10 25" xfId="30773" xr:uid="{00000000-0005-0000-0000-000037780000}"/>
    <cellStyle name="Title 3 10 3" xfId="30774" xr:uid="{00000000-0005-0000-0000-000038780000}"/>
    <cellStyle name="Title 3 10 4" xfId="30775" xr:uid="{00000000-0005-0000-0000-000039780000}"/>
    <cellStyle name="Title 3 10 5" xfId="30776" xr:uid="{00000000-0005-0000-0000-00003A780000}"/>
    <cellStyle name="Title 3 10 6" xfId="30777" xr:uid="{00000000-0005-0000-0000-00003B780000}"/>
    <cellStyle name="Title 3 10 7" xfId="30778" xr:uid="{00000000-0005-0000-0000-00003C780000}"/>
    <cellStyle name="Title 3 10 8" xfId="30779" xr:uid="{00000000-0005-0000-0000-00003D780000}"/>
    <cellStyle name="Title 3 10 9" xfId="30780" xr:uid="{00000000-0005-0000-0000-00003E780000}"/>
    <cellStyle name="Title 3 11" xfId="30781" xr:uid="{00000000-0005-0000-0000-00003F780000}"/>
    <cellStyle name="Title 3 11 2" xfId="30782" xr:uid="{00000000-0005-0000-0000-000040780000}"/>
    <cellStyle name="Title 3 11 3" xfId="30783" xr:uid="{00000000-0005-0000-0000-000041780000}"/>
    <cellStyle name="Title 3 11 4" xfId="30784" xr:uid="{00000000-0005-0000-0000-000042780000}"/>
    <cellStyle name="Title 3 11 5" xfId="30785" xr:uid="{00000000-0005-0000-0000-000043780000}"/>
    <cellStyle name="Title 3 11 6" xfId="30786" xr:uid="{00000000-0005-0000-0000-000044780000}"/>
    <cellStyle name="Title 3 12" xfId="30787" xr:uid="{00000000-0005-0000-0000-000045780000}"/>
    <cellStyle name="Title 3 13" xfId="30788" xr:uid="{00000000-0005-0000-0000-000046780000}"/>
    <cellStyle name="Title 3 14" xfId="30789" xr:uid="{00000000-0005-0000-0000-000047780000}"/>
    <cellStyle name="Title 3 15" xfId="30790" xr:uid="{00000000-0005-0000-0000-000048780000}"/>
    <cellStyle name="Title 3 16" xfId="30791" xr:uid="{00000000-0005-0000-0000-000049780000}"/>
    <cellStyle name="Title 3 17" xfId="30792" xr:uid="{00000000-0005-0000-0000-00004A780000}"/>
    <cellStyle name="Title 3 18" xfId="30793" xr:uid="{00000000-0005-0000-0000-00004B780000}"/>
    <cellStyle name="Title 3 19" xfId="30794" xr:uid="{00000000-0005-0000-0000-00004C780000}"/>
    <cellStyle name="Title 3 2" xfId="30795" xr:uid="{00000000-0005-0000-0000-00004D780000}"/>
    <cellStyle name="Title 3 2 10" xfId="30796" xr:uid="{00000000-0005-0000-0000-00004E780000}"/>
    <cellStyle name="Title 3 2 11" xfId="30797" xr:uid="{00000000-0005-0000-0000-00004F780000}"/>
    <cellStyle name="Title 3 2 12" xfId="30798" xr:uid="{00000000-0005-0000-0000-000050780000}"/>
    <cellStyle name="Title 3 2 13" xfId="30799" xr:uid="{00000000-0005-0000-0000-000051780000}"/>
    <cellStyle name="Title 3 2 14" xfId="30800" xr:uid="{00000000-0005-0000-0000-000052780000}"/>
    <cellStyle name="Title 3 2 15" xfId="30801" xr:uid="{00000000-0005-0000-0000-000053780000}"/>
    <cellStyle name="Title 3 2 16" xfId="30802" xr:uid="{00000000-0005-0000-0000-000054780000}"/>
    <cellStyle name="Title 3 2 17" xfId="30803" xr:uid="{00000000-0005-0000-0000-000055780000}"/>
    <cellStyle name="Title 3 2 18" xfId="30804" xr:uid="{00000000-0005-0000-0000-000056780000}"/>
    <cellStyle name="Title 3 2 19" xfId="30805" xr:uid="{00000000-0005-0000-0000-000057780000}"/>
    <cellStyle name="Title 3 2 2" xfId="30806" xr:uid="{00000000-0005-0000-0000-000058780000}"/>
    <cellStyle name="Title 3 2 2 2" xfId="30807" xr:uid="{00000000-0005-0000-0000-000059780000}"/>
    <cellStyle name="Title 3 2 2 3" xfId="30808" xr:uid="{00000000-0005-0000-0000-00005A780000}"/>
    <cellStyle name="Title 3 2 2 4" xfId="30809" xr:uid="{00000000-0005-0000-0000-00005B780000}"/>
    <cellStyle name="Title 3 2 2 5" xfId="30810" xr:uid="{00000000-0005-0000-0000-00005C780000}"/>
    <cellStyle name="Title 3 2 2 6" xfId="30811" xr:uid="{00000000-0005-0000-0000-00005D780000}"/>
    <cellStyle name="Title 3 2 20" xfId="30812" xr:uid="{00000000-0005-0000-0000-00005E780000}"/>
    <cellStyle name="Title 3 2 21" xfId="30813" xr:uid="{00000000-0005-0000-0000-00005F780000}"/>
    <cellStyle name="Title 3 2 22" xfId="30814" xr:uid="{00000000-0005-0000-0000-000060780000}"/>
    <cellStyle name="Title 3 2 23" xfId="30815" xr:uid="{00000000-0005-0000-0000-000061780000}"/>
    <cellStyle name="Title 3 2 24" xfId="30816" xr:uid="{00000000-0005-0000-0000-000062780000}"/>
    <cellStyle name="Title 3 2 25" xfId="30817" xr:uid="{00000000-0005-0000-0000-000063780000}"/>
    <cellStyle name="Title 3 2 3" xfId="30818" xr:uid="{00000000-0005-0000-0000-000064780000}"/>
    <cellStyle name="Title 3 2 4" xfId="30819" xr:uid="{00000000-0005-0000-0000-000065780000}"/>
    <cellStyle name="Title 3 2 5" xfId="30820" xr:uid="{00000000-0005-0000-0000-000066780000}"/>
    <cellStyle name="Title 3 2 6" xfId="30821" xr:uid="{00000000-0005-0000-0000-000067780000}"/>
    <cellStyle name="Title 3 2 7" xfId="30822" xr:uid="{00000000-0005-0000-0000-000068780000}"/>
    <cellStyle name="Title 3 2 8" xfId="30823" xr:uid="{00000000-0005-0000-0000-000069780000}"/>
    <cellStyle name="Title 3 2 9" xfId="30824" xr:uid="{00000000-0005-0000-0000-00006A780000}"/>
    <cellStyle name="Title 3 20" xfId="30825" xr:uid="{00000000-0005-0000-0000-00006B780000}"/>
    <cellStyle name="Title 3 21" xfId="30826" xr:uid="{00000000-0005-0000-0000-00006C780000}"/>
    <cellStyle name="Title 3 22" xfId="30827" xr:uid="{00000000-0005-0000-0000-00006D780000}"/>
    <cellStyle name="Title 3 23" xfId="30828" xr:uid="{00000000-0005-0000-0000-00006E780000}"/>
    <cellStyle name="Title 3 24" xfId="30829" xr:uid="{00000000-0005-0000-0000-00006F780000}"/>
    <cellStyle name="Title 3 25" xfId="30830" xr:uid="{00000000-0005-0000-0000-000070780000}"/>
    <cellStyle name="Title 3 26" xfId="30831" xr:uid="{00000000-0005-0000-0000-000071780000}"/>
    <cellStyle name="Title 3 27" xfId="30832" xr:uid="{00000000-0005-0000-0000-000072780000}"/>
    <cellStyle name="Title 3 28" xfId="30833" xr:uid="{00000000-0005-0000-0000-000073780000}"/>
    <cellStyle name="Title 3 29" xfId="30834" xr:uid="{00000000-0005-0000-0000-000074780000}"/>
    <cellStyle name="Title 3 3" xfId="30835" xr:uid="{00000000-0005-0000-0000-000075780000}"/>
    <cellStyle name="Title 3 3 10" xfId="30836" xr:uid="{00000000-0005-0000-0000-000076780000}"/>
    <cellStyle name="Title 3 3 11" xfId="30837" xr:uid="{00000000-0005-0000-0000-000077780000}"/>
    <cellStyle name="Title 3 3 12" xfId="30838" xr:uid="{00000000-0005-0000-0000-000078780000}"/>
    <cellStyle name="Title 3 3 13" xfId="30839" xr:uid="{00000000-0005-0000-0000-000079780000}"/>
    <cellStyle name="Title 3 3 14" xfId="30840" xr:uid="{00000000-0005-0000-0000-00007A780000}"/>
    <cellStyle name="Title 3 3 15" xfId="30841" xr:uid="{00000000-0005-0000-0000-00007B780000}"/>
    <cellStyle name="Title 3 3 16" xfId="30842" xr:uid="{00000000-0005-0000-0000-00007C780000}"/>
    <cellStyle name="Title 3 3 17" xfId="30843" xr:uid="{00000000-0005-0000-0000-00007D780000}"/>
    <cellStyle name="Title 3 3 18" xfId="30844" xr:uid="{00000000-0005-0000-0000-00007E780000}"/>
    <cellStyle name="Title 3 3 19" xfId="30845" xr:uid="{00000000-0005-0000-0000-00007F780000}"/>
    <cellStyle name="Title 3 3 2" xfId="30846" xr:uid="{00000000-0005-0000-0000-000080780000}"/>
    <cellStyle name="Title 3 3 2 2" xfId="30847" xr:uid="{00000000-0005-0000-0000-000081780000}"/>
    <cellStyle name="Title 3 3 2 3" xfId="30848" xr:uid="{00000000-0005-0000-0000-000082780000}"/>
    <cellStyle name="Title 3 3 2 4" xfId="30849" xr:uid="{00000000-0005-0000-0000-000083780000}"/>
    <cellStyle name="Title 3 3 2 5" xfId="30850" xr:uid="{00000000-0005-0000-0000-000084780000}"/>
    <cellStyle name="Title 3 3 2 6" xfId="30851" xr:uid="{00000000-0005-0000-0000-000085780000}"/>
    <cellStyle name="Title 3 3 20" xfId="30852" xr:uid="{00000000-0005-0000-0000-000086780000}"/>
    <cellStyle name="Title 3 3 21" xfId="30853" xr:uid="{00000000-0005-0000-0000-000087780000}"/>
    <cellStyle name="Title 3 3 22" xfId="30854" xr:uid="{00000000-0005-0000-0000-000088780000}"/>
    <cellStyle name="Title 3 3 23" xfId="30855" xr:uid="{00000000-0005-0000-0000-000089780000}"/>
    <cellStyle name="Title 3 3 24" xfId="30856" xr:uid="{00000000-0005-0000-0000-00008A780000}"/>
    <cellStyle name="Title 3 3 25" xfId="30857" xr:uid="{00000000-0005-0000-0000-00008B780000}"/>
    <cellStyle name="Title 3 3 3" xfId="30858" xr:uid="{00000000-0005-0000-0000-00008C780000}"/>
    <cellStyle name="Title 3 3 4" xfId="30859" xr:uid="{00000000-0005-0000-0000-00008D780000}"/>
    <cellStyle name="Title 3 3 5" xfId="30860" xr:uid="{00000000-0005-0000-0000-00008E780000}"/>
    <cellStyle name="Title 3 3 6" xfId="30861" xr:uid="{00000000-0005-0000-0000-00008F780000}"/>
    <cellStyle name="Title 3 3 7" xfId="30862" xr:uid="{00000000-0005-0000-0000-000090780000}"/>
    <cellStyle name="Title 3 3 8" xfId="30863" xr:uid="{00000000-0005-0000-0000-000091780000}"/>
    <cellStyle name="Title 3 3 9" xfId="30864" xr:uid="{00000000-0005-0000-0000-000092780000}"/>
    <cellStyle name="Title 3 30" xfId="30865" xr:uid="{00000000-0005-0000-0000-000093780000}"/>
    <cellStyle name="Title 3 31" xfId="30866" xr:uid="{00000000-0005-0000-0000-000094780000}"/>
    <cellStyle name="Title 3 32" xfId="30867" xr:uid="{00000000-0005-0000-0000-000095780000}"/>
    <cellStyle name="Title 3 33" xfId="30868" xr:uid="{00000000-0005-0000-0000-000096780000}"/>
    <cellStyle name="Title 3 34" xfId="30869" xr:uid="{00000000-0005-0000-0000-000097780000}"/>
    <cellStyle name="Title 3 35" xfId="30870" xr:uid="{00000000-0005-0000-0000-000098780000}"/>
    <cellStyle name="Title 3 36" xfId="30871" xr:uid="{00000000-0005-0000-0000-000099780000}"/>
    <cellStyle name="Title 3 37" xfId="30872" xr:uid="{00000000-0005-0000-0000-00009A780000}"/>
    <cellStyle name="Title 3 38" xfId="30873" xr:uid="{00000000-0005-0000-0000-00009B780000}"/>
    <cellStyle name="Title 3 39" xfId="30874" xr:uid="{00000000-0005-0000-0000-00009C780000}"/>
    <cellStyle name="Title 3 4" xfId="30875" xr:uid="{00000000-0005-0000-0000-00009D780000}"/>
    <cellStyle name="Title 3 4 10" xfId="30876" xr:uid="{00000000-0005-0000-0000-00009E780000}"/>
    <cellStyle name="Title 3 4 11" xfId="30877" xr:uid="{00000000-0005-0000-0000-00009F780000}"/>
    <cellStyle name="Title 3 4 12" xfId="30878" xr:uid="{00000000-0005-0000-0000-0000A0780000}"/>
    <cellStyle name="Title 3 4 13" xfId="30879" xr:uid="{00000000-0005-0000-0000-0000A1780000}"/>
    <cellStyle name="Title 3 4 14" xfId="30880" xr:uid="{00000000-0005-0000-0000-0000A2780000}"/>
    <cellStyle name="Title 3 4 15" xfId="30881" xr:uid="{00000000-0005-0000-0000-0000A3780000}"/>
    <cellStyle name="Title 3 4 16" xfId="30882" xr:uid="{00000000-0005-0000-0000-0000A4780000}"/>
    <cellStyle name="Title 3 4 17" xfId="30883" xr:uid="{00000000-0005-0000-0000-0000A5780000}"/>
    <cellStyle name="Title 3 4 18" xfId="30884" xr:uid="{00000000-0005-0000-0000-0000A6780000}"/>
    <cellStyle name="Title 3 4 19" xfId="30885" xr:uid="{00000000-0005-0000-0000-0000A7780000}"/>
    <cellStyle name="Title 3 4 2" xfId="30886" xr:uid="{00000000-0005-0000-0000-0000A8780000}"/>
    <cellStyle name="Title 3 4 2 2" xfId="30887" xr:uid="{00000000-0005-0000-0000-0000A9780000}"/>
    <cellStyle name="Title 3 4 2 3" xfId="30888" xr:uid="{00000000-0005-0000-0000-0000AA780000}"/>
    <cellStyle name="Title 3 4 2 4" xfId="30889" xr:uid="{00000000-0005-0000-0000-0000AB780000}"/>
    <cellStyle name="Title 3 4 2 5" xfId="30890" xr:uid="{00000000-0005-0000-0000-0000AC780000}"/>
    <cellStyle name="Title 3 4 2 6" xfId="30891" xr:uid="{00000000-0005-0000-0000-0000AD780000}"/>
    <cellStyle name="Title 3 4 20" xfId="30892" xr:uid="{00000000-0005-0000-0000-0000AE780000}"/>
    <cellStyle name="Title 3 4 21" xfId="30893" xr:uid="{00000000-0005-0000-0000-0000AF780000}"/>
    <cellStyle name="Title 3 4 22" xfId="30894" xr:uid="{00000000-0005-0000-0000-0000B0780000}"/>
    <cellStyle name="Title 3 4 23" xfId="30895" xr:uid="{00000000-0005-0000-0000-0000B1780000}"/>
    <cellStyle name="Title 3 4 24" xfId="30896" xr:uid="{00000000-0005-0000-0000-0000B2780000}"/>
    <cellStyle name="Title 3 4 25" xfId="30897" xr:uid="{00000000-0005-0000-0000-0000B3780000}"/>
    <cellStyle name="Title 3 4 3" xfId="30898" xr:uid="{00000000-0005-0000-0000-0000B4780000}"/>
    <cellStyle name="Title 3 4 4" xfId="30899" xr:uid="{00000000-0005-0000-0000-0000B5780000}"/>
    <cellStyle name="Title 3 4 5" xfId="30900" xr:uid="{00000000-0005-0000-0000-0000B6780000}"/>
    <cellStyle name="Title 3 4 6" xfId="30901" xr:uid="{00000000-0005-0000-0000-0000B7780000}"/>
    <cellStyle name="Title 3 4 7" xfId="30902" xr:uid="{00000000-0005-0000-0000-0000B8780000}"/>
    <cellStyle name="Title 3 4 8" xfId="30903" xr:uid="{00000000-0005-0000-0000-0000B9780000}"/>
    <cellStyle name="Title 3 4 9" xfId="30904" xr:uid="{00000000-0005-0000-0000-0000BA780000}"/>
    <cellStyle name="Title 3 40" xfId="30905" xr:uid="{00000000-0005-0000-0000-0000BB780000}"/>
    <cellStyle name="Title 3 41" xfId="30906" xr:uid="{00000000-0005-0000-0000-0000BC780000}"/>
    <cellStyle name="Title 3 5" xfId="30907" xr:uid="{00000000-0005-0000-0000-0000BD780000}"/>
    <cellStyle name="Title 3 5 10" xfId="30908" xr:uid="{00000000-0005-0000-0000-0000BE780000}"/>
    <cellStyle name="Title 3 5 11" xfId="30909" xr:uid="{00000000-0005-0000-0000-0000BF780000}"/>
    <cellStyle name="Title 3 5 12" xfId="30910" xr:uid="{00000000-0005-0000-0000-0000C0780000}"/>
    <cellStyle name="Title 3 5 13" xfId="30911" xr:uid="{00000000-0005-0000-0000-0000C1780000}"/>
    <cellStyle name="Title 3 5 14" xfId="30912" xr:uid="{00000000-0005-0000-0000-0000C2780000}"/>
    <cellStyle name="Title 3 5 15" xfId="30913" xr:uid="{00000000-0005-0000-0000-0000C3780000}"/>
    <cellStyle name="Title 3 5 16" xfId="30914" xr:uid="{00000000-0005-0000-0000-0000C4780000}"/>
    <cellStyle name="Title 3 5 17" xfId="30915" xr:uid="{00000000-0005-0000-0000-0000C5780000}"/>
    <cellStyle name="Title 3 5 18" xfId="30916" xr:uid="{00000000-0005-0000-0000-0000C6780000}"/>
    <cellStyle name="Title 3 5 19" xfId="30917" xr:uid="{00000000-0005-0000-0000-0000C7780000}"/>
    <cellStyle name="Title 3 5 2" xfId="30918" xr:uid="{00000000-0005-0000-0000-0000C8780000}"/>
    <cellStyle name="Title 3 5 2 2" xfId="30919" xr:uid="{00000000-0005-0000-0000-0000C9780000}"/>
    <cellStyle name="Title 3 5 2 3" xfId="30920" xr:uid="{00000000-0005-0000-0000-0000CA780000}"/>
    <cellStyle name="Title 3 5 2 4" xfId="30921" xr:uid="{00000000-0005-0000-0000-0000CB780000}"/>
    <cellStyle name="Title 3 5 2 5" xfId="30922" xr:uid="{00000000-0005-0000-0000-0000CC780000}"/>
    <cellStyle name="Title 3 5 2 6" xfId="30923" xr:uid="{00000000-0005-0000-0000-0000CD780000}"/>
    <cellStyle name="Title 3 5 20" xfId="30924" xr:uid="{00000000-0005-0000-0000-0000CE780000}"/>
    <cellStyle name="Title 3 5 21" xfId="30925" xr:uid="{00000000-0005-0000-0000-0000CF780000}"/>
    <cellStyle name="Title 3 5 22" xfId="30926" xr:uid="{00000000-0005-0000-0000-0000D0780000}"/>
    <cellStyle name="Title 3 5 23" xfId="30927" xr:uid="{00000000-0005-0000-0000-0000D1780000}"/>
    <cellStyle name="Title 3 5 24" xfId="30928" xr:uid="{00000000-0005-0000-0000-0000D2780000}"/>
    <cellStyle name="Title 3 5 25" xfId="30929" xr:uid="{00000000-0005-0000-0000-0000D3780000}"/>
    <cellStyle name="Title 3 5 3" xfId="30930" xr:uid="{00000000-0005-0000-0000-0000D4780000}"/>
    <cellStyle name="Title 3 5 4" xfId="30931" xr:uid="{00000000-0005-0000-0000-0000D5780000}"/>
    <cellStyle name="Title 3 5 5" xfId="30932" xr:uid="{00000000-0005-0000-0000-0000D6780000}"/>
    <cellStyle name="Title 3 5 6" xfId="30933" xr:uid="{00000000-0005-0000-0000-0000D7780000}"/>
    <cellStyle name="Title 3 5 7" xfId="30934" xr:uid="{00000000-0005-0000-0000-0000D8780000}"/>
    <cellStyle name="Title 3 5 8" xfId="30935" xr:uid="{00000000-0005-0000-0000-0000D9780000}"/>
    <cellStyle name="Title 3 5 9" xfId="30936" xr:uid="{00000000-0005-0000-0000-0000DA780000}"/>
    <cellStyle name="Title 3 6" xfId="30937" xr:uid="{00000000-0005-0000-0000-0000DB780000}"/>
    <cellStyle name="Title 3 6 10" xfId="30938" xr:uid="{00000000-0005-0000-0000-0000DC780000}"/>
    <cellStyle name="Title 3 6 11" xfId="30939" xr:uid="{00000000-0005-0000-0000-0000DD780000}"/>
    <cellStyle name="Title 3 6 12" xfId="30940" xr:uid="{00000000-0005-0000-0000-0000DE780000}"/>
    <cellStyle name="Title 3 6 13" xfId="30941" xr:uid="{00000000-0005-0000-0000-0000DF780000}"/>
    <cellStyle name="Title 3 6 14" xfId="30942" xr:uid="{00000000-0005-0000-0000-0000E0780000}"/>
    <cellStyle name="Title 3 6 15" xfId="30943" xr:uid="{00000000-0005-0000-0000-0000E1780000}"/>
    <cellStyle name="Title 3 6 16" xfId="30944" xr:uid="{00000000-0005-0000-0000-0000E2780000}"/>
    <cellStyle name="Title 3 6 17" xfId="30945" xr:uid="{00000000-0005-0000-0000-0000E3780000}"/>
    <cellStyle name="Title 3 6 18" xfId="30946" xr:uid="{00000000-0005-0000-0000-0000E4780000}"/>
    <cellStyle name="Title 3 6 19" xfId="30947" xr:uid="{00000000-0005-0000-0000-0000E5780000}"/>
    <cellStyle name="Title 3 6 2" xfId="30948" xr:uid="{00000000-0005-0000-0000-0000E6780000}"/>
    <cellStyle name="Title 3 6 20" xfId="30949" xr:uid="{00000000-0005-0000-0000-0000E7780000}"/>
    <cellStyle name="Title 3 6 21" xfId="30950" xr:uid="{00000000-0005-0000-0000-0000E8780000}"/>
    <cellStyle name="Title 3 6 22" xfId="30951" xr:uid="{00000000-0005-0000-0000-0000E9780000}"/>
    <cellStyle name="Title 3 6 23" xfId="30952" xr:uid="{00000000-0005-0000-0000-0000EA780000}"/>
    <cellStyle name="Title 3 6 24" xfId="30953" xr:uid="{00000000-0005-0000-0000-0000EB780000}"/>
    <cellStyle name="Title 3 6 25" xfId="30954" xr:uid="{00000000-0005-0000-0000-0000EC780000}"/>
    <cellStyle name="Title 3 6 3" xfId="30955" xr:uid="{00000000-0005-0000-0000-0000ED780000}"/>
    <cellStyle name="Title 3 6 4" xfId="30956" xr:uid="{00000000-0005-0000-0000-0000EE780000}"/>
    <cellStyle name="Title 3 6 5" xfId="30957" xr:uid="{00000000-0005-0000-0000-0000EF780000}"/>
    <cellStyle name="Title 3 6 6" xfId="30958" xr:uid="{00000000-0005-0000-0000-0000F0780000}"/>
    <cellStyle name="Title 3 6 7" xfId="30959" xr:uid="{00000000-0005-0000-0000-0000F1780000}"/>
    <cellStyle name="Title 3 6 8" xfId="30960" xr:uid="{00000000-0005-0000-0000-0000F2780000}"/>
    <cellStyle name="Title 3 6 9" xfId="30961" xr:uid="{00000000-0005-0000-0000-0000F3780000}"/>
    <cellStyle name="Title 3 7" xfId="30962" xr:uid="{00000000-0005-0000-0000-0000F4780000}"/>
    <cellStyle name="Title 3 7 10" xfId="30963" xr:uid="{00000000-0005-0000-0000-0000F5780000}"/>
    <cellStyle name="Title 3 7 11" xfId="30964" xr:uid="{00000000-0005-0000-0000-0000F6780000}"/>
    <cellStyle name="Title 3 7 12" xfId="30965" xr:uid="{00000000-0005-0000-0000-0000F7780000}"/>
    <cellStyle name="Title 3 7 13" xfId="30966" xr:uid="{00000000-0005-0000-0000-0000F8780000}"/>
    <cellStyle name="Title 3 7 14" xfId="30967" xr:uid="{00000000-0005-0000-0000-0000F9780000}"/>
    <cellStyle name="Title 3 7 15" xfId="30968" xr:uid="{00000000-0005-0000-0000-0000FA780000}"/>
    <cellStyle name="Title 3 7 16" xfId="30969" xr:uid="{00000000-0005-0000-0000-0000FB780000}"/>
    <cellStyle name="Title 3 7 17" xfId="30970" xr:uid="{00000000-0005-0000-0000-0000FC780000}"/>
    <cellStyle name="Title 3 7 18" xfId="30971" xr:uid="{00000000-0005-0000-0000-0000FD780000}"/>
    <cellStyle name="Title 3 7 19" xfId="30972" xr:uid="{00000000-0005-0000-0000-0000FE780000}"/>
    <cellStyle name="Title 3 7 2" xfId="30973" xr:uid="{00000000-0005-0000-0000-0000FF780000}"/>
    <cellStyle name="Title 3 7 20" xfId="30974" xr:uid="{00000000-0005-0000-0000-000000790000}"/>
    <cellStyle name="Title 3 7 21" xfId="30975" xr:uid="{00000000-0005-0000-0000-000001790000}"/>
    <cellStyle name="Title 3 7 22" xfId="30976" xr:uid="{00000000-0005-0000-0000-000002790000}"/>
    <cellStyle name="Title 3 7 23" xfId="30977" xr:uid="{00000000-0005-0000-0000-000003790000}"/>
    <cellStyle name="Title 3 7 24" xfId="30978" xr:uid="{00000000-0005-0000-0000-000004790000}"/>
    <cellStyle name="Title 3 7 25" xfId="30979" xr:uid="{00000000-0005-0000-0000-000005790000}"/>
    <cellStyle name="Title 3 7 3" xfId="30980" xr:uid="{00000000-0005-0000-0000-000006790000}"/>
    <cellStyle name="Title 3 7 4" xfId="30981" xr:uid="{00000000-0005-0000-0000-000007790000}"/>
    <cellStyle name="Title 3 7 5" xfId="30982" xr:uid="{00000000-0005-0000-0000-000008790000}"/>
    <cellStyle name="Title 3 7 6" xfId="30983" xr:uid="{00000000-0005-0000-0000-000009790000}"/>
    <cellStyle name="Title 3 7 7" xfId="30984" xr:uid="{00000000-0005-0000-0000-00000A790000}"/>
    <cellStyle name="Title 3 7 8" xfId="30985" xr:uid="{00000000-0005-0000-0000-00000B790000}"/>
    <cellStyle name="Title 3 7 9" xfId="30986" xr:uid="{00000000-0005-0000-0000-00000C790000}"/>
    <cellStyle name="Title 3 8" xfId="30987" xr:uid="{00000000-0005-0000-0000-00000D790000}"/>
    <cellStyle name="Title 3 8 10" xfId="30988" xr:uid="{00000000-0005-0000-0000-00000E790000}"/>
    <cellStyle name="Title 3 8 11" xfId="30989" xr:uid="{00000000-0005-0000-0000-00000F790000}"/>
    <cellStyle name="Title 3 8 12" xfId="30990" xr:uid="{00000000-0005-0000-0000-000010790000}"/>
    <cellStyle name="Title 3 8 13" xfId="30991" xr:uid="{00000000-0005-0000-0000-000011790000}"/>
    <cellStyle name="Title 3 8 14" xfId="30992" xr:uid="{00000000-0005-0000-0000-000012790000}"/>
    <cellStyle name="Title 3 8 15" xfId="30993" xr:uid="{00000000-0005-0000-0000-000013790000}"/>
    <cellStyle name="Title 3 8 16" xfId="30994" xr:uid="{00000000-0005-0000-0000-000014790000}"/>
    <cellStyle name="Title 3 8 17" xfId="30995" xr:uid="{00000000-0005-0000-0000-000015790000}"/>
    <cellStyle name="Title 3 8 18" xfId="30996" xr:uid="{00000000-0005-0000-0000-000016790000}"/>
    <cellStyle name="Title 3 8 19" xfId="30997" xr:uid="{00000000-0005-0000-0000-000017790000}"/>
    <cellStyle name="Title 3 8 2" xfId="30998" xr:uid="{00000000-0005-0000-0000-000018790000}"/>
    <cellStyle name="Title 3 8 20" xfId="30999" xr:uid="{00000000-0005-0000-0000-000019790000}"/>
    <cellStyle name="Title 3 8 21" xfId="31000" xr:uid="{00000000-0005-0000-0000-00001A790000}"/>
    <cellStyle name="Title 3 8 22" xfId="31001" xr:uid="{00000000-0005-0000-0000-00001B790000}"/>
    <cellStyle name="Title 3 8 23" xfId="31002" xr:uid="{00000000-0005-0000-0000-00001C790000}"/>
    <cellStyle name="Title 3 8 24" xfId="31003" xr:uid="{00000000-0005-0000-0000-00001D790000}"/>
    <cellStyle name="Title 3 8 25" xfId="31004" xr:uid="{00000000-0005-0000-0000-00001E790000}"/>
    <cellStyle name="Title 3 8 3" xfId="31005" xr:uid="{00000000-0005-0000-0000-00001F790000}"/>
    <cellStyle name="Title 3 8 4" xfId="31006" xr:uid="{00000000-0005-0000-0000-000020790000}"/>
    <cellStyle name="Title 3 8 5" xfId="31007" xr:uid="{00000000-0005-0000-0000-000021790000}"/>
    <cellStyle name="Title 3 8 6" xfId="31008" xr:uid="{00000000-0005-0000-0000-000022790000}"/>
    <cellStyle name="Title 3 8 7" xfId="31009" xr:uid="{00000000-0005-0000-0000-000023790000}"/>
    <cellStyle name="Title 3 8 8" xfId="31010" xr:uid="{00000000-0005-0000-0000-000024790000}"/>
    <cellStyle name="Title 3 8 9" xfId="31011" xr:uid="{00000000-0005-0000-0000-000025790000}"/>
    <cellStyle name="Title 3 9" xfId="31012" xr:uid="{00000000-0005-0000-0000-000026790000}"/>
    <cellStyle name="Title 3 9 10" xfId="31013" xr:uid="{00000000-0005-0000-0000-000027790000}"/>
    <cellStyle name="Title 3 9 11" xfId="31014" xr:uid="{00000000-0005-0000-0000-000028790000}"/>
    <cellStyle name="Title 3 9 12" xfId="31015" xr:uid="{00000000-0005-0000-0000-000029790000}"/>
    <cellStyle name="Title 3 9 13" xfId="31016" xr:uid="{00000000-0005-0000-0000-00002A790000}"/>
    <cellStyle name="Title 3 9 14" xfId="31017" xr:uid="{00000000-0005-0000-0000-00002B790000}"/>
    <cellStyle name="Title 3 9 15" xfId="31018" xr:uid="{00000000-0005-0000-0000-00002C790000}"/>
    <cellStyle name="Title 3 9 16" xfId="31019" xr:uid="{00000000-0005-0000-0000-00002D790000}"/>
    <cellStyle name="Title 3 9 17" xfId="31020" xr:uid="{00000000-0005-0000-0000-00002E790000}"/>
    <cellStyle name="Title 3 9 18" xfId="31021" xr:uid="{00000000-0005-0000-0000-00002F790000}"/>
    <cellStyle name="Title 3 9 19" xfId="31022" xr:uid="{00000000-0005-0000-0000-000030790000}"/>
    <cellStyle name="Title 3 9 2" xfId="31023" xr:uid="{00000000-0005-0000-0000-000031790000}"/>
    <cellStyle name="Title 3 9 20" xfId="31024" xr:uid="{00000000-0005-0000-0000-000032790000}"/>
    <cellStyle name="Title 3 9 21" xfId="31025" xr:uid="{00000000-0005-0000-0000-000033790000}"/>
    <cellStyle name="Title 3 9 22" xfId="31026" xr:uid="{00000000-0005-0000-0000-000034790000}"/>
    <cellStyle name="Title 3 9 23" xfId="31027" xr:uid="{00000000-0005-0000-0000-000035790000}"/>
    <cellStyle name="Title 3 9 24" xfId="31028" xr:uid="{00000000-0005-0000-0000-000036790000}"/>
    <cellStyle name="Title 3 9 25" xfId="31029" xr:uid="{00000000-0005-0000-0000-000037790000}"/>
    <cellStyle name="Title 3 9 3" xfId="31030" xr:uid="{00000000-0005-0000-0000-000038790000}"/>
    <cellStyle name="Title 3 9 4" xfId="31031" xr:uid="{00000000-0005-0000-0000-000039790000}"/>
    <cellStyle name="Title 3 9 5" xfId="31032" xr:uid="{00000000-0005-0000-0000-00003A790000}"/>
    <cellStyle name="Title 3 9 6" xfId="31033" xr:uid="{00000000-0005-0000-0000-00003B790000}"/>
    <cellStyle name="Title 3 9 7" xfId="31034" xr:uid="{00000000-0005-0000-0000-00003C790000}"/>
    <cellStyle name="Title 3 9 8" xfId="31035" xr:uid="{00000000-0005-0000-0000-00003D790000}"/>
    <cellStyle name="Title 3 9 9" xfId="31036" xr:uid="{00000000-0005-0000-0000-00003E790000}"/>
    <cellStyle name="Title 30" xfId="31037" xr:uid="{00000000-0005-0000-0000-00003F790000}"/>
    <cellStyle name="Title 31" xfId="31038" xr:uid="{00000000-0005-0000-0000-000040790000}"/>
    <cellStyle name="Title 4" xfId="31039" xr:uid="{00000000-0005-0000-0000-000041790000}"/>
    <cellStyle name="Title 4 10" xfId="31040" xr:uid="{00000000-0005-0000-0000-000042790000}"/>
    <cellStyle name="Title 4 10 10" xfId="31041" xr:uid="{00000000-0005-0000-0000-000043790000}"/>
    <cellStyle name="Title 4 10 11" xfId="31042" xr:uid="{00000000-0005-0000-0000-000044790000}"/>
    <cellStyle name="Title 4 10 12" xfId="31043" xr:uid="{00000000-0005-0000-0000-000045790000}"/>
    <cellStyle name="Title 4 10 13" xfId="31044" xr:uid="{00000000-0005-0000-0000-000046790000}"/>
    <cellStyle name="Title 4 10 14" xfId="31045" xr:uid="{00000000-0005-0000-0000-000047790000}"/>
    <cellStyle name="Title 4 10 15" xfId="31046" xr:uid="{00000000-0005-0000-0000-000048790000}"/>
    <cellStyle name="Title 4 10 16" xfId="31047" xr:uid="{00000000-0005-0000-0000-000049790000}"/>
    <cellStyle name="Title 4 10 17" xfId="31048" xr:uid="{00000000-0005-0000-0000-00004A790000}"/>
    <cellStyle name="Title 4 10 18" xfId="31049" xr:uid="{00000000-0005-0000-0000-00004B790000}"/>
    <cellStyle name="Title 4 10 19" xfId="31050" xr:uid="{00000000-0005-0000-0000-00004C790000}"/>
    <cellStyle name="Title 4 10 2" xfId="31051" xr:uid="{00000000-0005-0000-0000-00004D790000}"/>
    <cellStyle name="Title 4 10 20" xfId="31052" xr:uid="{00000000-0005-0000-0000-00004E790000}"/>
    <cellStyle name="Title 4 10 21" xfId="31053" xr:uid="{00000000-0005-0000-0000-00004F790000}"/>
    <cellStyle name="Title 4 10 22" xfId="31054" xr:uid="{00000000-0005-0000-0000-000050790000}"/>
    <cellStyle name="Title 4 10 23" xfId="31055" xr:uid="{00000000-0005-0000-0000-000051790000}"/>
    <cellStyle name="Title 4 10 24" xfId="31056" xr:uid="{00000000-0005-0000-0000-000052790000}"/>
    <cellStyle name="Title 4 10 25" xfId="31057" xr:uid="{00000000-0005-0000-0000-000053790000}"/>
    <cellStyle name="Title 4 10 3" xfId="31058" xr:uid="{00000000-0005-0000-0000-000054790000}"/>
    <cellStyle name="Title 4 10 4" xfId="31059" xr:uid="{00000000-0005-0000-0000-000055790000}"/>
    <cellStyle name="Title 4 10 5" xfId="31060" xr:uid="{00000000-0005-0000-0000-000056790000}"/>
    <cellStyle name="Title 4 10 6" xfId="31061" xr:uid="{00000000-0005-0000-0000-000057790000}"/>
    <cellStyle name="Title 4 10 7" xfId="31062" xr:uid="{00000000-0005-0000-0000-000058790000}"/>
    <cellStyle name="Title 4 10 8" xfId="31063" xr:uid="{00000000-0005-0000-0000-000059790000}"/>
    <cellStyle name="Title 4 10 9" xfId="31064" xr:uid="{00000000-0005-0000-0000-00005A790000}"/>
    <cellStyle name="Title 4 11" xfId="31065" xr:uid="{00000000-0005-0000-0000-00005B790000}"/>
    <cellStyle name="Title 4 11 2" xfId="31066" xr:uid="{00000000-0005-0000-0000-00005C790000}"/>
    <cellStyle name="Title 4 11 3" xfId="31067" xr:uid="{00000000-0005-0000-0000-00005D790000}"/>
    <cellStyle name="Title 4 11 4" xfId="31068" xr:uid="{00000000-0005-0000-0000-00005E790000}"/>
    <cellStyle name="Title 4 11 5" xfId="31069" xr:uid="{00000000-0005-0000-0000-00005F790000}"/>
    <cellStyle name="Title 4 11 6" xfId="31070" xr:uid="{00000000-0005-0000-0000-000060790000}"/>
    <cellStyle name="Title 4 12" xfId="31071" xr:uid="{00000000-0005-0000-0000-000061790000}"/>
    <cellStyle name="Title 4 13" xfId="31072" xr:uid="{00000000-0005-0000-0000-000062790000}"/>
    <cellStyle name="Title 4 14" xfId="31073" xr:uid="{00000000-0005-0000-0000-000063790000}"/>
    <cellStyle name="Title 4 15" xfId="31074" xr:uid="{00000000-0005-0000-0000-000064790000}"/>
    <cellStyle name="Title 4 16" xfId="31075" xr:uid="{00000000-0005-0000-0000-000065790000}"/>
    <cellStyle name="Title 4 17" xfId="31076" xr:uid="{00000000-0005-0000-0000-000066790000}"/>
    <cellStyle name="Title 4 18" xfId="31077" xr:uid="{00000000-0005-0000-0000-000067790000}"/>
    <cellStyle name="Title 4 19" xfId="31078" xr:uid="{00000000-0005-0000-0000-000068790000}"/>
    <cellStyle name="Title 4 2" xfId="31079" xr:uid="{00000000-0005-0000-0000-000069790000}"/>
    <cellStyle name="Title 4 2 10" xfId="31080" xr:uid="{00000000-0005-0000-0000-00006A790000}"/>
    <cellStyle name="Title 4 2 11" xfId="31081" xr:uid="{00000000-0005-0000-0000-00006B790000}"/>
    <cellStyle name="Title 4 2 12" xfId="31082" xr:uid="{00000000-0005-0000-0000-00006C790000}"/>
    <cellStyle name="Title 4 2 13" xfId="31083" xr:uid="{00000000-0005-0000-0000-00006D790000}"/>
    <cellStyle name="Title 4 2 14" xfId="31084" xr:uid="{00000000-0005-0000-0000-00006E790000}"/>
    <cellStyle name="Title 4 2 15" xfId="31085" xr:uid="{00000000-0005-0000-0000-00006F790000}"/>
    <cellStyle name="Title 4 2 16" xfId="31086" xr:uid="{00000000-0005-0000-0000-000070790000}"/>
    <cellStyle name="Title 4 2 17" xfId="31087" xr:uid="{00000000-0005-0000-0000-000071790000}"/>
    <cellStyle name="Title 4 2 18" xfId="31088" xr:uid="{00000000-0005-0000-0000-000072790000}"/>
    <cellStyle name="Title 4 2 19" xfId="31089" xr:uid="{00000000-0005-0000-0000-000073790000}"/>
    <cellStyle name="Title 4 2 2" xfId="31090" xr:uid="{00000000-0005-0000-0000-000074790000}"/>
    <cellStyle name="Title 4 2 2 2" xfId="31091" xr:uid="{00000000-0005-0000-0000-000075790000}"/>
    <cellStyle name="Title 4 2 2 3" xfId="31092" xr:uid="{00000000-0005-0000-0000-000076790000}"/>
    <cellStyle name="Title 4 2 2 4" xfId="31093" xr:uid="{00000000-0005-0000-0000-000077790000}"/>
    <cellStyle name="Title 4 2 2 5" xfId="31094" xr:uid="{00000000-0005-0000-0000-000078790000}"/>
    <cellStyle name="Title 4 2 2 6" xfId="31095" xr:uid="{00000000-0005-0000-0000-000079790000}"/>
    <cellStyle name="Title 4 2 20" xfId="31096" xr:uid="{00000000-0005-0000-0000-00007A790000}"/>
    <cellStyle name="Title 4 2 21" xfId="31097" xr:uid="{00000000-0005-0000-0000-00007B790000}"/>
    <cellStyle name="Title 4 2 22" xfId="31098" xr:uid="{00000000-0005-0000-0000-00007C790000}"/>
    <cellStyle name="Title 4 2 23" xfId="31099" xr:uid="{00000000-0005-0000-0000-00007D790000}"/>
    <cellStyle name="Title 4 2 24" xfId="31100" xr:uid="{00000000-0005-0000-0000-00007E790000}"/>
    <cellStyle name="Title 4 2 25" xfId="31101" xr:uid="{00000000-0005-0000-0000-00007F790000}"/>
    <cellStyle name="Title 4 2 3" xfId="31102" xr:uid="{00000000-0005-0000-0000-000080790000}"/>
    <cellStyle name="Title 4 2 4" xfId="31103" xr:uid="{00000000-0005-0000-0000-000081790000}"/>
    <cellStyle name="Title 4 2 5" xfId="31104" xr:uid="{00000000-0005-0000-0000-000082790000}"/>
    <cellStyle name="Title 4 2 6" xfId="31105" xr:uid="{00000000-0005-0000-0000-000083790000}"/>
    <cellStyle name="Title 4 2 7" xfId="31106" xr:uid="{00000000-0005-0000-0000-000084790000}"/>
    <cellStyle name="Title 4 2 8" xfId="31107" xr:uid="{00000000-0005-0000-0000-000085790000}"/>
    <cellStyle name="Title 4 2 9" xfId="31108" xr:uid="{00000000-0005-0000-0000-000086790000}"/>
    <cellStyle name="Title 4 20" xfId="31109" xr:uid="{00000000-0005-0000-0000-000087790000}"/>
    <cellStyle name="Title 4 21" xfId="31110" xr:uid="{00000000-0005-0000-0000-000088790000}"/>
    <cellStyle name="Title 4 22" xfId="31111" xr:uid="{00000000-0005-0000-0000-000089790000}"/>
    <cellStyle name="Title 4 23" xfId="31112" xr:uid="{00000000-0005-0000-0000-00008A790000}"/>
    <cellStyle name="Title 4 24" xfId="31113" xr:uid="{00000000-0005-0000-0000-00008B790000}"/>
    <cellStyle name="Title 4 25" xfId="31114" xr:uid="{00000000-0005-0000-0000-00008C790000}"/>
    <cellStyle name="Title 4 26" xfId="31115" xr:uid="{00000000-0005-0000-0000-00008D790000}"/>
    <cellStyle name="Title 4 27" xfId="31116" xr:uid="{00000000-0005-0000-0000-00008E790000}"/>
    <cellStyle name="Title 4 28" xfId="31117" xr:uid="{00000000-0005-0000-0000-00008F790000}"/>
    <cellStyle name="Title 4 29" xfId="31118" xr:uid="{00000000-0005-0000-0000-000090790000}"/>
    <cellStyle name="Title 4 3" xfId="31119" xr:uid="{00000000-0005-0000-0000-000091790000}"/>
    <cellStyle name="Title 4 3 10" xfId="31120" xr:uid="{00000000-0005-0000-0000-000092790000}"/>
    <cellStyle name="Title 4 3 11" xfId="31121" xr:uid="{00000000-0005-0000-0000-000093790000}"/>
    <cellStyle name="Title 4 3 12" xfId="31122" xr:uid="{00000000-0005-0000-0000-000094790000}"/>
    <cellStyle name="Title 4 3 13" xfId="31123" xr:uid="{00000000-0005-0000-0000-000095790000}"/>
    <cellStyle name="Title 4 3 14" xfId="31124" xr:uid="{00000000-0005-0000-0000-000096790000}"/>
    <cellStyle name="Title 4 3 15" xfId="31125" xr:uid="{00000000-0005-0000-0000-000097790000}"/>
    <cellStyle name="Title 4 3 16" xfId="31126" xr:uid="{00000000-0005-0000-0000-000098790000}"/>
    <cellStyle name="Title 4 3 17" xfId="31127" xr:uid="{00000000-0005-0000-0000-000099790000}"/>
    <cellStyle name="Title 4 3 18" xfId="31128" xr:uid="{00000000-0005-0000-0000-00009A790000}"/>
    <cellStyle name="Title 4 3 19" xfId="31129" xr:uid="{00000000-0005-0000-0000-00009B790000}"/>
    <cellStyle name="Title 4 3 2" xfId="31130" xr:uid="{00000000-0005-0000-0000-00009C790000}"/>
    <cellStyle name="Title 4 3 2 2" xfId="31131" xr:uid="{00000000-0005-0000-0000-00009D790000}"/>
    <cellStyle name="Title 4 3 2 3" xfId="31132" xr:uid="{00000000-0005-0000-0000-00009E790000}"/>
    <cellStyle name="Title 4 3 2 4" xfId="31133" xr:uid="{00000000-0005-0000-0000-00009F790000}"/>
    <cellStyle name="Title 4 3 2 5" xfId="31134" xr:uid="{00000000-0005-0000-0000-0000A0790000}"/>
    <cellStyle name="Title 4 3 2 6" xfId="31135" xr:uid="{00000000-0005-0000-0000-0000A1790000}"/>
    <cellStyle name="Title 4 3 20" xfId="31136" xr:uid="{00000000-0005-0000-0000-0000A2790000}"/>
    <cellStyle name="Title 4 3 21" xfId="31137" xr:uid="{00000000-0005-0000-0000-0000A3790000}"/>
    <cellStyle name="Title 4 3 22" xfId="31138" xr:uid="{00000000-0005-0000-0000-0000A4790000}"/>
    <cellStyle name="Title 4 3 23" xfId="31139" xr:uid="{00000000-0005-0000-0000-0000A5790000}"/>
    <cellStyle name="Title 4 3 24" xfId="31140" xr:uid="{00000000-0005-0000-0000-0000A6790000}"/>
    <cellStyle name="Title 4 3 25" xfId="31141" xr:uid="{00000000-0005-0000-0000-0000A7790000}"/>
    <cellStyle name="Title 4 3 3" xfId="31142" xr:uid="{00000000-0005-0000-0000-0000A8790000}"/>
    <cellStyle name="Title 4 3 4" xfId="31143" xr:uid="{00000000-0005-0000-0000-0000A9790000}"/>
    <cellStyle name="Title 4 3 5" xfId="31144" xr:uid="{00000000-0005-0000-0000-0000AA790000}"/>
    <cellStyle name="Title 4 3 6" xfId="31145" xr:uid="{00000000-0005-0000-0000-0000AB790000}"/>
    <cellStyle name="Title 4 3 7" xfId="31146" xr:uid="{00000000-0005-0000-0000-0000AC790000}"/>
    <cellStyle name="Title 4 3 8" xfId="31147" xr:uid="{00000000-0005-0000-0000-0000AD790000}"/>
    <cellStyle name="Title 4 3 9" xfId="31148" xr:uid="{00000000-0005-0000-0000-0000AE790000}"/>
    <cellStyle name="Title 4 30" xfId="31149" xr:uid="{00000000-0005-0000-0000-0000AF790000}"/>
    <cellStyle name="Title 4 31" xfId="31150" xr:uid="{00000000-0005-0000-0000-0000B0790000}"/>
    <cellStyle name="Title 4 32" xfId="31151" xr:uid="{00000000-0005-0000-0000-0000B1790000}"/>
    <cellStyle name="Title 4 33" xfId="31152" xr:uid="{00000000-0005-0000-0000-0000B2790000}"/>
    <cellStyle name="Title 4 34" xfId="31153" xr:uid="{00000000-0005-0000-0000-0000B3790000}"/>
    <cellStyle name="Title 4 35" xfId="31154" xr:uid="{00000000-0005-0000-0000-0000B4790000}"/>
    <cellStyle name="Title 4 36" xfId="31155" xr:uid="{00000000-0005-0000-0000-0000B5790000}"/>
    <cellStyle name="Title 4 37" xfId="31156" xr:uid="{00000000-0005-0000-0000-0000B6790000}"/>
    <cellStyle name="Title 4 38" xfId="31157" xr:uid="{00000000-0005-0000-0000-0000B7790000}"/>
    <cellStyle name="Title 4 39" xfId="31158" xr:uid="{00000000-0005-0000-0000-0000B8790000}"/>
    <cellStyle name="Title 4 4" xfId="31159" xr:uid="{00000000-0005-0000-0000-0000B9790000}"/>
    <cellStyle name="Title 4 4 10" xfId="31160" xr:uid="{00000000-0005-0000-0000-0000BA790000}"/>
    <cellStyle name="Title 4 4 11" xfId="31161" xr:uid="{00000000-0005-0000-0000-0000BB790000}"/>
    <cellStyle name="Title 4 4 12" xfId="31162" xr:uid="{00000000-0005-0000-0000-0000BC790000}"/>
    <cellStyle name="Title 4 4 13" xfId="31163" xr:uid="{00000000-0005-0000-0000-0000BD790000}"/>
    <cellStyle name="Title 4 4 14" xfId="31164" xr:uid="{00000000-0005-0000-0000-0000BE790000}"/>
    <cellStyle name="Title 4 4 15" xfId="31165" xr:uid="{00000000-0005-0000-0000-0000BF790000}"/>
    <cellStyle name="Title 4 4 16" xfId="31166" xr:uid="{00000000-0005-0000-0000-0000C0790000}"/>
    <cellStyle name="Title 4 4 17" xfId="31167" xr:uid="{00000000-0005-0000-0000-0000C1790000}"/>
    <cellStyle name="Title 4 4 18" xfId="31168" xr:uid="{00000000-0005-0000-0000-0000C2790000}"/>
    <cellStyle name="Title 4 4 19" xfId="31169" xr:uid="{00000000-0005-0000-0000-0000C3790000}"/>
    <cellStyle name="Title 4 4 2" xfId="31170" xr:uid="{00000000-0005-0000-0000-0000C4790000}"/>
    <cellStyle name="Title 4 4 2 2" xfId="31171" xr:uid="{00000000-0005-0000-0000-0000C5790000}"/>
    <cellStyle name="Title 4 4 2 3" xfId="31172" xr:uid="{00000000-0005-0000-0000-0000C6790000}"/>
    <cellStyle name="Title 4 4 2 4" xfId="31173" xr:uid="{00000000-0005-0000-0000-0000C7790000}"/>
    <cellStyle name="Title 4 4 2 5" xfId="31174" xr:uid="{00000000-0005-0000-0000-0000C8790000}"/>
    <cellStyle name="Title 4 4 2 6" xfId="31175" xr:uid="{00000000-0005-0000-0000-0000C9790000}"/>
    <cellStyle name="Title 4 4 20" xfId="31176" xr:uid="{00000000-0005-0000-0000-0000CA790000}"/>
    <cellStyle name="Title 4 4 21" xfId="31177" xr:uid="{00000000-0005-0000-0000-0000CB790000}"/>
    <cellStyle name="Title 4 4 22" xfId="31178" xr:uid="{00000000-0005-0000-0000-0000CC790000}"/>
    <cellStyle name="Title 4 4 23" xfId="31179" xr:uid="{00000000-0005-0000-0000-0000CD790000}"/>
    <cellStyle name="Title 4 4 24" xfId="31180" xr:uid="{00000000-0005-0000-0000-0000CE790000}"/>
    <cellStyle name="Title 4 4 25" xfId="31181" xr:uid="{00000000-0005-0000-0000-0000CF790000}"/>
    <cellStyle name="Title 4 4 3" xfId="31182" xr:uid="{00000000-0005-0000-0000-0000D0790000}"/>
    <cellStyle name="Title 4 4 4" xfId="31183" xr:uid="{00000000-0005-0000-0000-0000D1790000}"/>
    <cellStyle name="Title 4 4 5" xfId="31184" xr:uid="{00000000-0005-0000-0000-0000D2790000}"/>
    <cellStyle name="Title 4 4 6" xfId="31185" xr:uid="{00000000-0005-0000-0000-0000D3790000}"/>
    <cellStyle name="Title 4 4 7" xfId="31186" xr:uid="{00000000-0005-0000-0000-0000D4790000}"/>
    <cellStyle name="Title 4 4 8" xfId="31187" xr:uid="{00000000-0005-0000-0000-0000D5790000}"/>
    <cellStyle name="Title 4 4 9" xfId="31188" xr:uid="{00000000-0005-0000-0000-0000D6790000}"/>
    <cellStyle name="Title 4 40" xfId="31189" xr:uid="{00000000-0005-0000-0000-0000D7790000}"/>
    <cellStyle name="Title 4 41" xfId="31190" xr:uid="{00000000-0005-0000-0000-0000D8790000}"/>
    <cellStyle name="Title 4 5" xfId="31191" xr:uid="{00000000-0005-0000-0000-0000D9790000}"/>
    <cellStyle name="Title 4 5 10" xfId="31192" xr:uid="{00000000-0005-0000-0000-0000DA790000}"/>
    <cellStyle name="Title 4 5 11" xfId="31193" xr:uid="{00000000-0005-0000-0000-0000DB790000}"/>
    <cellStyle name="Title 4 5 12" xfId="31194" xr:uid="{00000000-0005-0000-0000-0000DC790000}"/>
    <cellStyle name="Title 4 5 13" xfId="31195" xr:uid="{00000000-0005-0000-0000-0000DD790000}"/>
    <cellStyle name="Title 4 5 14" xfId="31196" xr:uid="{00000000-0005-0000-0000-0000DE790000}"/>
    <cellStyle name="Title 4 5 15" xfId="31197" xr:uid="{00000000-0005-0000-0000-0000DF790000}"/>
    <cellStyle name="Title 4 5 16" xfId="31198" xr:uid="{00000000-0005-0000-0000-0000E0790000}"/>
    <cellStyle name="Title 4 5 17" xfId="31199" xr:uid="{00000000-0005-0000-0000-0000E1790000}"/>
    <cellStyle name="Title 4 5 18" xfId="31200" xr:uid="{00000000-0005-0000-0000-0000E2790000}"/>
    <cellStyle name="Title 4 5 19" xfId="31201" xr:uid="{00000000-0005-0000-0000-0000E3790000}"/>
    <cellStyle name="Title 4 5 2" xfId="31202" xr:uid="{00000000-0005-0000-0000-0000E4790000}"/>
    <cellStyle name="Title 4 5 2 2" xfId="31203" xr:uid="{00000000-0005-0000-0000-0000E5790000}"/>
    <cellStyle name="Title 4 5 2 3" xfId="31204" xr:uid="{00000000-0005-0000-0000-0000E6790000}"/>
    <cellStyle name="Title 4 5 2 4" xfId="31205" xr:uid="{00000000-0005-0000-0000-0000E7790000}"/>
    <cellStyle name="Title 4 5 2 5" xfId="31206" xr:uid="{00000000-0005-0000-0000-0000E8790000}"/>
    <cellStyle name="Title 4 5 2 6" xfId="31207" xr:uid="{00000000-0005-0000-0000-0000E9790000}"/>
    <cellStyle name="Title 4 5 20" xfId="31208" xr:uid="{00000000-0005-0000-0000-0000EA790000}"/>
    <cellStyle name="Title 4 5 21" xfId="31209" xr:uid="{00000000-0005-0000-0000-0000EB790000}"/>
    <cellStyle name="Title 4 5 22" xfId="31210" xr:uid="{00000000-0005-0000-0000-0000EC790000}"/>
    <cellStyle name="Title 4 5 23" xfId="31211" xr:uid="{00000000-0005-0000-0000-0000ED790000}"/>
    <cellStyle name="Title 4 5 24" xfId="31212" xr:uid="{00000000-0005-0000-0000-0000EE790000}"/>
    <cellStyle name="Title 4 5 25" xfId="31213" xr:uid="{00000000-0005-0000-0000-0000EF790000}"/>
    <cellStyle name="Title 4 5 3" xfId="31214" xr:uid="{00000000-0005-0000-0000-0000F0790000}"/>
    <cellStyle name="Title 4 5 4" xfId="31215" xr:uid="{00000000-0005-0000-0000-0000F1790000}"/>
    <cellStyle name="Title 4 5 5" xfId="31216" xr:uid="{00000000-0005-0000-0000-0000F2790000}"/>
    <cellStyle name="Title 4 5 6" xfId="31217" xr:uid="{00000000-0005-0000-0000-0000F3790000}"/>
    <cellStyle name="Title 4 5 7" xfId="31218" xr:uid="{00000000-0005-0000-0000-0000F4790000}"/>
    <cellStyle name="Title 4 5 8" xfId="31219" xr:uid="{00000000-0005-0000-0000-0000F5790000}"/>
    <cellStyle name="Title 4 5 9" xfId="31220" xr:uid="{00000000-0005-0000-0000-0000F6790000}"/>
    <cellStyle name="Title 4 6" xfId="31221" xr:uid="{00000000-0005-0000-0000-0000F7790000}"/>
    <cellStyle name="Title 4 6 10" xfId="31222" xr:uid="{00000000-0005-0000-0000-0000F8790000}"/>
    <cellStyle name="Title 4 6 11" xfId="31223" xr:uid="{00000000-0005-0000-0000-0000F9790000}"/>
    <cellStyle name="Title 4 6 12" xfId="31224" xr:uid="{00000000-0005-0000-0000-0000FA790000}"/>
    <cellStyle name="Title 4 6 13" xfId="31225" xr:uid="{00000000-0005-0000-0000-0000FB790000}"/>
    <cellStyle name="Title 4 6 14" xfId="31226" xr:uid="{00000000-0005-0000-0000-0000FC790000}"/>
    <cellStyle name="Title 4 6 15" xfId="31227" xr:uid="{00000000-0005-0000-0000-0000FD790000}"/>
    <cellStyle name="Title 4 6 16" xfId="31228" xr:uid="{00000000-0005-0000-0000-0000FE790000}"/>
    <cellStyle name="Title 4 6 17" xfId="31229" xr:uid="{00000000-0005-0000-0000-0000FF790000}"/>
    <cellStyle name="Title 4 6 18" xfId="31230" xr:uid="{00000000-0005-0000-0000-0000007A0000}"/>
    <cellStyle name="Title 4 6 19" xfId="31231" xr:uid="{00000000-0005-0000-0000-0000017A0000}"/>
    <cellStyle name="Title 4 6 2" xfId="31232" xr:uid="{00000000-0005-0000-0000-0000027A0000}"/>
    <cellStyle name="Title 4 6 20" xfId="31233" xr:uid="{00000000-0005-0000-0000-0000037A0000}"/>
    <cellStyle name="Title 4 6 21" xfId="31234" xr:uid="{00000000-0005-0000-0000-0000047A0000}"/>
    <cellStyle name="Title 4 6 22" xfId="31235" xr:uid="{00000000-0005-0000-0000-0000057A0000}"/>
    <cellStyle name="Title 4 6 23" xfId="31236" xr:uid="{00000000-0005-0000-0000-0000067A0000}"/>
    <cellStyle name="Title 4 6 24" xfId="31237" xr:uid="{00000000-0005-0000-0000-0000077A0000}"/>
    <cellStyle name="Title 4 6 25" xfId="31238" xr:uid="{00000000-0005-0000-0000-0000087A0000}"/>
    <cellStyle name="Title 4 6 3" xfId="31239" xr:uid="{00000000-0005-0000-0000-0000097A0000}"/>
    <cellStyle name="Title 4 6 4" xfId="31240" xr:uid="{00000000-0005-0000-0000-00000A7A0000}"/>
    <cellStyle name="Title 4 6 5" xfId="31241" xr:uid="{00000000-0005-0000-0000-00000B7A0000}"/>
    <cellStyle name="Title 4 6 6" xfId="31242" xr:uid="{00000000-0005-0000-0000-00000C7A0000}"/>
    <cellStyle name="Title 4 6 7" xfId="31243" xr:uid="{00000000-0005-0000-0000-00000D7A0000}"/>
    <cellStyle name="Title 4 6 8" xfId="31244" xr:uid="{00000000-0005-0000-0000-00000E7A0000}"/>
    <cellStyle name="Title 4 6 9" xfId="31245" xr:uid="{00000000-0005-0000-0000-00000F7A0000}"/>
    <cellStyle name="Title 4 7" xfId="31246" xr:uid="{00000000-0005-0000-0000-0000107A0000}"/>
    <cellStyle name="Title 4 7 10" xfId="31247" xr:uid="{00000000-0005-0000-0000-0000117A0000}"/>
    <cellStyle name="Title 4 7 11" xfId="31248" xr:uid="{00000000-0005-0000-0000-0000127A0000}"/>
    <cellStyle name="Title 4 7 12" xfId="31249" xr:uid="{00000000-0005-0000-0000-0000137A0000}"/>
    <cellStyle name="Title 4 7 13" xfId="31250" xr:uid="{00000000-0005-0000-0000-0000147A0000}"/>
    <cellStyle name="Title 4 7 14" xfId="31251" xr:uid="{00000000-0005-0000-0000-0000157A0000}"/>
    <cellStyle name="Title 4 7 15" xfId="31252" xr:uid="{00000000-0005-0000-0000-0000167A0000}"/>
    <cellStyle name="Title 4 7 16" xfId="31253" xr:uid="{00000000-0005-0000-0000-0000177A0000}"/>
    <cellStyle name="Title 4 7 17" xfId="31254" xr:uid="{00000000-0005-0000-0000-0000187A0000}"/>
    <cellStyle name="Title 4 7 18" xfId="31255" xr:uid="{00000000-0005-0000-0000-0000197A0000}"/>
    <cellStyle name="Title 4 7 19" xfId="31256" xr:uid="{00000000-0005-0000-0000-00001A7A0000}"/>
    <cellStyle name="Title 4 7 2" xfId="31257" xr:uid="{00000000-0005-0000-0000-00001B7A0000}"/>
    <cellStyle name="Title 4 7 20" xfId="31258" xr:uid="{00000000-0005-0000-0000-00001C7A0000}"/>
    <cellStyle name="Title 4 7 21" xfId="31259" xr:uid="{00000000-0005-0000-0000-00001D7A0000}"/>
    <cellStyle name="Title 4 7 22" xfId="31260" xr:uid="{00000000-0005-0000-0000-00001E7A0000}"/>
    <cellStyle name="Title 4 7 23" xfId="31261" xr:uid="{00000000-0005-0000-0000-00001F7A0000}"/>
    <cellStyle name="Title 4 7 24" xfId="31262" xr:uid="{00000000-0005-0000-0000-0000207A0000}"/>
    <cellStyle name="Title 4 7 25" xfId="31263" xr:uid="{00000000-0005-0000-0000-0000217A0000}"/>
    <cellStyle name="Title 4 7 3" xfId="31264" xr:uid="{00000000-0005-0000-0000-0000227A0000}"/>
    <cellStyle name="Title 4 7 4" xfId="31265" xr:uid="{00000000-0005-0000-0000-0000237A0000}"/>
    <cellStyle name="Title 4 7 5" xfId="31266" xr:uid="{00000000-0005-0000-0000-0000247A0000}"/>
    <cellStyle name="Title 4 7 6" xfId="31267" xr:uid="{00000000-0005-0000-0000-0000257A0000}"/>
    <cellStyle name="Title 4 7 7" xfId="31268" xr:uid="{00000000-0005-0000-0000-0000267A0000}"/>
    <cellStyle name="Title 4 7 8" xfId="31269" xr:uid="{00000000-0005-0000-0000-0000277A0000}"/>
    <cellStyle name="Title 4 7 9" xfId="31270" xr:uid="{00000000-0005-0000-0000-0000287A0000}"/>
    <cellStyle name="Title 4 8" xfId="31271" xr:uid="{00000000-0005-0000-0000-0000297A0000}"/>
    <cellStyle name="Title 4 8 10" xfId="31272" xr:uid="{00000000-0005-0000-0000-00002A7A0000}"/>
    <cellStyle name="Title 4 8 11" xfId="31273" xr:uid="{00000000-0005-0000-0000-00002B7A0000}"/>
    <cellStyle name="Title 4 8 12" xfId="31274" xr:uid="{00000000-0005-0000-0000-00002C7A0000}"/>
    <cellStyle name="Title 4 8 13" xfId="31275" xr:uid="{00000000-0005-0000-0000-00002D7A0000}"/>
    <cellStyle name="Title 4 8 14" xfId="31276" xr:uid="{00000000-0005-0000-0000-00002E7A0000}"/>
    <cellStyle name="Title 4 8 15" xfId="31277" xr:uid="{00000000-0005-0000-0000-00002F7A0000}"/>
    <cellStyle name="Title 4 8 16" xfId="31278" xr:uid="{00000000-0005-0000-0000-0000307A0000}"/>
    <cellStyle name="Title 4 8 17" xfId="31279" xr:uid="{00000000-0005-0000-0000-0000317A0000}"/>
    <cellStyle name="Title 4 8 18" xfId="31280" xr:uid="{00000000-0005-0000-0000-0000327A0000}"/>
    <cellStyle name="Title 4 8 19" xfId="31281" xr:uid="{00000000-0005-0000-0000-0000337A0000}"/>
    <cellStyle name="Title 4 8 2" xfId="31282" xr:uid="{00000000-0005-0000-0000-0000347A0000}"/>
    <cellStyle name="Title 4 8 20" xfId="31283" xr:uid="{00000000-0005-0000-0000-0000357A0000}"/>
    <cellStyle name="Title 4 8 21" xfId="31284" xr:uid="{00000000-0005-0000-0000-0000367A0000}"/>
    <cellStyle name="Title 4 8 22" xfId="31285" xr:uid="{00000000-0005-0000-0000-0000377A0000}"/>
    <cellStyle name="Title 4 8 23" xfId="31286" xr:uid="{00000000-0005-0000-0000-0000387A0000}"/>
    <cellStyle name="Title 4 8 24" xfId="31287" xr:uid="{00000000-0005-0000-0000-0000397A0000}"/>
    <cellStyle name="Title 4 8 25" xfId="31288" xr:uid="{00000000-0005-0000-0000-00003A7A0000}"/>
    <cellStyle name="Title 4 8 3" xfId="31289" xr:uid="{00000000-0005-0000-0000-00003B7A0000}"/>
    <cellStyle name="Title 4 8 4" xfId="31290" xr:uid="{00000000-0005-0000-0000-00003C7A0000}"/>
    <cellStyle name="Title 4 8 5" xfId="31291" xr:uid="{00000000-0005-0000-0000-00003D7A0000}"/>
    <cellStyle name="Title 4 8 6" xfId="31292" xr:uid="{00000000-0005-0000-0000-00003E7A0000}"/>
    <cellStyle name="Title 4 8 7" xfId="31293" xr:uid="{00000000-0005-0000-0000-00003F7A0000}"/>
    <cellStyle name="Title 4 8 8" xfId="31294" xr:uid="{00000000-0005-0000-0000-0000407A0000}"/>
    <cellStyle name="Title 4 8 9" xfId="31295" xr:uid="{00000000-0005-0000-0000-0000417A0000}"/>
    <cellStyle name="Title 4 9" xfId="31296" xr:uid="{00000000-0005-0000-0000-0000427A0000}"/>
    <cellStyle name="Title 4 9 10" xfId="31297" xr:uid="{00000000-0005-0000-0000-0000437A0000}"/>
    <cellStyle name="Title 4 9 11" xfId="31298" xr:uid="{00000000-0005-0000-0000-0000447A0000}"/>
    <cellStyle name="Title 4 9 12" xfId="31299" xr:uid="{00000000-0005-0000-0000-0000457A0000}"/>
    <cellStyle name="Title 4 9 13" xfId="31300" xr:uid="{00000000-0005-0000-0000-0000467A0000}"/>
    <cellStyle name="Title 4 9 14" xfId="31301" xr:uid="{00000000-0005-0000-0000-0000477A0000}"/>
    <cellStyle name="Title 4 9 15" xfId="31302" xr:uid="{00000000-0005-0000-0000-0000487A0000}"/>
    <cellStyle name="Title 4 9 16" xfId="31303" xr:uid="{00000000-0005-0000-0000-0000497A0000}"/>
    <cellStyle name="Title 4 9 17" xfId="31304" xr:uid="{00000000-0005-0000-0000-00004A7A0000}"/>
    <cellStyle name="Title 4 9 18" xfId="31305" xr:uid="{00000000-0005-0000-0000-00004B7A0000}"/>
    <cellStyle name="Title 4 9 19" xfId="31306" xr:uid="{00000000-0005-0000-0000-00004C7A0000}"/>
    <cellStyle name="Title 4 9 2" xfId="31307" xr:uid="{00000000-0005-0000-0000-00004D7A0000}"/>
    <cellStyle name="Title 4 9 20" xfId="31308" xr:uid="{00000000-0005-0000-0000-00004E7A0000}"/>
    <cellStyle name="Title 4 9 21" xfId="31309" xr:uid="{00000000-0005-0000-0000-00004F7A0000}"/>
    <cellStyle name="Title 4 9 22" xfId="31310" xr:uid="{00000000-0005-0000-0000-0000507A0000}"/>
    <cellStyle name="Title 4 9 23" xfId="31311" xr:uid="{00000000-0005-0000-0000-0000517A0000}"/>
    <cellStyle name="Title 4 9 24" xfId="31312" xr:uid="{00000000-0005-0000-0000-0000527A0000}"/>
    <cellStyle name="Title 4 9 25" xfId="31313" xr:uid="{00000000-0005-0000-0000-0000537A0000}"/>
    <cellStyle name="Title 4 9 3" xfId="31314" xr:uid="{00000000-0005-0000-0000-0000547A0000}"/>
    <cellStyle name="Title 4 9 4" xfId="31315" xr:uid="{00000000-0005-0000-0000-0000557A0000}"/>
    <cellStyle name="Title 4 9 5" xfId="31316" xr:uid="{00000000-0005-0000-0000-0000567A0000}"/>
    <cellStyle name="Title 4 9 6" xfId="31317" xr:uid="{00000000-0005-0000-0000-0000577A0000}"/>
    <cellStyle name="Title 4 9 7" xfId="31318" xr:uid="{00000000-0005-0000-0000-0000587A0000}"/>
    <cellStyle name="Title 4 9 8" xfId="31319" xr:uid="{00000000-0005-0000-0000-0000597A0000}"/>
    <cellStyle name="Title 4 9 9" xfId="31320" xr:uid="{00000000-0005-0000-0000-00005A7A0000}"/>
    <cellStyle name="Title 5" xfId="31321" xr:uid="{00000000-0005-0000-0000-00005B7A0000}"/>
    <cellStyle name="Title 5 10" xfId="31322" xr:uid="{00000000-0005-0000-0000-00005C7A0000}"/>
    <cellStyle name="Title 5 10 10" xfId="31323" xr:uid="{00000000-0005-0000-0000-00005D7A0000}"/>
    <cellStyle name="Title 5 10 11" xfId="31324" xr:uid="{00000000-0005-0000-0000-00005E7A0000}"/>
    <cellStyle name="Title 5 10 12" xfId="31325" xr:uid="{00000000-0005-0000-0000-00005F7A0000}"/>
    <cellStyle name="Title 5 10 13" xfId="31326" xr:uid="{00000000-0005-0000-0000-0000607A0000}"/>
    <cellStyle name="Title 5 10 14" xfId="31327" xr:uid="{00000000-0005-0000-0000-0000617A0000}"/>
    <cellStyle name="Title 5 10 15" xfId="31328" xr:uid="{00000000-0005-0000-0000-0000627A0000}"/>
    <cellStyle name="Title 5 10 16" xfId="31329" xr:uid="{00000000-0005-0000-0000-0000637A0000}"/>
    <cellStyle name="Title 5 10 17" xfId="31330" xr:uid="{00000000-0005-0000-0000-0000647A0000}"/>
    <cellStyle name="Title 5 10 18" xfId="31331" xr:uid="{00000000-0005-0000-0000-0000657A0000}"/>
    <cellStyle name="Title 5 10 19" xfId="31332" xr:uid="{00000000-0005-0000-0000-0000667A0000}"/>
    <cellStyle name="Title 5 10 2" xfId="31333" xr:uid="{00000000-0005-0000-0000-0000677A0000}"/>
    <cellStyle name="Title 5 10 20" xfId="31334" xr:uid="{00000000-0005-0000-0000-0000687A0000}"/>
    <cellStyle name="Title 5 10 21" xfId="31335" xr:uid="{00000000-0005-0000-0000-0000697A0000}"/>
    <cellStyle name="Title 5 10 22" xfId="31336" xr:uid="{00000000-0005-0000-0000-00006A7A0000}"/>
    <cellStyle name="Title 5 10 23" xfId="31337" xr:uid="{00000000-0005-0000-0000-00006B7A0000}"/>
    <cellStyle name="Title 5 10 24" xfId="31338" xr:uid="{00000000-0005-0000-0000-00006C7A0000}"/>
    <cellStyle name="Title 5 10 25" xfId="31339" xr:uid="{00000000-0005-0000-0000-00006D7A0000}"/>
    <cellStyle name="Title 5 10 3" xfId="31340" xr:uid="{00000000-0005-0000-0000-00006E7A0000}"/>
    <cellStyle name="Title 5 10 4" xfId="31341" xr:uid="{00000000-0005-0000-0000-00006F7A0000}"/>
    <cellStyle name="Title 5 10 5" xfId="31342" xr:uid="{00000000-0005-0000-0000-0000707A0000}"/>
    <cellStyle name="Title 5 10 6" xfId="31343" xr:uid="{00000000-0005-0000-0000-0000717A0000}"/>
    <cellStyle name="Title 5 10 7" xfId="31344" xr:uid="{00000000-0005-0000-0000-0000727A0000}"/>
    <cellStyle name="Title 5 10 8" xfId="31345" xr:uid="{00000000-0005-0000-0000-0000737A0000}"/>
    <cellStyle name="Title 5 10 9" xfId="31346" xr:uid="{00000000-0005-0000-0000-0000747A0000}"/>
    <cellStyle name="Title 5 11" xfId="31347" xr:uid="{00000000-0005-0000-0000-0000757A0000}"/>
    <cellStyle name="Title 5 11 2" xfId="31348" xr:uid="{00000000-0005-0000-0000-0000767A0000}"/>
    <cellStyle name="Title 5 11 3" xfId="31349" xr:uid="{00000000-0005-0000-0000-0000777A0000}"/>
    <cellStyle name="Title 5 11 4" xfId="31350" xr:uid="{00000000-0005-0000-0000-0000787A0000}"/>
    <cellStyle name="Title 5 11 5" xfId="31351" xr:uid="{00000000-0005-0000-0000-0000797A0000}"/>
    <cellStyle name="Title 5 11 6" xfId="31352" xr:uid="{00000000-0005-0000-0000-00007A7A0000}"/>
    <cellStyle name="Title 5 12" xfId="31353" xr:uid="{00000000-0005-0000-0000-00007B7A0000}"/>
    <cellStyle name="Title 5 13" xfId="31354" xr:uid="{00000000-0005-0000-0000-00007C7A0000}"/>
    <cellStyle name="Title 5 14" xfId="31355" xr:uid="{00000000-0005-0000-0000-00007D7A0000}"/>
    <cellStyle name="Title 5 15" xfId="31356" xr:uid="{00000000-0005-0000-0000-00007E7A0000}"/>
    <cellStyle name="Title 5 16" xfId="31357" xr:uid="{00000000-0005-0000-0000-00007F7A0000}"/>
    <cellStyle name="Title 5 17" xfId="31358" xr:uid="{00000000-0005-0000-0000-0000807A0000}"/>
    <cellStyle name="Title 5 18" xfId="31359" xr:uid="{00000000-0005-0000-0000-0000817A0000}"/>
    <cellStyle name="Title 5 19" xfId="31360" xr:uid="{00000000-0005-0000-0000-0000827A0000}"/>
    <cellStyle name="Title 5 2" xfId="31361" xr:uid="{00000000-0005-0000-0000-0000837A0000}"/>
    <cellStyle name="Title 5 2 10" xfId="31362" xr:uid="{00000000-0005-0000-0000-0000847A0000}"/>
    <cellStyle name="Title 5 2 11" xfId="31363" xr:uid="{00000000-0005-0000-0000-0000857A0000}"/>
    <cellStyle name="Title 5 2 12" xfId="31364" xr:uid="{00000000-0005-0000-0000-0000867A0000}"/>
    <cellStyle name="Title 5 2 13" xfId="31365" xr:uid="{00000000-0005-0000-0000-0000877A0000}"/>
    <cellStyle name="Title 5 2 14" xfId="31366" xr:uid="{00000000-0005-0000-0000-0000887A0000}"/>
    <cellStyle name="Title 5 2 15" xfId="31367" xr:uid="{00000000-0005-0000-0000-0000897A0000}"/>
    <cellStyle name="Title 5 2 16" xfId="31368" xr:uid="{00000000-0005-0000-0000-00008A7A0000}"/>
    <cellStyle name="Title 5 2 17" xfId="31369" xr:uid="{00000000-0005-0000-0000-00008B7A0000}"/>
    <cellStyle name="Title 5 2 18" xfId="31370" xr:uid="{00000000-0005-0000-0000-00008C7A0000}"/>
    <cellStyle name="Title 5 2 19" xfId="31371" xr:uid="{00000000-0005-0000-0000-00008D7A0000}"/>
    <cellStyle name="Title 5 2 2" xfId="31372" xr:uid="{00000000-0005-0000-0000-00008E7A0000}"/>
    <cellStyle name="Title 5 2 2 2" xfId="31373" xr:uid="{00000000-0005-0000-0000-00008F7A0000}"/>
    <cellStyle name="Title 5 2 2 3" xfId="31374" xr:uid="{00000000-0005-0000-0000-0000907A0000}"/>
    <cellStyle name="Title 5 2 2 4" xfId="31375" xr:uid="{00000000-0005-0000-0000-0000917A0000}"/>
    <cellStyle name="Title 5 2 2 5" xfId="31376" xr:uid="{00000000-0005-0000-0000-0000927A0000}"/>
    <cellStyle name="Title 5 2 2 6" xfId="31377" xr:uid="{00000000-0005-0000-0000-0000937A0000}"/>
    <cellStyle name="Title 5 2 20" xfId="31378" xr:uid="{00000000-0005-0000-0000-0000947A0000}"/>
    <cellStyle name="Title 5 2 21" xfId="31379" xr:uid="{00000000-0005-0000-0000-0000957A0000}"/>
    <cellStyle name="Title 5 2 22" xfId="31380" xr:uid="{00000000-0005-0000-0000-0000967A0000}"/>
    <cellStyle name="Title 5 2 23" xfId="31381" xr:uid="{00000000-0005-0000-0000-0000977A0000}"/>
    <cellStyle name="Title 5 2 24" xfId="31382" xr:uid="{00000000-0005-0000-0000-0000987A0000}"/>
    <cellStyle name="Title 5 2 25" xfId="31383" xr:uid="{00000000-0005-0000-0000-0000997A0000}"/>
    <cellStyle name="Title 5 2 3" xfId="31384" xr:uid="{00000000-0005-0000-0000-00009A7A0000}"/>
    <cellStyle name="Title 5 2 4" xfId="31385" xr:uid="{00000000-0005-0000-0000-00009B7A0000}"/>
    <cellStyle name="Title 5 2 5" xfId="31386" xr:uid="{00000000-0005-0000-0000-00009C7A0000}"/>
    <cellStyle name="Title 5 2 6" xfId="31387" xr:uid="{00000000-0005-0000-0000-00009D7A0000}"/>
    <cellStyle name="Title 5 2 7" xfId="31388" xr:uid="{00000000-0005-0000-0000-00009E7A0000}"/>
    <cellStyle name="Title 5 2 8" xfId="31389" xr:uid="{00000000-0005-0000-0000-00009F7A0000}"/>
    <cellStyle name="Title 5 2 9" xfId="31390" xr:uid="{00000000-0005-0000-0000-0000A07A0000}"/>
    <cellStyle name="Title 5 20" xfId="31391" xr:uid="{00000000-0005-0000-0000-0000A17A0000}"/>
    <cellStyle name="Title 5 21" xfId="31392" xr:uid="{00000000-0005-0000-0000-0000A27A0000}"/>
    <cellStyle name="Title 5 22" xfId="31393" xr:uid="{00000000-0005-0000-0000-0000A37A0000}"/>
    <cellStyle name="Title 5 23" xfId="31394" xr:uid="{00000000-0005-0000-0000-0000A47A0000}"/>
    <cellStyle name="Title 5 24" xfId="31395" xr:uid="{00000000-0005-0000-0000-0000A57A0000}"/>
    <cellStyle name="Title 5 25" xfId="31396" xr:uid="{00000000-0005-0000-0000-0000A67A0000}"/>
    <cellStyle name="Title 5 26" xfId="31397" xr:uid="{00000000-0005-0000-0000-0000A77A0000}"/>
    <cellStyle name="Title 5 27" xfId="31398" xr:uid="{00000000-0005-0000-0000-0000A87A0000}"/>
    <cellStyle name="Title 5 28" xfId="31399" xr:uid="{00000000-0005-0000-0000-0000A97A0000}"/>
    <cellStyle name="Title 5 29" xfId="31400" xr:uid="{00000000-0005-0000-0000-0000AA7A0000}"/>
    <cellStyle name="Title 5 3" xfId="31401" xr:uid="{00000000-0005-0000-0000-0000AB7A0000}"/>
    <cellStyle name="Title 5 3 10" xfId="31402" xr:uid="{00000000-0005-0000-0000-0000AC7A0000}"/>
    <cellStyle name="Title 5 3 11" xfId="31403" xr:uid="{00000000-0005-0000-0000-0000AD7A0000}"/>
    <cellStyle name="Title 5 3 12" xfId="31404" xr:uid="{00000000-0005-0000-0000-0000AE7A0000}"/>
    <cellStyle name="Title 5 3 13" xfId="31405" xr:uid="{00000000-0005-0000-0000-0000AF7A0000}"/>
    <cellStyle name="Title 5 3 14" xfId="31406" xr:uid="{00000000-0005-0000-0000-0000B07A0000}"/>
    <cellStyle name="Title 5 3 15" xfId="31407" xr:uid="{00000000-0005-0000-0000-0000B17A0000}"/>
    <cellStyle name="Title 5 3 16" xfId="31408" xr:uid="{00000000-0005-0000-0000-0000B27A0000}"/>
    <cellStyle name="Title 5 3 17" xfId="31409" xr:uid="{00000000-0005-0000-0000-0000B37A0000}"/>
    <cellStyle name="Title 5 3 18" xfId="31410" xr:uid="{00000000-0005-0000-0000-0000B47A0000}"/>
    <cellStyle name="Title 5 3 19" xfId="31411" xr:uid="{00000000-0005-0000-0000-0000B57A0000}"/>
    <cellStyle name="Title 5 3 2" xfId="31412" xr:uid="{00000000-0005-0000-0000-0000B67A0000}"/>
    <cellStyle name="Title 5 3 2 2" xfId="31413" xr:uid="{00000000-0005-0000-0000-0000B77A0000}"/>
    <cellStyle name="Title 5 3 2 3" xfId="31414" xr:uid="{00000000-0005-0000-0000-0000B87A0000}"/>
    <cellStyle name="Title 5 3 2 4" xfId="31415" xr:uid="{00000000-0005-0000-0000-0000B97A0000}"/>
    <cellStyle name="Title 5 3 2 5" xfId="31416" xr:uid="{00000000-0005-0000-0000-0000BA7A0000}"/>
    <cellStyle name="Title 5 3 2 6" xfId="31417" xr:uid="{00000000-0005-0000-0000-0000BB7A0000}"/>
    <cellStyle name="Title 5 3 20" xfId="31418" xr:uid="{00000000-0005-0000-0000-0000BC7A0000}"/>
    <cellStyle name="Title 5 3 21" xfId="31419" xr:uid="{00000000-0005-0000-0000-0000BD7A0000}"/>
    <cellStyle name="Title 5 3 22" xfId="31420" xr:uid="{00000000-0005-0000-0000-0000BE7A0000}"/>
    <cellStyle name="Title 5 3 23" xfId="31421" xr:uid="{00000000-0005-0000-0000-0000BF7A0000}"/>
    <cellStyle name="Title 5 3 24" xfId="31422" xr:uid="{00000000-0005-0000-0000-0000C07A0000}"/>
    <cellStyle name="Title 5 3 25" xfId="31423" xr:uid="{00000000-0005-0000-0000-0000C17A0000}"/>
    <cellStyle name="Title 5 3 3" xfId="31424" xr:uid="{00000000-0005-0000-0000-0000C27A0000}"/>
    <cellStyle name="Title 5 3 4" xfId="31425" xr:uid="{00000000-0005-0000-0000-0000C37A0000}"/>
    <cellStyle name="Title 5 3 5" xfId="31426" xr:uid="{00000000-0005-0000-0000-0000C47A0000}"/>
    <cellStyle name="Title 5 3 6" xfId="31427" xr:uid="{00000000-0005-0000-0000-0000C57A0000}"/>
    <cellStyle name="Title 5 3 7" xfId="31428" xr:uid="{00000000-0005-0000-0000-0000C67A0000}"/>
    <cellStyle name="Title 5 3 8" xfId="31429" xr:uid="{00000000-0005-0000-0000-0000C77A0000}"/>
    <cellStyle name="Title 5 3 9" xfId="31430" xr:uid="{00000000-0005-0000-0000-0000C87A0000}"/>
    <cellStyle name="Title 5 30" xfId="31431" xr:uid="{00000000-0005-0000-0000-0000C97A0000}"/>
    <cellStyle name="Title 5 31" xfId="31432" xr:uid="{00000000-0005-0000-0000-0000CA7A0000}"/>
    <cellStyle name="Title 5 32" xfId="31433" xr:uid="{00000000-0005-0000-0000-0000CB7A0000}"/>
    <cellStyle name="Title 5 33" xfId="31434" xr:uid="{00000000-0005-0000-0000-0000CC7A0000}"/>
    <cellStyle name="Title 5 34" xfId="31435" xr:uid="{00000000-0005-0000-0000-0000CD7A0000}"/>
    <cellStyle name="Title 5 35" xfId="31436" xr:uid="{00000000-0005-0000-0000-0000CE7A0000}"/>
    <cellStyle name="Title 5 36" xfId="31437" xr:uid="{00000000-0005-0000-0000-0000CF7A0000}"/>
    <cellStyle name="Title 5 37" xfId="31438" xr:uid="{00000000-0005-0000-0000-0000D07A0000}"/>
    <cellStyle name="Title 5 38" xfId="31439" xr:uid="{00000000-0005-0000-0000-0000D17A0000}"/>
    <cellStyle name="Title 5 39" xfId="31440" xr:uid="{00000000-0005-0000-0000-0000D27A0000}"/>
    <cellStyle name="Title 5 4" xfId="31441" xr:uid="{00000000-0005-0000-0000-0000D37A0000}"/>
    <cellStyle name="Title 5 4 10" xfId="31442" xr:uid="{00000000-0005-0000-0000-0000D47A0000}"/>
    <cellStyle name="Title 5 4 11" xfId="31443" xr:uid="{00000000-0005-0000-0000-0000D57A0000}"/>
    <cellStyle name="Title 5 4 12" xfId="31444" xr:uid="{00000000-0005-0000-0000-0000D67A0000}"/>
    <cellStyle name="Title 5 4 13" xfId="31445" xr:uid="{00000000-0005-0000-0000-0000D77A0000}"/>
    <cellStyle name="Title 5 4 14" xfId="31446" xr:uid="{00000000-0005-0000-0000-0000D87A0000}"/>
    <cellStyle name="Title 5 4 15" xfId="31447" xr:uid="{00000000-0005-0000-0000-0000D97A0000}"/>
    <cellStyle name="Title 5 4 16" xfId="31448" xr:uid="{00000000-0005-0000-0000-0000DA7A0000}"/>
    <cellStyle name="Title 5 4 17" xfId="31449" xr:uid="{00000000-0005-0000-0000-0000DB7A0000}"/>
    <cellStyle name="Title 5 4 18" xfId="31450" xr:uid="{00000000-0005-0000-0000-0000DC7A0000}"/>
    <cellStyle name="Title 5 4 19" xfId="31451" xr:uid="{00000000-0005-0000-0000-0000DD7A0000}"/>
    <cellStyle name="Title 5 4 2" xfId="31452" xr:uid="{00000000-0005-0000-0000-0000DE7A0000}"/>
    <cellStyle name="Title 5 4 2 2" xfId="31453" xr:uid="{00000000-0005-0000-0000-0000DF7A0000}"/>
    <cellStyle name="Title 5 4 2 3" xfId="31454" xr:uid="{00000000-0005-0000-0000-0000E07A0000}"/>
    <cellStyle name="Title 5 4 2 4" xfId="31455" xr:uid="{00000000-0005-0000-0000-0000E17A0000}"/>
    <cellStyle name="Title 5 4 2 5" xfId="31456" xr:uid="{00000000-0005-0000-0000-0000E27A0000}"/>
    <cellStyle name="Title 5 4 2 6" xfId="31457" xr:uid="{00000000-0005-0000-0000-0000E37A0000}"/>
    <cellStyle name="Title 5 4 20" xfId="31458" xr:uid="{00000000-0005-0000-0000-0000E47A0000}"/>
    <cellStyle name="Title 5 4 21" xfId="31459" xr:uid="{00000000-0005-0000-0000-0000E57A0000}"/>
    <cellStyle name="Title 5 4 22" xfId="31460" xr:uid="{00000000-0005-0000-0000-0000E67A0000}"/>
    <cellStyle name="Title 5 4 23" xfId="31461" xr:uid="{00000000-0005-0000-0000-0000E77A0000}"/>
    <cellStyle name="Title 5 4 24" xfId="31462" xr:uid="{00000000-0005-0000-0000-0000E87A0000}"/>
    <cellStyle name="Title 5 4 25" xfId="31463" xr:uid="{00000000-0005-0000-0000-0000E97A0000}"/>
    <cellStyle name="Title 5 4 3" xfId="31464" xr:uid="{00000000-0005-0000-0000-0000EA7A0000}"/>
    <cellStyle name="Title 5 4 4" xfId="31465" xr:uid="{00000000-0005-0000-0000-0000EB7A0000}"/>
    <cellStyle name="Title 5 4 5" xfId="31466" xr:uid="{00000000-0005-0000-0000-0000EC7A0000}"/>
    <cellStyle name="Title 5 4 6" xfId="31467" xr:uid="{00000000-0005-0000-0000-0000ED7A0000}"/>
    <cellStyle name="Title 5 4 7" xfId="31468" xr:uid="{00000000-0005-0000-0000-0000EE7A0000}"/>
    <cellStyle name="Title 5 4 8" xfId="31469" xr:uid="{00000000-0005-0000-0000-0000EF7A0000}"/>
    <cellStyle name="Title 5 4 9" xfId="31470" xr:uid="{00000000-0005-0000-0000-0000F07A0000}"/>
    <cellStyle name="Title 5 40" xfId="31471" xr:uid="{00000000-0005-0000-0000-0000F17A0000}"/>
    <cellStyle name="Title 5 41" xfId="31472" xr:uid="{00000000-0005-0000-0000-0000F27A0000}"/>
    <cellStyle name="Title 5 5" xfId="31473" xr:uid="{00000000-0005-0000-0000-0000F37A0000}"/>
    <cellStyle name="Title 5 5 10" xfId="31474" xr:uid="{00000000-0005-0000-0000-0000F47A0000}"/>
    <cellStyle name="Title 5 5 11" xfId="31475" xr:uid="{00000000-0005-0000-0000-0000F57A0000}"/>
    <cellStyle name="Title 5 5 12" xfId="31476" xr:uid="{00000000-0005-0000-0000-0000F67A0000}"/>
    <cellStyle name="Title 5 5 13" xfId="31477" xr:uid="{00000000-0005-0000-0000-0000F77A0000}"/>
    <cellStyle name="Title 5 5 14" xfId="31478" xr:uid="{00000000-0005-0000-0000-0000F87A0000}"/>
    <cellStyle name="Title 5 5 15" xfId="31479" xr:uid="{00000000-0005-0000-0000-0000F97A0000}"/>
    <cellStyle name="Title 5 5 16" xfId="31480" xr:uid="{00000000-0005-0000-0000-0000FA7A0000}"/>
    <cellStyle name="Title 5 5 17" xfId="31481" xr:uid="{00000000-0005-0000-0000-0000FB7A0000}"/>
    <cellStyle name="Title 5 5 18" xfId="31482" xr:uid="{00000000-0005-0000-0000-0000FC7A0000}"/>
    <cellStyle name="Title 5 5 19" xfId="31483" xr:uid="{00000000-0005-0000-0000-0000FD7A0000}"/>
    <cellStyle name="Title 5 5 2" xfId="31484" xr:uid="{00000000-0005-0000-0000-0000FE7A0000}"/>
    <cellStyle name="Title 5 5 2 2" xfId="31485" xr:uid="{00000000-0005-0000-0000-0000FF7A0000}"/>
    <cellStyle name="Title 5 5 2 3" xfId="31486" xr:uid="{00000000-0005-0000-0000-0000007B0000}"/>
    <cellStyle name="Title 5 5 2 4" xfId="31487" xr:uid="{00000000-0005-0000-0000-0000017B0000}"/>
    <cellStyle name="Title 5 5 2 5" xfId="31488" xr:uid="{00000000-0005-0000-0000-0000027B0000}"/>
    <cellStyle name="Title 5 5 2 6" xfId="31489" xr:uid="{00000000-0005-0000-0000-0000037B0000}"/>
    <cellStyle name="Title 5 5 20" xfId="31490" xr:uid="{00000000-0005-0000-0000-0000047B0000}"/>
    <cellStyle name="Title 5 5 21" xfId="31491" xr:uid="{00000000-0005-0000-0000-0000057B0000}"/>
    <cellStyle name="Title 5 5 22" xfId="31492" xr:uid="{00000000-0005-0000-0000-0000067B0000}"/>
    <cellStyle name="Title 5 5 23" xfId="31493" xr:uid="{00000000-0005-0000-0000-0000077B0000}"/>
    <cellStyle name="Title 5 5 24" xfId="31494" xr:uid="{00000000-0005-0000-0000-0000087B0000}"/>
    <cellStyle name="Title 5 5 25" xfId="31495" xr:uid="{00000000-0005-0000-0000-0000097B0000}"/>
    <cellStyle name="Title 5 5 3" xfId="31496" xr:uid="{00000000-0005-0000-0000-00000A7B0000}"/>
    <cellStyle name="Title 5 5 4" xfId="31497" xr:uid="{00000000-0005-0000-0000-00000B7B0000}"/>
    <cellStyle name="Title 5 5 5" xfId="31498" xr:uid="{00000000-0005-0000-0000-00000C7B0000}"/>
    <cellStyle name="Title 5 5 6" xfId="31499" xr:uid="{00000000-0005-0000-0000-00000D7B0000}"/>
    <cellStyle name="Title 5 5 7" xfId="31500" xr:uid="{00000000-0005-0000-0000-00000E7B0000}"/>
    <cellStyle name="Title 5 5 8" xfId="31501" xr:uid="{00000000-0005-0000-0000-00000F7B0000}"/>
    <cellStyle name="Title 5 5 9" xfId="31502" xr:uid="{00000000-0005-0000-0000-0000107B0000}"/>
    <cellStyle name="Title 5 6" xfId="31503" xr:uid="{00000000-0005-0000-0000-0000117B0000}"/>
    <cellStyle name="Title 5 6 10" xfId="31504" xr:uid="{00000000-0005-0000-0000-0000127B0000}"/>
    <cellStyle name="Title 5 6 11" xfId="31505" xr:uid="{00000000-0005-0000-0000-0000137B0000}"/>
    <cellStyle name="Title 5 6 12" xfId="31506" xr:uid="{00000000-0005-0000-0000-0000147B0000}"/>
    <cellStyle name="Title 5 6 13" xfId="31507" xr:uid="{00000000-0005-0000-0000-0000157B0000}"/>
    <cellStyle name="Title 5 6 14" xfId="31508" xr:uid="{00000000-0005-0000-0000-0000167B0000}"/>
    <cellStyle name="Title 5 6 15" xfId="31509" xr:uid="{00000000-0005-0000-0000-0000177B0000}"/>
    <cellStyle name="Title 5 6 16" xfId="31510" xr:uid="{00000000-0005-0000-0000-0000187B0000}"/>
    <cellStyle name="Title 5 6 17" xfId="31511" xr:uid="{00000000-0005-0000-0000-0000197B0000}"/>
    <cellStyle name="Title 5 6 18" xfId="31512" xr:uid="{00000000-0005-0000-0000-00001A7B0000}"/>
    <cellStyle name="Title 5 6 19" xfId="31513" xr:uid="{00000000-0005-0000-0000-00001B7B0000}"/>
    <cellStyle name="Title 5 6 2" xfId="31514" xr:uid="{00000000-0005-0000-0000-00001C7B0000}"/>
    <cellStyle name="Title 5 6 20" xfId="31515" xr:uid="{00000000-0005-0000-0000-00001D7B0000}"/>
    <cellStyle name="Title 5 6 21" xfId="31516" xr:uid="{00000000-0005-0000-0000-00001E7B0000}"/>
    <cellStyle name="Title 5 6 22" xfId="31517" xr:uid="{00000000-0005-0000-0000-00001F7B0000}"/>
    <cellStyle name="Title 5 6 23" xfId="31518" xr:uid="{00000000-0005-0000-0000-0000207B0000}"/>
    <cellStyle name="Title 5 6 24" xfId="31519" xr:uid="{00000000-0005-0000-0000-0000217B0000}"/>
    <cellStyle name="Title 5 6 25" xfId="31520" xr:uid="{00000000-0005-0000-0000-0000227B0000}"/>
    <cellStyle name="Title 5 6 3" xfId="31521" xr:uid="{00000000-0005-0000-0000-0000237B0000}"/>
    <cellStyle name="Title 5 6 4" xfId="31522" xr:uid="{00000000-0005-0000-0000-0000247B0000}"/>
    <cellStyle name="Title 5 6 5" xfId="31523" xr:uid="{00000000-0005-0000-0000-0000257B0000}"/>
    <cellStyle name="Title 5 6 6" xfId="31524" xr:uid="{00000000-0005-0000-0000-0000267B0000}"/>
    <cellStyle name="Title 5 6 7" xfId="31525" xr:uid="{00000000-0005-0000-0000-0000277B0000}"/>
    <cellStyle name="Title 5 6 8" xfId="31526" xr:uid="{00000000-0005-0000-0000-0000287B0000}"/>
    <cellStyle name="Title 5 6 9" xfId="31527" xr:uid="{00000000-0005-0000-0000-0000297B0000}"/>
    <cellStyle name="Title 5 7" xfId="31528" xr:uid="{00000000-0005-0000-0000-00002A7B0000}"/>
    <cellStyle name="Title 5 7 10" xfId="31529" xr:uid="{00000000-0005-0000-0000-00002B7B0000}"/>
    <cellStyle name="Title 5 7 11" xfId="31530" xr:uid="{00000000-0005-0000-0000-00002C7B0000}"/>
    <cellStyle name="Title 5 7 12" xfId="31531" xr:uid="{00000000-0005-0000-0000-00002D7B0000}"/>
    <cellStyle name="Title 5 7 13" xfId="31532" xr:uid="{00000000-0005-0000-0000-00002E7B0000}"/>
    <cellStyle name="Title 5 7 14" xfId="31533" xr:uid="{00000000-0005-0000-0000-00002F7B0000}"/>
    <cellStyle name="Title 5 7 15" xfId="31534" xr:uid="{00000000-0005-0000-0000-0000307B0000}"/>
    <cellStyle name="Title 5 7 16" xfId="31535" xr:uid="{00000000-0005-0000-0000-0000317B0000}"/>
    <cellStyle name="Title 5 7 17" xfId="31536" xr:uid="{00000000-0005-0000-0000-0000327B0000}"/>
    <cellStyle name="Title 5 7 18" xfId="31537" xr:uid="{00000000-0005-0000-0000-0000337B0000}"/>
    <cellStyle name="Title 5 7 19" xfId="31538" xr:uid="{00000000-0005-0000-0000-0000347B0000}"/>
    <cellStyle name="Title 5 7 2" xfId="31539" xr:uid="{00000000-0005-0000-0000-0000357B0000}"/>
    <cellStyle name="Title 5 7 20" xfId="31540" xr:uid="{00000000-0005-0000-0000-0000367B0000}"/>
    <cellStyle name="Title 5 7 21" xfId="31541" xr:uid="{00000000-0005-0000-0000-0000377B0000}"/>
    <cellStyle name="Title 5 7 22" xfId="31542" xr:uid="{00000000-0005-0000-0000-0000387B0000}"/>
    <cellStyle name="Title 5 7 23" xfId="31543" xr:uid="{00000000-0005-0000-0000-0000397B0000}"/>
    <cellStyle name="Title 5 7 24" xfId="31544" xr:uid="{00000000-0005-0000-0000-00003A7B0000}"/>
    <cellStyle name="Title 5 7 25" xfId="31545" xr:uid="{00000000-0005-0000-0000-00003B7B0000}"/>
    <cellStyle name="Title 5 7 3" xfId="31546" xr:uid="{00000000-0005-0000-0000-00003C7B0000}"/>
    <cellStyle name="Title 5 7 4" xfId="31547" xr:uid="{00000000-0005-0000-0000-00003D7B0000}"/>
    <cellStyle name="Title 5 7 5" xfId="31548" xr:uid="{00000000-0005-0000-0000-00003E7B0000}"/>
    <cellStyle name="Title 5 7 6" xfId="31549" xr:uid="{00000000-0005-0000-0000-00003F7B0000}"/>
    <cellStyle name="Title 5 7 7" xfId="31550" xr:uid="{00000000-0005-0000-0000-0000407B0000}"/>
    <cellStyle name="Title 5 7 8" xfId="31551" xr:uid="{00000000-0005-0000-0000-0000417B0000}"/>
    <cellStyle name="Title 5 7 9" xfId="31552" xr:uid="{00000000-0005-0000-0000-0000427B0000}"/>
    <cellStyle name="Title 5 8" xfId="31553" xr:uid="{00000000-0005-0000-0000-0000437B0000}"/>
    <cellStyle name="Title 5 8 10" xfId="31554" xr:uid="{00000000-0005-0000-0000-0000447B0000}"/>
    <cellStyle name="Title 5 8 11" xfId="31555" xr:uid="{00000000-0005-0000-0000-0000457B0000}"/>
    <cellStyle name="Title 5 8 12" xfId="31556" xr:uid="{00000000-0005-0000-0000-0000467B0000}"/>
    <cellStyle name="Title 5 8 13" xfId="31557" xr:uid="{00000000-0005-0000-0000-0000477B0000}"/>
    <cellStyle name="Title 5 8 14" xfId="31558" xr:uid="{00000000-0005-0000-0000-0000487B0000}"/>
    <cellStyle name="Title 5 8 15" xfId="31559" xr:uid="{00000000-0005-0000-0000-0000497B0000}"/>
    <cellStyle name="Title 5 8 16" xfId="31560" xr:uid="{00000000-0005-0000-0000-00004A7B0000}"/>
    <cellStyle name="Title 5 8 17" xfId="31561" xr:uid="{00000000-0005-0000-0000-00004B7B0000}"/>
    <cellStyle name="Title 5 8 18" xfId="31562" xr:uid="{00000000-0005-0000-0000-00004C7B0000}"/>
    <cellStyle name="Title 5 8 19" xfId="31563" xr:uid="{00000000-0005-0000-0000-00004D7B0000}"/>
    <cellStyle name="Title 5 8 2" xfId="31564" xr:uid="{00000000-0005-0000-0000-00004E7B0000}"/>
    <cellStyle name="Title 5 8 20" xfId="31565" xr:uid="{00000000-0005-0000-0000-00004F7B0000}"/>
    <cellStyle name="Title 5 8 21" xfId="31566" xr:uid="{00000000-0005-0000-0000-0000507B0000}"/>
    <cellStyle name="Title 5 8 22" xfId="31567" xr:uid="{00000000-0005-0000-0000-0000517B0000}"/>
    <cellStyle name="Title 5 8 23" xfId="31568" xr:uid="{00000000-0005-0000-0000-0000527B0000}"/>
    <cellStyle name="Title 5 8 24" xfId="31569" xr:uid="{00000000-0005-0000-0000-0000537B0000}"/>
    <cellStyle name="Title 5 8 25" xfId="31570" xr:uid="{00000000-0005-0000-0000-0000547B0000}"/>
    <cellStyle name="Title 5 8 3" xfId="31571" xr:uid="{00000000-0005-0000-0000-0000557B0000}"/>
    <cellStyle name="Title 5 8 4" xfId="31572" xr:uid="{00000000-0005-0000-0000-0000567B0000}"/>
    <cellStyle name="Title 5 8 5" xfId="31573" xr:uid="{00000000-0005-0000-0000-0000577B0000}"/>
    <cellStyle name="Title 5 8 6" xfId="31574" xr:uid="{00000000-0005-0000-0000-0000587B0000}"/>
    <cellStyle name="Title 5 8 7" xfId="31575" xr:uid="{00000000-0005-0000-0000-0000597B0000}"/>
    <cellStyle name="Title 5 8 8" xfId="31576" xr:uid="{00000000-0005-0000-0000-00005A7B0000}"/>
    <cellStyle name="Title 5 8 9" xfId="31577" xr:uid="{00000000-0005-0000-0000-00005B7B0000}"/>
    <cellStyle name="Title 5 9" xfId="31578" xr:uid="{00000000-0005-0000-0000-00005C7B0000}"/>
    <cellStyle name="Title 5 9 10" xfId="31579" xr:uid="{00000000-0005-0000-0000-00005D7B0000}"/>
    <cellStyle name="Title 5 9 11" xfId="31580" xr:uid="{00000000-0005-0000-0000-00005E7B0000}"/>
    <cellStyle name="Title 5 9 12" xfId="31581" xr:uid="{00000000-0005-0000-0000-00005F7B0000}"/>
    <cellStyle name="Title 5 9 13" xfId="31582" xr:uid="{00000000-0005-0000-0000-0000607B0000}"/>
    <cellStyle name="Title 5 9 14" xfId="31583" xr:uid="{00000000-0005-0000-0000-0000617B0000}"/>
    <cellStyle name="Title 5 9 15" xfId="31584" xr:uid="{00000000-0005-0000-0000-0000627B0000}"/>
    <cellStyle name="Title 5 9 16" xfId="31585" xr:uid="{00000000-0005-0000-0000-0000637B0000}"/>
    <cellStyle name="Title 5 9 17" xfId="31586" xr:uid="{00000000-0005-0000-0000-0000647B0000}"/>
    <cellStyle name="Title 5 9 18" xfId="31587" xr:uid="{00000000-0005-0000-0000-0000657B0000}"/>
    <cellStyle name="Title 5 9 19" xfId="31588" xr:uid="{00000000-0005-0000-0000-0000667B0000}"/>
    <cellStyle name="Title 5 9 2" xfId="31589" xr:uid="{00000000-0005-0000-0000-0000677B0000}"/>
    <cellStyle name="Title 5 9 20" xfId="31590" xr:uid="{00000000-0005-0000-0000-0000687B0000}"/>
    <cellStyle name="Title 5 9 21" xfId="31591" xr:uid="{00000000-0005-0000-0000-0000697B0000}"/>
    <cellStyle name="Title 5 9 22" xfId="31592" xr:uid="{00000000-0005-0000-0000-00006A7B0000}"/>
    <cellStyle name="Title 5 9 23" xfId="31593" xr:uid="{00000000-0005-0000-0000-00006B7B0000}"/>
    <cellStyle name="Title 5 9 24" xfId="31594" xr:uid="{00000000-0005-0000-0000-00006C7B0000}"/>
    <cellStyle name="Title 5 9 25" xfId="31595" xr:uid="{00000000-0005-0000-0000-00006D7B0000}"/>
    <cellStyle name="Title 5 9 3" xfId="31596" xr:uid="{00000000-0005-0000-0000-00006E7B0000}"/>
    <cellStyle name="Title 5 9 4" xfId="31597" xr:uid="{00000000-0005-0000-0000-00006F7B0000}"/>
    <cellStyle name="Title 5 9 5" xfId="31598" xr:uid="{00000000-0005-0000-0000-0000707B0000}"/>
    <cellStyle name="Title 5 9 6" xfId="31599" xr:uid="{00000000-0005-0000-0000-0000717B0000}"/>
    <cellStyle name="Title 5 9 7" xfId="31600" xr:uid="{00000000-0005-0000-0000-0000727B0000}"/>
    <cellStyle name="Title 5 9 8" xfId="31601" xr:uid="{00000000-0005-0000-0000-0000737B0000}"/>
    <cellStyle name="Title 5 9 9" xfId="31602" xr:uid="{00000000-0005-0000-0000-0000747B0000}"/>
    <cellStyle name="Title 6" xfId="31603" xr:uid="{00000000-0005-0000-0000-0000757B0000}"/>
    <cellStyle name="Title 6 10" xfId="31604" xr:uid="{00000000-0005-0000-0000-0000767B0000}"/>
    <cellStyle name="Title 6 10 10" xfId="31605" xr:uid="{00000000-0005-0000-0000-0000777B0000}"/>
    <cellStyle name="Title 6 10 11" xfId="31606" xr:uid="{00000000-0005-0000-0000-0000787B0000}"/>
    <cellStyle name="Title 6 10 12" xfId="31607" xr:uid="{00000000-0005-0000-0000-0000797B0000}"/>
    <cellStyle name="Title 6 10 13" xfId="31608" xr:uid="{00000000-0005-0000-0000-00007A7B0000}"/>
    <cellStyle name="Title 6 10 14" xfId="31609" xr:uid="{00000000-0005-0000-0000-00007B7B0000}"/>
    <cellStyle name="Title 6 10 15" xfId="31610" xr:uid="{00000000-0005-0000-0000-00007C7B0000}"/>
    <cellStyle name="Title 6 10 16" xfId="31611" xr:uid="{00000000-0005-0000-0000-00007D7B0000}"/>
    <cellStyle name="Title 6 10 17" xfId="31612" xr:uid="{00000000-0005-0000-0000-00007E7B0000}"/>
    <cellStyle name="Title 6 10 18" xfId="31613" xr:uid="{00000000-0005-0000-0000-00007F7B0000}"/>
    <cellStyle name="Title 6 10 19" xfId="31614" xr:uid="{00000000-0005-0000-0000-0000807B0000}"/>
    <cellStyle name="Title 6 10 2" xfId="31615" xr:uid="{00000000-0005-0000-0000-0000817B0000}"/>
    <cellStyle name="Title 6 10 20" xfId="31616" xr:uid="{00000000-0005-0000-0000-0000827B0000}"/>
    <cellStyle name="Title 6 10 21" xfId="31617" xr:uid="{00000000-0005-0000-0000-0000837B0000}"/>
    <cellStyle name="Title 6 10 22" xfId="31618" xr:uid="{00000000-0005-0000-0000-0000847B0000}"/>
    <cellStyle name="Title 6 10 23" xfId="31619" xr:uid="{00000000-0005-0000-0000-0000857B0000}"/>
    <cellStyle name="Title 6 10 24" xfId="31620" xr:uid="{00000000-0005-0000-0000-0000867B0000}"/>
    <cellStyle name="Title 6 10 25" xfId="31621" xr:uid="{00000000-0005-0000-0000-0000877B0000}"/>
    <cellStyle name="Title 6 10 3" xfId="31622" xr:uid="{00000000-0005-0000-0000-0000887B0000}"/>
    <cellStyle name="Title 6 10 4" xfId="31623" xr:uid="{00000000-0005-0000-0000-0000897B0000}"/>
    <cellStyle name="Title 6 10 5" xfId="31624" xr:uid="{00000000-0005-0000-0000-00008A7B0000}"/>
    <cellStyle name="Title 6 10 6" xfId="31625" xr:uid="{00000000-0005-0000-0000-00008B7B0000}"/>
    <cellStyle name="Title 6 10 7" xfId="31626" xr:uid="{00000000-0005-0000-0000-00008C7B0000}"/>
    <cellStyle name="Title 6 10 8" xfId="31627" xr:uid="{00000000-0005-0000-0000-00008D7B0000}"/>
    <cellStyle name="Title 6 10 9" xfId="31628" xr:uid="{00000000-0005-0000-0000-00008E7B0000}"/>
    <cellStyle name="Title 6 11" xfId="31629" xr:uid="{00000000-0005-0000-0000-00008F7B0000}"/>
    <cellStyle name="Title 6 11 2" xfId="31630" xr:uid="{00000000-0005-0000-0000-0000907B0000}"/>
    <cellStyle name="Title 6 11 3" xfId="31631" xr:uid="{00000000-0005-0000-0000-0000917B0000}"/>
    <cellStyle name="Title 6 11 4" xfId="31632" xr:uid="{00000000-0005-0000-0000-0000927B0000}"/>
    <cellStyle name="Title 6 11 5" xfId="31633" xr:uid="{00000000-0005-0000-0000-0000937B0000}"/>
    <cellStyle name="Title 6 11 6" xfId="31634" xr:uid="{00000000-0005-0000-0000-0000947B0000}"/>
    <cellStyle name="Title 6 12" xfId="31635" xr:uid="{00000000-0005-0000-0000-0000957B0000}"/>
    <cellStyle name="Title 6 13" xfId="31636" xr:uid="{00000000-0005-0000-0000-0000967B0000}"/>
    <cellStyle name="Title 6 14" xfId="31637" xr:uid="{00000000-0005-0000-0000-0000977B0000}"/>
    <cellStyle name="Title 6 15" xfId="31638" xr:uid="{00000000-0005-0000-0000-0000987B0000}"/>
    <cellStyle name="Title 6 16" xfId="31639" xr:uid="{00000000-0005-0000-0000-0000997B0000}"/>
    <cellStyle name="Title 6 17" xfId="31640" xr:uid="{00000000-0005-0000-0000-00009A7B0000}"/>
    <cellStyle name="Title 6 18" xfId="31641" xr:uid="{00000000-0005-0000-0000-00009B7B0000}"/>
    <cellStyle name="Title 6 19" xfId="31642" xr:uid="{00000000-0005-0000-0000-00009C7B0000}"/>
    <cellStyle name="Title 6 2" xfId="31643" xr:uid="{00000000-0005-0000-0000-00009D7B0000}"/>
    <cellStyle name="Title 6 2 10" xfId="31644" xr:uid="{00000000-0005-0000-0000-00009E7B0000}"/>
    <cellStyle name="Title 6 2 11" xfId="31645" xr:uid="{00000000-0005-0000-0000-00009F7B0000}"/>
    <cellStyle name="Title 6 2 12" xfId="31646" xr:uid="{00000000-0005-0000-0000-0000A07B0000}"/>
    <cellStyle name="Title 6 2 13" xfId="31647" xr:uid="{00000000-0005-0000-0000-0000A17B0000}"/>
    <cellStyle name="Title 6 2 14" xfId="31648" xr:uid="{00000000-0005-0000-0000-0000A27B0000}"/>
    <cellStyle name="Title 6 2 15" xfId="31649" xr:uid="{00000000-0005-0000-0000-0000A37B0000}"/>
    <cellStyle name="Title 6 2 16" xfId="31650" xr:uid="{00000000-0005-0000-0000-0000A47B0000}"/>
    <cellStyle name="Title 6 2 17" xfId="31651" xr:uid="{00000000-0005-0000-0000-0000A57B0000}"/>
    <cellStyle name="Title 6 2 18" xfId="31652" xr:uid="{00000000-0005-0000-0000-0000A67B0000}"/>
    <cellStyle name="Title 6 2 19" xfId="31653" xr:uid="{00000000-0005-0000-0000-0000A77B0000}"/>
    <cellStyle name="Title 6 2 2" xfId="31654" xr:uid="{00000000-0005-0000-0000-0000A87B0000}"/>
    <cellStyle name="Title 6 2 2 2" xfId="31655" xr:uid="{00000000-0005-0000-0000-0000A97B0000}"/>
    <cellStyle name="Title 6 2 2 3" xfId="31656" xr:uid="{00000000-0005-0000-0000-0000AA7B0000}"/>
    <cellStyle name="Title 6 2 2 4" xfId="31657" xr:uid="{00000000-0005-0000-0000-0000AB7B0000}"/>
    <cellStyle name="Title 6 2 2 5" xfId="31658" xr:uid="{00000000-0005-0000-0000-0000AC7B0000}"/>
    <cellStyle name="Title 6 2 2 6" xfId="31659" xr:uid="{00000000-0005-0000-0000-0000AD7B0000}"/>
    <cellStyle name="Title 6 2 20" xfId="31660" xr:uid="{00000000-0005-0000-0000-0000AE7B0000}"/>
    <cellStyle name="Title 6 2 21" xfId="31661" xr:uid="{00000000-0005-0000-0000-0000AF7B0000}"/>
    <cellStyle name="Title 6 2 22" xfId="31662" xr:uid="{00000000-0005-0000-0000-0000B07B0000}"/>
    <cellStyle name="Title 6 2 23" xfId="31663" xr:uid="{00000000-0005-0000-0000-0000B17B0000}"/>
    <cellStyle name="Title 6 2 24" xfId="31664" xr:uid="{00000000-0005-0000-0000-0000B27B0000}"/>
    <cellStyle name="Title 6 2 25" xfId="31665" xr:uid="{00000000-0005-0000-0000-0000B37B0000}"/>
    <cellStyle name="Title 6 2 3" xfId="31666" xr:uid="{00000000-0005-0000-0000-0000B47B0000}"/>
    <cellStyle name="Title 6 2 4" xfId="31667" xr:uid="{00000000-0005-0000-0000-0000B57B0000}"/>
    <cellStyle name="Title 6 2 5" xfId="31668" xr:uid="{00000000-0005-0000-0000-0000B67B0000}"/>
    <cellStyle name="Title 6 2 6" xfId="31669" xr:uid="{00000000-0005-0000-0000-0000B77B0000}"/>
    <cellStyle name="Title 6 2 7" xfId="31670" xr:uid="{00000000-0005-0000-0000-0000B87B0000}"/>
    <cellStyle name="Title 6 2 8" xfId="31671" xr:uid="{00000000-0005-0000-0000-0000B97B0000}"/>
    <cellStyle name="Title 6 2 9" xfId="31672" xr:uid="{00000000-0005-0000-0000-0000BA7B0000}"/>
    <cellStyle name="Title 6 20" xfId="31673" xr:uid="{00000000-0005-0000-0000-0000BB7B0000}"/>
    <cellStyle name="Title 6 21" xfId="31674" xr:uid="{00000000-0005-0000-0000-0000BC7B0000}"/>
    <cellStyle name="Title 6 22" xfId="31675" xr:uid="{00000000-0005-0000-0000-0000BD7B0000}"/>
    <cellStyle name="Title 6 23" xfId="31676" xr:uid="{00000000-0005-0000-0000-0000BE7B0000}"/>
    <cellStyle name="Title 6 24" xfId="31677" xr:uid="{00000000-0005-0000-0000-0000BF7B0000}"/>
    <cellStyle name="Title 6 25" xfId="31678" xr:uid="{00000000-0005-0000-0000-0000C07B0000}"/>
    <cellStyle name="Title 6 26" xfId="31679" xr:uid="{00000000-0005-0000-0000-0000C17B0000}"/>
    <cellStyle name="Title 6 27" xfId="31680" xr:uid="{00000000-0005-0000-0000-0000C27B0000}"/>
    <cellStyle name="Title 6 28" xfId="31681" xr:uid="{00000000-0005-0000-0000-0000C37B0000}"/>
    <cellStyle name="Title 6 29" xfId="31682" xr:uid="{00000000-0005-0000-0000-0000C47B0000}"/>
    <cellStyle name="Title 6 3" xfId="31683" xr:uid="{00000000-0005-0000-0000-0000C57B0000}"/>
    <cellStyle name="Title 6 3 10" xfId="31684" xr:uid="{00000000-0005-0000-0000-0000C67B0000}"/>
    <cellStyle name="Title 6 3 11" xfId="31685" xr:uid="{00000000-0005-0000-0000-0000C77B0000}"/>
    <cellStyle name="Title 6 3 12" xfId="31686" xr:uid="{00000000-0005-0000-0000-0000C87B0000}"/>
    <cellStyle name="Title 6 3 13" xfId="31687" xr:uid="{00000000-0005-0000-0000-0000C97B0000}"/>
    <cellStyle name="Title 6 3 14" xfId="31688" xr:uid="{00000000-0005-0000-0000-0000CA7B0000}"/>
    <cellStyle name="Title 6 3 15" xfId="31689" xr:uid="{00000000-0005-0000-0000-0000CB7B0000}"/>
    <cellStyle name="Title 6 3 16" xfId="31690" xr:uid="{00000000-0005-0000-0000-0000CC7B0000}"/>
    <cellStyle name="Title 6 3 17" xfId="31691" xr:uid="{00000000-0005-0000-0000-0000CD7B0000}"/>
    <cellStyle name="Title 6 3 18" xfId="31692" xr:uid="{00000000-0005-0000-0000-0000CE7B0000}"/>
    <cellStyle name="Title 6 3 19" xfId="31693" xr:uid="{00000000-0005-0000-0000-0000CF7B0000}"/>
    <cellStyle name="Title 6 3 2" xfId="31694" xr:uid="{00000000-0005-0000-0000-0000D07B0000}"/>
    <cellStyle name="Title 6 3 2 2" xfId="31695" xr:uid="{00000000-0005-0000-0000-0000D17B0000}"/>
    <cellStyle name="Title 6 3 2 3" xfId="31696" xr:uid="{00000000-0005-0000-0000-0000D27B0000}"/>
    <cellStyle name="Title 6 3 2 4" xfId="31697" xr:uid="{00000000-0005-0000-0000-0000D37B0000}"/>
    <cellStyle name="Title 6 3 2 5" xfId="31698" xr:uid="{00000000-0005-0000-0000-0000D47B0000}"/>
    <cellStyle name="Title 6 3 2 6" xfId="31699" xr:uid="{00000000-0005-0000-0000-0000D57B0000}"/>
    <cellStyle name="Title 6 3 20" xfId="31700" xr:uid="{00000000-0005-0000-0000-0000D67B0000}"/>
    <cellStyle name="Title 6 3 21" xfId="31701" xr:uid="{00000000-0005-0000-0000-0000D77B0000}"/>
    <cellStyle name="Title 6 3 22" xfId="31702" xr:uid="{00000000-0005-0000-0000-0000D87B0000}"/>
    <cellStyle name="Title 6 3 23" xfId="31703" xr:uid="{00000000-0005-0000-0000-0000D97B0000}"/>
    <cellStyle name="Title 6 3 24" xfId="31704" xr:uid="{00000000-0005-0000-0000-0000DA7B0000}"/>
    <cellStyle name="Title 6 3 25" xfId="31705" xr:uid="{00000000-0005-0000-0000-0000DB7B0000}"/>
    <cellStyle name="Title 6 3 3" xfId="31706" xr:uid="{00000000-0005-0000-0000-0000DC7B0000}"/>
    <cellStyle name="Title 6 3 4" xfId="31707" xr:uid="{00000000-0005-0000-0000-0000DD7B0000}"/>
    <cellStyle name="Title 6 3 5" xfId="31708" xr:uid="{00000000-0005-0000-0000-0000DE7B0000}"/>
    <cellStyle name="Title 6 3 6" xfId="31709" xr:uid="{00000000-0005-0000-0000-0000DF7B0000}"/>
    <cellStyle name="Title 6 3 7" xfId="31710" xr:uid="{00000000-0005-0000-0000-0000E07B0000}"/>
    <cellStyle name="Title 6 3 8" xfId="31711" xr:uid="{00000000-0005-0000-0000-0000E17B0000}"/>
    <cellStyle name="Title 6 3 9" xfId="31712" xr:uid="{00000000-0005-0000-0000-0000E27B0000}"/>
    <cellStyle name="Title 6 30" xfId="31713" xr:uid="{00000000-0005-0000-0000-0000E37B0000}"/>
    <cellStyle name="Title 6 31" xfId="31714" xr:uid="{00000000-0005-0000-0000-0000E47B0000}"/>
    <cellStyle name="Title 6 32" xfId="31715" xr:uid="{00000000-0005-0000-0000-0000E57B0000}"/>
    <cellStyle name="Title 6 33" xfId="31716" xr:uid="{00000000-0005-0000-0000-0000E67B0000}"/>
    <cellStyle name="Title 6 34" xfId="31717" xr:uid="{00000000-0005-0000-0000-0000E77B0000}"/>
    <cellStyle name="Title 6 35" xfId="31718" xr:uid="{00000000-0005-0000-0000-0000E87B0000}"/>
    <cellStyle name="Title 6 36" xfId="31719" xr:uid="{00000000-0005-0000-0000-0000E97B0000}"/>
    <cellStyle name="Title 6 37" xfId="31720" xr:uid="{00000000-0005-0000-0000-0000EA7B0000}"/>
    <cellStyle name="Title 6 38" xfId="31721" xr:uid="{00000000-0005-0000-0000-0000EB7B0000}"/>
    <cellStyle name="Title 6 39" xfId="31722" xr:uid="{00000000-0005-0000-0000-0000EC7B0000}"/>
    <cellStyle name="Title 6 4" xfId="31723" xr:uid="{00000000-0005-0000-0000-0000ED7B0000}"/>
    <cellStyle name="Title 6 4 10" xfId="31724" xr:uid="{00000000-0005-0000-0000-0000EE7B0000}"/>
    <cellStyle name="Title 6 4 11" xfId="31725" xr:uid="{00000000-0005-0000-0000-0000EF7B0000}"/>
    <cellStyle name="Title 6 4 12" xfId="31726" xr:uid="{00000000-0005-0000-0000-0000F07B0000}"/>
    <cellStyle name="Title 6 4 13" xfId="31727" xr:uid="{00000000-0005-0000-0000-0000F17B0000}"/>
    <cellStyle name="Title 6 4 14" xfId="31728" xr:uid="{00000000-0005-0000-0000-0000F27B0000}"/>
    <cellStyle name="Title 6 4 15" xfId="31729" xr:uid="{00000000-0005-0000-0000-0000F37B0000}"/>
    <cellStyle name="Title 6 4 16" xfId="31730" xr:uid="{00000000-0005-0000-0000-0000F47B0000}"/>
    <cellStyle name="Title 6 4 17" xfId="31731" xr:uid="{00000000-0005-0000-0000-0000F57B0000}"/>
    <cellStyle name="Title 6 4 18" xfId="31732" xr:uid="{00000000-0005-0000-0000-0000F67B0000}"/>
    <cellStyle name="Title 6 4 19" xfId="31733" xr:uid="{00000000-0005-0000-0000-0000F77B0000}"/>
    <cellStyle name="Title 6 4 2" xfId="31734" xr:uid="{00000000-0005-0000-0000-0000F87B0000}"/>
    <cellStyle name="Title 6 4 2 2" xfId="31735" xr:uid="{00000000-0005-0000-0000-0000F97B0000}"/>
    <cellStyle name="Title 6 4 2 3" xfId="31736" xr:uid="{00000000-0005-0000-0000-0000FA7B0000}"/>
    <cellStyle name="Title 6 4 2 4" xfId="31737" xr:uid="{00000000-0005-0000-0000-0000FB7B0000}"/>
    <cellStyle name="Title 6 4 2 5" xfId="31738" xr:uid="{00000000-0005-0000-0000-0000FC7B0000}"/>
    <cellStyle name="Title 6 4 2 6" xfId="31739" xr:uid="{00000000-0005-0000-0000-0000FD7B0000}"/>
    <cellStyle name="Title 6 4 20" xfId="31740" xr:uid="{00000000-0005-0000-0000-0000FE7B0000}"/>
    <cellStyle name="Title 6 4 21" xfId="31741" xr:uid="{00000000-0005-0000-0000-0000FF7B0000}"/>
    <cellStyle name="Title 6 4 22" xfId="31742" xr:uid="{00000000-0005-0000-0000-0000007C0000}"/>
    <cellStyle name="Title 6 4 23" xfId="31743" xr:uid="{00000000-0005-0000-0000-0000017C0000}"/>
    <cellStyle name="Title 6 4 24" xfId="31744" xr:uid="{00000000-0005-0000-0000-0000027C0000}"/>
    <cellStyle name="Title 6 4 25" xfId="31745" xr:uid="{00000000-0005-0000-0000-0000037C0000}"/>
    <cellStyle name="Title 6 4 3" xfId="31746" xr:uid="{00000000-0005-0000-0000-0000047C0000}"/>
    <cellStyle name="Title 6 4 4" xfId="31747" xr:uid="{00000000-0005-0000-0000-0000057C0000}"/>
    <cellStyle name="Title 6 4 5" xfId="31748" xr:uid="{00000000-0005-0000-0000-0000067C0000}"/>
    <cellStyle name="Title 6 4 6" xfId="31749" xr:uid="{00000000-0005-0000-0000-0000077C0000}"/>
    <cellStyle name="Title 6 4 7" xfId="31750" xr:uid="{00000000-0005-0000-0000-0000087C0000}"/>
    <cellStyle name="Title 6 4 8" xfId="31751" xr:uid="{00000000-0005-0000-0000-0000097C0000}"/>
    <cellStyle name="Title 6 4 9" xfId="31752" xr:uid="{00000000-0005-0000-0000-00000A7C0000}"/>
    <cellStyle name="Title 6 40" xfId="31753" xr:uid="{00000000-0005-0000-0000-00000B7C0000}"/>
    <cellStyle name="Title 6 41" xfId="31754" xr:uid="{00000000-0005-0000-0000-00000C7C0000}"/>
    <cellStyle name="Title 6 5" xfId="31755" xr:uid="{00000000-0005-0000-0000-00000D7C0000}"/>
    <cellStyle name="Title 6 5 10" xfId="31756" xr:uid="{00000000-0005-0000-0000-00000E7C0000}"/>
    <cellStyle name="Title 6 5 11" xfId="31757" xr:uid="{00000000-0005-0000-0000-00000F7C0000}"/>
    <cellStyle name="Title 6 5 12" xfId="31758" xr:uid="{00000000-0005-0000-0000-0000107C0000}"/>
    <cellStyle name="Title 6 5 13" xfId="31759" xr:uid="{00000000-0005-0000-0000-0000117C0000}"/>
    <cellStyle name="Title 6 5 14" xfId="31760" xr:uid="{00000000-0005-0000-0000-0000127C0000}"/>
    <cellStyle name="Title 6 5 15" xfId="31761" xr:uid="{00000000-0005-0000-0000-0000137C0000}"/>
    <cellStyle name="Title 6 5 16" xfId="31762" xr:uid="{00000000-0005-0000-0000-0000147C0000}"/>
    <cellStyle name="Title 6 5 17" xfId="31763" xr:uid="{00000000-0005-0000-0000-0000157C0000}"/>
    <cellStyle name="Title 6 5 18" xfId="31764" xr:uid="{00000000-0005-0000-0000-0000167C0000}"/>
    <cellStyle name="Title 6 5 19" xfId="31765" xr:uid="{00000000-0005-0000-0000-0000177C0000}"/>
    <cellStyle name="Title 6 5 2" xfId="31766" xr:uid="{00000000-0005-0000-0000-0000187C0000}"/>
    <cellStyle name="Title 6 5 2 2" xfId="31767" xr:uid="{00000000-0005-0000-0000-0000197C0000}"/>
    <cellStyle name="Title 6 5 2 3" xfId="31768" xr:uid="{00000000-0005-0000-0000-00001A7C0000}"/>
    <cellStyle name="Title 6 5 2 4" xfId="31769" xr:uid="{00000000-0005-0000-0000-00001B7C0000}"/>
    <cellStyle name="Title 6 5 2 5" xfId="31770" xr:uid="{00000000-0005-0000-0000-00001C7C0000}"/>
    <cellStyle name="Title 6 5 2 6" xfId="31771" xr:uid="{00000000-0005-0000-0000-00001D7C0000}"/>
    <cellStyle name="Title 6 5 20" xfId="31772" xr:uid="{00000000-0005-0000-0000-00001E7C0000}"/>
    <cellStyle name="Title 6 5 21" xfId="31773" xr:uid="{00000000-0005-0000-0000-00001F7C0000}"/>
    <cellStyle name="Title 6 5 22" xfId="31774" xr:uid="{00000000-0005-0000-0000-0000207C0000}"/>
    <cellStyle name="Title 6 5 23" xfId="31775" xr:uid="{00000000-0005-0000-0000-0000217C0000}"/>
    <cellStyle name="Title 6 5 24" xfId="31776" xr:uid="{00000000-0005-0000-0000-0000227C0000}"/>
    <cellStyle name="Title 6 5 25" xfId="31777" xr:uid="{00000000-0005-0000-0000-0000237C0000}"/>
    <cellStyle name="Title 6 5 3" xfId="31778" xr:uid="{00000000-0005-0000-0000-0000247C0000}"/>
    <cellStyle name="Title 6 5 4" xfId="31779" xr:uid="{00000000-0005-0000-0000-0000257C0000}"/>
    <cellStyle name="Title 6 5 5" xfId="31780" xr:uid="{00000000-0005-0000-0000-0000267C0000}"/>
    <cellStyle name="Title 6 5 6" xfId="31781" xr:uid="{00000000-0005-0000-0000-0000277C0000}"/>
    <cellStyle name="Title 6 5 7" xfId="31782" xr:uid="{00000000-0005-0000-0000-0000287C0000}"/>
    <cellStyle name="Title 6 5 8" xfId="31783" xr:uid="{00000000-0005-0000-0000-0000297C0000}"/>
    <cellStyle name="Title 6 5 9" xfId="31784" xr:uid="{00000000-0005-0000-0000-00002A7C0000}"/>
    <cellStyle name="Title 6 6" xfId="31785" xr:uid="{00000000-0005-0000-0000-00002B7C0000}"/>
    <cellStyle name="Title 6 6 10" xfId="31786" xr:uid="{00000000-0005-0000-0000-00002C7C0000}"/>
    <cellStyle name="Title 6 6 11" xfId="31787" xr:uid="{00000000-0005-0000-0000-00002D7C0000}"/>
    <cellStyle name="Title 6 6 12" xfId="31788" xr:uid="{00000000-0005-0000-0000-00002E7C0000}"/>
    <cellStyle name="Title 6 6 13" xfId="31789" xr:uid="{00000000-0005-0000-0000-00002F7C0000}"/>
    <cellStyle name="Title 6 6 14" xfId="31790" xr:uid="{00000000-0005-0000-0000-0000307C0000}"/>
    <cellStyle name="Title 6 6 15" xfId="31791" xr:uid="{00000000-0005-0000-0000-0000317C0000}"/>
    <cellStyle name="Title 6 6 16" xfId="31792" xr:uid="{00000000-0005-0000-0000-0000327C0000}"/>
    <cellStyle name="Title 6 6 17" xfId="31793" xr:uid="{00000000-0005-0000-0000-0000337C0000}"/>
    <cellStyle name="Title 6 6 18" xfId="31794" xr:uid="{00000000-0005-0000-0000-0000347C0000}"/>
    <cellStyle name="Title 6 6 19" xfId="31795" xr:uid="{00000000-0005-0000-0000-0000357C0000}"/>
    <cellStyle name="Title 6 6 2" xfId="31796" xr:uid="{00000000-0005-0000-0000-0000367C0000}"/>
    <cellStyle name="Title 6 6 20" xfId="31797" xr:uid="{00000000-0005-0000-0000-0000377C0000}"/>
    <cellStyle name="Title 6 6 21" xfId="31798" xr:uid="{00000000-0005-0000-0000-0000387C0000}"/>
    <cellStyle name="Title 6 6 22" xfId="31799" xr:uid="{00000000-0005-0000-0000-0000397C0000}"/>
    <cellStyle name="Title 6 6 23" xfId="31800" xr:uid="{00000000-0005-0000-0000-00003A7C0000}"/>
    <cellStyle name="Title 6 6 24" xfId="31801" xr:uid="{00000000-0005-0000-0000-00003B7C0000}"/>
    <cellStyle name="Title 6 6 25" xfId="31802" xr:uid="{00000000-0005-0000-0000-00003C7C0000}"/>
    <cellStyle name="Title 6 6 3" xfId="31803" xr:uid="{00000000-0005-0000-0000-00003D7C0000}"/>
    <cellStyle name="Title 6 6 4" xfId="31804" xr:uid="{00000000-0005-0000-0000-00003E7C0000}"/>
    <cellStyle name="Title 6 6 5" xfId="31805" xr:uid="{00000000-0005-0000-0000-00003F7C0000}"/>
    <cellStyle name="Title 6 6 6" xfId="31806" xr:uid="{00000000-0005-0000-0000-0000407C0000}"/>
    <cellStyle name="Title 6 6 7" xfId="31807" xr:uid="{00000000-0005-0000-0000-0000417C0000}"/>
    <cellStyle name="Title 6 6 8" xfId="31808" xr:uid="{00000000-0005-0000-0000-0000427C0000}"/>
    <cellStyle name="Title 6 6 9" xfId="31809" xr:uid="{00000000-0005-0000-0000-0000437C0000}"/>
    <cellStyle name="Title 6 7" xfId="31810" xr:uid="{00000000-0005-0000-0000-0000447C0000}"/>
    <cellStyle name="Title 6 7 10" xfId="31811" xr:uid="{00000000-0005-0000-0000-0000457C0000}"/>
    <cellStyle name="Title 6 7 11" xfId="31812" xr:uid="{00000000-0005-0000-0000-0000467C0000}"/>
    <cellStyle name="Title 6 7 12" xfId="31813" xr:uid="{00000000-0005-0000-0000-0000477C0000}"/>
    <cellStyle name="Title 6 7 13" xfId="31814" xr:uid="{00000000-0005-0000-0000-0000487C0000}"/>
    <cellStyle name="Title 6 7 14" xfId="31815" xr:uid="{00000000-0005-0000-0000-0000497C0000}"/>
    <cellStyle name="Title 6 7 15" xfId="31816" xr:uid="{00000000-0005-0000-0000-00004A7C0000}"/>
    <cellStyle name="Title 6 7 16" xfId="31817" xr:uid="{00000000-0005-0000-0000-00004B7C0000}"/>
    <cellStyle name="Title 6 7 17" xfId="31818" xr:uid="{00000000-0005-0000-0000-00004C7C0000}"/>
    <cellStyle name="Title 6 7 18" xfId="31819" xr:uid="{00000000-0005-0000-0000-00004D7C0000}"/>
    <cellStyle name="Title 6 7 19" xfId="31820" xr:uid="{00000000-0005-0000-0000-00004E7C0000}"/>
    <cellStyle name="Title 6 7 2" xfId="31821" xr:uid="{00000000-0005-0000-0000-00004F7C0000}"/>
    <cellStyle name="Title 6 7 20" xfId="31822" xr:uid="{00000000-0005-0000-0000-0000507C0000}"/>
    <cellStyle name="Title 6 7 21" xfId="31823" xr:uid="{00000000-0005-0000-0000-0000517C0000}"/>
    <cellStyle name="Title 6 7 22" xfId="31824" xr:uid="{00000000-0005-0000-0000-0000527C0000}"/>
    <cellStyle name="Title 6 7 23" xfId="31825" xr:uid="{00000000-0005-0000-0000-0000537C0000}"/>
    <cellStyle name="Title 6 7 24" xfId="31826" xr:uid="{00000000-0005-0000-0000-0000547C0000}"/>
    <cellStyle name="Title 6 7 25" xfId="31827" xr:uid="{00000000-0005-0000-0000-0000557C0000}"/>
    <cellStyle name="Title 6 7 3" xfId="31828" xr:uid="{00000000-0005-0000-0000-0000567C0000}"/>
    <cellStyle name="Title 6 7 4" xfId="31829" xr:uid="{00000000-0005-0000-0000-0000577C0000}"/>
    <cellStyle name="Title 6 7 5" xfId="31830" xr:uid="{00000000-0005-0000-0000-0000587C0000}"/>
    <cellStyle name="Title 6 7 6" xfId="31831" xr:uid="{00000000-0005-0000-0000-0000597C0000}"/>
    <cellStyle name="Title 6 7 7" xfId="31832" xr:uid="{00000000-0005-0000-0000-00005A7C0000}"/>
    <cellStyle name="Title 6 7 8" xfId="31833" xr:uid="{00000000-0005-0000-0000-00005B7C0000}"/>
    <cellStyle name="Title 6 7 9" xfId="31834" xr:uid="{00000000-0005-0000-0000-00005C7C0000}"/>
    <cellStyle name="Title 6 8" xfId="31835" xr:uid="{00000000-0005-0000-0000-00005D7C0000}"/>
    <cellStyle name="Title 6 8 10" xfId="31836" xr:uid="{00000000-0005-0000-0000-00005E7C0000}"/>
    <cellStyle name="Title 6 8 11" xfId="31837" xr:uid="{00000000-0005-0000-0000-00005F7C0000}"/>
    <cellStyle name="Title 6 8 12" xfId="31838" xr:uid="{00000000-0005-0000-0000-0000607C0000}"/>
    <cellStyle name="Title 6 8 13" xfId="31839" xr:uid="{00000000-0005-0000-0000-0000617C0000}"/>
    <cellStyle name="Title 6 8 14" xfId="31840" xr:uid="{00000000-0005-0000-0000-0000627C0000}"/>
    <cellStyle name="Title 6 8 15" xfId="31841" xr:uid="{00000000-0005-0000-0000-0000637C0000}"/>
    <cellStyle name="Title 6 8 16" xfId="31842" xr:uid="{00000000-0005-0000-0000-0000647C0000}"/>
    <cellStyle name="Title 6 8 17" xfId="31843" xr:uid="{00000000-0005-0000-0000-0000657C0000}"/>
    <cellStyle name="Title 6 8 18" xfId="31844" xr:uid="{00000000-0005-0000-0000-0000667C0000}"/>
    <cellStyle name="Title 6 8 19" xfId="31845" xr:uid="{00000000-0005-0000-0000-0000677C0000}"/>
    <cellStyle name="Title 6 8 2" xfId="31846" xr:uid="{00000000-0005-0000-0000-0000687C0000}"/>
    <cellStyle name="Title 6 8 20" xfId="31847" xr:uid="{00000000-0005-0000-0000-0000697C0000}"/>
    <cellStyle name="Title 6 8 21" xfId="31848" xr:uid="{00000000-0005-0000-0000-00006A7C0000}"/>
    <cellStyle name="Title 6 8 22" xfId="31849" xr:uid="{00000000-0005-0000-0000-00006B7C0000}"/>
    <cellStyle name="Title 6 8 23" xfId="31850" xr:uid="{00000000-0005-0000-0000-00006C7C0000}"/>
    <cellStyle name="Title 6 8 24" xfId="31851" xr:uid="{00000000-0005-0000-0000-00006D7C0000}"/>
    <cellStyle name="Title 6 8 25" xfId="31852" xr:uid="{00000000-0005-0000-0000-00006E7C0000}"/>
    <cellStyle name="Title 6 8 3" xfId="31853" xr:uid="{00000000-0005-0000-0000-00006F7C0000}"/>
    <cellStyle name="Title 6 8 4" xfId="31854" xr:uid="{00000000-0005-0000-0000-0000707C0000}"/>
    <cellStyle name="Title 6 8 5" xfId="31855" xr:uid="{00000000-0005-0000-0000-0000717C0000}"/>
    <cellStyle name="Title 6 8 6" xfId="31856" xr:uid="{00000000-0005-0000-0000-0000727C0000}"/>
    <cellStyle name="Title 6 8 7" xfId="31857" xr:uid="{00000000-0005-0000-0000-0000737C0000}"/>
    <cellStyle name="Title 6 8 8" xfId="31858" xr:uid="{00000000-0005-0000-0000-0000747C0000}"/>
    <cellStyle name="Title 6 8 9" xfId="31859" xr:uid="{00000000-0005-0000-0000-0000757C0000}"/>
    <cellStyle name="Title 6 9" xfId="31860" xr:uid="{00000000-0005-0000-0000-0000767C0000}"/>
    <cellStyle name="Title 6 9 10" xfId="31861" xr:uid="{00000000-0005-0000-0000-0000777C0000}"/>
    <cellStyle name="Title 6 9 11" xfId="31862" xr:uid="{00000000-0005-0000-0000-0000787C0000}"/>
    <cellStyle name="Title 6 9 12" xfId="31863" xr:uid="{00000000-0005-0000-0000-0000797C0000}"/>
    <cellStyle name="Title 6 9 13" xfId="31864" xr:uid="{00000000-0005-0000-0000-00007A7C0000}"/>
    <cellStyle name="Title 6 9 14" xfId="31865" xr:uid="{00000000-0005-0000-0000-00007B7C0000}"/>
    <cellStyle name="Title 6 9 15" xfId="31866" xr:uid="{00000000-0005-0000-0000-00007C7C0000}"/>
    <cellStyle name="Title 6 9 16" xfId="31867" xr:uid="{00000000-0005-0000-0000-00007D7C0000}"/>
    <cellStyle name="Title 6 9 17" xfId="31868" xr:uid="{00000000-0005-0000-0000-00007E7C0000}"/>
    <cellStyle name="Title 6 9 18" xfId="31869" xr:uid="{00000000-0005-0000-0000-00007F7C0000}"/>
    <cellStyle name="Title 6 9 19" xfId="31870" xr:uid="{00000000-0005-0000-0000-0000807C0000}"/>
    <cellStyle name="Title 6 9 2" xfId="31871" xr:uid="{00000000-0005-0000-0000-0000817C0000}"/>
    <cellStyle name="Title 6 9 20" xfId="31872" xr:uid="{00000000-0005-0000-0000-0000827C0000}"/>
    <cellStyle name="Title 6 9 21" xfId="31873" xr:uid="{00000000-0005-0000-0000-0000837C0000}"/>
    <cellStyle name="Title 6 9 22" xfId="31874" xr:uid="{00000000-0005-0000-0000-0000847C0000}"/>
    <cellStyle name="Title 6 9 23" xfId="31875" xr:uid="{00000000-0005-0000-0000-0000857C0000}"/>
    <cellStyle name="Title 6 9 24" xfId="31876" xr:uid="{00000000-0005-0000-0000-0000867C0000}"/>
    <cellStyle name="Title 6 9 25" xfId="31877" xr:uid="{00000000-0005-0000-0000-0000877C0000}"/>
    <cellStyle name="Title 6 9 3" xfId="31878" xr:uid="{00000000-0005-0000-0000-0000887C0000}"/>
    <cellStyle name="Title 6 9 4" xfId="31879" xr:uid="{00000000-0005-0000-0000-0000897C0000}"/>
    <cellStyle name="Title 6 9 5" xfId="31880" xr:uid="{00000000-0005-0000-0000-00008A7C0000}"/>
    <cellStyle name="Title 6 9 6" xfId="31881" xr:uid="{00000000-0005-0000-0000-00008B7C0000}"/>
    <cellStyle name="Title 6 9 7" xfId="31882" xr:uid="{00000000-0005-0000-0000-00008C7C0000}"/>
    <cellStyle name="Title 6 9 8" xfId="31883" xr:uid="{00000000-0005-0000-0000-00008D7C0000}"/>
    <cellStyle name="Title 6 9 9" xfId="31884" xr:uid="{00000000-0005-0000-0000-00008E7C0000}"/>
    <cellStyle name="Title 7" xfId="31885" xr:uid="{00000000-0005-0000-0000-00008F7C0000}"/>
    <cellStyle name="Title 7 10" xfId="31886" xr:uid="{00000000-0005-0000-0000-0000907C0000}"/>
    <cellStyle name="Title 7 10 10" xfId="31887" xr:uid="{00000000-0005-0000-0000-0000917C0000}"/>
    <cellStyle name="Title 7 10 11" xfId="31888" xr:uid="{00000000-0005-0000-0000-0000927C0000}"/>
    <cellStyle name="Title 7 10 12" xfId="31889" xr:uid="{00000000-0005-0000-0000-0000937C0000}"/>
    <cellStyle name="Title 7 10 13" xfId="31890" xr:uid="{00000000-0005-0000-0000-0000947C0000}"/>
    <cellStyle name="Title 7 10 14" xfId="31891" xr:uid="{00000000-0005-0000-0000-0000957C0000}"/>
    <cellStyle name="Title 7 10 15" xfId="31892" xr:uid="{00000000-0005-0000-0000-0000967C0000}"/>
    <cellStyle name="Title 7 10 16" xfId="31893" xr:uid="{00000000-0005-0000-0000-0000977C0000}"/>
    <cellStyle name="Title 7 10 17" xfId="31894" xr:uid="{00000000-0005-0000-0000-0000987C0000}"/>
    <cellStyle name="Title 7 10 18" xfId="31895" xr:uid="{00000000-0005-0000-0000-0000997C0000}"/>
    <cellStyle name="Title 7 10 19" xfId="31896" xr:uid="{00000000-0005-0000-0000-00009A7C0000}"/>
    <cellStyle name="Title 7 10 2" xfId="31897" xr:uid="{00000000-0005-0000-0000-00009B7C0000}"/>
    <cellStyle name="Title 7 10 20" xfId="31898" xr:uid="{00000000-0005-0000-0000-00009C7C0000}"/>
    <cellStyle name="Title 7 10 21" xfId="31899" xr:uid="{00000000-0005-0000-0000-00009D7C0000}"/>
    <cellStyle name="Title 7 10 22" xfId="31900" xr:uid="{00000000-0005-0000-0000-00009E7C0000}"/>
    <cellStyle name="Title 7 10 23" xfId="31901" xr:uid="{00000000-0005-0000-0000-00009F7C0000}"/>
    <cellStyle name="Title 7 10 24" xfId="31902" xr:uid="{00000000-0005-0000-0000-0000A07C0000}"/>
    <cellStyle name="Title 7 10 25" xfId="31903" xr:uid="{00000000-0005-0000-0000-0000A17C0000}"/>
    <cellStyle name="Title 7 10 3" xfId="31904" xr:uid="{00000000-0005-0000-0000-0000A27C0000}"/>
    <cellStyle name="Title 7 10 4" xfId="31905" xr:uid="{00000000-0005-0000-0000-0000A37C0000}"/>
    <cellStyle name="Title 7 10 5" xfId="31906" xr:uid="{00000000-0005-0000-0000-0000A47C0000}"/>
    <cellStyle name="Title 7 10 6" xfId="31907" xr:uid="{00000000-0005-0000-0000-0000A57C0000}"/>
    <cellStyle name="Title 7 10 7" xfId="31908" xr:uid="{00000000-0005-0000-0000-0000A67C0000}"/>
    <cellStyle name="Title 7 10 8" xfId="31909" xr:uid="{00000000-0005-0000-0000-0000A77C0000}"/>
    <cellStyle name="Title 7 10 9" xfId="31910" xr:uid="{00000000-0005-0000-0000-0000A87C0000}"/>
    <cellStyle name="Title 7 11" xfId="31911" xr:uid="{00000000-0005-0000-0000-0000A97C0000}"/>
    <cellStyle name="Title 7 11 2" xfId="31912" xr:uid="{00000000-0005-0000-0000-0000AA7C0000}"/>
    <cellStyle name="Title 7 11 3" xfId="31913" xr:uid="{00000000-0005-0000-0000-0000AB7C0000}"/>
    <cellStyle name="Title 7 11 4" xfId="31914" xr:uid="{00000000-0005-0000-0000-0000AC7C0000}"/>
    <cellStyle name="Title 7 11 5" xfId="31915" xr:uid="{00000000-0005-0000-0000-0000AD7C0000}"/>
    <cellStyle name="Title 7 11 6" xfId="31916" xr:uid="{00000000-0005-0000-0000-0000AE7C0000}"/>
    <cellStyle name="Title 7 12" xfId="31917" xr:uid="{00000000-0005-0000-0000-0000AF7C0000}"/>
    <cellStyle name="Title 7 13" xfId="31918" xr:uid="{00000000-0005-0000-0000-0000B07C0000}"/>
    <cellStyle name="Title 7 14" xfId="31919" xr:uid="{00000000-0005-0000-0000-0000B17C0000}"/>
    <cellStyle name="Title 7 15" xfId="31920" xr:uid="{00000000-0005-0000-0000-0000B27C0000}"/>
    <cellStyle name="Title 7 16" xfId="31921" xr:uid="{00000000-0005-0000-0000-0000B37C0000}"/>
    <cellStyle name="Title 7 17" xfId="31922" xr:uid="{00000000-0005-0000-0000-0000B47C0000}"/>
    <cellStyle name="Title 7 18" xfId="31923" xr:uid="{00000000-0005-0000-0000-0000B57C0000}"/>
    <cellStyle name="Title 7 19" xfId="31924" xr:uid="{00000000-0005-0000-0000-0000B67C0000}"/>
    <cellStyle name="Title 7 2" xfId="31925" xr:uid="{00000000-0005-0000-0000-0000B77C0000}"/>
    <cellStyle name="Title 7 2 10" xfId="31926" xr:uid="{00000000-0005-0000-0000-0000B87C0000}"/>
    <cellStyle name="Title 7 2 11" xfId="31927" xr:uid="{00000000-0005-0000-0000-0000B97C0000}"/>
    <cellStyle name="Title 7 2 12" xfId="31928" xr:uid="{00000000-0005-0000-0000-0000BA7C0000}"/>
    <cellStyle name="Title 7 2 13" xfId="31929" xr:uid="{00000000-0005-0000-0000-0000BB7C0000}"/>
    <cellStyle name="Title 7 2 14" xfId="31930" xr:uid="{00000000-0005-0000-0000-0000BC7C0000}"/>
    <cellStyle name="Title 7 2 15" xfId="31931" xr:uid="{00000000-0005-0000-0000-0000BD7C0000}"/>
    <cellStyle name="Title 7 2 16" xfId="31932" xr:uid="{00000000-0005-0000-0000-0000BE7C0000}"/>
    <cellStyle name="Title 7 2 17" xfId="31933" xr:uid="{00000000-0005-0000-0000-0000BF7C0000}"/>
    <cellStyle name="Title 7 2 18" xfId="31934" xr:uid="{00000000-0005-0000-0000-0000C07C0000}"/>
    <cellStyle name="Title 7 2 19" xfId="31935" xr:uid="{00000000-0005-0000-0000-0000C17C0000}"/>
    <cellStyle name="Title 7 2 2" xfId="31936" xr:uid="{00000000-0005-0000-0000-0000C27C0000}"/>
    <cellStyle name="Title 7 2 2 2" xfId="31937" xr:uid="{00000000-0005-0000-0000-0000C37C0000}"/>
    <cellStyle name="Title 7 2 2 3" xfId="31938" xr:uid="{00000000-0005-0000-0000-0000C47C0000}"/>
    <cellStyle name="Title 7 2 2 4" xfId="31939" xr:uid="{00000000-0005-0000-0000-0000C57C0000}"/>
    <cellStyle name="Title 7 2 2 5" xfId="31940" xr:uid="{00000000-0005-0000-0000-0000C67C0000}"/>
    <cellStyle name="Title 7 2 2 6" xfId="31941" xr:uid="{00000000-0005-0000-0000-0000C77C0000}"/>
    <cellStyle name="Title 7 2 20" xfId="31942" xr:uid="{00000000-0005-0000-0000-0000C87C0000}"/>
    <cellStyle name="Title 7 2 21" xfId="31943" xr:uid="{00000000-0005-0000-0000-0000C97C0000}"/>
    <cellStyle name="Title 7 2 22" xfId="31944" xr:uid="{00000000-0005-0000-0000-0000CA7C0000}"/>
    <cellStyle name="Title 7 2 23" xfId="31945" xr:uid="{00000000-0005-0000-0000-0000CB7C0000}"/>
    <cellStyle name="Title 7 2 24" xfId="31946" xr:uid="{00000000-0005-0000-0000-0000CC7C0000}"/>
    <cellStyle name="Title 7 2 25" xfId="31947" xr:uid="{00000000-0005-0000-0000-0000CD7C0000}"/>
    <cellStyle name="Title 7 2 3" xfId="31948" xr:uid="{00000000-0005-0000-0000-0000CE7C0000}"/>
    <cellStyle name="Title 7 2 4" xfId="31949" xr:uid="{00000000-0005-0000-0000-0000CF7C0000}"/>
    <cellStyle name="Title 7 2 5" xfId="31950" xr:uid="{00000000-0005-0000-0000-0000D07C0000}"/>
    <cellStyle name="Title 7 2 6" xfId="31951" xr:uid="{00000000-0005-0000-0000-0000D17C0000}"/>
    <cellStyle name="Title 7 2 7" xfId="31952" xr:uid="{00000000-0005-0000-0000-0000D27C0000}"/>
    <cellStyle name="Title 7 2 8" xfId="31953" xr:uid="{00000000-0005-0000-0000-0000D37C0000}"/>
    <cellStyle name="Title 7 2 9" xfId="31954" xr:uid="{00000000-0005-0000-0000-0000D47C0000}"/>
    <cellStyle name="Title 7 20" xfId="31955" xr:uid="{00000000-0005-0000-0000-0000D57C0000}"/>
    <cellStyle name="Title 7 21" xfId="31956" xr:uid="{00000000-0005-0000-0000-0000D67C0000}"/>
    <cellStyle name="Title 7 22" xfId="31957" xr:uid="{00000000-0005-0000-0000-0000D77C0000}"/>
    <cellStyle name="Title 7 23" xfId="31958" xr:uid="{00000000-0005-0000-0000-0000D87C0000}"/>
    <cellStyle name="Title 7 24" xfId="31959" xr:uid="{00000000-0005-0000-0000-0000D97C0000}"/>
    <cellStyle name="Title 7 25" xfId="31960" xr:uid="{00000000-0005-0000-0000-0000DA7C0000}"/>
    <cellStyle name="Title 7 26" xfId="31961" xr:uid="{00000000-0005-0000-0000-0000DB7C0000}"/>
    <cellStyle name="Title 7 27" xfId="31962" xr:uid="{00000000-0005-0000-0000-0000DC7C0000}"/>
    <cellStyle name="Title 7 28" xfId="31963" xr:uid="{00000000-0005-0000-0000-0000DD7C0000}"/>
    <cellStyle name="Title 7 29" xfId="31964" xr:uid="{00000000-0005-0000-0000-0000DE7C0000}"/>
    <cellStyle name="Title 7 3" xfId="31965" xr:uid="{00000000-0005-0000-0000-0000DF7C0000}"/>
    <cellStyle name="Title 7 3 10" xfId="31966" xr:uid="{00000000-0005-0000-0000-0000E07C0000}"/>
    <cellStyle name="Title 7 3 11" xfId="31967" xr:uid="{00000000-0005-0000-0000-0000E17C0000}"/>
    <cellStyle name="Title 7 3 12" xfId="31968" xr:uid="{00000000-0005-0000-0000-0000E27C0000}"/>
    <cellStyle name="Title 7 3 13" xfId="31969" xr:uid="{00000000-0005-0000-0000-0000E37C0000}"/>
    <cellStyle name="Title 7 3 14" xfId="31970" xr:uid="{00000000-0005-0000-0000-0000E47C0000}"/>
    <cellStyle name="Title 7 3 15" xfId="31971" xr:uid="{00000000-0005-0000-0000-0000E57C0000}"/>
    <cellStyle name="Title 7 3 16" xfId="31972" xr:uid="{00000000-0005-0000-0000-0000E67C0000}"/>
    <cellStyle name="Title 7 3 17" xfId="31973" xr:uid="{00000000-0005-0000-0000-0000E77C0000}"/>
    <cellStyle name="Title 7 3 18" xfId="31974" xr:uid="{00000000-0005-0000-0000-0000E87C0000}"/>
    <cellStyle name="Title 7 3 19" xfId="31975" xr:uid="{00000000-0005-0000-0000-0000E97C0000}"/>
    <cellStyle name="Title 7 3 2" xfId="31976" xr:uid="{00000000-0005-0000-0000-0000EA7C0000}"/>
    <cellStyle name="Title 7 3 2 2" xfId="31977" xr:uid="{00000000-0005-0000-0000-0000EB7C0000}"/>
    <cellStyle name="Title 7 3 2 3" xfId="31978" xr:uid="{00000000-0005-0000-0000-0000EC7C0000}"/>
    <cellStyle name="Title 7 3 2 4" xfId="31979" xr:uid="{00000000-0005-0000-0000-0000ED7C0000}"/>
    <cellStyle name="Title 7 3 2 5" xfId="31980" xr:uid="{00000000-0005-0000-0000-0000EE7C0000}"/>
    <cellStyle name="Title 7 3 2 6" xfId="31981" xr:uid="{00000000-0005-0000-0000-0000EF7C0000}"/>
    <cellStyle name="Title 7 3 20" xfId="31982" xr:uid="{00000000-0005-0000-0000-0000F07C0000}"/>
    <cellStyle name="Title 7 3 21" xfId="31983" xr:uid="{00000000-0005-0000-0000-0000F17C0000}"/>
    <cellStyle name="Title 7 3 22" xfId="31984" xr:uid="{00000000-0005-0000-0000-0000F27C0000}"/>
    <cellStyle name="Title 7 3 23" xfId="31985" xr:uid="{00000000-0005-0000-0000-0000F37C0000}"/>
    <cellStyle name="Title 7 3 24" xfId="31986" xr:uid="{00000000-0005-0000-0000-0000F47C0000}"/>
    <cellStyle name="Title 7 3 25" xfId="31987" xr:uid="{00000000-0005-0000-0000-0000F57C0000}"/>
    <cellStyle name="Title 7 3 3" xfId="31988" xr:uid="{00000000-0005-0000-0000-0000F67C0000}"/>
    <cellStyle name="Title 7 3 4" xfId="31989" xr:uid="{00000000-0005-0000-0000-0000F77C0000}"/>
    <cellStyle name="Title 7 3 5" xfId="31990" xr:uid="{00000000-0005-0000-0000-0000F87C0000}"/>
    <cellStyle name="Title 7 3 6" xfId="31991" xr:uid="{00000000-0005-0000-0000-0000F97C0000}"/>
    <cellStyle name="Title 7 3 7" xfId="31992" xr:uid="{00000000-0005-0000-0000-0000FA7C0000}"/>
    <cellStyle name="Title 7 3 8" xfId="31993" xr:uid="{00000000-0005-0000-0000-0000FB7C0000}"/>
    <cellStyle name="Title 7 3 9" xfId="31994" xr:uid="{00000000-0005-0000-0000-0000FC7C0000}"/>
    <cellStyle name="Title 7 30" xfId="31995" xr:uid="{00000000-0005-0000-0000-0000FD7C0000}"/>
    <cellStyle name="Title 7 31" xfId="31996" xr:uid="{00000000-0005-0000-0000-0000FE7C0000}"/>
    <cellStyle name="Title 7 32" xfId="31997" xr:uid="{00000000-0005-0000-0000-0000FF7C0000}"/>
    <cellStyle name="Title 7 33" xfId="31998" xr:uid="{00000000-0005-0000-0000-0000007D0000}"/>
    <cellStyle name="Title 7 34" xfId="31999" xr:uid="{00000000-0005-0000-0000-0000017D0000}"/>
    <cellStyle name="Title 7 35" xfId="32000" xr:uid="{00000000-0005-0000-0000-0000027D0000}"/>
    <cellStyle name="Title 7 36" xfId="32001" xr:uid="{00000000-0005-0000-0000-0000037D0000}"/>
    <cellStyle name="Title 7 37" xfId="32002" xr:uid="{00000000-0005-0000-0000-0000047D0000}"/>
    <cellStyle name="Title 7 38" xfId="32003" xr:uid="{00000000-0005-0000-0000-0000057D0000}"/>
    <cellStyle name="Title 7 39" xfId="32004" xr:uid="{00000000-0005-0000-0000-0000067D0000}"/>
    <cellStyle name="Title 7 4" xfId="32005" xr:uid="{00000000-0005-0000-0000-0000077D0000}"/>
    <cellStyle name="Title 7 4 10" xfId="32006" xr:uid="{00000000-0005-0000-0000-0000087D0000}"/>
    <cellStyle name="Title 7 4 11" xfId="32007" xr:uid="{00000000-0005-0000-0000-0000097D0000}"/>
    <cellStyle name="Title 7 4 12" xfId="32008" xr:uid="{00000000-0005-0000-0000-00000A7D0000}"/>
    <cellStyle name="Title 7 4 13" xfId="32009" xr:uid="{00000000-0005-0000-0000-00000B7D0000}"/>
    <cellStyle name="Title 7 4 14" xfId="32010" xr:uid="{00000000-0005-0000-0000-00000C7D0000}"/>
    <cellStyle name="Title 7 4 15" xfId="32011" xr:uid="{00000000-0005-0000-0000-00000D7D0000}"/>
    <cellStyle name="Title 7 4 16" xfId="32012" xr:uid="{00000000-0005-0000-0000-00000E7D0000}"/>
    <cellStyle name="Title 7 4 17" xfId="32013" xr:uid="{00000000-0005-0000-0000-00000F7D0000}"/>
    <cellStyle name="Title 7 4 18" xfId="32014" xr:uid="{00000000-0005-0000-0000-0000107D0000}"/>
    <cellStyle name="Title 7 4 19" xfId="32015" xr:uid="{00000000-0005-0000-0000-0000117D0000}"/>
    <cellStyle name="Title 7 4 2" xfId="32016" xr:uid="{00000000-0005-0000-0000-0000127D0000}"/>
    <cellStyle name="Title 7 4 2 2" xfId="32017" xr:uid="{00000000-0005-0000-0000-0000137D0000}"/>
    <cellStyle name="Title 7 4 2 3" xfId="32018" xr:uid="{00000000-0005-0000-0000-0000147D0000}"/>
    <cellStyle name="Title 7 4 2 4" xfId="32019" xr:uid="{00000000-0005-0000-0000-0000157D0000}"/>
    <cellStyle name="Title 7 4 2 5" xfId="32020" xr:uid="{00000000-0005-0000-0000-0000167D0000}"/>
    <cellStyle name="Title 7 4 2 6" xfId="32021" xr:uid="{00000000-0005-0000-0000-0000177D0000}"/>
    <cellStyle name="Title 7 4 20" xfId="32022" xr:uid="{00000000-0005-0000-0000-0000187D0000}"/>
    <cellStyle name="Title 7 4 21" xfId="32023" xr:uid="{00000000-0005-0000-0000-0000197D0000}"/>
    <cellStyle name="Title 7 4 22" xfId="32024" xr:uid="{00000000-0005-0000-0000-00001A7D0000}"/>
    <cellStyle name="Title 7 4 23" xfId="32025" xr:uid="{00000000-0005-0000-0000-00001B7D0000}"/>
    <cellStyle name="Title 7 4 24" xfId="32026" xr:uid="{00000000-0005-0000-0000-00001C7D0000}"/>
    <cellStyle name="Title 7 4 25" xfId="32027" xr:uid="{00000000-0005-0000-0000-00001D7D0000}"/>
    <cellStyle name="Title 7 4 3" xfId="32028" xr:uid="{00000000-0005-0000-0000-00001E7D0000}"/>
    <cellStyle name="Title 7 4 4" xfId="32029" xr:uid="{00000000-0005-0000-0000-00001F7D0000}"/>
    <cellStyle name="Title 7 4 5" xfId="32030" xr:uid="{00000000-0005-0000-0000-0000207D0000}"/>
    <cellStyle name="Title 7 4 6" xfId="32031" xr:uid="{00000000-0005-0000-0000-0000217D0000}"/>
    <cellStyle name="Title 7 4 7" xfId="32032" xr:uid="{00000000-0005-0000-0000-0000227D0000}"/>
    <cellStyle name="Title 7 4 8" xfId="32033" xr:uid="{00000000-0005-0000-0000-0000237D0000}"/>
    <cellStyle name="Title 7 4 9" xfId="32034" xr:uid="{00000000-0005-0000-0000-0000247D0000}"/>
    <cellStyle name="Title 7 40" xfId="32035" xr:uid="{00000000-0005-0000-0000-0000257D0000}"/>
    <cellStyle name="Title 7 41" xfId="32036" xr:uid="{00000000-0005-0000-0000-0000267D0000}"/>
    <cellStyle name="Title 7 5" xfId="32037" xr:uid="{00000000-0005-0000-0000-0000277D0000}"/>
    <cellStyle name="Title 7 5 10" xfId="32038" xr:uid="{00000000-0005-0000-0000-0000287D0000}"/>
    <cellStyle name="Title 7 5 11" xfId="32039" xr:uid="{00000000-0005-0000-0000-0000297D0000}"/>
    <cellStyle name="Title 7 5 12" xfId="32040" xr:uid="{00000000-0005-0000-0000-00002A7D0000}"/>
    <cellStyle name="Title 7 5 13" xfId="32041" xr:uid="{00000000-0005-0000-0000-00002B7D0000}"/>
    <cellStyle name="Title 7 5 14" xfId="32042" xr:uid="{00000000-0005-0000-0000-00002C7D0000}"/>
    <cellStyle name="Title 7 5 15" xfId="32043" xr:uid="{00000000-0005-0000-0000-00002D7D0000}"/>
    <cellStyle name="Title 7 5 16" xfId="32044" xr:uid="{00000000-0005-0000-0000-00002E7D0000}"/>
    <cellStyle name="Title 7 5 17" xfId="32045" xr:uid="{00000000-0005-0000-0000-00002F7D0000}"/>
    <cellStyle name="Title 7 5 18" xfId="32046" xr:uid="{00000000-0005-0000-0000-0000307D0000}"/>
    <cellStyle name="Title 7 5 19" xfId="32047" xr:uid="{00000000-0005-0000-0000-0000317D0000}"/>
    <cellStyle name="Title 7 5 2" xfId="32048" xr:uid="{00000000-0005-0000-0000-0000327D0000}"/>
    <cellStyle name="Title 7 5 2 2" xfId="32049" xr:uid="{00000000-0005-0000-0000-0000337D0000}"/>
    <cellStyle name="Title 7 5 2 3" xfId="32050" xr:uid="{00000000-0005-0000-0000-0000347D0000}"/>
    <cellStyle name="Title 7 5 2 4" xfId="32051" xr:uid="{00000000-0005-0000-0000-0000357D0000}"/>
    <cellStyle name="Title 7 5 2 5" xfId="32052" xr:uid="{00000000-0005-0000-0000-0000367D0000}"/>
    <cellStyle name="Title 7 5 2 6" xfId="32053" xr:uid="{00000000-0005-0000-0000-0000377D0000}"/>
    <cellStyle name="Title 7 5 20" xfId="32054" xr:uid="{00000000-0005-0000-0000-0000387D0000}"/>
    <cellStyle name="Title 7 5 21" xfId="32055" xr:uid="{00000000-0005-0000-0000-0000397D0000}"/>
    <cellStyle name="Title 7 5 22" xfId="32056" xr:uid="{00000000-0005-0000-0000-00003A7D0000}"/>
    <cellStyle name="Title 7 5 23" xfId="32057" xr:uid="{00000000-0005-0000-0000-00003B7D0000}"/>
    <cellStyle name="Title 7 5 24" xfId="32058" xr:uid="{00000000-0005-0000-0000-00003C7D0000}"/>
    <cellStyle name="Title 7 5 25" xfId="32059" xr:uid="{00000000-0005-0000-0000-00003D7D0000}"/>
    <cellStyle name="Title 7 5 3" xfId="32060" xr:uid="{00000000-0005-0000-0000-00003E7D0000}"/>
    <cellStyle name="Title 7 5 4" xfId="32061" xr:uid="{00000000-0005-0000-0000-00003F7D0000}"/>
    <cellStyle name="Title 7 5 5" xfId="32062" xr:uid="{00000000-0005-0000-0000-0000407D0000}"/>
    <cellStyle name="Title 7 5 6" xfId="32063" xr:uid="{00000000-0005-0000-0000-0000417D0000}"/>
    <cellStyle name="Title 7 5 7" xfId="32064" xr:uid="{00000000-0005-0000-0000-0000427D0000}"/>
    <cellStyle name="Title 7 5 8" xfId="32065" xr:uid="{00000000-0005-0000-0000-0000437D0000}"/>
    <cellStyle name="Title 7 5 9" xfId="32066" xr:uid="{00000000-0005-0000-0000-0000447D0000}"/>
    <cellStyle name="Title 7 6" xfId="32067" xr:uid="{00000000-0005-0000-0000-0000457D0000}"/>
    <cellStyle name="Title 7 6 10" xfId="32068" xr:uid="{00000000-0005-0000-0000-0000467D0000}"/>
    <cellStyle name="Title 7 6 11" xfId="32069" xr:uid="{00000000-0005-0000-0000-0000477D0000}"/>
    <cellStyle name="Title 7 6 12" xfId="32070" xr:uid="{00000000-0005-0000-0000-0000487D0000}"/>
    <cellStyle name="Title 7 6 13" xfId="32071" xr:uid="{00000000-0005-0000-0000-0000497D0000}"/>
    <cellStyle name="Title 7 6 14" xfId="32072" xr:uid="{00000000-0005-0000-0000-00004A7D0000}"/>
    <cellStyle name="Title 7 6 15" xfId="32073" xr:uid="{00000000-0005-0000-0000-00004B7D0000}"/>
    <cellStyle name="Title 7 6 16" xfId="32074" xr:uid="{00000000-0005-0000-0000-00004C7D0000}"/>
    <cellStyle name="Title 7 6 17" xfId="32075" xr:uid="{00000000-0005-0000-0000-00004D7D0000}"/>
    <cellStyle name="Title 7 6 18" xfId="32076" xr:uid="{00000000-0005-0000-0000-00004E7D0000}"/>
    <cellStyle name="Title 7 6 19" xfId="32077" xr:uid="{00000000-0005-0000-0000-00004F7D0000}"/>
    <cellStyle name="Title 7 6 2" xfId="32078" xr:uid="{00000000-0005-0000-0000-0000507D0000}"/>
    <cellStyle name="Title 7 6 20" xfId="32079" xr:uid="{00000000-0005-0000-0000-0000517D0000}"/>
    <cellStyle name="Title 7 6 21" xfId="32080" xr:uid="{00000000-0005-0000-0000-0000527D0000}"/>
    <cellStyle name="Title 7 6 22" xfId="32081" xr:uid="{00000000-0005-0000-0000-0000537D0000}"/>
    <cellStyle name="Title 7 6 23" xfId="32082" xr:uid="{00000000-0005-0000-0000-0000547D0000}"/>
    <cellStyle name="Title 7 6 24" xfId="32083" xr:uid="{00000000-0005-0000-0000-0000557D0000}"/>
    <cellStyle name="Title 7 6 25" xfId="32084" xr:uid="{00000000-0005-0000-0000-0000567D0000}"/>
    <cellStyle name="Title 7 6 3" xfId="32085" xr:uid="{00000000-0005-0000-0000-0000577D0000}"/>
    <cellStyle name="Title 7 6 4" xfId="32086" xr:uid="{00000000-0005-0000-0000-0000587D0000}"/>
    <cellStyle name="Title 7 6 5" xfId="32087" xr:uid="{00000000-0005-0000-0000-0000597D0000}"/>
    <cellStyle name="Title 7 6 6" xfId="32088" xr:uid="{00000000-0005-0000-0000-00005A7D0000}"/>
    <cellStyle name="Title 7 6 7" xfId="32089" xr:uid="{00000000-0005-0000-0000-00005B7D0000}"/>
    <cellStyle name="Title 7 6 8" xfId="32090" xr:uid="{00000000-0005-0000-0000-00005C7D0000}"/>
    <cellStyle name="Title 7 6 9" xfId="32091" xr:uid="{00000000-0005-0000-0000-00005D7D0000}"/>
    <cellStyle name="Title 7 7" xfId="32092" xr:uid="{00000000-0005-0000-0000-00005E7D0000}"/>
    <cellStyle name="Title 7 7 10" xfId="32093" xr:uid="{00000000-0005-0000-0000-00005F7D0000}"/>
    <cellStyle name="Title 7 7 11" xfId="32094" xr:uid="{00000000-0005-0000-0000-0000607D0000}"/>
    <cellStyle name="Title 7 7 12" xfId="32095" xr:uid="{00000000-0005-0000-0000-0000617D0000}"/>
    <cellStyle name="Title 7 7 13" xfId="32096" xr:uid="{00000000-0005-0000-0000-0000627D0000}"/>
    <cellStyle name="Title 7 7 14" xfId="32097" xr:uid="{00000000-0005-0000-0000-0000637D0000}"/>
    <cellStyle name="Title 7 7 15" xfId="32098" xr:uid="{00000000-0005-0000-0000-0000647D0000}"/>
    <cellStyle name="Title 7 7 16" xfId="32099" xr:uid="{00000000-0005-0000-0000-0000657D0000}"/>
    <cellStyle name="Title 7 7 17" xfId="32100" xr:uid="{00000000-0005-0000-0000-0000667D0000}"/>
    <cellStyle name="Title 7 7 18" xfId="32101" xr:uid="{00000000-0005-0000-0000-0000677D0000}"/>
    <cellStyle name="Title 7 7 19" xfId="32102" xr:uid="{00000000-0005-0000-0000-0000687D0000}"/>
    <cellStyle name="Title 7 7 2" xfId="32103" xr:uid="{00000000-0005-0000-0000-0000697D0000}"/>
    <cellStyle name="Title 7 7 20" xfId="32104" xr:uid="{00000000-0005-0000-0000-00006A7D0000}"/>
    <cellStyle name="Title 7 7 21" xfId="32105" xr:uid="{00000000-0005-0000-0000-00006B7D0000}"/>
    <cellStyle name="Title 7 7 22" xfId="32106" xr:uid="{00000000-0005-0000-0000-00006C7D0000}"/>
    <cellStyle name="Title 7 7 23" xfId="32107" xr:uid="{00000000-0005-0000-0000-00006D7D0000}"/>
    <cellStyle name="Title 7 7 24" xfId="32108" xr:uid="{00000000-0005-0000-0000-00006E7D0000}"/>
    <cellStyle name="Title 7 7 25" xfId="32109" xr:uid="{00000000-0005-0000-0000-00006F7D0000}"/>
    <cellStyle name="Title 7 7 3" xfId="32110" xr:uid="{00000000-0005-0000-0000-0000707D0000}"/>
    <cellStyle name="Title 7 7 4" xfId="32111" xr:uid="{00000000-0005-0000-0000-0000717D0000}"/>
    <cellStyle name="Title 7 7 5" xfId="32112" xr:uid="{00000000-0005-0000-0000-0000727D0000}"/>
    <cellStyle name="Title 7 7 6" xfId="32113" xr:uid="{00000000-0005-0000-0000-0000737D0000}"/>
    <cellStyle name="Title 7 7 7" xfId="32114" xr:uid="{00000000-0005-0000-0000-0000747D0000}"/>
    <cellStyle name="Title 7 7 8" xfId="32115" xr:uid="{00000000-0005-0000-0000-0000757D0000}"/>
    <cellStyle name="Title 7 7 9" xfId="32116" xr:uid="{00000000-0005-0000-0000-0000767D0000}"/>
    <cellStyle name="Title 7 8" xfId="32117" xr:uid="{00000000-0005-0000-0000-0000777D0000}"/>
    <cellStyle name="Title 7 8 10" xfId="32118" xr:uid="{00000000-0005-0000-0000-0000787D0000}"/>
    <cellStyle name="Title 7 8 11" xfId="32119" xr:uid="{00000000-0005-0000-0000-0000797D0000}"/>
    <cellStyle name="Title 7 8 12" xfId="32120" xr:uid="{00000000-0005-0000-0000-00007A7D0000}"/>
    <cellStyle name="Title 7 8 13" xfId="32121" xr:uid="{00000000-0005-0000-0000-00007B7D0000}"/>
    <cellStyle name="Title 7 8 14" xfId="32122" xr:uid="{00000000-0005-0000-0000-00007C7D0000}"/>
    <cellStyle name="Title 7 8 15" xfId="32123" xr:uid="{00000000-0005-0000-0000-00007D7D0000}"/>
    <cellStyle name="Title 7 8 16" xfId="32124" xr:uid="{00000000-0005-0000-0000-00007E7D0000}"/>
    <cellStyle name="Title 7 8 17" xfId="32125" xr:uid="{00000000-0005-0000-0000-00007F7D0000}"/>
    <cellStyle name="Title 7 8 18" xfId="32126" xr:uid="{00000000-0005-0000-0000-0000807D0000}"/>
    <cellStyle name="Title 7 8 19" xfId="32127" xr:uid="{00000000-0005-0000-0000-0000817D0000}"/>
    <cellStyle name="Title 7 8 2" xfId="32128" xr:uid="{00000000-0005-0000-0000-0000827D0000}"/>
    <cellStyle name="Title 7 8 20" xfId="32129" xr:uid="{00000000-0005-0000-0000-0000837D0000}"/>
    <cellStyle name="Title 7 8 21" xfId="32130" xr:uid="{00000000-0005-0000-0000-0000847D0000}"/>
    <cellStyle name="Title 7 8 22" xfId="32131" xr:uid="{00000000-0005-0000-0000-0000857D0000}"/>
    <cellStyle name="Title 7 8 23" xfId="32132" xr:uid="{00000000-0005-0000-0000-0000867D0000}"/>
    <cellStyle name="Title 7 8 24" xfId="32133" xr:uid="{00000000-0005-0000-0000-0000877D0000}"/>
    <cellStyle name="Title 7 8 25" xfId="32134" xr:uid="{00000000-0005-0000-0000-0000887D0000}"/>
    <cellStyle name="Title 7 8 3" xfId="32135" xr:uid="{00000000-0005-0000-0000-0000897D0000}"/>
    <cellStyle name="Title 7 8 4" xfId="32136" xr:uid="{00000000-0005-0000-0000-00008A7D0000}"/>
    <cellStyle name="Title 7 8 5" xfId="32137" xr:uid="{00000000-0005-0000-0000-00008B7D0000}"/>
    <cellStyle name="Title 7 8 6" xfId="32138" xr:uid="{00000000-0005-0000-0000-00008C7D0000}"/>
    <cellStyle name="Title 7 8 7" xfId="32139" xr:uid="{00000000-0005-0000-0000-00008D7D0000}"/>
    <cellStyle name="Title 7 8 8" xfId="32140" xr:uid="{00000000-0005-0000-0000-00008E7D0000}"/>
    <cellStyle name="Title 7 8 9" xfId="32141" xr:uid="{00000000-0005-0000-0000-00008F7D0000}"/>
    <cellStyle name="Title 7 9" xfId="32142" xr:uid="{00000000-0005-0000-0000-0000907D0000}"/>
    <cellStyle name="Title 7 9 10" xfId="32143" xr:uid="{00000000-0005-0000-0000-0000917D0000}"/>
    <cellStyle name="Title 7 9 11" xfId="32144" xr:uid="{00000000-0005-0000-0000-0000927D0000}"/>
    <cellStyle name="Title 7 9 12" xfId="32145" xr:uid="{00000000-0005-0000-0000-0000937D0000}"/>
    <cellStyle name="Title 7 9 13" xfId="32146" xr:uid="{00000000-0005-0000-0000-0000947D0000}"/>
    <cellStyle name="Title 7 9 14" xfId="32147" xr:uid="{00000000-0005-0000-0000-0000957D0000}"/>
    <cellStyle name="Title 7 9 15" xfId="32148" xr:uid="{00000000-0005-0000-0000-0000967D0000}"/>
    <cellStyle name="Title 7 9 16" xfId="32149" xr:uid="{00000000-0005-0000-0000-0000977D0000}"/>
    <cellStyle name="Title 7 9 17" xfId="32150" xr:uid="{00000000-0005-0000-0000-0000987D0000}"/>
    <cellStyle name="Title 7 9 18" xfId="32151" xr:uid="{00000000-0005-0000-0000-0000997D0000}"/>
    <cellStyle name="Title 7 9 19" xfId="32152" xr:uid="{00000000-0005-0000-0000-00009A7D0000}"/>
    <cellStyle name="Title 7 9 2" xfId="32153" xr:uid="{00000000-0005-0000-0000-00009B7D0000}"/>
    <cellStyle name="Title 7 9 20" xfId="32154" xr:uid="{00000000-0005-0000-0000-00009C7D0000}"/>
    <cellStyle name="Title 7 9 21" xfId="32155" xr:uid="{00000000-0005-0000-0000-00009D7D0000}"/>
    <cellStyle name="Title 7 9 22" xfId="32156" xr:uid="{00000000-0005-0000-0000-00009E7D0000}"/>
    <cellStyle name="Title 7 9 23" xfId="32157" xr:uid="{00000000-0005-0000-0000-00009F7D0000}"/>
    <cellStyle name="Title 7 9 24" xfId="32158" xr:uid="{00000000-0005-0000-0000-0000A07D0000}"/>
    <cellStyle name="Title 7 9 25" xfId="32159" xr:uid="{00000000-0005-0000-0000-0000A17D0000}"/>
    <cellStyle name="Title 7 9 3" xfId="32160" xr:uid="{00000000-0005-0000-0000-0000A27D0000}"/>
    <cellStyle name="Title 7 9 4" xfId="32161" xr:uid="{00000000-0005-0000-0000-0000A37D0000}"/>
    <cellStyle name="Title 7 9 5" xfId="32162" xr:uid="{00000000-0005-0000-0000-0000A47D0000}"/>
    <cellStyle name="Title 7 9 6" xfId="32163" xr:uid="{00000000-0005-0000-0000-0000A57D0000}"/>
    <cellStyle name="Title 7 9 7" xfId="32164" xr:uid="{00000000-0005-0000-0000-0000A67D0000}"/>
    <cellStyle name="Title 7 9 8" xfId="32165" xr:uid="{00000000-0005-0000-0000-0000A77D0000}"/>
    <cellStyle name="Title 7 9 9" xfId="32166" xr:uid="{00000000-0005-0000-0000-0000A87D0000}"/>
    <cellStyle name="Title 8" xfId="32167" xr:uid="{00000000-0005-0000-0000-0000A97D0000}"/>
    <cellStyle name="Title 8 10" xfId="32168" xr:uid="{00000000-0005-0000-0000-0000AA7D0000}"/>
    <cellStyle name="Title 8 10 10" xfId="32169" xr:uid="{00000000-0005-0000-0000-0000AB7D0000}"/>
    <cellStyle name="Title 8 10 11" xfId="32170" xr:uid="{00000000-0005-0000-0000-0000AC7D0000}"/>
    <cellStyle name="Title 8 10 12" xfId="32171" xr:uid="{00000000-0005-0000-0000-0000AD7D0000}"/>
    <cellStyle name="Title 8 10 13" xfId="32172" xr:uid="{00000000-0005-0000-0000-0000AE7D0000}"/>
    <cellStyle name="Title 8 10 14" xfId="32173" xr:uid="{00000000-0005-0000-0000-0000AF7D0000}"/>
    <cellStyle name="Title 8 10 15" xfId="32174" xr:uid="{00000000-0005-0000-0000-0000B07D0000}"/>
    <cellStyle name="Title 8 10 16" xfId="32175" xr:uid="{00000000-0005-0000-0000-0000B17D0000}"/>
    <cellStyle name="Title 8 10 17" xfId="32176" xr:uid="{00000000-0005-0000-0000-0000B27D0000}"/>
    <cellStyle name="Title 8 10 18" xfId="32177" xr:uid="{00000000-0005-0000-0000-0000B37D0000}"/>
    <cellStyle name="Title 8 10 19" xfId="32178" xr:uid="{00000000-0005-0000-0000-0000B47D0000}"/>
    <cellStyle name="Title 8 10 2" xfId="32179" xr:uid="{00000000-0005-0000-0000-0000B57D0000}"/>
    <cellStyle name="Title 8 10 20" xfId="32180" xr:uid="{00000000-0005-0000-0000-0000B67D0000}"/>
    <cellStyle name="Title 8 10 21" xfId="32181" xr:uid="{00000000-0005-0000-0000-0000B77D0000}"/>
    <cellStyle name="Title 8 10 22" xfId="32182" xr:uid="{00000000-0005-0000-0000-0000B87D0000}"/>
    <cellStyle name="Title 8 10 23" xfId="32183" xr:uid="{00000000-0005-0000-0000-0000B97D0000}"/>
    <cellStyle name="Title 8 10 24" xfId="32184" xr:uid="{00000000-0005-0000-0000-0000BA7D0000}"/>
    <cellStyle name="Title 8 10 25" xfId="32185" xr:uid="{00000000-0005-0000-0000-0000BB7D0000}"/>
    <cellStyle name="Title 8 10 3" xfId="32186" xr:uid="{00000000-0005-0000-0000-0000BC7D0000}"/>
    <cellStyle name="Title 8 10 4" xfId="32187" xr:uid="{00000000-0005-0000-0000-0000BD7D0000}"/>
    <cellStyle name="Title 8 10 5" xfId="32188" xr:uid="{00000000-0005-0000-0000-0000BE7D0000}"/>
    <cellStyle name="Title 8 10 6" xfId="32189" xr:uid="{00000000-0005-0000-0000-0000BF7D0000}"/>
    <cellStyle name="Title 8 10 7" xfId="32190" xr:uid="{00000000-0005-0000-0000-0000C07D0000}"/>
    <cellStyle name="Title 8 10 8" xfId="32191" xr:uid="{00000000-0005-0000-0000-0000C17D0000}"/>
    <cellStyle name="Title 8 10 9" xfId="32192" xr:uid="{00000000-0005-0000-0000-0000C27D0000}"/>
    <cellStyle name="Title 8 11" xfId="32193" xr:uid="{00000000-0005-0000-0000-0000C37D0000}"/>
    <cellStyle name="Title 8 11 2" xfId="32194" xr:uid="{00000000-0005-0000-0000-0000C47D0000}"/>
    <cellStyle name="Title 8 11 3" xfId="32195" xr:uid="{00000000-0005-0000-0000-0000C57D0000}"/>
    <cellStyle name="Title 8 11 4" xfId="32196" xr:uid="{00000000-0005-0000-0000-0000C67D0000}"/>
    <cellStyle name="Title 8 11 5" xfId="32197" xr:uid="{00000000-0005-0000-0000-0000C77D0000}"/>
    <cellStyle name="Title 8 11 6" xfId="32198" xr:uid="{00000000-0005-0000-0000-0000C87D0000}"/>
    <cellStyle name="Title 8 12" xfId="32199" xr:uid="{00000000-0005-0000-0000-0000C97D0000}"/>
    <cellStyle name="Title 8 13" xfId="32200" xr:uid="{00000000-0005-0000-0000-0000CA7D0000}"/>
    <cellStyle name="Title 8 14" xfId="32201" xr:uid="{00000000-0005-0000-0000-0000CB7D0000}"/>
    <cellStyle name="Title 8 15" xfId="32202" xr:uid="{00000000-0005-0000-0000-0000CC7D0000}"/>
    <cellStyle name="Title 8 16" xfId="32203" xr:uid="{00000000-0005-0000-0000-0000CD7D0000}"/>
    <cellStyle name="Title 8 17" xfId="32204" xr:uid="{00000000-0005-0000-0000-0000CE7D0000}"/>
    <cellStyle name="Title 8 18" xfId="32205" xr:uid="{00000000-0005-0000-0000-0000CF7D0000}"/>
    <cellStyle name="Title 8 19" xfId="32206" xr:uid="{00000000-0005-0000-0000-0000D07D0000}"/>
    <cellStyle name="Title 8 2" xfId="32207" xr:uid="{00000000-0005-0000-0000-0000D17D0000}"/>
    <cellStyle name="Title 8 2 10" xfId="32208" xr:uid="{00000000-0005-0000-0000-0000D27D0000}"/>
    <cellStyle name="Title 8 2 11" xfId="32209" xr:uid="{00000000-0005-0000-0000-0000D37D0000}"/>
    <cellStyle name="Title 8 2 12" xfId="32210" xr:uid="{00000000-0005-0000-0000-0000D47D0000}"/>
    <cellStyle name="Title 8 2 13" xfId="32211" xr:uid="{00000000-0005-0000-0000-0000D57D0000}"/>
    <cellStyle name="Title 8 2 14" xfId="32212" xr:uid="{00000000-0005-0000-0000-0000D67D0000}"/>
    <cellStyle name="Title 8 2 15" xfId="32213" xr:uid="{00000000-0005-0000-0000-0000D77D0000}"/>
    <cellStyle name="Title 8 2 16" xfId="32214" xr:uid="{00000000-0005-0000-0000-0000D87D0000}"/>
    <cellStyle name="Title 8 2 17" xfId="32215" xr:uid="{00000000-0005-0000-0000-0000D97D0000}"/>
    <cellStyle name="Title 8 2 18" xfId="32216" xr:uid="{00000000-0005-0000-0000-0000DA7D0000}"/>
    <cellStyle name="Title 8 2 19" xfId="32217" xr:uid="{00000000-0005-0000-0000-0000DB7D0000}"/>
    <cellStyle name="Title 8 2 2" xfId="32218" xr:uid="{00000000-0005-0000-0000-0000DC7D0000}"/>
    <cellStyle name="Title 8 2 2 2" xfId="32219" xr:uid="{00000000-0005-0000-0000-0000DD7D0000}"/>
    <cellStyle name="Title 8 2 2 3" xfId="32220" xr:uid="{00000000-0005-0000-0000-0000DE7D0000}"/>
    <cellStyle name="Title 8 2 2 4" xfId="32221" xr:uid="{00000000-0005-0000-0000-0000DF7D0000}"/>
    <cellStyle name="Title 8 2 2 5" xfId="32222" xr:uid="{00000000-0005-0000-0000-0000E07D0000}"/>
    <cellStyle name="Title 8 2 2 6" xfId="32223" xr:uid="{00000000-0005-0000-0000-0000E17D0000}"/>
    <cellStyle name="Title 8 2 20" xfId="32224" xr:uid="{00000000-0005-0000-0000-0000E27D0000}"/>
    <cellStyle name="Title 8 2 21" xfId="32225" xr:uid="{00000000-0005-0000-0000-0000E37D0000}"/>
    <cellStyle name="Title 8 2 22" xfId="32226" xr:uid="{00000000-0005-0000-0000-0000E47D0000}"/>
    <cellStyle name="Title 8 2 23" xfId="32227" xr:uid="{00000000-0005-0000-0000-0000E57D0000}"/>
    <cellStyle name="Title 8 2 24" xfId="32228" xr:uid="{00000000-0005-0000-0000-0000E67D0000}"/>
    <cellStyle name="Title 8 2 25" xfId="32229" xr:uid="{00000000-0005-0000-0000-0000E77D0000}"/>
    <cellStyle name="Title 8 2 3" xfId="32230" xr:uid="{00000000-0005-0000-0000-0000E87D0000}"/>
    <cellStyle name="Title 8 2 4" xfId="32231" xr:uid="{00000000-0005-0000-0000-0000E97D0000}"/>
    <cellStyle name="Title 8 2 5" xfId="32232" xr:uid="{00000000-0005-0000-0000-0000EA7D0000}"/>
    <cellStyle name="Title 8 2 6" xfId="32233" xr:uid="{00000000-0005-0000-0000-0000EB7D0000}"/>
    <cellStyle name="Title 8 2 7" xfId="32234" xr:uid="{00000000-0005-0000-0000-0000EC7D0000}"/>
    <cellStyle name="Title 8 2 8" xfId="32235" xr:uid="{00000000-0005-0000-0000-0000ED7D0000}"/>
    <cellStyle name="Title 8 2 9" xfId="32236" xr:uid="{00000000-0005-0000-0000-0000EE7D0000}"/>
    <cellStyle name="Title 8 20" xfId="32237" xr:uid="{00000000-0005-0000-0000-0000EF7D0000}"/>
    <cellStyle name="Title 8 21" xfId="32238" xr:uid="{00000000-0005-0000-0000-0000F07D0000}"/>
    <cellStyle name="Title 8 22" xfId="32239" xr:uid="{00000000-0005-0000-0000-0000F17D0000}"/>
    <cellStyle name="Title 8 23" xfId="32240" xr:uid="{00000000-0005-0000-0000-0000F27D0000}"/>
    <cellStyle name="Title 8 24" xfId="32241" xr:uid="{00000000-0005-0000-0000-0000F37D0000}"/>
    <cellStyle name="Title 8 25" xfId="32242" xr:uid="{00000000-0005-0000-0000-0000F47D0000}"/>
    <cellStyle name="Title 8 26" xfId="32243" xr:uid="{00000000-0005-0000-0000-0000F57D0000}"/>
    <cellStyle name="Title 8 27" xfId="32244" xr:uid="{00000000-0005-0000-0000-0000F67D0000}"/>
    <cellStyle name="Title 8 28" xfId="32245" xr:uid="{00000000-0005-0000-0000-0000F77D0000}"/>
    <cellStyle name="Title 8 29" xfId="32246" xr:uid="{00000000-0005-0000-0000-0000F87D0000}"/>
    <cellStyle name="Title 8 3" xfId="32247" xr:uid="{00000000-0005-0000-0000-0000F97D0000}"/>
    <cellStyle name="Title 8 3 10" xfId="32248" xr:uid="{00000000-0005-0000-0000-0000FA7D0000}"/>
    <cellStyle name="Title 8 3 11" xfId="32249" xr:uid="{00000000-0005-0000-0000-0000FB7D0000}"/>
    <cellStyle name="Title 8 3 12" xfId="32250" xr:uid="{00000000-0005-0000-0000-0000FC7D0000}"/>
    <cellStyle name="Title 8 3 13" xfId="32251" xr:uid="{00000000-0005-0000-0000-0000FD7D0000}"/>
    <cellStyle name="Title 8 3 14" xfId="32252" xr:uid="{00000000-0005-0000-0000-0000FE7D0000}"/>
    <cellStyle name="Title 8 3 15" xfId="32253" xr:uid="{00000000-0005-0000-0000-0000FF7D0000}"/>
    <cellStyle name="Title 8 3 16" xfId="32254" xr:uid="{00000000-0005-0000-0000-0000007E0000}"/>
    <cellStyle name="Title 8 3 17" xfId="32255" xr:uid="{00000000-0005-0000-0000-0000017E0000}"/>
    <cellStyle name="Title 8 3 18" xfId="32256" xr:uid="{00000000-0005-0000-0000-0000027E0000}"/>
    <cellStyle name="Title 8 3 19" xfId="32257" xr:uid="{00000000-0005-0000-0000-0000037E0000}"/>
    <cellStyle name="Title 8 3 2" xfId="32258" xr:uid="{00000000-0005-0000-0000-0000047E0000}"/>
    <cellStyle name="Title 8 3 2 2" xfId="32259" xr:uid="{00000000-0005-0000-0000-0000057E0000}"/>
    <cellStyle name="Title 8 3 2 3" xfId="32260" xr:uid="{00000000-0005-0000-0000-0000067E0000}"/>
    <cellStyle name="Title 8 3 2 4" xfId="32261" xr:uid="{00000000-0005-0000-0000-0000077E0000}"/>
    <cellStyle name="Title 8 3 2 5" xfId="32262" xr:uid="{00000000-0005-0000-0000-0000087E0000}"/>
    <cellStyle name="Title 8 3 2 6" xfId="32263" xr:uid="{00000000-0005-0000-0000-0000097E0000}"/>
    <cellStyle name="Title 8 3 20" xfId="32264" xr:uid="{00000000-0005-0000-0000-00000A7E0000}"/>
    <cellStyle name="Title 8 3 21" xfId="32265" xr:uid="{00000000-0005-0000-0000-00000B7E0000}"/>
    <cellStyle name="Title 8 3 22" xfId="32266" xr:uid="{00000000-0005-0000-0000-00000C7E0000}"/>
    <cellStyle name="Title 8 3 23" xfId="32267" xr:uid="{00000000-0005-0000-0000-00000D7E0000}"/>
    <cellStyle name="Title 8 3 24" xfId="32268" xr:uid="{00000000-0005-0000-0000-00000E7E0000}"/>
    <cellStyle name="Title 8 3 25" xfId="32269" xr:uid="{00000000-0005-0000-0000-00000F7E0000}"/>
    <cellStyle name="Title 8 3 3" xfId="32270" xr:uid="{00000000-0005-0000-0000-0000107E0000}"/>
    <cellStyle name="Title 8 3 4" xfId="32271" xr:uid="{00000000-0005-0000-0000-0000117E0000}"/>
    <cellStyle name="Title 8 3 5" xfId="32272" xr:uid="{00000000-0005-0000-0000-0000127E0000}"/>
    <cellStyle name="Title 8 3 6" xfId="32273" xr:uid="{00000000-0005-0000-0000-0000137E0000}"/>
    <cellStyle name="Title 8 3 7" xfId="32274" xr:uid="{00000000-0005-0000-0000-0000147E0000}"/>
    <cellStyle name="Title 8 3 8" xfId="32275" xr:uid="{00000000-0005-0000-0000-0000157E0000}"/>
    <cellStyle name="Title 8 3 9" xfId="32276" xr:uid="{00000000-0005-0000-0000-0000167E0000}"/>
    <cellStyle name="Title 8 30" xfId="32277" xr:uid="{00000000-0005-0000-0000-0000177E0000}"/>
    <cellStyle name="Title 8 31" xfId="32278" xr:uid="{00000000-0005-0000-0000-0000187E0000}"/>
    <cellStyle name="Title 8 32" xfId="32279" xr:uid="{00000000-0005-0000-0000-0000197E0000}"/>
    <cellStyle name="Title 8 33" xfId="32280" xr:uid="{00000000-0005-0000-0000-00001A7E0000}"/>
    <cellStyle name="Title 8 34" xfId="32281" xr:uid="{00000000-0005-0000-0000-00001B7E0000}"/>
    <cellStyle name="Title 8 35" xfId="32282" xr:uid="{00000000-0005-0000-0000-00001C7E0000}"/>
    <cellStyle name="Title 8 36" xfId="32283" xr:uid="{00000000-0005-0000-0000-00001D7E0000}"/>
    <cellStyle name="Title 8 37" xfId="32284" xr:uid="{00000000-0005-0000-0000-00001E7E0000}"/>
    <cellStyle name="Title 8 38" xfId="32285" xr:uid="{00000000-0005-0000-0000-00001F7E0000}"/>
    <cellStyle name="Title 8 39" xfId="32286" xr:uid="{00000000-0005-0000-0000-0000207E0000}"/>
    <cellStyle name="Title 8 4" xfId="32287" xr:uid="{00000000-0005-0000-0000-0000217E0000}"/>
    <cellStyle name="Title 8 4 10" xfId="32288" xr:uid="{00000000-0005-0000-0000-0000227E0000}"/>
    <cellStyle name="Title 8 4 11" xfId="32289" xr:uid="{00000000-0005-0000-0000-0000237E0000}"/>
    <cellStyle name="Title 8 4 12" xfId="32290" xr:uid="{00000000-0005-0000-0000-0000247E0000}"/>
    <cellStyle name="Title 8 4 13" xfId="32291" xr:uid="{00000000-0005-0000-0000-0000257E0000}"/>
    <cellStyle name="Title 8 4 14" xfId="32292" xr:uid="{00000000-0005-0000-0000-0000267E0000}"/>
    <cellStyle name="Title 8 4 15" xfId="32293" xr:uid="{00000000-0005-0000-0000-0000277E0000}"/>
    <cellStyle name="Title 8 4 16" xfId="32294" xr:uid="{00000000-0005-0000-0000-0000287E0000}"/>
    <cellStyle name="Title 8 4 17" xfId="32295" xr:uid="{00000000-0005-0000-0000-0000297E0000}"/>
    <cellStyle name="Title 8 4 18" xfId="32296" xr:uid="{00000000-0005-0000-0000-00002A7E0000}"/>
    <cellStyle name="Title 8 4 19" xfId="32297" xr:uid="{00000000-0005-0000-0000-00002B7E0000}"/>
    <cellStyle name="Title 8 4 2" xfId="32298" xr:uid="{00000000-0005-0000-0000-00002C7E0000}"/>
    <cellStyle name="Title 8 4 2 2" xfId="32299" xr:uid="{00000000-0005-0000-0000-00002D7E0000}"/>
    <cellStyle name="Title 8 4 2 3" xfId="32300" xr:uid="{00000000-0005-0000-0000-00002E7E0000}"/>
    <cellStyle name="Title 8 4 2 4" xfId="32301" xr:uid="{00000000-0005-0000-0000-00002F7E0000}"/>
    <cellStyle name="Title 8 4 2 5" xfId="32302" xr:uid="{00000000-0005-0000-0000-0000307E0000}"/>
    <cellStyle name="Title 8 4 2 6" xfId="32303" xr:uid="{00000000-0005-0000-0000-0000317E0000}"/>
    <cellStyle name="Title 8 4 20" xfId="32304" xr:uid="{00000000-0005-0000-0000-0000327E0000}"/>
    <cellStyle name="Title 8 4 21" xfId="32305" xr:uid="{00000000-0005-0000-0000-0000337E0000}"/>
    <cellStyle name="Title 8 4 22" xfId="32306" xr:uid="{00000000-0005-0000-0000-0000347E0000}"/>
    <cellStyle name="Title 8 4 23" xfId="32307" xr:uid="{00000000-0005-0000-0000-0000357E0000}"/>
    <cellStyle name="Title 8 4 24" xfId="32308" xr:uid="{00000000-0005-0000-0000-0000367E0000}"/>
    <cellStyle name="Title 8 4 25" xfId="32309" xr:uid="{00000000-0005-0000-0000-0000377E0000}"/>
    <cellStyle name="Title 8 4 3" xfId="32310" xr:uid="{00000000-0005-0000-0000-0000387E0000}"/>
    <cellStyle name="Title 8 4 4" xfId="32311" xr:uid="{00000000-0005-0000-0000-0000397E0000}"/>
    <cellStyle name="Title 8 4 5" xfId="32312" xr:uid="{00000000-0005-0000-0000-00003A7E0000}"/>
    <cellStyle name="Title 8 4 6" xfId="32313" xr:uid="{00000000-0005-0000-0000-00003B7E0000}"/>
    <cellStyle name="Title 8 4 7" xfId="32314" xr:uid="{00000000-0005-0000-0000-00003C7E0000}"/>
    <cellStyle name="Title 8 4 8" xfId="32315" xr:uid="{00000000-0005-0000-0000-00003D7E0000}"/>
    <cellStyle name="Title 8 4 9" xfId="32316" xr:uid="{00000000-0005-0000-0000-00003E7E0000}"/>
    <cellStyle name="Title 8 40" xfId="32317" xr:uid="{00000000-0005-0000-0000-00003F7E0000}"/>
    <cellStyle name="Title 8 41" xfId="32318" xr:uid="{00000000-0005-0000-0000-0000407E0000}"/>
    <cellStyle name="Title 8 5" xfId="32319" xr:uid="{00000000-0005-0000-0000-0000417E0000}"/>
    <cellStyle name="Title 8 5 10" xfId="32320" xr:uid="{00000000-0005-0000-0000-0000427E0000}"/>
    <cellStyle name="Title 8 5 11" xfId="32321" xr:uid="{00000000-0005-0000-0000-0000437E0000}"/>
    <cellStyle name="Title 8 5 12" xfId="32322" xr:uid="{00000000-0005-0000-0000-0000447E0000}"/>
    <cellStyle name="Title 8 5 13" xfId="32323" xr:uid="{00000000-0005-0000-0000-0000457E0000}"/>
    <cellStyle name="Title 8 5 14" xfId="32324" xr:uid="{00000000-0005-0000-0000-0000467E0000}"/>
    <cellStyle name="Title 8 5 15" xfId="32325" xr:uid="{00000000-0005-0000-0000-0000477E0000}"/>
    <cellStyle name="Title 8 5 16" xfId="32326" xr:uid="{00000000-0005-0000-0000-0000487E0000}"/>
    <cellStyle name="Title 8 5 17" xfId="32327" xr:uid="{00000000-0005-0000-0000-0000497E0000}"/>
    <cellStyle name="Title 8 5 18" xfId="32328" xr:uid="{00000000-0005-0000-0000-00004A7E0000}"/>
    <cellStyle name="Title 8 5 19" xfId="32329" xr:uid="{00000000-0005-0000-0000-00004B7E0000}"/>
    <cellStyle name="Title 8 5 2" xfId="32330" xr:uid="{00000000-0005-0000-0000-00004C7E0000}"/>
    <cellStyle name="Title 8 5 2 2" xfId="32331" xr:uid="{00000000-0005-0000-0000-00004D7E0000}"/>
    <cellStyle name="Title 8 5 2 3" xfId="32332" xr:uid="{00000000-0005-0000-0000-00004E7E0000}"/>
    <cellStyle name="Title 8 5 2 4" xfId="32333" xr:uid="{00000000-0005-0000-0000-00004F7E0000}"/>
    <cellStyle name="Title 8 5 2 5" xfId="32334" xr:uid="{00000000-0005-0000-0000-0000507E0000}"/>
    <cellStyle name="Title 8 5 2 6" xfId="32335" xr:uid="{00000000-0005-0000-0000-0000517E0000}"/>
    <cellStyle name="Title 8 5 20" xfId="32336" xr:uid="{00000000-0005-0000-0000-0000527E0000}"/>
    <cellStyle name="Title 8 5 21" xfId="32337" xr:uid="{00000000-0005-0000-0000-0000537E0000}"/>
    <cellStyle name="Title 8 5 22" xfId="32338" xr:uid="{00000000-0005-0000-0000-0000547E0000}"/>
    <cellStyle name="Title 8 5 23" xfId="32339" xr:uid="{00000000-0005-0000-0000-0000557E0000}"/>
    <cellStyle name="Title 8 5 24" xfId="32340" xr:uid="{00000000-0005-0000-0000-0000567E0000}"/>
    <cellStyle name="Title 8 5 25" xfId="32341" xr:uid="{00000000-0005-0000-0000-0000577E0000}"/>
    <cellStyle name="Title 8 5 3" xfId="32342" xr:uid="{00000000-0005-0000-0000-0000587E0000}"/>
    <cellStyle name="Title 8 5 4" xfId="32343" xr:uid="{00000000-0005-0000-0000-0000597E0000}"/>
    <cellStyle name="Title 8 5 5" xfId="32344" xr:uid="{00000000-0005-0000-0000-00005A7E0000}"/>
    <cellStyle name="Title 8 5 6" xfId="32345" xr:uid="{00000000-0005-0000-0000-00005B7E0000}"/>
    <cellStyle name="Title 8 5 7" xfId="32346" xr:uid="{00000000-0005-0000-0000-00005C7E0000}"/>
    <cellStyle name="Title 8 5 8" xfId="32347" xr:uid="{00000000-0005-0000-0000-00005D7E0000}"/>
    <cellStyle name="Title 8 5 9" xfId="32348" xr:uid="{00000000-0005-0000-0000-00005E7E0000}"/>
    <cellStyle name="Title 8 6" xfId="32349" xr:uid="{00000000-0005-0000-0000-00005F7E0000}"/>
    <cellStyle name="Title 8 6 10" xfId="32350" xr:uid="{00000000-0005-0000-0000-0000607E0000}"/>
    <cellStyle name="Title 8 6 11" xfId="32351" xr:uid="{00000000-0005-0000-0000-0000617E0000}"/>
    <cellStyle name="Title 8 6 12" xfId="32352" xr:uid="{00000000-0005-0000-0000-0000627E0000}"/>
    <cellStyle name="Title 8 6 13" xfId="32353" xr:uid="{00000000-0005-0000-0000-0000637E0000}"/>
    <cellStyle name="Title 8 6 14" xfId="32354" xr:uid="{00000000-0005-0000-0000-0000647E0000}"/>
    <cellStyle name="Title 8 6 15" xfId="32355" xr:uid="{00000000-0005-0000-0000-0000657E0000}"/>
    <cellStyle name="Title 8 6 16" xfId="32356" xr:uid="{00000000-0005-0000-0000-0000667E0000}"/>
    <cellStyle name="Title 8 6 17" xfId="32357" xr:uid="{00000000-0005-0000-0000-0000677E0000}"/>
    <cellStyle name="Title 8 6 18" xfId="32358" xr:uid="{00000000-0005-0000-0000-0000687E0000}"/>
    <cellStyle name="Title 8 6 19" xfId="32359" xr:uid="{00000000-0005-0000-0000-0000697E0000}"/>
    <cellStyle name="Title 8 6 2" xfId="32360" xr:uid="{00000000-0005-0000-0000-00006A7E0000}"/>
    <cellStyle name="Title 8 6 20" xfId="32361" xr:uid="{00000000-0005-0000-0000-00006B7E0000}"/>
    <cellStyle name="Title 8 6 21" xfId="32362" xr:uid="{00000000-0005-0000-0000-00006C7E0000}"/>
    <cellStyle name="Title 8 6 22" xfId="32363" xr:uid="{00000000-0005-0000-0000-00006D7E0000}"/>
    <cellStyle name="Title 8 6 23" xfId="32364" xr:uid="{00000000-0005-0000-0000-00006E7E0000}"/>
    <cellStyle name="Title 8 6 24" xfId="32365" xr:uid="{00000000-0005-0000-0000-00006F7E0000}"/>
    <cellStyle name="Title 8 6 25" xfId="32366" xr:uid="{00000000-0005-0000-0000-0000707E0000}"/>
    <cellStyle name="Title 8 6 3" xfId="32367" xr:uid="{00000000-0005-0000-0000-0000717E0000}"/>
    <cellStyle name="Title 8 6 4" xfId="32368" xr:uid="{00000000-0005-0000-0000-0000727E0000}"/>
    <cellStyle name="Title 8 6 5" xfId="32369" xr:uid="{00000000-0005-0000-0000-0000737E0000}"/>
    <cellStyle name="Title 8 6 6" xfId="32370" xr:uid="{00000000-0005-0000-0000-0000747E0000}"/>
    <cellStyle name="Title 8 6 7" xfId="32371" xr:uid="{00000000-0005-0000-0000-0000757E0000}"/>
    <cellStyle name="Title 8 6 8" xfId="32372" xr:uid="{00000000-0005-0000-0000-0000767E0000}"/>
    <cellStyle name="Title 8 6 9" xfId="32373" xr:uid="{00000000-0005-0000-0000-0000777E0000}"/>
    <cellStyle name="Title 8 7" xfId="32374" xr:uid="{00000000-0005-0000-0000-0000787E0000}"/>
    <cellStyle name="Title 8 7 10" xfId="32375" xr:uid="{00000000-0005-0000-0000-0000797E0000}"/>
    <cellStyle name="Title 8 7 11" xfId="32376" xr:uid="{00000000-0005-0000-0000-00007A7E0000}"/>
    <cellStyle name="Title 8 7 12" xfId="32377" xr:uid="{00000000-0005-0000-0000-00007B7E0000}"/>
    <cellStyle name="Title 8 7 13" xfId="32378" xr:uid="{00000000-0005-0000-0000-00007C7E0000}"/>
    <cellStyle name="Title 8 7 14" xfId="32379" xr:uid="{00000000-0005-0000-0000-00007D7E0000}"/>
    <cellStyle name="Title 8 7 15" xfId="32380" xr:uid="{00000000-0005-0000-0000-00007E7E0000}"/>
    <cellStyle name="Title 8 7 16" xfId="32381" xr:uid="{00000000-0005-0000-0000-00007F7E0000}"/>
    <cellStyle name="Title 8 7 17" xfId="32382" xr:uid="{00000000-0005-0000-0000-0000807E0000}"/>
    <cellStyle name="Title 8 7 18" xfId="32383" xr:uid="{00000000-0005-0000-0000-0000817E0000}"/>
    <cellStyle name="Title 8 7 19" xfId="32384" xr:uid="{00000000-0005-0000-0000-0000827E0000}"/>
    <cellStyle name="Title 8 7 2" xfId="32385" xr:uid="{00000000-0005-0000-0000-0000837E0000}"/>
    <cellStyle name="Title 8 7 20" xfId="32386" xr:uid="{00000000-0005-0000-0000-0000847E0000}"/>
    <cellStyle name="Title 8 7 21" xfId="32387" xr:uid="{00000000-0005-0000-0000-0000857E0000}"/>
    <cellStyle name="Title 8 7 22" xfId="32388" xr:uid="{00000000-0005-0000-0000-0000867E0000}"/>
    <cellStyle name="Title 8 7 23" xfId="32389" xr:uid="{00000000-0005-0000-0000-0000877E0000}"/>
    <cellStyle name="Title 8 7 24" xfId="32390" xr:uid="{00000000-0005-0000-0000-0000887E0000}"/>
    <cellStyle name="Title 8 7 25" xfId="32391" xr:uid="{00000000-0005-0000-0000-0000897E0000}"/>
    <cellStyle name="Title 8 7 3" xfId="32392" xr:uid="{00000000-0005-0000-0000-00008A7E0000}"/>
    <cellStyle name="Title 8 7 4" xfId="32393" xr:uid="{00000000-0005-0000-0000-00008B7E0000}"/>
    <cellStyle name="Title 8 7 5" xfId="32394" xr:uid="{00000000-0005-0000-0000-00008C7E0000}"/>
    <cellStyle name="Title 8 7 6" xfId="32395" xr:uid="{00000000-0005-0000-0000-00008D7E0000}"/>
    <cellStyle name="Title 8 7 7" xfId="32396" xr:uid="{00000000-0005-0000-0000-00008E7E0000}"/>
    <cellStyle name="Title 8 7 8" xfId="32397" xr:uid="{00000000-0005-0000-0000-00008F7E0000}"/>
    <cellStyle name="Title 8 7 9" xfId="32398" xr:uid="{00000000-0005-0000-0000-0000907E0000}"/>
    <cellStyle name="Title 8 8" xfId="32399" xr:uid="{00000000-0005-0000-0000-0000917E0000}"/>
    <cellStyle name="Title 8 8 10" xfId="32400" xr:uid="{00000000-0005-0000-0000-0000927E0000}"/>
    <cellStyle name="Title 8 8 11" xfId="32401" xr:uid="{00000000-0005-0000-0000-0000937E0000}"/>
    <cellStyle name="Title 8 8 12" xfId="32402" xr:uid="{00000000-0005-0000-0000-0000947E0000}"/>
    <cellStyle name="Title 8 8 13" xfId="32403" xr:uid="{00000000-0005-0000-0000-0000957E0000}"/>
    <cellStyle name="Title 8 8 14" xfId="32404" xr:uid="{00000000-0005-0000-0000-0000967E0000}"/>
    <cellStyle name="Title 8 8 15" xfId="32405" xr:uid="{00000000-0005-0000-0000-0000977E0000}"/>
    <cellStyle name="Title 8 8 16" xfId="32406" xr:uid="{00000000-0005-0000-0000-0000987E0000}"/>
    <cellStyle name="Title 8 8 17" xfId="32407" xr:uid="{00000000-0005-0000-0000-0000997E0000}"/>
    <cellStyle name="Title 8 8 18" xfId="32408" xr:uid="{00000000-0005-0000-0000-00009A7E0000}"/>
    <cellStyle name="Title 8 8 19" xfId="32409" xr:uid="{00000000-0005-0000-0000-00009B7E0000}"/>
    <cellStyle name="Title 8 8 2" xfId="32410" xr:uid="{00000000-0005-0000-0000-00009C7E0000}"/>
    <cellStyle name="Title 8 8 20" xfId="32411" xr:uid="{00000000-0005-0000-0000-00009D7E0000}"/>
    <cellStyle name="Title 8 8 21" xfId="32412" xr:uid="{00000000-0005-0000-0000-00009E7E0000}"/>
    <cellStyle name="Title 8 8 22" xfId="32413" xr:uid="{00000000-0005-0000-0000-00009F7E0000}"/>
    <cellStyle name="Title 8 8 23" xfId="32414" xr:uid="{00000000-0005-0000-0000-0000A07E0000}"/>
    <cellStyle name="Title 8 8 24" xfId="32415" xr:uid="{00000000-0005-0000-0000-0000A17E0000}"/>
    <cellStyle name="Title 8 8 25" xfId="32416" xr:uid="{00000000-0005-0000-0000-0000A27E0000}"/>
    <cellStyle name="Title 8 8 3" xfId="32417" xr:uid="{00000000-0005-0000-0000-0000A37E0000}"/>
    <cellStyle name="Title 8 8 4" xfId="32418" xr:uid="{00000000-0005-0000-0000-0000A47E0000}"/>
    <cellStyle name="Title 8 8 5" xfId="32419" xr:uid="{00000000-0005-0000-0000-0000A57E0000}"/>
    <cellStyle name="Title 8 8 6" xfId="32420" xr:uid="{00000000-0005-0000-0000-0000A67E0000}"/>
    <cellStyle name="Title 8 8 7" xfId="32421" xr:uid="{00000000-0005-0000-0000-0000A77E0000}"/>
    <cellStyle name="Title 8 8 8" xfId="32422" xr:uid="{00000000-0005-0000-0000-0000A87E0000}"/>
    <cellStyle name="Title 8 8 9" xfId="32423" xr:uid="{00000000-0005-0000-0000-0000A97E0000}"/>
    <cellStyle name="Title 8 9" xfId="32424" xr:uid="{00000000-0005-0000-0000-0000AA7E0000}"/>
    <cellStyle name="Title 8 9 10" xfId="32425" xr:uid="{00000000-0005-0000-0000-0000AB7E0000}"/>
    <cellStyle name="Title 8 9 11" xfId="32426" xr:uid="{00000000-0005-0000-0000-0000AC7E0000}"/>
    <cellStyle name="Title 8 9 12" xfId="32427" xr:uid="{00000000-0005-0000-0000-0000AD7E0000}"/>
    <cellStyle name="Title 8 9 13" xfId="32428" xr:uid="{00000000-0005-0000-0000-0000AE7E0000}"/>
    <cellStyle name="Title 8 9 14" xfId="32429" xr:uid="{00000000-0005-0000-0000-0000AF7E0000}"/>
    <cellStyle name="Title 8 9 15" xfId="32430" xr:uid="{00000000-0005-0000-0000-0000B07E0000}"/>
    <cellStyle name="Title 8 9 16" xfId="32431" xr:uid="{00000000-0005-0000-0000-0000B17E0000}"/>
    <cellStyle name="Title 8 9 17" xfId="32432" xr:uid="{00000000-0005-0000-0000-0000B27E0000}"/>
    <cellStyle name="Title 8 9 18" xfId="32433" xr:uid="{00000000-0005-0000-0000-0000B37E0000}"/>
    <cellStyle name="Title 8 9 19" xfId="32434" xr:uid="{00000000-0005-0000-0000-0000B47E0000}"/>
    <cellStyle name="Title 8 9 2" xfId="32435" xr:uid="{00000000-0005-0000-0000-0000B57E0000}"/>
    <cellStyle name="Title 8 9 20" xfId="32436" xr:uid="{00000000-0005-0000-0000-0000B67E0000}"/>
    <cellStyle name="Title 8 9 21" xfId="32437" xr:uid="{00000000-0005-0000-0000-0000B77E0000}"/>
    <cellStyle name="Title 8 9 22" xfId="32438" xr:uid="{00000000-0005-0000-0000-0000B87E0000}"/>
    <cellStyle name="Title 8 9 23" xfId="32439" xr:uid="{00000000-0005-0000-0000-0000B97E0000}"/>
    <cellStyle name="Title 8 9 24" xfId="32440" xr:uid="{00000000-0005-0000-0000-0000BA7E0000}"/>
    <cellStyle name="Title 8 9 25" xfId="32441" xr:uid="{00000000-0005-0000-0000-0000BB7E0000}"/>
    <cellStyle name="Title 8 9 3" xfId="32442" xr:uid="{00000000-0005-0000-0000-0000BC7E0000}"/>
    <cellStyle name="Title 8 9 4" xfId="32443" xr:uid="{00000000-0005-0000-0000-0000BD7E0000}"/>
    <cellStyle name="Title 8 9 5" xfId="32444" xr:uid="{00000000-0005-0000-0000-0000BE7E0000}"/>
    <cellStyle name="Title 8 9 6" xfId="32445" xr:uid="{00000000-0005-0000-0000-0000BF7E0000}"/>
    <cellStyle name="Title 8 9 7" xfId="32446" xr:uid="{00000000-0005-0000-0000-0000C07E0000}"/>
    <cellStyle name="Title 8 9 8" xfId="32447" xr:uid="{00000000-0005-0000-0000-0000C17E0000}"/>
    <cellStyle name="Title 8 9 9" xfId="32448" xr:uid="{00000000-0005-0000-0000-0000C27E0000}"/>
    <cellStyle name="Title 9" xfId="32449" xr:uid="{00000000-0005-0000-0000-0000C37E0000}"/>
    <cellStyle name="Title 9 10" xfId="32450" xr:uid="{00000000-0005-0000-0000-0000C47E0000}"/>
    <cellStyle name="Title 9 10 10" xfId="32451" xr:uid="{00000000-0005-0000-0000-0000C57E0000}"/>
    <cellStyle name="Title 9 10 11" xfId="32452" xr:uid="{00000000-0005-0000-0000-0000C67E0000}"/>
    <cellStyle name="Title 9 10 12" xfId="32453" xr:uid="{00000000-0005-0000-0000-0000C77E0000}"/>
    <cellStyle name="Title 9 10 13" xfId="32454" xr:uid="{00000000-0005-0000-0000-0000C87E0000}"/>
    <cellStyle name="Title 9 10 14" xfId="32455" xr:uid="{00000000-0005-0000-0000-0000C97E0000}"/>
    <cellStyle name="Title 9 10 15" xfId="32456" xr:uid="{00000000-0005-0000-0000-0000CA7E0000}"/>
    <cellStyle name="Title 9 10 16" xfId="32457" xr:uid="{00000000-0005-0000-0000-0000CB7E0000}"/>
    <cellStyle name="Title 9 10 17" xfId="32458" xr:uid="{00000000-0005-0000-0000-0000CC7E0000}"/>
    <cellStyle name="Title 9 10 18" xfId="32459" xr:uid="{00000000-0005-0000-0000-0000CD7E0000}"/>
    <cellStyle name="Title 9 10 19" xfId="32460" xr:uid="{00000000-0005-0000-0000-0000CE7E0000}"/>
    <cellStyle name="Title 9 10 2" xfId="32461" xr:uid="{00000000-0005-0000-0000-0000CF7E0000}"/>
    <cellStyle name="Title 9 10 20" xfId="32462" xr:uid="{00000000-0005-0000-0000-0000D07E0000}"/>
    <cellStyle name="Title 9 10 21" xfId="32463" xr:uid="{00000000-0005-0000-0000-0000D17E0000}"/>
    <cellStyle name="Title 9 10 22" xfId="32464" xr:uid="{00000000-0005-0000-0000-0000D27E0000}"/>
    <cellStyle name="Title 9 10 23" xfId="32465" xr:uid="{00000000-0005-0000-0000-0000D37E0000}"/>
    <cellStyle name="Title 9 10 24" xfId="32466" xr:uid="{00000000-0005-0000-0000-0000D47E0000}"/>
    <cellStyle name="Title 9 10 25" xfId="32467" xr:uid="{00000000-0005-0000-0000-0000D57E0000}"/>
    <cellStyle name="Title 9 10 3" xfId="32468" xr:uid="{00000000-0005-0000-0000-0000D67E0000}"/>
    <cellStyle name="Title 9 10 4" xfId="32469" xr:uid="{00000000-0005-0000-0000-0000D77E0000}"/>
    <cellStyle name="Title 9 10 5" xfId="32470" xr:uid="{00000000-0005-0000-0000-0000D87E0000}"/>
    <cellStyle name="Title 9 10 6" xfId="32471" xr:uid="{00000000-0005-0000-0000-0000D97E0000}"/>
    <cellStyle name="Title 9 10 7" xfId="32472" xr:uid="{00000000-0005-0000-0000-0000DA7E0000}"/>
    <cellStyle name="Title 9 10 8" xfId="32473" xr:uid="{00000000-0005-0000-0000-0000DB7E0000}"/>
    <cellStyle name="Title 9 10 9" xfId="32474" xr:uid="{00000000-0005-0000-0000-0000DC7E0000}"/>
    <cellStyle name="Title 9 11" xfId="32475" xr:uid="{00000000-0005-0000-0000-0000DD7E0000}"/>
    <cellStyle name="Title 9 11 2" xfId="32476" xr:uid="{00000000-0005-0000-0000-0000DE7E0000}"/>
    <cellStyle name="Title 9 11 3" xfId="32477" xr:uid="{00000000-0005-0000-0000-0000DF7E0000}"/>
    <cellStyle name="Title 9 11 4" xfId="32478" xr:uid="{00000000-0005-0000-0000-0000E07E0000}"/>
    <cellStyle name="Title 9 11 5" xfId="32479" xr:uid="{00000000-0005-0000-0000-0000E17E0000}"/>
    <cellStyle name="Title 9 11 6" xfId="32480" xr:uid="{00000000-0005-0000-0000-0000E27E0000}"/>
    <cellStyle name="Title 9 12" xfId="32481" xr:uid="{00000000-0005-0000-0000-0000E37E0000}"/>
    <cellStyle name="Title 9 13" xfId="32482" xr:uid="{00000000-0005-0000-0000-0000E47E0000}"/>
    <cellStyle name="Title 9 14" xfId="32483" xr:uid="{00000000-0005-0000-0000-0000E57E0000}"/>
    <cellStyle name="Title 9 15" xfId="32484" xr:uid="{00000000-0005-0000-0000-0000E67E0000}"/>
    <cellStyle name="Title 9 16" xfId="32485" xr:uid="{00000000-0005-0000-0000-0000E77E0000}"/>
    <cellStyle name="Title 9 17" xfId="32486" xr:uid="{00000000-0005-0000-0000-0000E87E0000}"/>
    <cellStyle name="Title 9 18" xfId="32487" xr:uid="{00000000-0005-0000-0000-0000E97E0000}"/>
    <cellStyle name="Title 9 19" xfId="32488" xr:uid="{00000000-0005-0000-0000-0000EA7E0000}"/>
    <cellStyle name="Title 9 2" xfId="32489" xr:uid="{00000000-0005-0000-0000-0000EB7E0000}"/>
    <cellStyle name="Title 9 2 10" xfId="32490" xr:uid="{00000000-0005-0000-0000-0000EC7E0000}"/>
    <cellStyle name="Title 9 2 11" xfId="32491" xr:uid="{00000000-0005-0000-0000-0000ED7E0000}"/>
    <cellStyle name="Title 9 2 12" xfId="32492" xr:uid="{00000000-0005-0000-0000-0000EE7E0000}"/>
    <cellStyle name="Title 9 2 13" xfId="32493" xr:uid="{00000000-0005-0000-0000-0000EF7E0000}"/>
    <cellStyle name="Title 9 2 14" xfId="32494" xr:uid="{00000000-0005-0000-0000-0000F07E0000}"/>
    <cellStyle name="Title 9 2 15" xfId="32495" xr:uid="{00000000-0005-0000-0000-0000F17E0000}"/>
    <cellStyle name="Title 9 2 16" xfId="32496" xr:uid="{00000000-0005-0000-0000-0000F27E0000}"/>
    <cellStyle name="Title 9 2 17" xfId="32497" xr:uid="{00000000-0005-0000-0000-0000F37E0000}"/>
    <cellStyle name="Title 9 2 18" xfId="32498" xr:uid="{00000000-0005-0000-0000-0000F47E0000}"/>
    <cellStyle name="Title 9 2 19" xfId="32499" xr:uid="{00000000-0005-0000-0000-0000F57E0000}"/>
    <cellStyle name="Title 9 2 2" xfId="32500" xr:uid="{00000000-0005-0000-0000-0000F67E0000}"/>
    <cellStyle name="Title 9 2 2 2" xfId="32501" xr:uid="{00000000-0005-0000-0000-0000F77E0000}"/>
    <cellStyle name="Title 9 2 2 3" xfId="32502" xr:uid="{00000000-0005-0000-0000-0000F87E0000}"/>
    <cellStyle name="Title 9 2 2 4" xfId="32503" xr:uid="{00000000-0005-0000-0000-0000F97E0000}"/>
    <cellStyle name="Title 9 2 2 5" xfId="32504" xr:uid="{00000000-0005-0000-0000-0000FA7E0000}"/>
    <cellStyle name="Title 9 2 2 6" xfId="32505" xr:uid="{00000000-0005-0000-0000-0000FB7E0000}"/>
    <cellStyle name="Title 9 2 20" xfId="32506" xr:uid="{00000000-0005-0000-0000-0000FC7E0000}"/>
    <cellStyle name="Title 9 2 21" xfId="32507" xr:uid="{00000000-0005-0000-0000-0000FD7E0000}"/>
    <cellStyle name="Title 9 2 22" xfId="32508" xr:uid="{00000000-0005-0000-0000-0000FE7E0000}"/>
    <cellStyle name="Title 9 2 23" xfId="32509" xr:uid="{00000000-0005-0000-0000-0000FF7E0000}"/>
    <cellStyle name="Title 9 2 24" xfId="32510" xr:uid="{00000000-0005-0000-0000-0000007F0000}"/>
    <cellStyle name="Title 9 2 25" xfId="32511" xr:uid="{00000000-0005-0000-0000-0000017F0000}"/>
    <cellStyle name="Title 9 2 3" xfId="32512" xr:uid="{00000000-0005-0000-0000-0000027F0000}"/>
    <cellStyle name="Title 9 2 4" xfId="32513" xr:uid="{00000000-0005-0000-0000-0000037F0000}"/>
    <cellStyle name="Title 9 2 5" xfId="32514" xr:uid="{00000000-0005-0000-0000-0000047F0000}"/>
    <cellStyle name="Title 9 2 6" xfId="32515" xr:uid="{00000000-0005-0000-0000-0000057F0000}"/>
    <cellStyle name="Title 9 2 7" xfId="32516" xr:uid="{00000000-0005-0000-0000-0000067F0000}"/>
    <cellStyle name="Title 9 2 8" xfId="32517" xr:uid="{00000000-0005-0000-0000-0000077F0000}"/>
    <cellStyle name="Title 9 2 9" xfId="32518" xr:uid="{00000000-0005-0000-0000-0000087F0000}"/>
    <cellStyle name="Title 9 20" xfId="32519" xr:uid="{00000000-0005-0000-0000-0000097F0000}"/>
    <cellStyle name="Title 9 21" xfId="32520" xr:uid="{00000000-0005-0000-0000-00000A7F0000}"/>
    <cellStyle name="Title 9 22" xfId="32521" xr:uid="{00000000-0005-0000-0000-00000B7F0000}"/>
    <cellStyle name="Title 9 23" xfId="32522" xr:uid="{00000000-0005-0000-0000-00000C7F0000}"/>
    <cellStyle name="Title 9 24" xfId="32523" xr:uid="{00000000-0005-0000-0000-00000D7F0000}"/>
    <cellStyle name="Title 9 25" xfId="32524" xr:uid="{00000000-0005-0000-0000-00000E7F0000}"/>
    <cellStyle name="Title 9 26" xfId="32525" xr:uid="{00000000-0005-0000-0000-00000F7F0000}"/>
    <cellStyle name="Title 9 27" xfId="32526" xr:uid="{00000000-0005-0000-0000-0000107F0000}"/>
    <cellStyle name="Title 9 28" xfId="32527" xr:uid="{00000000-0005-0000-0000-0000117F0000}"/>
    <cellStyle name="Title 9 29" xfId="32528" xr:uid="{00000000-0005-0000-0000-0000127F0000}"/>
    <cellStyle name="Title 9 3" xfId="32529" xr:uid="{00000000-0005-0000-0000-0000137F0000}"/>
    <cellStyle name="Title 9 3 10" xfId="32530" xr:uid="{00000000-0005-0000-0000-0000147F0000}"/>
    <cellStyle name="Title 9 3 11" xfId="32531" xr:uid="{00000000-0005-0000-0000-0000157F0000}"/>
    <cellStyle name="Title 9 3 12" xfId="32532" xr:uid="{00000000-0005-0000-0000-0000167F0000}"/>
    <cellStyle name="Title 9 3 13" xfId="32533" xr:uid="{00000000-0005-0000-0000-0000177F0000}"/>
    <cellStyle name="Title 9 3 14" xfId="32534" xr:uid="{00000000-0005-0000-0000-0000187F0000}"/>
    <cellStyle name="Title 9 3 15" xfId="32535" xr:uid="{00000000-0005-0000-0000-0000197F0000}"/>
    <cellStyle name="Title 9 3 16" xfId="32536" xr:uid="{00000000-0005-0000-0000-00001A7F0000}"/>
    <cellStyle name="Title 9 3 17" xfId="32537" xr:uid="{00000000-0005-0000-0000-00001B7F0000}"/>
    <cellStyle name="Title 9 3 18" xfId="32538" xr:uid="{00000000-0005-0000-0000-00001C7F0000}"/>
    <cellStyle name="Title 9 3 19" xfId="32539" xr:uid="{00000000-0005-0000-0000-00001D7F0000}"/>
    <cellStyle name="Title 9 3 2" xfId="32540" xr:uid="{00000000-0005-0000-0000-00001E7F0000}"/>
    <cellStyle name="Title 9 3 2 2" xfId="32541" xr:uid="{00000000-0005-0000-0000-00001F7F0000}"/>
    <cellStyle name="Title 9 3 2 3" xfId="32542" xr:uid="{00000000-0005-0000-0000-0000207F0000}"/>
    <cellStyle name="Title 9 3 2 4" xfId="32543" xr:uid="{00000000-0005-0000-0000-0000217F0000}"/>
    <cellStyle name="Title 9 3 2 5" xfId="32544" xr:uid="{00000000-0005-0000-0000-0000227F0000}"/>
    <cellStyle name="Title 9 3 2 6" xfId="32545" xr:uid="{00000000-0005-0000-0000-0000237F0000}"/>
    <cellStyle name="Title 9 3 20" xfId="32546" xr:uid="{00000000-0005-0000-0000-0000247F0000}"/>
    <cellStyle name="Title 9 3 21" xfId="32547" xr:uid="{00000000-0005-0000-0000-0000257F0000}"/>
    <cellStyle name="Title 9 3 22" xfId="32548" xr:uid="{00000000-0005-0000-0000-0000267F0000}"/>
    <cellStyle name="Title 9 3 23" xfId="32549" xr:uid="{00000000-0005-0000-0000-0000277F0000}"/>
    <cellStyle name="Title 9 3 24" xfId="32550" xr:uid="{00000000-0005-0000-0000-0000287F0000}"/>
    <cellStyle name="Title 9 3 25" xfId="32551" xr:uid="{00000000-0005-0000-0000-0000297F0000}"/>
    <cellStyle name="Title 9 3 3" xfId="32552" xr:uid="{00000000-0005-0000-0000-00002A7F0000}"/>
    <cellStyle name="Title 9 3 4" xfId="32553" xr:uid="{00000000-0005-0000-0000-00002B7F0000}"/>
    <cellStyle name="Title 9 3 5" xfId="32554" xr:uid="{00000000-0005-0000-0000-00002C7F0000}"/>
    <cellStyle name="Title 9 3 6" xfId="32555" xr:uid="{00000000-0005-0000-0000-00002D7F0000}"/>
    <cellStyle name="Title 9 3 7" xfId="32556" xr:uid="{00000000-0005-0000-0000-00002E7F0000}"/>
    <cellStyle name="Title 9 3 8" xfId="32557" xr:uid="{00000000-0005-0000-0000-00002F7F0000}"/>
    <cellStyle name="Title 9 3 9" xfId="32558" xr:uid="{00000000-0005-0000-0000-0000307F0000}"/>
    <cellStyle name="Title 9 30" xfId="32559" xr:uid="{00000000-0005-0000-0000-0000317F0000}"/>
    <cellStyle name="Title 9 31" xfId="32560" xr:uid="{00000000-0005-0000-0000-0000327F0000}"/>
    <cellStyle name="Title 9 32" xfId="32561" xr:uid="{00000000-0005-0000-0000-0000337F0000}"/>
    <cellStyle name="Title 9 33" xfId="32562" xr:uid="{00000000-0005-0000-0000-0000347F0000}"/>
    <cellStyle name="Title 9 34" xfId="32563" xr:uid="{00000000-0005-0000-0000-0000357F0000}"/>
    <cellStyle name="Title 9 35" xfId="32564" xr:uid="{00000000-0005-0000-0000-0000367F0000}"/>
    <cellStyle name="Title 9 36" xfId="32565" xr:uid="{00000000-0005-0000-0000-0000377F0000}"/>
    <cellStyle name="Title 9 37" xfId="32566" xr:uid="{00000000-0005-0000-0000-0000387F0000}"/>
    <cellStyle name="Title 9 38" xfId="32567" xr:uid="{00000000-0005-0000-0000-0000397F0000}"/>
    <cellStyle name="Title 9 39" xfId="32568" xr:uid="{00000000-0005-0000-0000-00003A7F0000}"/>
    <cellStyle name="Title 9 4" xfId="32569" xr:uid="{00000000-0005-0000-0000-00003B7F0000}"/>
    <cellStyle name="Title 9 4 10" xfId="32570" xr:uid="{00000000-0005-0000-0000-00003C7F0000}"/>
    <cellStyle name="Title 9 4 11" xfId="32571" xr:uid="{00000000-0005-0000-0000-00003D7F0000}"/>
    <cellStyle name="Title 9 4 12" xfId="32572" xr:uid="{00000000-0005-0000-0000-00003E7F0000}"/>
    <cellStyle name="Title 9 4 13" xfId="32573" xr:uid="{00000000-0005-0000-0000-00003F7F0000}"/>
    <cellStyle name="Title 9 4 14" xfId="32574" xr:uid="{00000000-0005-0000-0000-0000407F0000}"/>
    <cellStyle name="Title 9 4 15" xfId="32575" xr:uid="{00000000-0005-0000-0000-0000417F0000}"/>
    <cellStyle name="Title 9 4 16" xfId="32576" xr:uid="{00000000-0005-0000-0000-0000427F0000}"/>
    <cellStyle name="Title 9 4 17" xfId="32577" xr:uid="{00000000-0005-0000-0000-0000437F0000}"/>
    <cellStyle name="Title 9 4 18" xfId="32578" xr:uid="{00000000-0005-0000-0000-0000447F0000}"/>
    <cellStyle name="Title 9 4 19" xfId="32579" xr:uid="{00000000-0005-0000-0000-0000457F0000}"/>
    <cellStyle name="Title 9 4 2" xfId="32580" xr:uid="{00000000-0005-0000-0000-0000467F0000}"/>
    <cellStyle name="Title 9 4 2 2" xfId="32581" xr:uid="{00000000-0005-0000-0000-0000477F0000}"/>
    <cellStyle name="Title 9 4 2 3" xfId="32582" xr:uid="{00000000-0005-0000-0000-0000487F0000}"/>
    <cellStyle name="Title 9 4 2 4" xfId="32583" xr:uid="{00000000-0005-0000-0000-0000497F0000}"/>
    <cellStyle name="Title 9 4 2 5" xfId="32584" xr:uid="{00000000-0005-0000-0000-00004A7F0000}"/>
    <cellStyle name="Title 9 4 2 6" xfId="32585" xr:uid="{00000000-0005-0000-0000-00004B7F0000}"/>
    <cellStyle name="Title 9 4 20" xfId="32586" xr:uid="{00000000-0005-0000-0000-00004C7F0000}"/>
    <cellStyle name="Title 9 4 21" xfId="32587" xr:uid="{00000000-0005-0000-0000-00004D7F0000}"/>
    <cellStyle name="Title 9 4 22" xfId="32588" xr:uid="{00000000-0005-0000-0000-00004E7F0000}"/>
    <cellStyle name="Title 9 4 23" xfId="32589" xr:uid="{00000000-0005-0000-0000-00004F7F0000}"/>
    <cellStyle name="Title 9 4 24" xfId="32590" xr:uid="{00000000-0005-0000-0000-0000507F0000}"/>
    <cellStyle name="Title 9 4 25" xfId="32591" xr:uid="{00000000-0005-0000-0000-0000517F0000}"/>
    <cellStyle name="Title 9 4 3" xfId="32592" xr:uid="{00000000-0005-0000-0000-0000527F0000}"/>
    <cellStyle name="Title 9 4 4" xfId="32593" xr:uid="{00000000-0005-0000-0000-0000537F0000}"/>
    <cellStyle name="Title 9 4 5" xfId="32594" xr:uid="{00000000-0005-0000-0000-0000547F0000}"/>
    <cellStyle name="Title 9 4 6" xfId="32595" xr:uid="{00000000-0005-0000-0000-0000557F0000}"/>
    <cellStyle name="Title 9 4 7" xfId="32596" xr:uid="{00000000-0005-0000-0000-0000567F0000}"/>
    <cellStyle name="Title 9 4 8" xfId="32597" xr:uid="{00000000-0005-0000-0000-0000577F0000}"/>
    <cellStyle name="Title 9 4 9" xfId="32598" xr:uid="{00000000-0005-0000-0000-0000587F0000}"/>
    <cellStyle name="Title 9 40" xfId="32599" xr:uid="{00000000-0005-0000-0000-0000597F0000}"/>
    <cellStyle name="Title 9 41" xfId="32600" xr:uid="{00000000-0005-0000-0000-00005A7F0000}"/>
    <cellStyle name="Title 9 5" xfId="32601" xr:uid="{00000000-0005-0000-0000-00005B7F0000}"/>
    <cellStyle name="Title 9 5 10" xfId="32602" xr:uid="{00000000-0005-0000-0000-00005C7F0000}"/>
    <cellStyle name="Title 9 5 11" xfId="32603" xr:uid="{00000000-0005-0000-0000-00005D7F0000}"/>
    <cellStyle name="Title 9 5 12" xfId="32604" xr:uid="{00000000-0005-0000-0000-00005E7F0000}"/>
    <cellStyle name="Title 9 5 13" xfId="32605" xr:uid="{00000000-0005-0000-0000-00005F7F0000}"/>
    <cellStyle name="Title 9 5 14" xfId="32606" xr:uid="{00000000-0005-0000-0000-0000607F0000}"/>
    <cellStyle name="Title 9 5 15" xfId="32607" xr:uid="{00000000-0005-0000-0000-0000617F0000}"/>
    <cellStyle name="Title 9 5 16" xfId="32608" xr:uid="{00000000-0005-0000-0000-0000627F0000}"/>
    <cellStyle name="Title 9 5 17" xfId="32609" xr:uid="{00000000-0005-0000-0000-0000637F0000}"/>
    <cellStyle name="Title 9 5 18" xfId="32610" xr:uid="{00000000-0005-0000-0000-0000647F0000}"/>
    <cellStyle name="Title 9 5 19" xfId="32611" xr:uid="{00000000-0005-0000-0000-0000657F0000}"/>
    <cellStyle name="Title 9 5 2" xfId="32612" xr:uid="{00000000-0005-0000-0000-0000667F0000}"/>
    <cellStyle name="Title 9 5 2 2" xfId="32613" xr:uid="{00000000-0005-0000-0000-0000677F0000}"/>
    <cellStyle name="Title 9 5 2 3" xfId="32614" xr:uid="{00000000-0005-0000-0000-0000687F0000}"/>
    <cellStyle name="Title 9 5 2 4" xfId="32615" xr:uid="{00000000-0005-0000-0000-0000697F0000}"/>
    <cellStyle name="Title 9 5 2 5" xfId="32616" xr:uid="{00000000-0005-0000-0000-00006A7F0000}"/>
    <cellStyle name="Title 9 5 2 6" xfId="32617" xr:uid="{00000000-0005-0000-0000-00006B7F0000}"/>
    <cellStyle name="Title 9 5 20" xfId="32618" xr:uid="{00000000-0005-0000-0000-00006C7F0000}"/>
    <cellStyle name="Title 9 5 21" xfId="32619" xr:uid="{00000000-0005-0000-0000-00006D7F0000}"/>
    <cellStyle name="Title 9 5 22" xfId="32620" xr:uid="{00000000-0005-0000-0000-00006E7F0000}"/>
    <cellStyle name="Title 9 5 23" xfId="32621" xr:uid="{00000000-0005-0000-0000-00006F7F0000}"/>
    <cellStyle name="Title 9 5 24" xfId="32622" xr:uid="{00000000-0005-0000-0000-0000707F0000}"/>
    <cellStyle name="Title 9 5 25" xfId="32623" xr:uid="{00000000-0005-0000-0000-0000717F0000}"/>
    <cellStyle name="Title 9 5 3" xfId="32624" xr:uid="{00000000-0005-0000-0000-0000727F0000}"/>
    <cellStyle name="Title 9 5 4" xfId="32625" xr:uid="{00000000-0005-0000-0000-0000737F0000}"/>
    <cellStyle name="Title 9 5 5" xfId="32626" xr:uid="{00000000-0005-0000-0000-0000747F0000}"/>
    <cellStyle name="Title 9 5 6" xfId="32627" xr:uid="{00000000-0005-0000-0000-0000757F0000}"/>
    <cellStyle name="Title 9 5 7" xfId="32628" xr:uid="{00000000-0005-0000-0000-0000767F0000}"/>
    <cellStyle name="Title 9 5 8" xfId="32629" xr:uid="{00000000-0005-0000-0000-0000777F0000}"/>
    <cellStyle name="Title 9 5 9" xfId="32630" xr:uid="{00000000-0005-0000-0000-0000787F0000}"/>
    <cellStyle name="Title 9 6" xfId="32631" xr:uid="{00000000-0005-0000-0000-0000797F0000}"/>
    <cellStyle name="Title 9 6 10" xfId="32632" xr:uid="{00000000-0005-0000-0000-00007A7F0000}"/>
    <cellStyle name="Title 9 6 11" xfId="32633" xr:uid="{00000000-0005-0000-0000-00007B7F0000}"/>
    <cellStyle name="Title 9 6 12" xfId="32634" xr:uid="{00000000-0005-0000-0000-00007C7F0000}"/>
    <cellStyle name="Title 9 6 13" xfId="32635" xr:uid="{00000000-0005-0000-0000-00007D7F0000}"/>
    <cellStyle name="Title 9 6 14" xfId="32636" xr:uid="{00000000-0005-0000-0000-00007E7F0000}"/>
    <cellStyle name="Title 9 6 15" xfId="32637" xr:uid="{00000000-0005-0000-0000-00007F7F0000}"/>
    <cellStyle name="Title 9 6 16" xfId="32638" xr:uid="{00000000-0005-0000-0000-0000807F0000}"/>
    <cellStyle name="Title 9 6 17" xfId="32639" xr:uid="{00000000-0005-0000-0000-0000817F0000}"/>
    <cellStyle name="Title 9 6 18" xfId="32640" xr:uid="{00000000-0005-0000-0000-0000827F0000}"/>
    <cellStyle name="Title 9 6 19" xfId="32641" xr:uid="{00000000-0005-0000-0000-0000837F0000}"/>
    <cellStyle name="Title 9 6 2" xfId="32642" xr:uid="{00000000-0005-0000-0000-0000847F0000}"/>
    <cellStyle name="Title 9 6 20" xfId="32643" xr:uid="{00000000-0005-0000-0000-0000857F0000}"/>
    <cellStyle name="Title 9 6 21" xfId="32644" xr:uid="{00000000-0005-0000-0000-0000867F0000}"/>
    <cellStyle name="Title 9 6 22" xfId="32645" xr:uid="{00000000-0005-0000-0000-0000877F0000}"/>
    <cellStyle name="Title 9 6 23" xfId="32646" xr:uid="{00000000-0005-0000-0000-0000887F0000}"/>
    <cellStyle name="Title 9 6 24" xfId="32647" xr:uid="{00000000-0005-0000-0000-0000897F0000}"/>
    <cellStyle name="Title 9 6 25" xfId="32648" xr:uid="{00000000-0005-0000-0000-00008A7F0000}"/>
    <cellStyle name="Title 9 6 3" xfId="32649" xr:uid="{00000000-0005-0000-0000-00008B7F0000}"/>
    <cellStyle name="Title 9 6 4" xfId="32650" xr:uid="{00000000-0005-0000-0000-00008C7F0000}"/>
    <cellStyle name="Title 9 6 5" xfId="32651" xr:uid="{00000000-0005-0000-0000-00008D7F0000}"/>
    <cellStyle name="Title 9 6 6" xfId="32652" xr:uid="{00000000-0005-0000-0000-00008E7F0000}"/>
    <cellStyle name="Title 9 6 7" xfId="32653" xr:uid="{00000000-0005-0000-0000-00008F7F0000}"/>
    <cellStyle name="Title 9 6 8" xfId="32654" xr:uid="{00000000-0005-0000-0000-0000907F0000}"/>
    <cellStyle name="Title 9 6 9" xfId="32655" xr:uid="{00000000-0005-0000-0000-0000917F0000}"/>
    <cellStyle name="Title 9 7" xfId="32656" xr:uid="{00000000-0005-0000-0000-0000927F0000}"/>
    <cellStyle name="Title 9 7 10" xfId="32657" xr:uid="{00000000-0005-0000-0000-0000937F0000}"/>
    <cellStyle name="Title 9 7 11" xfId="32658" xr:uid="{00000000-0005-0000-0000-0000947F0000}"/>
    <cellStyle name="Title 9 7 12" xfId="32659" xr:uid="{00000000-0005-0000-0000-0000957F0000}"/>
    <cellStyle name="Title 9 7 13" xfId="32660" xr:uid="{00000000-0005-0000-0000-0000967F0000}"/>
    <cellStyle name="Title 9 7 14" xfId="32661" xr:uid="{00000000-0005-0000-0000-0000977F0000}"/>
    <cellStyle name="Title 9 7 15" xfId="32662" xr:uid="{00000000-0005-0000-0000-0000987F0000}"/>
    <cellStyle name="Title 9 7 16" xfId="32663" xr:uid="{00000000-0005-0000-0000-0000997F0000}"/>
    <cellStyle name="Title 9 7 17" xfId="32664" xr:uid="{00000000-0005-0000-0000-00009A7F0000}"/>
    <cellStyle name="Title 9 7 18" xfId="32665" xr:uid="{00000000-0005-0000-0000-00009B7F0000}"/>
    <cellStyle name="Title 9 7 19" xfId="32666" xr:uid="{00000000-0005-0000-0000-00009C7F0000}"/>
    <cellStyle name="Title 9 7 2" xfId="32667" xr:uid="{00000000-0005-0000-0000-00009D7F0000}"/>
    <cellStyle name="Title 9 7 20" xfId="32668" xr:uid="{00000000-0005-0000-0000-00009E7F0000}"/>
    <cellStyle name="Title 9 7 21" xfId="32669" xr:uid="{00000000-0005-0000-0000-00009F7F0000}"/>
    <cellStyle name="Title 9 7 22" xfId="32670" xr:uid="{00000000-0005-0000-0000-0000A07F0000}"/>
    <cellStyle name="Title 9 7 23" xfId="32671" xr:uid="{00000000-0005-0000-0000-0000A17F0000}"/>
    <cellStyle name="Title 9 7 24" xfId="32672" xr:uid="{00000000-0005-0000-0000-0000A27F0000}"/>
    <cellStyle name="Title 9 7 25" xfId="32673" xr:uid="{00000000-0005-0000-0000-0000A37F0000}"/>
    <cellStyle name="Title 9 7 3" xfId="32674" xr:uid="{00000000-0005-0000-0000-0000A47F0000}"/>
    <cellStyle name="Title 9 7 4" xfId="32675" xr:uid="{00000000-0005-0000-0000-0000A57F0000}"/>
    <cellStyle name="Title 9 7 5" xfId="32676" xr:uid="{00000000-0005-0000-0000-0000A67F0000}"/>
    <cellStyle name="Title 9 7 6" xfId="32677" xr:uid="{00000000-0005-0000-0000-0000A77F0000}"/>
    <cellStyle name="Title 9 7 7" xfId="32678" xr:uid="{00000000-0005-0000-0000-0000A87F0000}"/>
    <cellStyle name="Title 9 7 8" xfId="32679" xr:uid="{00000000-0005-0000-0000-0000A97F0000}"/>
    <cellStyle name="Title 9 7 9" xfId="32680" xr:uid="{00000000-0005-0000-0000-0000AA7F0000}"/>
    <cellStyle name="Title 9 8" xfId="32681" xr:uid="{00000000-0005-0000-0000-0000AB7F0000}"/>
    <cellStyle name="Title 9 8 10" xfId="32682" xr:uid="{00000000-0005-0000-0000-0000AC7F0000}"/>
    <cellStyle name="Title 9 8 11" xfId="32683" xr:uid="{00000000-0005-0000-0000-0000AD7F0000}"/>
    <cellStyle name="Title 9 8 12" xfId="32684" xr:uid="{00000000-0005-0000-0000-0000AE7F0000}"/>
    <cellStyle name="Title 9 8 13" xfId="32685" xr:uid="{00000000-0005-0000-0000-0000AF7F0000}"/>
    <cellStyle name="Title 9 8 14" xfId="32686" xr:uid="{00000000-0005-0000-0000-0000B07F0000}"/>
    <cellStyle name="Title 9 8 15" xfId="32687" xr:uid="{00000000-0005-0000-0000-0000B17F0000}"/>
    <cellStyle name="Title 9 8 16" xfId="32688" xr:uid="{00000000-0005-0000-0000-0000B27F0000}"/>
    <cellStyle name="Title 9 8 17" xfId="32689" xr:uid="{00000000-0005-0000-0000-0000B37F0000}"/>
    <cellStyle name="Title 9 8 18" xfId="32690" xr:uid="{00000000-0005-0000-0000-0000B47F0000}"/>
    <cellStyle name="Title 9 8 19" xfId="32691" xr:uid="{00000000-0005-0000-0000-0000B57F0000}"/>
    <cellStyle name="Title 9 8 2" xfId="32692" xr:uid="{00000000-0005-0000-0000-0000B67F0000}"/>
    <cellStyle name="Title 9 8 20" xfId="32693" xr:uid="{00000000-0005-0000-0000-0000B77F0000}"/>
    <cellStyle name="Title 9 8 21" xfId="32694" xr:uid="{00000000-0005-0000-0000-0000B87F0000}"/>
    <cellStyle name="Title 9 8 22" xfId="32695" xr:uid="{00000000-0005-0000-0000-0000B97F0000}"/>
    <cellStyle name="Title 9 8 23" xfId="32696" xr:uid="{00000000-0005-0000-0000-0000BA7F0000}"/>
    <cellStyle name="Title 9 8 24" xfId="32697" xr:uid="{00000000-0005-0000-0000-0000BB7F0000}"/>
    <cellStyle name="Title 9 8 25" xfId="32698" xr:uid="{00000000-0005-0000-0000-0000BC7F0000}"/>
    <cellStyle name="Title 9 8 3" xfId="32699" xr:uid="{00000000-0005-0000-0000-0000BD7F0000}"/>
    <cellStyle name="Title 9 8 4" xfId="32700" xr:uid="{00000000-0005-0000-0000-0000BE7F0000}"/>
    <cellStyle name="Title 9 8 5" xfId="32701" xr:uid="{00000000-0005-0000-0000-0000BF7F0000}"/>
    <cellStyle name="Title 9 8 6" xfId="32702" xr:uid="{00000000-0005-0000-0000-0000C07F0000}"/>
    <cellStyle name="Title 9 8 7" xfId="32703" xr:uid="{00000000-0005-0000-0000-0000C17F0000}"/>
    <cellStyle name="Title 9 8 8" xfId="32704" xr:uid="{00000000-0005-0000-0000-0000C27F0000}"/>
    <cellStyle name="Title 9 8 9" xfId="32705" xr:uid="{00000000-0005-0000-0000-0000C37F0000}"/>
    <cellStyle name="Title 9 9" xfId="32706" xr:uid="{00000000-0005-0000-0000-0000C47F0000}"/>
    <cellStyle name="Title 9 9 10" xfId="32707" xr:uid="{00000000-0005-0000-0000-0000C57F0000}"/>
    <cellStyle name="Title 9 9 11" xfId="32708" xr:uid="{00000000-0005-0000-0000-0000C67F0000}"/>
    <cellStyle name="Title 9 9 12" xfId="32709" xr:uid="{00000000-0005-0000-0000-0000C77F0000}"/>
    <cellStyle name="Title 9 9 13" xfId="32710" xr:uid="{00000000-0005-0000-0000-0000C87F0000}"/>
    <cellStyle name="Title 9 9 14" xfId="32711" xr:uid="{00000000-0005-0000-0000-0000C97F0000}"/>
    <cellStyle name="Title 9 9 15" xfId="32712" xr:uid="{00000000-0005-0000-0000-0000CA7F0000}"/>
    <cellStyle name="Title 9 9 16" xfId="32713" xr:uid="{00000000-0005-0000-0000-0000CB7F0000}"/>
    <cellStyle name="Title 9 9 17" xfId="32714" xr:uid="{00000000-0005-0000-0000-0000CC7F0000}"/>
    <cellStyle name="Title 9 9 18" xfId="32715" xr:uid="{00000000-0005-0000-0000-0000CD7F0000}"/>
    <cellStyle name="Title 9 9 19" xfId="32716" xr:uid="{00000000-0005-0000-0000-0000CE7F0000}"/>
    <cellStyle name="Title 9 9 2" xfId="32717" xr:uid="{00000000-0005-0000-0000-0000CF7F0000}"/>
    <cellStyle name="Title 9 9 20" xfId="32718" xr:uid="{00000000-0005-0000-0000-0000D07F0000}"/>
    <cellStyle name="Title 9 9 21" xfId="32719" xr:uid="{00000000-0005-0000-0000-0000D17F0000}"/>
    <cellStyle name="Title 9 9 22" xfId="32720" xr:uid="{00000000-0005-0000-0000-0000D27F0000}"/>
    <cellStyle name="Title 9 9 23" xfId="32721" xr:uid="{00000000-0005-0000-0000-0000D37F0000}"/>
    <cellStyle name="Title 9 9 24" xfId="32722" xr:uid="{00000000-0005-0000-0000-0000D47F0000}"/>
    <cellStyle name="Title 9 9 25" xfId="32723" xr:uid="{00000000-0005-0000-0000-0000D57F0000}"/>
    <cellStyle name="Title 9 9 3" xfId="32724" xr:uid="{00000000-0005-0000-0000-0000D67F0000}"/>
    <cellStyle name="Title 9 9 4" xfId="32725" xr:uid="{00000000-0005-0000-0000-0000D77F0000}"/>
    <cellStyle name="Title 9 9 5" xfId="32726" xr:uid="{00000000-0005-0000-0000-0000D87F0000}"/>
    <cellStyle name="Title 9 9 6" xfId="32727" xr:uid="{00000000-0005-0000-0000-0000D97F0000}"/>
    <cellStyle name="Title 9 9 7" xfId="32728" xr:uid="{00000000-0005-0000-0000-0000DA7F0000}"/>
    <cellStyle name="Title 9 9 8" xfId="32729" xr:uid="{00000000-0005-0000-0000-0000DB7F0000}"/>
    <cellStyle name="Title 9 9 9" xfId="32730" xr:uid="{00000000-0005-0000-0000-0000DC7F0000}"/>
    <cellStyle name="Total 10" xfId="32731" xr:uid="{00000000-0005-0000-0000-0000DD7F0000}"/>
    <cellStyle name="Total 11" xfId="32732" xr:uid="{00000000-0005-0000-0000-0000DE7F0000}"/>
    <cellStyle name="Total 12" xfId="32733" xr:uid="{00000000-0005-0000-0000-0000DF7F0000}"/>
    <cellStyle name="Total 12 2" xfId="32734" xr:uid="{00000000-0005-0000-0000-0000E07F0000}"/>
    <cellStyle name="Total 13" xfId="32735" xr:uid="{00000000-0005-0000-0000-0000E17F0000}"/>
    <cellStyle name="Total 13 2" xfId="32736" xr:uid="{00000000-0005-0000-0000-0000E27F0000}"/>
    <cellStyle name="Total 14" xfId="32737" xr:uid="{00000000-0005-0000-0000-0000E37F0000}"/>
    <cellStyle name="Total 15" xfId="32738" xr:uid="{00000000-0005-0000-0000-0000E47F0000}"/>
    <cellStyle name="Total 2" xfId="32739" xr:uid="{00000000-0005-0000-0000-0000E57F0000}"/>
    <cellStyle name="Total 2 10" xfId="32740" xr:uid="{00000000-0005-0000-0000-0000E67F0000}"/>
    <cellStyle name="Total 2 10 10" xfId="32741" xr:uid="{00000000-0005-0000-0000-0000E77F0000}"/>
    <cellStyle name="Total 2 10 11" xfId="32742" xr:uid="{00000000-0005-0000-0000-0000E87F0000}"/>
    <cellStyle name="Total 2 10 12" xfId="32743" xr:uid="{00000000-0005-0000-0000-0000E97F0000}"/>
    <cellStyle name="Total 2 10 13" xfId="32744" xr:uid="{00000000-0005-0000-0000-0000EA7F0000}"/>
    <cellStyle name="Total 2 10 14" xfId="32745" xr:uid="{00000000-0005-0000-0000-0000EB7F0000}"/>
    <cellStyle name="Total 2 10 15" xfId="32746" xr:uid="{00000000-0005-0000-0000-0000EC7F0000}"/>
    <cellStyle name="Total 2 10 16" xfId="32747" xr:uid="{00000000-0005-0000-0000-0000ED7F0000}"/>
    <cellStyle name="Total 2 10 17" xfId="32748" xr:uid="{00000000-0005-0000-0000-0000EE7F0000}"/>
    <cellStyle name="Total 2 10 18" xfId="32749" xr:uid="{00000000-0005-0000-0000-0000EF7F0000}"/>
    <cellStyle name="Total 2 10 19" xfId="32750" xr:uid="{00000000-0005-0000-0000-0000F07F0000}"/>
    <cellStyle name="Total 2 10 2" xfId="32751" xr:uid="{00000000-0005-0000-0000-0000F17F0000}"/>
    <cellStyle name="Total 2 10 20" xfId="32752" xr:uid="{00000000-0005-0000-0000-0000F27F0000}"/>
    <cellStyle name="Total 2 10 21" xfId="32753" xr:uid="{00000000-0005-0000-0000-0000F37F0000}"/>
    <cellStyle name="Total 2 10 22" xfId="32754" xr:uid="{00000000-0005-0000-0000-0000F47F0000}"/>
    <cellStyle name="Total 2 10 23" xfId="32755" xr:uid="{00000000-0005-0000-0000-0000F57F0000}"/>
    <cellStyle name="Total 2 10 24" xfId="32756" xr:uid="{00000000-0005-0000-0000-0000F67F0000}"/>
    <cellStyle name="Total 2 10 25" xfId="32757" xr:uid="{00000000-0005-0000-0000-0000F77F0000}"/>
    <cellStyle name="Total 2 10 3" xfId="32758" xr:uid="{00000000-0005-0000-0000-0000F87F0000}"/>
    <cellStyle name="Total 2 10 4" xfId="32759" xr:uid="{00000000-0005-0000-0000-0000F97F0000}"/>
    <cellStyle name="Total 2 10 5" xfId="32760" xr:uid="{00000000-0005-0000-0000-0000FA7F0000}"/>
    <cellStyle name="Total 2 10 6" xfId="32761" xr:uid="{00000000-0005-0000-0000-0000FB7F0000}"/>
    <cellStyle name="Total 2 10 7" xfId="32762" xr:uid="{00000000-0005-0000-0000-0000FC7F0000}"/>
    <cellStyle name="Total 2 10 8" xfId="32763" xr:uid="{00000000-0005-0000-0000-0000FD7F0000}"/>
    <cellStyle name="Total 2 10 9" xfId="32764" xr:uid="{00000000-0005-0000-0000-0000FE7F0000}"/>
    <cellStyle name="Total 2 11" xfId="32765" xr:uid="{00000000-0005-0000-0000-0000FF7F0000}"/>
    <cellStyle name="Total 2 11 2" xfId="32766" xr:uid="{00000000-0005-0000-0000-000000800000}"/>
    <cellStyle name="Total 2 11 3" xfId="32767" xr:uid="{00000000-0005-0000-0000-000001800000}"/>
    <cellStyle name="Total 2 11 4" xfId="32768" xr:uid="{00000000-0005-0000-0000-000002800000}"/>
    <cellStyle name="Total 2 11 5" xfId="32769" xr:uid="{00000000-0005-0000-0000-000003800000}"/>
    <cellStyle name="Total 2 11 6" xfId="32770" xr:uid="{00000000-0005-0000-0000-000004800000}"/>
    <cellStyle name="Total 2 12" xfId="32771" xr:uid="{00000000-0005-0000-0000-000005800000}"/>
    <cellStyle name="Total 2 13" xfId="32772" xr:uid="{00000000-0005-0000-0000-000006800000}"/>
    <cellStyle name="Total 2 14" xfId="32773" xr:uid="{00000000-0005-0000-0000-000007800000}"/>
    <cellStyle name="Total 2 15" xfId="32774" xr:uid="{00000000-0005-0000-0000-000008800000}"/>
    <cellStyle name="Total 2 16" xfId="32775" xr:uid="{00000000-0005-0000-0000-000009800000}"/>
    <cellStyle name="Total 2 17" xfId="32776" xr:uid="{00000000-0005-0000-0000-00000A800000}"/>
    <cellStyle name="Total 2 18" xfId="32777" xr:uid="{00000000-0005-0000-0000-00000B800000}"/>
    <cellStyle name="Total 2 19" xfId="32778" xr:uid="{00000000-0005-0000-0000-00000C800000}"/>
    <cellStyle name="Total 2 2" xfId="32779" xr:uid="{00000000-0005-0000-0000-00000D800000}"/>
    <cellStyle name="Total 2 2 10" xfId="32780" xr:uid="{00000000-0005-0000-0000-00000E800000}"/>
    <cellStyle name="Total 2 2 11" xfId="32781" xr:uid="{00000000-0005-0000-0000-00000F800000}"/>
    <cellStyle name="Total 2 2 12" xfId="32782" xr:uid="{00000000-0005-0000-0000-000010800000}"/>
    <cellStyle name="Total 2 2 13" xfId="32783" xr:uid="{00000000-0005-0000-0000-000011800000}"/>
    <cellStyle name="Total 2 2 14" xfId="32784" xr:uid="{00000000-0005-0000-0000-000012800000}"/>
    <cellStyle name="Total 2 2 15" xfId="32785" xr:uid="{00000000-0005-0000-0000-000013800000}"/>
    <cellStyle name="Total 2 2 16" xfId="32786" xr:uid="{00000000-0005-0000-0000-000014800000}"/>
    <cellStyle name="Total 2 2 17" xfId="32787" xr:uid="{00000000-0005-0000-0000-000015800000}"/>
    <cellStyle name="Total 2 2 18" xfId="32788" xr:uid="{00000000-0005-0000-0000-000016800000}"/>
    <cellStyle name="Total 2 2 19" xfId="32789" xr:uid="{00000000-0005-0000-0000-000017800000}"/>
    <cellStyle name="Total 2 2 2" xfId="32790" xr:uid="{00000000-0005-0000-0000-000018800000}"/>
    <cellStyle name="Total 2 2 2 2" xfId="32791" xr:uid="{00000000-0005-0000-0000-000019800000}"/>
    <cellStyle name="Total 2 2 2 3" xfId="32792" xr:uid="{00000000-0005-0000-0000-00001A800000}"/>
    <cellStyle name="Total 2 2 2 4" xfId="32793" xr:uid="{00000000-0005-0000-0000-00001B800000}"/>
    <cellStyle name="Total 2 2 2 5" xfId="32794" xr:uid="{00000000-0005-0000-0000-00001C800000}"/>
    <cellStyle name="Total 2 2 2 6" xfId="32795" xr:uid="{00000000-0005-0000-0000-00001D800000}"/>
    <cellStyle name="Total 2 2 20" xfId="32796" xr:uid="{00000000-0005-0000-0000-00001E800000}"/>
    <cellStyle name="Total 2 2 21" xfId="32797" xr:uid="{00000000-0005-0000-0000-00001F800000}"/>
    <cellStyle name="Total 2 2 22" xfId="32798" xr:uid="{00000000-0005-0000-0000-000020800000}"/>
    <cellStyle name="Total 2 2 23" xfId="32799" xr:uid="{00000000-0005-0000-0000-000021800000}"/>
    <cellStyle name="Total 2 2 24" xfId="32800" xr:uid="{00000000-0005-0000-0000-000022800000}"/>
    <cellStyle name="Total 2 2 25" xfId="32801" xr:uid="{00000000-0005-0000-0000-000023800000}"/>
    <cellStyle name="Total 2 2 26" xfId="32802" xr:uid="{00000000-0005-0000-0000-000024800000}"/>
    <cellStyle name="Total 2 2 27" xfId="32803" xr:uid="{00000000-0005-0000-0000-000025800000}"/>
    <cellStyle name="Total 2 2 3" xfId="32804" xr:uid="{00000000-0005-0000-0000-000026800000}"/>
    <cellStyle name="Total 2 2 4" xfId="32805" xr:uid="{00000000-0005-0000-0000-000027800000}"/>
    <cellStyle name="Total 2 2 5" xfId="32806" xr:uid="{00000000-0005-0000-0000-000028800000}"/>
    <cellStyle name="Total 2 2 6" xfId="32807" xr:uid="{00000000-0005-0000-0000-000029800000}"/>
    <cellStyle name="Total 2 2 7" xfId="32808" xr:uid="{00000000-0005-0000-0000-00002A800000}"/>
    <cellStyle name="Total 2 2 8" xfId="32809" xr:uid="{00000000-0005-0000-0000-00002B800000}"/>
    <cellStyle name="Total 2 2 9" xfId="32810" xr:uid="{00000000-0005-0000-0000-00002C800000}"/>
    <cellStyle name="Total 2 20" xfId="32811" xr:uid="{00000000-0005-0000-0000-00002D800000}"/>
    <cellStyle name="Total 2 21" xfId="32812" xr:uid="{00000000-0005-0000-0000-00002E800000}"/>
    <cellStyle name="Total 2 22" xfId="32813" xr:uid="{00000000-0005-0000-0000-00002F800000}"/>
    <cellStyle name="Total 2 23" xfId="32814" xr:uid="{00000000-0005-0000-0000-000030800000}"/>
    <cellStyle name="Total 2 24" xfId="32815" xr:uid="{00000000-0005-0000-0000-000031800000}"/>
    <cellStyle name="Total 2 25" xfId="32816" xr:uid="{00000000-0005-0000-0000-000032800000}"/>
    <cellStyle name="Total 2 26" xfId="32817" xr:uid="{00000000-0005-0000-0000-000033800000}"/>
    <cellStyle name="Total 2 27" xfId="32818" xr:uid="{00000000-0005-0000-0000-000034800000}"/>
    <cellStyle name="Total 2 28" xfId="32819" xr:uid="{00000000-0005-0000-0000-000035800000}"/>
    <cellStyle name="Total 2 29" xfId="32820" xr:uid="{00000000-0005-0000-0000-000036800000}"/>
    <cellStyle name="Total 2 3" xfId="32821" xr:uid="{00000000-0005-0000-0000-000037800000}"/>
    <cellStyle name="Total 2 3 10" xfId="32822" xr:uid="{00000000-0005-0000-0000-000038800000}"/>
    <cellStyle name="Total 2 3 11" xfId="32823" xr:uid="{00000000-0005-0000-0000-000039800000}"/>
    <cellStyle name="Total 2 3 12" xfId="32824" xr:uid="{00000000-0005-0000-0000-00003A800000}"/>
    <cellStyle name="Total 2 3 13" xfId="32825" xr:uid="{00000000-0005-0000-0000-00003B800000}"/>
    <cellStyle name="Total 2 3 14" xfId="32826" xr:uid="{00000000-0005-0000-0000-00003C800000}"/>
    <cellStyle name="Total 2 3 15" xfId="32827" xr:uid="{00000000-0005-0000-0000-00003D800000}"/>
    <cellStyle name="Total 2 3 16" xfId="32828" xr:uid="{00000000-0005-0000-0000-00003E800000}"/>
    <cellStyle name="Total 2 3 17" xfId="32829" xr:uid="{00000000-0005-0000-0000-00003F800000}"/>
    <cellStyle name="Total 2 3 18" xfId="32830" xr:uid="{00000000-0005-0000-0000-000040800000}"/>
    <cellStyle name="Total 2 3 19" xfId="32831" xr:uid="{00000000-0005-0000-0000-000041800000}"/>
    <cellStyle name="Total 2 3 2" xfId="32832" xr:uid="{00000000-0005-0000-0000-000042800000}"/>
    <cellStyle name="Total 2 3 2 2" xfId="32833" xr:uid="{00000000-0005-0000-0000-000043800000}"/>
    <cellStyle name="Total 2 3 2 3" xfId="32834" xr:uid="{00000000-0005-0000-0000-000044800000}"/>
    <cellStyle name="Total 2 3 2 4" xfId="32835" xr:uid="{00000000-0005-0000-0000-000045800000}"/>
    <cellStyle name="Total 2 3 2 5" xfId="32836" xr:uid="{00000000-0005-0000-0000-000046800000}"/>
    <cellStyle name="Total 2 3 2 6" xfId="32837" xr:uid="{00000000-0005-0000-0000-000047800000}"/>
    <cellStyle name="Total 2 3 20" xfId="32838" xr:uid="{00000000-0005-0000-0000-000048800000}"/>
    <cellStyle name="Total 2 3 21" xfId="32839" xr:uid="{00000000-0005-0000-0000-000049800000}"/>
    <cellStyle name="Total 2 3 22" xfId="32840" xr:uid="{00000000-0005-0000-0000-00004A800000}"/>
    <cellStyle name="Total 2 3 23" xfId="32841" xr:uid="{00000000-0005-0000-0000-00004B800000}"/>
    <cellStyle name="Total 2 3 24" xfId="32842" xr:uid="{00000000-0005-0000-0000-00004C800000}"/>
    <cellStyle name="Total 2 3 25" xfId="32843" xr:uid="{00000000-0005-0000-0000-00004D800000}"/>
    <cellStyle name="Total 2 3 3" xfId="32844" xr:uid="{00000000-0005-0000-0000-00004E800000}"/>
    <cellStyle name="Total 2 3 4" xfId="32845" xr:uid="{00000000-0005-0000-0000-00004F800000}"/>
    <cellStyle name="Total 2 3 5" xfId="32846" xr:uid="{00000000-0005-0000-0000-000050800000}"/>
    <cellStyle name="Total 2 3 6" xfId="32847" xr:uid="{00000000-0005-0000-0000-000051800000}"/>
    <cellStyle name="Total 2 3 7" xfId="32848" xr:uid="{00000000-0005-0000-0000-000052800000}"/>
    <cellStyle name="Total 2 3 8" xfId="32849" xr:uid="{00000000-0005-0000-0000-000053800000}"/>
    <cellStyle name="Total 2 3 9" xfId="32850" xr:uid="{00000000-0005-0000-0000-000054800000}"/>
    <cellStyle name="Total 2 30" xfId="32851" xr:uid="{00000000-0005-0000-0000-000055800000}"/>
    <cellStyle name="Total 2 31" xfId="32852" xr:uid="{00000000-0005-0000-0000-000056800000}"/>
    <cellStyle name="Total 2 32" xfId="32853" xr:uid="{00000000-0005-0000-0000-000057800000}"/>
    <cellStyle name="Total 2 33" xfId="32854" xr:uid="{00000000-0005-0000-0000-000058800000}"/>
    <cellStyle name="Total 2 34" xfId="32855" xr:uid="{00000000-0005-0000-0000-000059800000}"/>
    <cellStyle name="Total 2 35" xfId="32856" xr:uid="{00000000-0005-0000-0000-00005A800000}"/>
    <cellStyle name="Total 2 36" xfId="32857" xr:uid="{00000000-0005-0000-0000-00005B800000}"/>
    <cellStyle name="Total 2 37" xfId="32858" xr:uid="{00000000-0005-0000-0000-00005C800000}"/>
    <cellStyle name="Total 2 38" xfId="32859" xr:uid="{00000000-0005-0000-0000-00005D800000}"/>
    <cellStyle name="Total 2 39" xfId="32860" xr:uid="{00000000-0005-0000-0000-00005E800000}"/>
    <cellStyle name="Total 2 4" xfId="32861" xr:uid="{00000000-0005-0000-0000-00005F800000}"/>
    <cellStyle name="Total 2 4 10" xfId="32862" xr:uid="{00000000-0005-0000-0000-000060800000}"/>
    <cellStyle name="Total 2 4 11" xfId="32863" xr:uid="{00000000-0005-0000-0000-000061800000}"/>
    <cellStyle name="Total 2 4 12" xfId="32864" xr:uid="{00000000-0005-0000-0000-000062800000}"/>
    <cellStyle name="Total 2 4 13" xfId="32865" xr:uid="{00000000-0005-0000-0000-000063800000}"/>
    <cellStyle name="Total 2 4 14" xfId="32866" xr:uid="{00000000-0005-0000-0000-000064800000}"/>
    <cellStyle name="Total 2 4 15" xfId="32867" xr:uid="{00000000-0005-0000-0000-000065800000}"/>
    <cellStyle name="Total 2 4 16" xfId="32868" xr:uid="{00000000-0005-0000-0000-000066800000}"/>
    <cellStyle name="Total 2 4 17" xfId="32869" xr:uid="{00000000-0005-0000-0000-000067800000}"/>
    <cellStyle name="Total 2 4 18" xfId="32870" xr:uid="{00000000-0005-0000-0000-000068800000}"/>
    <cellStyle name="Total 2 4 19" xfId="32871" xr:uid="{00000000-0005-0000-0000-000069800000}"/>
    <cellStyle name="Total 2 4 2" xfId="32872" xr:uid="{00000000-0005-0000-0000-00006A800000}"/>
    <cellStyle name="Total 2 4 2 2" xfId="32873" xr:uid="{00000000-0005-0000-0000-00006B800000}"/>
    <cellStyle name="Total 2 4 2 3" xfId="32874" xr:uid="{00000000-0005-0000-0000-00006C800000}"/>
    <cellStyle name="Total 2 4 2 4" xfId="32875" xr:uid="{00000000-0005-0000-0000-00006D800000}"/>
    <cellStyle name="Total 2 4 2 5" xfId="32876" xr:uid="{00000000-0005-0000-0000-00006E800000}"/>
    <cellStyle name="Total 2 4 2 6" xfId="32877" xr:uid="{00000000-0005-0000-0000-00006F800000}"/>
    <cellStyle name="Total 2 4 20" xfId="32878" xr:uid="{00000000-0005-0000-0000-000070800000}"/>
    <cellStyle name="Total 2 4 21" xfId="32879" xr:uid="{00000000-0005-0000-0000-000071800000}"/>
    <cellStyle name="Total 2 4 22" xfId="32880" xr:uid="{00000000-0005-0000-0000-000072800000}"/>
    <cellStyle name="Total 2 4 23" xfId="32881" xr:uid="{00000000-0005-0000-0000-000073800000}"/>
    <cellStyle name="Total 2 4 24" xfId="32882" xr:uid="{00000000-0005-0000-0000-000074800000}"/>
    <cellStyle name="Total 2 4 25" xfId="32883" xr:uid="{00000000-0005-0000-0000-000075800000}"/>
    <cellStyle name="Total 2 4 3" xfId="32884" xr:uid="{00000000-0005-0000-0000-000076800000}"/>
    <cellStyle name="Total 2 4 4" xfId="32885" xr:uid="{00000000-0005-0000-0000-000077800000}"/>
    <cellStyle name="Total 2 4 5" xfId="32886" xr:uid="{00000000-0005-0000-0000-000078800000}"/>
    <cellStyle name="Total 2 4 6" xfId="32887" xr:uid="{00000000-0005-0000-0000-000079800000}"/>
    <cellStyle name="Total 2 4 7" xfId="32888" xr:uid="{00000000-0005-0000-0000-00007A800000}"/>
    <cellStyle name="Total 2 4 8" xfId="32889" xr:uid="{00000000-0005-0000-0000-00007B800000}"/>
    <cellStyle name="Total 2 4 9" xfId="32890" xr:uid="{00000000-0005-0000-0000-00007C800000}"/>
    <cellStyle name="Total 2 40" xfId="32891" xr:uid="{00000000-0005-0000-0000-00007D800000}"/>
    <cellStyle name="Total 2 41" xfId="32892" xr:uid="{00000000-0005-0000-0000-00007E800000}"/>
    <cellStyle name="Total 2 42" xfId="32893" xr:uid="{00000000-0005-0000-0000-00007F800000}"/>
    <cellStyle name="Total 2 43" xfId="32894" xr:uid="{00000000-0005-0000-0000-000080800000}"/>
    <cellStyle name="Total 2 5" xfId="32895" xr:uid="{00000000-0005-0000-0000-000081800000}"/>
    <cellStyle name="Total 2 5 10" xfId="32896" xr:uid="{00000000-0005-0000-0000-000082800000}"/>
    <cellStyle name="Total 2 5 11" xfId="32897" xr:uid="{00000000-0005-0000-0000-000083800000}"/>
    <cellStyle name="Total 2 5 12" xfId="32898" xr:uid="{00000000-0005-0000-0000-000084800000}"/>
    <cellStyle name="Total 2 5 13" xfId="32899" xr:uid="{00000000-0005-0000-0000-000085800000}"/>
    <cellStyle name="Total 2 5 14" xfId="32900" xr:uid="{00000000-0005-0000-0000-000086800000}"/>
    <cellStyle name="Total 2 5 15" xfId="32901" xr:uid="{00000000-0005-0000-0000-000087800000}"/>
    <cellStyle name="Total 2 5 16" xfId="32902" xr:uid="{00000000-0005-0000-0000-000088800000}"/>
    <cellStyle name="Total 2 5 17" xfId="32903" xr:uid="{00000000-0005-0000-0000-000089800000}"/>
    <cellStyle name="Total 2 5 18" xfId="32904" xr:uid="{00000000-0005-0000-0000-00008A800000}"/>
    <cellStyle name="Total 2 5 19" xfId="32905" xr:uid="{00000000-0005-0000-0000-00008B800000}"/>
    <cellStyle name="Total 2 5 2" xfId="32906" xr:uid="{00000000-0005-0000-0000-00008C800000}"/>
    <cellStyle name="Total 2 5 2 2" xfId="32907" xr:uid="{00000000-0005-0000-0000-00008D800000}"/>
    <cellStyle name="Total 2 5 2 3" xfId="32908" xr:uid="{00000000-0005-0000-0000-00008E800000}"/>
    <cellStyle name="Total 2 5 2 4" xfId="32909" xr:uid="{00000000-0005-0000-0000-00008F800000}"/>
    <cellStyle name="Total 2 5 2 5" xfId="32910" xr:uid="{00000000-0005-0000-0000-000090800000}"/>
    <cellStyle name="Total 2 5 2 6" xfId="32911" xr:uid="{00000000-0005-0000-0000-000091800000}"/>
    <cellStyle name="Total 2 5 20" xfId="32912" xr:uid="{00000000-0005-0000-0000-000092800000}"/>
    <cellStyle name="Total 2 5 21" xfId="32913" xr:uid="{00000000-0005-0000-0000-000093800000}"/>
    <cellStyle name="Total 2 5 22" xfId="32914" xr:uid="{00000000-0005-0000-0000-000094800000}"/>
    <cellStyle name="Total 2 5 23" xfId="32915" xr:uid="{00000000-0005-0000-0000-000095800000}"/>
    <cellStyle name="Total 2 5 24" xfId="32916" xr:uid="{00000000-0005-0000-0000-000096800000}"/>
    <cellStyle name="Total 2 5 25" xfId="32917" xr:uid="{00000000-0005-0000-0000-000097800000}"/>
    <cellStyle name="Total 2 5 3" xfId="32918" xr:uid="{00000000-0005-0000-0000-000098800000}"/>
    <cellStyle name="Total 2 5 4" xfId="32919" xr:uid="{00000000-0005-0000-0000-000099800000}"/>
    <cellStyle name="Total 2 5 5" xfId="32920" xr:uid="{00000000-0005-0000-0000-00009A800000}"/>
    <cellStyle name="Total 2 5 6" xfId="32921" xr:uid="{00000000-0005-0000-0000-00009B800000}"/>
    <cellStyle name="Total 2 5 7" xfId="32922" xr:uid="{00000000-0005-0000-0000-00009C800000}"/>
    <cellStyle name="Total 2 5 8" xfId="32923" xr:uid="{00000000-0005-0000-0000-00009D800000}"/>
    <cellStyle name="Total 2 5 9" xfId="32924" xr:uid="{00000000-0005-0000-0000-00009E800000}"/>
    <cellStyle name="Total 2 6" xfId="32925" xr:uid="{00000000-0005-0000-0000-00009F800000}"/>
    <cellStyle name="Total 2 6 10" xfId="32926" xr:uid="{00000000-0005-0000-0000-0000A0800000}"/>
    <cellStyle name="Total 2 6 11" xfId="32927" xr:uid="{00000000-0005-0000-0000-0000A1800000}"/>
    <cellStyle name="Total 2 6 12" xfId="32928" xr:uid="{00000000-0005-0000-0000-0000A2800000}"/>
    <cellStyle name="Total 2 6 13" xfId="32929" xr:uid="{00000000-0005-0000-0000-0000A3800000}"/>
    <cellStyle name="Total 2 6 14" xfId="32930" xr:uid="{00000000-0005-0000-0000-0000A4800000}"/>
    <cellStyle name="Total 2 6 15" xfId="32931" xr:uid="{00000000-0005-0000-0000-0000A5800000}"/>
    <cellStyle name="Total 2 6 16" xfId="32932" xr:uid="{00000000-0005-0000-0000-0000A6800000}"/>
    <cellStyle name="Total 2 6 17" xfId="32933" xr:uid="{00000000-0005-0000-0000-0000A7800000}"/>
    <cellStyle name="Total 2 6 18" xfId="32934" xr:uid="{00000000-0005-0000-0000-0000A8800000}"/>
    <cellStyle name="Total 2 6 19" xfId="32935" xr:uid="{00000000-0005-0000-0000-0000A9800000}"/>
    <cellStyle name="Total 2 6 2" xfId="32936" xr:uid="{00000000-0005-0000-0000-0000AA800000}"/>
    <cellStyle name="Total 2 6 20" xfId="32937" xr:uid="{00000000-0005-0000-0000-0000AB800000}"/>
    <cellStyle name="Total 2 6 21" xfId="32938" xr:uid="{00000000-0005-0000-0000-0000AC800000}"/>
    <cellStyle name="Total 2 6 22" xfId="32939" xr:uid="{00000000-0005-0000-0000-0000AD800000}"/>
    <cellStyle name="Total 2 6 23" xfId="32940" xr:uid="{00000000-0005-0000-0000-0000AE800000}"/>
    <cellStyle name="Total 2 6 24" xfId="32941" xr:uid="{00000000-0005-0000-0000-0000AF800000}"/>
    <cellStyle name="Total 2 6 25" xfId="32942" xr:uid="{00000000-0005-0000-0000-0000B0800000}"/>
    <cellStyle name="Total 2 6 3" xfId="32943" xr:uid="{00000000-0005-0000-0000-0000B1800000}"/>
    <cellStyle name="Total 2 6 4" xfId="32944" xr:uid="{00000000-0005-0000-0000-0000B2800000}"/>
    <cellStyle name="Total 2 6 5" xfId="32945" xr:uid="{00000000-0005-0000-0000-0000B3800000}"/>
    <cellStyle name="Total 2 6 6" xfId="32946" xr:uid="{00000000-0005-0000-0000-0000B4800000}"/>
    <cellStyle name="Total 2 6 7" xfId="32947" xr:uid="{00000000-0005-0000-0000-0000B5800000}"/>
    <cellStyle name="Total 2 6 8" xfId="32948" xr:uid="{00000000-0005-0000-0000-0000B6800000}"/>
    <cellStyle name="Total 2 6 9" xfId="32949" xr:uid="{00000000-0005-0000-0000-0000B7800000}"/>
    <cellStyle name="Total 2 7" xfId="32950" xr:uid="{00000000-0005-0000-0000-0000B8800000}"/>
    <cellStyle name="Total 2 7 10" xfId="32951" xr:uid="{00000000-0005-0000-0000-0000B9800000}"/>
    <cellStyle name="Total 2 7 11" xfId="32952" xr:uid="{00000000-0005-0000-0000-0000BA800000}"/>
    <cellStyle name="Total 2 7 12" xfId="32953" xr:uid="{00000000-0005-0000-0000-0000BB800000}"/>
    <cellStyle name="Total 2 7 13" xfId="32954" xr:uid="{00000000-0005-0000-0000-0000BC800000}"/>
    <cellStyle name="Total 2 7 14" xfId="32955" xr:uid="{00000000-0005-0000-0000-0000BD800000}"/>
    <cellStyle name="Total 2 7 15" xfId="32956" xr:uid="{00000000-0005-0000-0000-0000BE800000}"/>
    <cellStyle name="Total 2 7 16" xfId="32957" xr:uid="{00000000-0005-0000-0000-0000BF800000}"/>
    <cellStyle name="Total 2 7 17" xfId="32958" xr:uid="{00000000-0005-0000-0000-0000C0800000}"/>
    <cellStyle name="Total 2 7 18" xfId="32959" xr:uid="{00000000-0005-0000-0000-0000C1800000}"/>
    <cellStyle name="Total 2 7 19" xfId="32960" xr:uid="{00000000-0005-0000-0000-0000C2800000}"/>
    <cellStyle name="Total 2 7 2" xfId="32961" xr:uid="{00000000-0005-0000-0000-0000C3800000}"/>
    <cellStyle name="Total 2 7 20" xfId="32962" xr:uid="{00000000-0005-0000-0000-0000C4800000}"/>
    <cellStyle name="Total 2 7 21" xfId="32963" xr:uid="{00000000-0005-0000-0000-0000C5800000}"/>
    <cellStyle name="Total 2 7 22" xfId="32964" xr:uid="{00000000-0005-0000-0000-0000C6800000}"/>
    <cellStyle name="Total 2 7 23" xfId="32965" xr:uid="{00000000-0005-0000-0000-0000C7800000}"/>
    <cellStyle name="Total 2 7 24" xfId="32966" xr:uid="{00000000-0005-0000-0000-0000C8800000}"/>
    <cellStyle name="Total 2 7 25" xfId="32967" xr:uid="{00000000-0005-0000-0000-0000C9800000}"/>
    <cellStyle name="Total 2 7 3" xfId="32968" xr:uid="{00000000-0005-0000-0000-0000CA800000}"/>
    <cellStyle name="Total 2 7 4" xfId="32969" xr:uid="{00000000-0005-0000-0000-0000CB800000}"/>
    <cellStyle name="Total 2 7 5" xfId="32970" xr:uid="{00000000-0005-0000-0000-0000CC800000}"/>
    <cellStyle name="Total 2 7 6" xfId="32971" xr:uid="{00000000-0005-0000-0000-0000CD800000}"/>
    <cellStyle name="Total 2 7 7" xfId="32972" xr:uid="{00000000-0005-0000-0000-0000CE800000}"/>
    <cellStyle name="Total 2 7 8" xfId="32973" xr:uid="{00000000-0005-0000-0000-0000CF800000}"/>
    <cellStyle name="Total 2 7 9" xfId="32974" xr:uid="{00000000-0005-0000-0000-0000D0800000}"/>
    <cellStyle name="Total 2 8" xfId="32975" xr:uid="{00000000-0005-0000-0000-0000D1800000}"/>
    <cellStyle name="Total 2 8 10" xfId="32976" xr:uid="{00000000-0005-0000-0000-0000D2800000}"/>
    <cellStyle name="Total 2 8 11" xfId="32977" xr:uid="{00000000-0005-0000-0000-0000D3800000}"/>
    <cellStyle name="Total 2 8 12" xfId="32978" xr:uid="{00000000-0005-0000-0000-0000D4800000}"/>
    <cellStyle name="Total 2 8 13" xfId="32979" xr:uid="{00000000-0005-0000-0000-0000D5800000}"/>
    <cellStyle name="Total 2 8 14" xfId="32980" xr:uid="{00000000-0005-0000-0000-0000D6800000}"/>
    <cellStyle name="Total 2 8 15" xfId="32981" xr:uid="{00000000-0005-0000-0000-0000D7800000}"/>
    <cellStyle name="Total 2 8 16" xfId="32982" xr:uid="{00000000-0005-0000-0000-0000D8800000}"/>
    <cellStyle name="Total 2 8 17" xfId="32983" xr:uid="{00000000-0005-0000-0000-0000D9800000}"/>
    <cellStyle name="Total 2 8 18" xfId="32984" xr:uid="{00000000-0005-0000-0000-0000DA800000}"/>
    <cellStyle name="Total 2 8 19" xfId="32985" xr:uid="{00000000-0005-0000-0000-0000DB800000}"/>
    <cellStyle name="Total 2 8 2" xfId="32986" xr:uid="{00000000-0005-0000-0000-0000DC800000}"/>
    <cellStyle name="Total 2 8 20" xfId="32987" xr:uid="{00000000-0005-0000-0000-0000DD800000}"/>
    <cellStyle name="Total 2 8 21" xfId="32988" xr:uid="{00000000-0005-0000-0000-0000DE800000}"/>
    <cellStyle name="Total 2 8 22" xfId="32989" xr:uid="{00000000-0005-0000-0000-0000DF800000}"/>
    <cellStyle name="Total 2 8 23" xfId="32990" xr:uid="{00000000-0005-0000-0000-0000E0800000}"/>
    <cellStyle name="Total 2 8 24" xfId="32991" xr:uid="{00000000-0005-0000-0000-0000E1800000}"/>
    <cellStyle name="Total 2 8 25" xfId="32992" xr:uid="{00000000-0005-0000-0000-0000E2800000}"/>
    <cellStyle name="Total 2 8 3" xfId="32993" xr:uid="{00000000-0005-0000-0000-0000E3800000}"/>
    <cellStyle name="Total 2 8 4" xfId="32994" xr:uid="{00000000-0005-0000-0000-0000E4800000}"/>
    <cellStyle name="Total 2 8 5" xfId="32995" xr:uid="{00000000-0005-0000-0000-0000E5800000}"/>
    <cellStyle name="Total 2 8 6" xfId="32996" xr:uid="{00000000-0005-0000-0000-0000E6800000}"/>
    <cellStyle name="Total 2 8 7" xfId="32997" xr:uid="{00000000-0005-0000-0000-0000E7800000}"/>
    <cellStyle name="Total 2 8 8" xfId="32998" xr:uid="{00000000-0005-0000-0000-0000E8800000}"/>
    <cellStyle name="Total 2 8 9" xfId="32999" xr:uid="{00000000-0005-0000-0000-0000E9800000}"/>
    <cellStyle name="Total 2 9" xfId="33000" xr:uid="{00000000-0005-0000-0000-0000EA800000}"/>
    <cellStyle name="Total 2 9 10" xfId="33001" xr:uid="{00000000-0005-0000-0000-0000EB800000}"/>
    <cellStyle name="Total 2 9 11" xfId="33002" xr:uid="{00000000-0005-0000-0000-0000EC800000}"/>
    <cellStyle name="Total 2 9 12" xfId="33003" xr:uid="{00000000-0005-0000-0000-0000ED800000}"/>
    <cellStyle name="Total 2 9 13" xfId="33004" xr:uid="{00000000-0005-0000-0000-0000EE800000}"/>
    <cellStyle name="Total 2 9 14" xfId="33005" xr:uid="{00000000-0005-0000-0000-0000EF800000}"/>
    <cellStyle name="Total 2 9 15" xfId="33006" xr:uid="{00000000-0005-0000-0000-0000F0800000}"/>
    <cellStyle name="Total 2 9 16" xfId="33007" xr:uid="{00000000-0005-0000-0000-0000F1800000}"/>
    <cellStyle name="Total 2 9 17" xfId="33008" xr:uid="{00000000-0005-0000-0000-0000F2800000}"/>
    <cellStyle name="Total 2 9 18" xfId="33009" xr:uid="{00000000-0005-0000-0000-0000F3800000}"/>
    <cellStyle name="Total 2 9 19" xfId="33010" xr:uid="{00000000-0005-0000-0000-0000F4800000}"/>
    <cellStyle name="Total 2 9 2" xfId="33011" xr:uid="{00000000-0005-0000-0000-0000F5800000}"/>
    <cellStyle name="Total 2 9 20" xfId="33012" xr:uid="{00000000-0005-0000-0000-0000F6800000}"/>
    <cellStyle name="Total 2 9 21" xfId="33013" xr:uid="{00000000-0005-0000-0000-0000F7800000}"/>
    <cellStyle name="Total 2 9 22" xfId="33014" xr:uid="{00000000-0005-0000-0000-0000F8800000}"/>
    <cellStyle name="Total 2 9 23" xfId="33015" xr:uid="{00000000-0005-0000-0000-0000F9800000}"/>
    <cellStyle name="Total 2 9 24" xfId="33016" xr:uid="{00000000-0005-0000-0000-0000FA800000}"/>
    <cellStyle name="Total 2 9 25" xfId="33017" xr:uid="{00000000-0005-0000-0000-0000FB800000}"/>
    <cellStyle name="Total 2 9 3" xfId="33018" xr:uid="{00000000-0005-0000-0000-0000FC800000}"/>
    <cellStyle name="Total 2 9 4" xfId="33019" xr:uid="{00000000-0005-0000-0000-0000FD800000}"/>
    <cellStyle name="Total 2 9 5" xfId="33020" xr:uid="{00000000-0005-0000-0000-0000FE800000}"/>
    <cellStyle name="Total 2 9 6" xfId="33021" xr:uid="{00000000-0005-0000-0000-0000FF800000}"/>
    <cellStyle name="Total 2 9 7" xfId="33022" xr:uid="{00000000-0005-0000-0000-000000810000}"/>
    <cellStyle name="Total 2 9 8" xfId="33023" xr:uid="{00000000-0005-0000-0000-000001810000}"/>
    <cellStyle name="Total 2 9 9" xfId="33024" xr:uid="{00000000-0005-0000-0000-000002810000}"/>
    <cellStyle name="Total 3" xfId="33025" xr:uid="{00000000-0005-0000-0000-000003810000}"/>
    <cellStyle name="Total 3 10" xfId="33026" xr:uid="{00000000-0005-0000-0000-000004810000}"/>
    <cellStyle name="Total 3 10 10" xfId="33027" xr:uid="{00000000-0005-0000-0000-000005810000}"/>
    <cellStyle name="Total 3 10 11" xfId="33028" xr:uid="{00000000-0005-0000-0000-000006810000}"/>
    <cellStyle name="Total 3 10 12" xfId="33029" xr:uid="{00000000-0005-0000-0000-000007810000}"/>
    <cellStyle name="Total 3 10 13" xfId="33030" xr:uid="{00000000-0005-0000-0000-000008810000}"/>
    <cellStyle name="Total 3 10 14" xfId="33031" xr:uid="{00000000-0005-0000-0000-000009810000}"/>
    <cellStyle name="Total 3 10 15" xfId="33032" xr:uid="{00000000-0005-0000-0000-00000A810000}"/>
    <cellStyle name="Total 3 10 16" xfId="33033" xr:uid="{00000000-0005-0000-0000-00000B810000}"/>
    <cellStyle name="Total 3 10 17" xfId="33034" xr:uid="{00000000-0005-0000-0000-00000C810000}"/>
    <cellStyle name="Total 3 10 18" xfId="33035" xr:uid="{00000000-0005-0000-0000-00000D810000}"/>
    <cellStyle name="Total 3 10 19" xfId="33036" xr:uid="{00000000-0005-0000-0000-00000E810000}"/>
    <cellStyle name="Total 3 10 2" xfId="33037" xr:uid="{00000000-0005-0000-0000-00000F810000}"/>
    <cellStyle name="Total 3 10 20" xfId="33038" xr:uid="{00000000-0005-0000-0000-000010810000}"/>
    <cellStyle name="Total 3 10 21" xfId="33039" xr:uid="{00000000-0005-0000-0000-000011810000}"/>
    <cellStyle name="Total 3 10 22" xfId="33040" xr:uid="{00000000-0005-0000-0000-000012810000}"/>
    <cellStyle name="Total 3 10 23" xfId="33041" xr:uid="{00000000-0005-0000-0000-000013810000}"/>
    <cellStyle name="Total 3 10 24" xfId="33042" xr:uid="{00000000-0005-0000-0000-000014810000}"/>
    <cellStyle name="Total 3 10 25" xfId="33043" xr:uid="{00000000-0005-0000-0000-000015810000}"/>
    <cellStyle name="Total 3 10 3" xfId="33044" xr:uid="{00000000-0005-0000-0000-000016810000}"/>
    <cellStyle name="Total 3 10 4" xfId="33045" xr:uid="{00000000-0005-0000-0000-000017810000}"/>
    <cellStyle name="Total 3 10 5" xfId="33046" xr:uid="{00000000-0005-0000-0000-000018810000}"/>
    <cellStyle name="Total 3 10 6" xfId="33047" xr:uid="{00000000-0005-0000-0000-000019810000}"/>
    <cellStyle name="Total 3 10 7" xfId="33048" xr:uid="{00000000-0005-0000-0000-00001A810000}"/>
    <cellStyle name="Total 3 10 8" xfId="33049" xr:uid="{00000000-0005-0000-0000-00001B810000}"/>
    <cellStyle name="Total 3 10 9" xfId="33050" xr:uid="{00000000-0005-0000-0000-00001C810000}"/>
    <cellStyle name="Total 3 11" xfId="33051" xr:uid="{00000000-0005-0000-0000-00001D810000}"/>
    <cellStyle name="Total 3 11 2" xfId="33052" xr:uid="{00000000-0005-0000-0000-00001E810000}"/>
    <cellStyle name="Total 3 11 3" xfId="33053" xr:uid="{00000000-0005-0000-0000-00001F810000}"/>
    <cellStyle name="Total 3 11 4" xfId="33054" xr:uid="{00000000-0005-0000-0000-000020810000}"/>
    <cellStyle name="Total 3 11 5" xfId="33055" xr:uid="{00000000-0005-0000-0000-000021810000}"/>
    <cellStyle name="Total 3 11 6" xfId="33056" xr:uid="{00000000-0005-0000-0000-000022810000}"/>
    <cellStyle name="Total 3 12" xfId="33057" xr:uid="{00000000-0005-0000-0000-000023810000}"/>
    <cellStyle name="Total 3 13" xfId="33058" xr:uid="{00000000-0005-0000-0000-000024810000}"/>
    <cellStyle name="Total 3 14" xfId="33059" xr:uid="{00000000-0005-0000-0000-000025810000}"/>
    <cellStyle name="Total 3 15" xfId="33060" xr:uid="{00000000-0005-0000-0000-000026810000}"/>
    <cellStyle name="Total 3 16" xfId="33061" xr:uid="{00000000-0005-0000-0000-000027810000}"/>
    <cellStyle name="Total 3 17" xfId="33062" xr:uid="{00000000-0005-0000-0000-000028810000}"/>
    <cellStyle name="Total 3 18" xfId="33063" xr:uid="{00000000-0005-0000-0000-000029810000}"/>
    <cellStyle name="Total 3 19" xfId="33064" xr:uid="{00000000-0005-0000-0000-00002A810000}"/>
    <cellStyle name="Total 3 2" xfId="33065" xr:uid="{00000000-0005-0000-0000-00002B810000}"/>
    <cellStyle name="Total 3 2 10" xfId="33066" xr:uid="{00000000-0005-0000-0000-00002C810000}"/>
    <cellStyle name="Total 3 2 11" xfId="33067" xr:uid="{00000000-0005-0000-0000-00002D810000}"/>
    <cellStyle name="Total 3 2 12" xfId="33068" xr:uid="{00000000-0005-0000-0000-00002E810000}"/>
    <cellStyle name="Total 3 2 13" xfId="33069" xr:uid="{00000000-0005-0000-0000-00002F810000}"/>
    <cellStyle name="Total 3 2 14" xfId="33070" xr:uid="{00000000-0005-0000-0000-000030810000}"/>
    <cellStyle name="Total 3 2 15" xfId="33071" xr:uid="{00000000-0005-0000-0000-000031810000}"/>
    <cellStyle name="Total 3 2 16" xfId="33072" xr:uid="{00000000-0005-0000-0000-000032810000}"/>
    <cellStyle name="Total 3 2 17" xfId="33073" xr:uid="{00000000-0005-0000-0000-000033810000}"/>
    <cellStyle name="Total 3 2 18" xfId="33074" xr:uid="{00000000-0005-0000-0000-000034810000}"/>
    <cellStyle name="Total 3 2 19" xfId="33075" xr:uid="{00000000-0005-0000-0000-000035810000}"/>
    <cellStyle name="Total 3 2 2" xfId="33076" xr:uid="{00000000-0005-0000-0000-000036810000}"/>
    <cellStyle name="Total 3 2 2 2" xfId="33077" xr:uid="{00000000-0005-0000-0000-000037810000}"/>
    <cellStyle name="Total 3 2 2 3" xfId="33078" xr:uid="{00000000-0005-0000-0000-000038810000}"/>
    <cellStyle name="Total 3 2 2 4" xfId="33079" xr:uid="{00000000-0005-0000-0000-000039810000}"/>
    <cellStyle name="Total 3 2 2 5" xfId="33080" xr:uid="{00000000-0005-0000-0000-00003A810000}"/>
    <cellStyle name="Total 3 2 2 6" xfId="33081" xr:uid="{00000000-0005-0000-0000-00003B810000}"/>
    <cellStyle name="Total 3 2 20" xfId="33082" xr:uid="{00000000-0005-0000-0000-00003C810000}"/>
    <cellStyle name="Total 3 2 21" xfId="33083" xr:uid="{00000000-0005-0000-0000-00003D810000}"/>
    <cellStyle name="Total 3 2 22" xfId="33084" xr:uid="{00000000-0005-0000-0000-00003E810000}"/>
    <cellStyle name="Total 3 2 23" xfId="33085" xr:uid="{00000000-0005-0000-0000-00003F810000}"/>
    <cellStyle name="Total 3 2 24" xfId="33086" xr:uid="{00000000-0005-0000-0000-000040810000}"/>
    <cellStyle name="Total 3 2 25" xfId="33087" xr:uid="{00000000-0005-0000-0000-000041810000}"/>
    <cellStyle name="Total 3 2 3" xfId="33088" xr:uid="{00000000-0005-0000-0000-000042810000}"/>
    <cellStyle name="Total 3 2 4" xfId="33089" xr:uid="{00000000-0005-0000-0000-000043810000}"/>
    <cellStyle name="Total 3 2 5" xfId="33090" xr:uid="{00000000-0005-0000-0000-000044810000}"/>
    <cellStyle name="Total 3 2 6" xfId="33091" xr:uid="{00000000-0005-0000-0000-000045810000}"/>
    <cellStyle name="Total 3 2 7" xfId="33092" xr:uid="{00000000-0005-0000-0000-000046810000}"/>
    <cellStyle name="Total 3 2 8" xfId="33093" xr:uid="{00000000-0005-0000-0000-000047810000}"/>
    <cellStyle name="Total 3 2 9" xfId="33094" xr:uid="{00000000-0005-0000-0000-000048810000}"/>
    <cellStyle name="Total 3 20" xfId="33095" xr:uid="{00000000-0005-0000-0000-000049810000}"/>
    <cellStyle name="Total 3 21" xfId="33096" xr:uid="{00000000-0005-0000-0000-00004A810000}"/>
    <cellStyle name="Total 3 22" xfId="33097" xr:uid="{00000000-0005-0000-0000-00004B810000}"/>
    <cellStyle name="Total 3 23" xfId="33098" xr:uid="{00000000-0005-0000-0000-00004C810000}"/>
    <cellStyle name="Total 3 24" xfId="33099" xr:uid="{00000000-0005-0000-0000-00004D810000}"/>
    <cellStyle name="Total 3 25" xfId="33100" xr:uid="{00000000-0005-0000-0000-00004E810000}"/>
    <cellStyle name="Total 3 26" xfId="33101" xr:uid="{00000000-0005-0000-0000-00004F810000}"/>
    <cellStyle name="Total 3 27" xfId="33102" xr:uid="{00000000-0005-0000-0000-000050810000}"/>
    <cellStyle name="Total 3 28" xfId="33103" xr:uid="{00000000-0005-0000-0000-000051810000}"/>
    <cellStyle name="Total 3 29" xfId="33104" xr:uid="{00000000-0005-0000-0000-000052810000}"/>
    <cellStyle name="Total 3 3" xfId="33105" xr:uid="{00000000-0005-0000-0000-000053810000}"/>
    <cellStyle name="Total 3 3 10" xfId="33106" xr:uid="{00000000-0005-0000-0000-000054810000}"/>
    <cellStyle name="Total 3 3 11" xfId="33107" xr:uid="{00000000-0005-0000-0000-000055810000}"/>
    <cellStyle name="Total 3 3 12" xfId="33108" xr:uid="{00000000-0005-0000-0000-000056810000}"/>
    <cellStyle name="Total 3 3 13" xfId="33109" xr:uid="{00000000-0005-0000-0000-000057810000}"/>
    <cellStyle name="Total 3 3 14" xfId="33110" xr:uid="{00000000-0005-0000-0000-000058810000}"/>
    <cellStyle name="Total 3 3 15" xfId="33111" xr:uid="{00000000-0005-0000-0000-000059810000}"/>
    <cellStyle name="Total 3 3 16" xfId="33112" xr:uid="{00000000-0005-0000-0000-00005A810000}"/>
    <cellStyle name="Total 3 3 17" xfId="33113" xr:uid="{00000000-0005-0000-0000-00005B810000}"/>
    <cellStyle name="Total 3 3 18" xfId="33114" xr:uid="{00000000-0005-0000-0000-00005C810000}"/>
    <cellStyle name="Total 3 3 19" xfId="33115" xr:uid="{00000000-0005-0000-0000-00005D810000}"/>
    <cellStyle name="Total 3 3 2" xfId="33116" xr:uid="{00000000-0005-0000-0000-00005E810000}"/>
    <cellStyle name="Total 3 3 2 2" xfId="33117" xr:uid="{00000000-0005-0000-0000-00005F810000}"/>
    <cellStyle name="Total 3 3 2 3" xfId="33118" xr:uid="{00000000-0005-0000-0000-000060810000}"/>
    <cellStyle name="Total 3 3 2 4" xfId="33119" xr:uid="{00000000-0005-0000-0000-000061810000}"/>
    <cellStyle name="Total 3 3 2 5" xfId="33120" xr:uid="{00000000-0005-0000-0000-000062810000}"/>
    <cellStyle name="Total 3 3 2 6" xfId="33121" xr:uid="{00000000-0005-0000-0000-000063810000}"/>
    <cellStyle name="Total 3 3 20" xfId="33122" xr:uid="{00000000-0005-0000-0000-000064810000}"/>
    <cellStyle name="Total 3 3 21" xfId="33123" xr:uid="{00000000-0005-0000-0000-000065810000}"/>
    <cellStyle name="Total 3 3 22" xfId="33124" xr:uid="{00000000-0005-0000-0000-000066810000}"/>
    <cellStyle name="Total 3 3 23" xfId="33125" xr:uid="{00000000-0005-0000-0000-000067810000}"/>
    <cellStyle name="Total 3 3 24" xfId="33126" xr:uid="{00000000-0005-0000-0000-000068810000}"/>
    <cellStyle name="Total 3 3 25" xfId="33127" xr:uid="{00000000-0005-0000-0000-000069810000}"/>
    <cellStyle name="Total 3 3 3" xfId="33128" xr:uid="{00000000-0005-0000-0000-00006A810000}"/>
    <cellStyle name="Total 3 3 4" xfId="33129" xr:uid="{00000000-0005-0000-0000-00006B810000}"/>
    <cellStyle name="Total 3 3 5" xfId="33130" xr:uid="{00000000-0005-0000-0000-00006C810000}"/>
    <cellStyle name="Total 3 3 6" xfId="33131" xr:uid="{00000000-0005-0000-0000-00006D810000}"/>
    <cellStyle name="Total 3 3 7" xfId="33132" xr:uid="{00000000-0005-0000-0000-00006E810000}"/>
    <cellStyle name="Total 3 3 8" xfId="33133" xr:uid="{00000000-0005-0000-0000-00006F810000}"/>
    <cellStyle name="Total 3 3 9" xfId="33134" xr:uid="{00000000-0005-0000-0000-000070810000}"/>
    <cellStyle name="Total 3 30" xfId="33135" xr:uid="{00000000-0005-0000-0000-000071810000}"/>
    <cellStyle name="Total 3 31" xfId="33136" xr:uid="{00000000-0005-0000-0000-000072810000}"/>
    <cellStyle name="Total 3 32" xfId="33137" xr:uid="{00000000-0005-0000-0000-000073810000}"/>
    <cellStyle name="Total 3 33" xfId="33138" xr:uid="{00000000-0005-0000-0000-000074810000}"/>
    <cellStyle name="Total 3 34" xfId="33139" xr:uid="{00000000-0005-0000-0000-000075810000}"/>
    <cellStyle name="Total 3 35" xfId="33140" xr:uid="{00000000-0005-0000-0000-000076810000}"/>
    <cellStyle name="Total 3 36" xfId="33141" xr:uid="{00000000-0005-0000-0000-000077810000}"/>
    <cellStyle name="Total 3 37" xfId="33142" xr:uid="{00000000-0005-0000-0000-000078810000}"/>
    <cellStyle name="Total 3 38" xfId="33143" xr:uid="{00000000-0005-0000-0000-000079810000}"/>
    <cellStyle name="Total 3 39" xfId="33144" xr:uid="{00000000-0005-0000-0000-00007A810000}"/>
    <cellStyle name="Total 3 4" xfId="33145" xr:uid="{00000000-0005-0000-0000-00007B810000}"/>
    <cellStyle name="Total 3 4 10" xfId="33146" xr:uid="{00000000-0005-0000-0000-00007C810000}"/>
    <cellStyle name="Total 3 4 11" xfId="33147" xr:uid="{00000000-0005-0000-0000-00007D810000}"/>
    <cellStyle name="Total 3 4 12" xfId="33148" xr:uid="{00000000-0005-0000-0000-00007E810000}"/>
    <cellStyle name="Total 3 4 13" xfId="33149" xr:uid="{00000000-0005-0000-0000-00007F810000}"/>
    <cellStyle name="Total 3 4 14" xfId="33150" xr:uid="{00000000-0005-0000-0000-000080810000}"/>
    <cellStyle name="Total 3 4 15" xfId="33151" xr:uid="{00000000-0005-0000-0000-000081810000}"/>
    <cellStyle name="Total 3 4 16" xfId="33152" xr:uid="{00000000-0005-0000-0000-000082810000}"/>
    <cellStyle name="Total 3 4 17" xfId="33153" xr:uid="{00000000-0005-0000-0000-000083810000}"/>
    <cellStyle name="Total 3 4 18" xfId="33154" xr:uid="{00000000-0005-0000-0000-000084810000}"/>
    <cellStyle name="Total 3 4 19" xfId="33155" xr:uid="{00000000-0005-0000-0000-000085810000}"/>
    <cellStyle name="Total 3 4 2" xfId="33156" xr:uid="{00000000-0005-0000-0000-000086810000}"/>
    <cellStyle name="Total 3 4 2 2" xfId="33157" xr:uid="{00000000-0005-0000-0000-000087810000}"/>
    <cellStyle name="Total 3 4 2 3" xfId="33158" xr:uid="{00000000-0005-0000-0000-000088810000}"/>
    <cellStyle name="Total 3 4 2 4" xfId="33159" xr:uid="{00000000-0005-0000-0000-000089810000}"/>
    <cellStyle name="Total 3 4 2 5" xfId="33160" xr:uid="{00000000-0005-0000-0000-00008A810000}"/>
    <cellStyle name="Total 3 4 2 6" xfId="33161" xr:uid="{00000000-0005-0000-0000-00008B810000}"/>
    <cellStyle name="Total 3 4 20" xfId="33162" xr:uid="{00000000-0005-0000-0000-00008C810000}"/>
    <cellStyle name="Total 3 4 21" xfId="33163" xr:uid="{00000000-0005-0000-0000-00008D810000}"/>
    <cellStyle name="Total 3 4 22" xfId="33164" xr:uid="{00000000-0005-0000-0000-00008E810000}"/>
    <cellStyle name="Total 3 4 23" xfId="33165" xr:uid="{00000000-0005-0000-0000-00008F810000}"/>
    <cellStyle name="Total 3 4 24" xfId="33166" xr:uid="{00000000-0005-0000-0000-000090810000}"/>
    <cellStyle name="Total 3 4 25" xfId="33167" xr:uid="{00000000-0005-0000-0000-000091810000}"/>
    <cellStyle name="Total 3 4 3" xfId="33168" xr:uid="{00000000-0005-0000-0000-000092810000}"/>
    <cellStyle name="Total 3 4 4" xfId="33169" xr:uid="{00000000-0005-0000-0000-000093810000}"/>
    <cellStyle name="Total 3 4 5" xfId="33170" xr:uid="{00000000-0005-0000-0000-000094810000}"/>
    <cellStyle name="Total 3 4 6" xfId="33171" xr:uid="{00000000-0005-0000-0000-000095810000}"/>
    <cellStyle name="Total 3 4 7" xfId="33172" xr:uid="{00000000-0005-0000-0000-000096810000}"/>
    <cellStyle name="Total 3 4 8" xfId="33173" xr:uid="{00000000-0005-0000-0000-000097810000}"/>
    <cellStyle name="Total 3 4 9" xfId="33174" xr:uid="{00000000-0005-0000-0000-000098810000}"/>
    <cellStyle name="Total 3 40" xfId="33175" xr:uid="{00000000-0005-0000-0000-000099810000}"/>
    <cellStyle name="Total 3 41" xfId="33176" xr:uid="{00000000-0005-0000-0000-00009A810000}"/>
    <cellStyle name="Total 3 5" xfId="33177" xr:uid="{00000000-0005-0000-0000-00009B810000}"/>
    <cellStyle name="Total 3 5 10" xfId="33178" xr:uid="{00000000-0005-0000-0000-00009C810000}"/>
    <cellStyle name="Total 3 5 11" xfId="33179" xr:uid="{00000000-0005-0000-0000-00009D810000}"/>
    <cellStyle name="Total 3 5 12" xfId="33180" xr:uid="{00000000-0005-0000-0000-00009E810000}"/>
    <cellStyle name="Total 3 5 13" xfId="33181" xr:uid="{00000000-0005-0000-0000-00009F810000}"/>
    <cellStyle name="Total 3 5 14" xfId="33182" xr:uid="{00000000-0005-0000-0000-0000A0810000}"/>
    <cellStyle name="Total 3 5 15" xfId="33183" xr:uid="{00000000-0005-0000-0000-0000A1810000}"/>
    <cellStyle name="Total 3 5 16" xfId="33184" xr:uid="{00000000-0005-0000-0000-0000A2810000}"/>
    <cellStyle name="Total 3 5 17" xfId="33185" xr:uid="{00000000-0005-0000-0000-0000A3810000}"/>
    <cellStyle name="Total 3 5 18" xfId="33186" xr:uid="{00000000-0005-0000-0000-0000A4810000}"/>
    <cellStyle name="Total 3 5 19" xfId="33187" xr:uid="{00000000-0005-0000-0000-0000A5810000}"/>
    <cellStyle name="Total 3 5 2" xfId="33188" xr:uid="{00000000-0005-0000-0000-0000A6810000}"/>
    <cellStyle name="Total 3 5 2 2" xfId="33189" xr:uid="{00000000-0005-0000-0000-0000A7810000}"/>
    <cellStyle name="Total 3 5 2 3" xfId="33190" xr:uid="{00000000-0005-0000-0000-0000A8810000}"/>
    <cellStyle name="Total 3 5 2 4" xfId="33191" xr:uid="{00000000-0005-0000-0000-0000A9810000}"/>
    <cellStyle name="Total 3 5 2 5" xfId="33192" xr:uid="{00000000-0005-0000-0000-0000AA810000}"/>
    <cellStyle name="Total 3 5 2 6" xfId="33193" xr:uid="{00000000-0005-0000-0000-0000AB810000}"/>
    <cellStyle name="Total 3 5 20" xfId="33194" xr:uid="{00000000-0005-0000-0000-0000AC810000}"/>
    <cellStyle name="Total 3 5 21" xfId="33195" xr:uid="{00000000-0005-0000-0000-0000AD810000}"/>
    <cellStyle name="Total 3 5 22" xfId="33196" xr:uid="{00000000-0005-0000-0000-0000AE810000}"/>
    <cellStyle name="Total 3 5 23" xfId="33197" xr:uid="{00000000-0005-0000-0000-0000AF810000}"/>
    <cellStyle name="Total 3 5 24" xfId="33198" xr:uid="{00000000-0005-0000-0000-0000B0810000}"/>
    <cellStyle name="Total 3 5 25" xfId="33199" xr:uid="{00000000-0005-0000-0000-0000B1810000}"/>
    <cellStyle name="Total 3 5 3" xfId="33200" xr:uid="{00000000-0005-0000-0000-0000B2810000}"/>
    <cellStyle name="Total 3 5 4" xfId="33201" xr:uid="{00000000-0005-0000-0000-0000B3810000}"/>
    <cellStyle name="Total 3 5 5" xfId="33202" xr:uid="{00000000-0005-0000-0000-0000B4810000}"/>
    <cellStyle name="Total 3 5 6" xfId="33203" xr:uid="{00000000-0005-0000-0000-0000B5810000}"/>
    <cellStyle name="Total 3 5 7" xfId="33204" xr:uid="{00000000-0005-0000-0000-0000B6810000}"/>
    <cellStyle name="Total 3 5 8" xfId="33205" xr:uid="{00000000-0005-0000-0000-0000B7810000}"/>
    <cellStyle name="Total 3 5 9" xfId="33206" xr:uid="{00000000-0005-0000-0000-0000B8810000}"/>
    <cellStyle name="Total 3 6" xfId="33207" xr:uid="{00000000-0005-0000-0000-0000B9810000}"/>
    <cellStyle name="Total 3 6 10" xfId="33208" xr:uid="{00000000-0005-0000-0000-0000BA810000}"/>
    <cellStyle name="Total 3 6 11" xfId="33209" xr:uid="{00000000-0005-0000-0000-0000BB810000}"/>
    <cellStyle name="Total 3 6 12" xfId="33210" xr:uid="{00000000-0005-0000-0000-0000BC810000}"/>
    <cellStyle name="Total 3 6 13" xfId="33211" xr:uid="{00000000-0005-0000-0000-0000BD810000}"/>
    <cellStyle name="Total 3 6 14" xfId="33212" xr:uid="{00000000-0005-0000-0000-0000BE810000}"/>
    <cellStyle name="Total 3 6 15" xfId="33213" xr:uid="{00000000-0005-0000-0000-0000BF810000}"/>
    <cellStyle name="Total 3 6 16" xfId="33214" xr:uid="{00000000-0005-0000-0000-0000C0810000}"/>
    <cellStyle name="Total 3 6 17" xfId="33215" xr:uid="{00000000-0005-0000-0000-0000C1810000}"/>
    <cellStyle name="Total 3 6 18" xfId="33216" xr:uid="{00000000-0005-0000-0000-0000C2810000}"/>
    <cellStyle name="Total 3 6 19" xfId="33217" xr:uid="{00000000-0005-0000-0000-0000C3810000}"/>
    <cellStyle name="Total 3 6 2" xfId="33218" xr:uid="{00000000-0005-0000-0000-0000C4810000}"/>
    <cellStyle name="Total 3 6 20" xfId="33219" xr:uid="{00000000-0005-0000-0000-0000C5810000}"/>
    <cellStyle name="Total 3 6 21" xfId="33220" xr:uid="{00000000-0005-0000-0000-0000C6810000}"/>
    <cellStyle name="Total 3 6 22" xfId="33221" xr:uid="{00000000-0005-0000-0000-0000C7810000}"/>
    <cellStyle name="Total 3 6 23" xfId="33222" xr:uid="{00000000-0005-0000-0000-0000C8810000}"/>
    <cellStyle name="Total 3 6 24" xfId="33223" xr:uid="{00000000-0005-0000-0000-0000C9810000}"/>
    <cellStyle name="Total 3 6 25" xfId="33224" xr:uid="{00000000-0005-0000-0000-0000CA810000}"/>
    <cellStyle name="Total 3 6 3" xfId="33225" xr:uid="{00000000-0005-0000-0000-0000CB810000}"/>
    <cellStyle name="Total 3 6 4" xfId="33226" xr:uid="{00000000-0005-0000-0000-0000CC810000}"/>
    <cellStyle name="Total 3 6 5" xfId="33227" xr:uid="{00000000-0005-0000-0000-0000CD810000}"/>
    <cellStyle name="Total 3 6 6" xfId="33228" xr:uid="{00000000-0005-0000-0000-0000CE810000}"/>
    <cellStyle name="Total 3 6 7" xfId="33229" xr:uid="{00000000-0005-0000-0000-0000CF810000}"/>
    <cellStyle name="Total 3 6 8" xfId="33230" xr:uid="{00000000-0005-0000-0000-0000D0810000}"/>
    <cellStyle name="Total 3 6 9" xfId="33231" xr:uid="{00000000-0005-0000-0000-0000D1810000}"/>
    <cellStyle name="Total 3 7" xfId="33232" xr:uid="{00000000-0005-0000-0000-0000D2810000}"/>
    <cellStyle name="Total 3 7 10" xfId="33233" xr:uid="{00000000-0005-0000-0000-0000D3810000}"/>
    <cellStyle name="Total 3 7 11" xfId="33234" xr:uid="{00000000-0005-0000-0000-0000D4810000}"/>
    <cellStyle name="Total 3 7 12" xfId="33235" xr:uid="{00000000-0005-0000-0000-0000D5810000}"/>
    <cellStyle name="Total 3 7 13" xfId="33236" xr:uid="{00000000-0005-0000-0000-0000D6810000}"/>
    <cellStyle name="Total 3 7 14" xfId="33237" xr:uid="{00000000-0005-0000-0000-0000D7810000}"/>
    <cellStyle name="Total 3 7 15" xfId="33238" xr:uid="{00000000-0005-0000-0000-0000D8810000}"/>
    <cellStyle name="Total 3 7 16" xfId="33239" xr:uid="{00000000-0005-0000-0000-0000D9810000}"/>
    <cellStyle name="Total 3 7 17" xfId="33240" xr:uid="{00000000-0005-0000-0000-0000DA810000}"/>
    <cellStyle name="Total 3 7 18" xfId="33241" xr:uid="{00000000-0005-0000-0000-0000DB810000}"/>
    <cellStyle name="Total 3 7 19" xfId="33242" xr:uid="{00000000-0005-0000-0000-0000DC810000}"/>
    <cellStyle name="Total 3 7 2" xfId="33243" xr:uid="{00000000-0005-0000-0000-0000DD810000}"/>
    <cellStyle name="Total 3 7 20" xfId="33244" xr:uid="{00000000-0005-0000-0000-0000DE810000}"/>
    <cellStyle name="Total 3 7 21" xfId="33245" xr:uid="{00000000-0005-0000-0000-0000DF810000}"/>
    <cellStyle name="Total 3 7 22" xfId="33246" xr:uid="{00000000-0005-0000-0000-0000E0810000}"/>
    <cellStyle name="Total 3 7 23" xfId="33247" xr:uid="{00000000-0005-0000-0000-0000E1810000}"/>
    <cellStyle name="Total 3 7 24" xfId="33248" xr:uid="{00000000-0005-0000-0000-0000E2810000}"/>
    <cellStyle name="Total 3 7 25" xfId="33249" xr:uid="{00000000-0005-0000-0000-0000E3810000}"/>
    <cellStyle name="Total 3 7 3" xfId="33250" xr:uid="{00000000-0005-0000-0000-0000E4810000}"/>
    <cellStyle name="Total 3 7 4" xfId="33251" xr:uid="{00000000-0005-0000-0000-0000E5810000}"/>
    <cellStyle name="Total 3 7 5" xfId="33252" xr:uid="{00000000-0005-0000-0000-0000E6810000}"/>
    <cellStyle name="Total 3 7 6" xfId="33253" xr:uid="{00000000-0005-0000-0000-0000E7810000}"/>
    <cellStyle name="Total 3 7 7" xfId="33254" xr:uid="{00000000-0005-0000-0000-0000E8810000}"/>
    <cellStyle name="Total 3 7 8" xfId="33255" xr:uid="{00000000-0005-0000-0000-0000E9810000}"/>
    <cellStyle name="Total 3 7 9" xfId="33256" xr:uid="{00000000-0005-0000-0000-0000EA810000}"/>
    <cellStyle name="Total 3 8" xfId="33257" xr:uid="{00000000-0005-0000-0000-0000EB810000}"/>
    <cellStyle name="Total 3 8 10" xfId="33258" xr:uid="{00000000-0005-0000-0000-0000EC810000}"/>
    <cellStyle name="Total 3 8 11" xfId="33259" xr:uid="{00000000-0005-0000-0000-0000ED810000}"/>
    <cellStyle name="Total 3 8 12" xfId="33260" xr:uid="{00000000-0005-0000-0000-0000EE810000}"/>
    <cellStyle name="Total 3 8 13" xfId="33261" xr:uid="{00000000-0005-0000-0000-0000EF810000}"/>
    <cellStyle name="Total 3 8 14" xfId="33262" xr:uid="{00000000-0005-0000-0000-0000F0810000}"/>
    <cellStyle name="Total 3 8 15" xfId="33263" xr:uid="{00000000-0005-0000-0000-0000F1810000}"/>
    <cellStyle name="Total 3 8 16" xfId="33264" xr:uid="{00000000-0005-0000-0000-0000F2810000}"/>
    <cellStyle name="Total 3 8 17" xfId="33265" xr:uid="{00000000-0005-0000-0000-0000F3810000}"/>
    <cellStyle name="Total 3 8 18" xfId="33266" xr:uid="{00000000-0005-0000-0000-0000F4810000}"/>
    <cellStyle name="Total 3 8 19" xfId="33267" xr:uid="{00000000-0005-0000-0000-0000F5810000}"/>
    <cellStyle name="Total 3 8 2" xfId="33268" xr:uid="{00000000-0005-0000-0000-0000F6810000}"/>
    <cellStyle name="Total 3 8 20" xfId="33269" xr:uid="{00000000-0005-0000-0000-0000F7810000}"/>
    <cellStyle name="Total 3 8 21" xfId="33270" xr:uid="{00000000-0005-0000-0000-0000F8810000}"/>
    <cellStyle name="Total 3 8 22" xfId="33271" xr:uid="{00000000-0005-0000-0000-0000F9810000}"/>
    <cellStyle name="Total 3 8 23" xfId="33272" xr:uid="{00000000-0005-0000-0000-0000FA810000}"/>
    <cellStyle name="Total 3 8 24" xfId="33273" xr:uid="{00000000-0005-0000-0000-0000FB810000}"/>
    <cellStyle name="Total 3 8 25" xfId="33274" xr:uid="{00000000-0005-0000-0000-0000FC810000}"/>
    <cellStyle name="Total 3 8 3" xfId="33275" xr:uid="{00000000-0005-0000-0000-0000FD810000}"/>
    <cellStyle name="Total 3 8 4" xfId="33276" xr:uid="{00000000-0005-0000-0000-0000FE810000}"/>
    <cellStyle name="Total 3 8 5" xfId="33277" xr:uid="{00000000-0005-0000-0000-0000FF810000}"/>
    <cellStyle name="Total 3 8 6" xfId="33278" xr:uid="{00000000-0005-0000-0000-000000820000}"/>
    <cellStyle name="Total 3 8 7" xfId="33279" xr:uid="{00000000-0005-0000-0000-000001820000}"/>
    <cellStyle name="Total 3 8 8" xfId="33280" xr:uid="{00000000-0005-0000-0000-000002820000}"/>
    <cellStyle name="Total 3 8 9" xfId="33281" xr:uid="{00000000-0005-0000-0000-000003820000}"/>
    <cellStyle name="Total 3 9" xfId="33282" xr:uid="{00000000-0005-0000-0000-000004820000}"/>
    <cellStyle name="Total 3 9 10" xfId="33283" xr:uid="{00000000-0005-0000-0000-000005820000}"/>
    <cellStyle name="Total 3 9 11" xfId="33284" xr:uid="{00000000-0005-0000-0000-000006820000}"/>
    <cellStyle name="Total 3 9 12" xfId="33285" xr:uid="{00000000-0005-0000-0000-000007820000}"/>
    <cellStyle name="Total 3 9 13" xfId="33286" xr:uid="{00000000-0005-0000-0000-000008820000}"/>
    <cellStyle name="Total 3 9 14" xfId="33287" xr:uid="{00000000-0005-0000-0000-000009820000}"/>
    <cellStyle name="Total 3 9 15" xfId="33288" xr:uid="{00000000-0005-0000-0000-00000A820000}"/>
    <cellStyle name="Total 3 9 16" xfId="33289" xr:uid="{00000000-0005-0000-0000-00000B820000}"/>
    <cellStyle name="Total 3 9 17" xfId="33290" xr:uid="{00000000-0005-0000-0000-00000C820000}"/>
    <cellStyle name="Total 3 9 18" xfId="33291" xr:uid="{00000000-0005-0000-0000-00000D820000}"/>
    <cellStyle name="Total 3 9 19" xfId="33292" xr:uid="{00000000-0005-0000-0000-00000E820000}"/>
    <cellStyle name="Total 3 9 2" xfId="33293" xr:uid="{00000000-0005-0000-0000-00000F820000}"/>
    <cellStyle name="Total 3 9 20" xfId="33294" xr:uid="{00000000-0005-0000-0000-000010820000}"/>
    <cellStyle name="Total 3 9 21" xfId="33295" xr:uid="{00000000-0005-0000-0000-000011820000}"/>
    <cellStyle name="Total 3 9 22" xfId="33296" xr:uid="{00000000-0005-0000-0000-000012820000}"/>
    <cellStyle name="Total 3 9 23" xfId="33297" xr:uid="{00000000-0005-0000-0000-000013820000}"/>
    <cellStyle name="Total 3 9 24" xfId="33298" xr:uid="{00000000-0005-0000-0000-000014820000}"/>
    <cellStyle name="Total 3 9 25" xfId="33299" xr:uid="{00000000-0005-0000-0000-000015820000}"/>
    <cellStyle name="Total 3 9 3" xfId="33300" xr:uid="{00000000-0005-0000-0000-000016820000}"/>
    <cellStyle name="Total 3 9 4" xfId="33301" xr:uid="{00000000-0005-0000-0000-000017820000}"/>
    <cellStyle name="Total 3 9 5" xfId="33302" xr:uid="{00000000-0005-0000-0000-000018820000}"/>
    <cellStyle name="Total 3 9 6" xfId="33303" xr:uid="{00000000-0005-0000-0000-000019820000}"/>
    <cellStyle name="Total 3 9 7" xfId="33304" xr:uid="{00000000-0005-0000-0000-00001A820000}"/>
    <cellStyle name="Total 3 9 8" xfId="33305" xr:uid="{00000000-0005-0000-0000-00001B820000}"/>
    <cellStyle name="Total 3 9 9" xfId="33306" xr:uid="{00000000-0005-0000-0000-00001C820000}"/>
    <cellStyle name="Total 4" xfId="33307" xr:uid="{00000000-0005-0000-0000-00001D820000}"/>
    <cellStyle name="Total 4 10" xfId="33308" xr:uid="{00000000-0005-0000-0000-00001E820000}"/>
    <cellStyle name="Total 4 10 10" xfId="33309" xr:uid="{00000000-0005-0000-0000-00001F820000}"/>
    <cellStyle name="Total 4 10 11" xfId="33310" xr:uid="{00000000-0005-0000-0000-000020820000}"/>
    <cellStyle name="Total 4 10 12" xfId="33311" xr:uid="{00000000-0005-0000-0000-000021820000}"/>
    <cellStyle name="Total 4 10 13" xfId="33312" xr:uid="{00000000-0005-0000-0000-000022820000}"/>
    <cellStyle name="Total 4 10 14" xfId="33313" xr:uid="{00000000-0005-0000-0000-000023820000}"/>
    <cellStyle name="Total 4 10 15" xfId="33314" xr:uid="{00000000-0005-0000-0000-000024820000}"/>
    <cellStyle name="Total 4 10 16" xfId="33315" xr:uid="{00000000-0005-0000-0000-000025820000}"/>
    <cellStyle name="Total 4 10 17" xfId="33316" xr:uid="{00000000-0005-0000-0000-000026820000}"/>
    <cellStyle name="Total 4 10 18" xfId="33317" xr:uid="{00000000-0005-0000-0000-000027820000}"/>
    <cellStyle name="Total 4 10 19" xfId="33318" xr:uid="{00000000-0005-0000-0000-000028820000}"/>
    <cellStyle name="Total 4 10 2" xfId="33319" xr:uid="{00000000-0005-0000-0000-000029820000}"/>
    <cellStyle name="Total 4 10 20" xfId="33320" xr:uid="{00000000-0005-0000-0000-00002A820000}"/>
    <cellStyle name="Total 4 10 21" xfId="33321" xr:uid="{00000000-0005-0000-0000-00002B820000}"/>
    <cellStyle name="Total 4 10 22" xfId="33322" xr:uid="{00000000-0005-0000-0000-00002C820000}"/>
    <cellStyle name="Total 4 10 23" xfId="33323" xr:uid="{00000000-0005-0000-0000-00002D820000}"/>
    <cellStyle name="Total 4 10 24" xfId="33324" xr:uid="{00000000-0005-0000-0000-00002E820000}"/>
    <cellStyle name="Total 4 10 25" xfId="33325" xr:uid="{00000000-0005-0000-0000-00002F820000}"/>
    <cellStyle name="Total 4 10 3" xfId="33326" xr:uid="{00000000-0005-0000-0000-000030820000}"/>
    <cellStyle name="Total 4 10 4" xfId="33327" xr:uid="{00000000-0005-0000-0000-000031820000}"/>
    <cellStyle name="Total 4 10 5" xfId="33328" xr:uid="{00000000-0005-0000-0000-000032820000}"/>
    <cellStyle name="Total 4 10 6" xfId="33329" xr:uid="{00000000-0005-0000-0000-000033820000}"/>
    <cellStyle name="Total 4 10 7" xfId="33330" xr:uid="{00000000-0005-0000-0000-000034820000}"/>
    <cellStyle name="Total 4 10 8" xfId="33331" xr:uid="{00000000-0005-0000-0000-000035820000}"/>
    <cellStyle name="Total 4 10 9" xfId="33332" xr:uid="{00000000-0005-0000-0000-000036820000}"/>
    <cellStyle name="Total 4 11" xfId="33333" xr:uid="{00000000-0005-0000-0000-000037820000}"/>
    <cellStyle name="Total 4 11 2" xfId="33334" xr:uid="{00000000-0005-0000-0000-000038820000}"/>
    <cellStyle name="Total 4 11 3" xfId="33335" xr:uid="{00000000-0005-0000-0000-000039820000}"/>
    <cellStyle name="Total 4 11 4" xfId="33336" xr:uid="{00000000-0005-0000-0000-00003A820000}"/>
    <cellStyle name="Total 4 11 5" xfId="33337" xr:uid="{00000000-0005-0000-0000-00003B820000}"/>
    <cellStyle name="Total 4 11 6" xfId="33338" xr:uid="{00000000-0005-0000-0000-00003C820000}"/>
    <cellStyle name="Total 4 12" xfId="33339" xr:uid="{00000000-0005-0000-0000-00003D820000}"/>
    <cellStyle name="Total 4 13" xfId="33340" xr:uid="{00000000-0005-0000-0000-00003E820000}"/>
    <cellStyle name="Total 4 14" xfId="33341" xr:uid="{00000000-0005-0000-0000-00003F820000}"/>
    <cellStyle name="Total 4 15" xfId="33342" xr:uid="{00000000-0005-0000-0000-000040820000}"/>
    <cellStyle name="Total 4 16" xfId="33343" xr:uid="{00000000-0005-0000-0000-000041820000}"/>
    <cellStyle name="Total 4 17" xfId="33344" xr:uid="{00000000-0005-0000-0000-000042820000}"/>
    <cellStyle name="Total 4 18" xfId="33345" xr:uid="{00000000-0005-0000-0000-000043820000}"/>
    <cellStyle name="Total 4 19" xfId="33346" xr:uid="{00000000-0005-0000-0000-000044820000}"/>
    <cellStyle name="Total 4 2" xfId="33347" xr:uid="{00000000-0005-0000-0000-000045820000}"/>
    <cellStyle name="Total 4 2 10" xfId="33348" xr:uid="{00000000-0005-0000-0000-000046820000}"/>
    <cellStyle name="Total 4 2 11" xfId="33349" xr:uid="{00000000-0005-0000-0000-000047820000}"/>
    <cellStyle name="Total 4 2 12" xfId="33350" xr:uid="{00000000-0005-0000-0000-000048820000}"/>
    <cellStyle name="Total 4 2 13" xfId="33351" xr:uid="{00000000-0005-0000-0000-000049820000}"/>
    <cellStyle name="Total 4 2 14" xfId="33352" xr:uid="{00000000-0005-0000-0000-00004A820000}"/>
    <cellStyle name="Total 4 2 15" xfId="33353" xr:uid="{00000000-0005-0000-0000-00004B820000}"/>
    <cellStyle name="Total 4 2 16" xfId="33354" xr:uid="{00000000-0005-0000-0000-00004C820000}"/>
    <cellStyle name="Total 4 2 17" xfId="33355" xr:uid="{00000000-0005-0000-0000-00004D820000}"/>
    <cellStyle name="Total 4 2 18" xfId="33356" xr:uid="{00000000-0005-0000-0000-00004E820000}"/>
    <cellStyle name="Total 4 2 19" xfId="33357" xr:uid="{00000000-0005-0000-0000-00004F820000}"/>
    <cellStyle name="Total 4 2 2" xfId="33358" xr:uid="{00000000-0005-0000-0000-000050820000}"/>
    <cellStyle name="Total 4 2 2 2" xfId="33359" xr:uid="{00000000-0005-0000-0000-000051820000}"/>
    <cellStyle name="Total 4 2 2 3" xfId="33360" xr:uid="{00000000-0005-0000-0000-000052820000}"/>
    <cellStyle name="Total 4 2 2 4" xfId="33361" xr:uid="{00000000-0005-0000-0000-000053820000}"/>
    <cellStyle name="Total 4 2 2 5" xfId="33362" xr:uid="{00000000-0005-0000-0000-000054820000}"/>
    <cellStyle name="Total 4 2 2 6" xfId="33363" xr:uid="{00000000-0005-0000-0000-000055820000}"/>
    <cellStyle name="Total 4 2 20" xfId="33364" xr:uid="{00000000-0005-0000-0000-000056820000}"/>
    <cellStyle name="Total 4 2 21" xfId="33365" xr:uid="{00000000-0005-0000-0000-000057820000}"/>
    <cellStyle name="Total 4 2 22" xfId="33366" xr:uid="{00000000-0005-0000-0000-000058820000}"/>
    <cellStyle name="Total 4 2 23" xfId="33367" xr:uid="{00000000-0005-0000-0000-000059820000}"/>
    <cellStyle name="Total 4 2 24" xfId="33368" xr:uid="{00000000-0005-0000-0000-00005A820000}"/>
    <cellStyle name="Total 4 2 25" xfId="33369" xr:uid="{00000000-0005-0000-0000-00005B820000}"/>
    <cellStyle name="Total 4 2 3" xfId="33370" xr:uid="{00000000-0005-0000-0000-00005C820000}"/>
    <cellStyle name="Total 4 2 4" xfId="33371" xr:uid="{00000000-0005-0000-0000-00005D820000}"/>
    <cellStyle name="Total 4 2 5" xfId="33372" xr:uid="{00000000-0005-0000-0000-00005E820000}"/>
    <cellStyle name="Total 4 2 6" xfId="33373" xr:uid="{00000000-0005-0000-0000-00005F820000}"/>
    <cellStyle name="Total 4 2 7" xfId="33374" xr:uid="{00000000-0005-0000-0000-000060820000}"/>
    <cellStyle name="Total 4 2 8" xfId="33375" xr:uid="{00000000-0005-0000-0000-000061820000}"/>
    <cellStyle name="Total 4 2 9" xfId="33376" xr:uid="{00000000-0005-0000-0000-000062820000}"/>
    <cellStyle name="Total 4 20" xfId="33377" xr:uid="{00000000-0005-0000-0000-000063820000}"/>
    <cellStyle name="Total 4 21" xfId="33378" xr:uid="{00000000-0005-0000-0000-000064820000}"/>
    <cellStyle name="Total 4 22" xfId="33379" xr:uid="{00000000-0005-0000-0000-000065820000}"/>
    <cellStyle name="Total 4 23" xfId="33380" xr:uid="{00000000-0005-0000-0000-000066820000}"/>
    <cellStyle name="Total 4 24" xfId="33381" xr:uid="{00000000-0005-0000-0000-000067820000}"/>
    <cellStyle name="Total 4 25" xfId="33382" xr:uid="{00000000-0005-0000-0000-000068820000}"/>
    <cellStyle name="Total 4 26" xfId="33383" xr:uid="{00000000-0005-0000-0000-000069820000}"/>
    <cellStyle name="Total 4 27" xfId="33384" xr:uid="{00000000-0005-0000-0000-00006A820000}"/>
    <cellStyle name="Total 4 28" xfId="33385" xr:uid="{00000000-0005-0000-0000-00006B820000}"/>
    <cellStyle name="Total 4 29" xfId="33386" xr:uid="{00000000-0005-0000-0000-00006C820000}"/>
    <cellStyle name="Total 4 3" xfId="33387" xr:uid="{00000000-0005-0000-0000-00006D820000}"/>
    <cellStyle name="Total 4 3 10" xfId="33388" xr:uid="{00000000-0005-0000-0000-00006E820000}"/>
    <cellStyle name="Total 4 3 11" xfId="33389" xr:uid="{00000000-0005-0000-0000-00006F820000}"/>
    <cellStyle name="Total 4 3 12" xfId="33390" xr:uid="{00000000-0005-0000-0000-000070820000}"/>
    <cellStyle name="Total 4 3 13" xfId="33391" xr:uid="{00000000-0005-0000-0000-000071820000}"/>
    <cellStyle name="Total 4 3 14" xfId="33392" xr:uid="{00000000-0005-0000-0000-000072820000}"/>
    <cellStyle name="Total 4 3 15" xfId="33393" xr:uid="{00000000-0005-0000-0000-000073820000}"/>
    <cellStyle name="Total 4 3 16" xfId="33394" xr:uid="{00000000-0005-0000-0000-000074820000}"/>
    <cellStyle name="Total 4 3 17" xfId="33395" xr:uid="{00000000-0005-0000-0000-000075820000}"/>
    <cellStyle name="Total 4 3 18" xfId="33396" xr:uid="{00000000-0005-0000-0000-000076820000}"/>
    <cellStyle name="Total 4 3 19" xfId="33397" xr:uid="{00000000-0005-0000-0000-000077820000}"/>
    <cellStyle name="Total 4 3 2" xfId="33398" xr:uid="{00000000-0005-0000-0000-000078820000}"/>
    <cellStyle name="Total 4 3 2 2" xfId="33399" xr:uid="{00000000-0005-0000-0000-000079820000}"/>
    <cellStyle name="Total 4 3 2 3" xfId="33400" xr:uid="{00000000-0005-0000-0000-00007A820000}"/>
    <cellStyle name="Total 4 3 2 4" xfId="33401" xr:uid="{00000000-0005-0000-0000-00007B820000}"/>
    <cellStyle name="Total 4 3 2 5" xfId="33402" xr:uid="{00000000-0005-0000-0000-00007C820000}"/>
    <cellStyle name="Total 4 3 2 6" xfId="33403" xr:uid="{00000000-0005-0000-0000-00007D820000}"/>
    <cellStyle name="Total 4 3 20" xfId="33404" xr:uid="{00000000-0005-0000-0000-00007E820000}"/>
    <cellStyle name="Total 4 3 21" xfId="33405" xr:uid="{00000000-0005-0000-0000-00007F820000}"/>
    <cellStyle name="Total 4 3 22" xfId="33406" xr:uid="{00000000-0005-0000-0000-000080820000}"/>
    <cellStyle name="Total 4 3 23" xfId="33407" xr:uid="{00000000-0005-0000-0000-000081820000}"/>
    <cellStyle name="Total 4 3 24" xfId="33408" xr:uid="{00000000-0005-0000-0000-000082820000}"/>
    <cellStyle name="Total 4 3 25" xfId="33409" xr:uid="{00000000-0005-0000-0000-000083820000}"/>
    <cellStyle name="Total 4 3 3" xfId="33410" xr:uid="{00000000-0005-0000-0000-000084820000}"/>
    <cellStyle name="Total 4 3 4" xfId="33411" xr:uid="{00000000-0005-0000-0000-000085820000}"/>
    <cellStyle name="Total 4 3 5" xfId="33412" xr:uid="{00000000-0005-0000-0000-000086820000}"/>
    <cellStyle name="Total 4 3 6" xfId="33413" xr:uid="{00000000-0005-0000-0000-000087820000}"/>
    <cellStyle name="Total 4 3 7" xfId="33414" xr:uid="{00000000-0005-0000-0000-000088820000}"/>
    <cellStyle name="Total 4 3 8" xfId="33415" xr:uid="{00000000-0005-0000-0000-000089820000}"/>
    <cellStyle name="Total 4 3 9" xfId="33416" xr:uid="{00000000-0005-0000-0000-00008A820000}"/>
    <cellStyle name="Total 4 30" xfId="33417" xr:uid="{00000000-0005-0000-0000-00008B820000}"/>
    <cellStyle name="Total 4 31" xfId="33418" xr:uid="{00000000-0005-0000-0000-00008C820000}"/>
    <cellStyle name="Total 4 32" xfId="33419" xr:uid="{00000000-0005-0000-0000-00008D820000}"/>
    <cellStyle name="Total 4 33" xfId="33420" xr:uid="{00000000-0005-0000-0000-00008E820000}"/>
    <cellStyle name="Total 4 34" xfId="33421" xr:uid="{00000000-0005-0000-0000-00008F820000}"/>
    <cellStyle name="Total 4 35" xfId="33422" xr:uid="{00000000-0005-0000-0000-000090820000}"/>
    <cellStyle name="Total 4 36" xfId="33423" xr:uid="{00000000-0005-0000-0000-000091820000}"/>
    <cellStyle name="Total 4 37" xfId="33424" xr:uid="{00000000-0005-0000-0000-000092820000}"/>
    <cellStyle name="Total 4 38" xfId="33425" xr:uid="{00000000-0005-0000-0000-000093820000}"/>
    <cellStyle name="Total 4 39" xfId="33426" xr:uid="{00000000-0005-0000-0000-000094820000}"/>
    <cellStyle name="Total 4 4" xfId="33427" xr:uid="{00000000-0005-0000-0000-000095820000}"/>
    <cellStyle name="Total 4 4 10" xfId="33428" xr:uid="{00000000-0005-0000-0000-000096820000}"/>
    <cellStyle name="Total 4 4 11" xfId="33429" xr:uid="{00000000-0005-0000-0000-000097820000}"/>
    <cellStyle name="Total 4 4 12" xfId="33430" xr:uid="{00000000-0005-0000-0000-000098820000}"/>
    <cellStyle name="Total 4 4 13" xfId="33431" xr:uid="{00000000-0005-0000-0000-000099820000}"/>
    <cellStyle name="Total 4 4 14" xfId="33432" xr:uid="{00000000-0005-0000-0000-00009A820000}"/>
    <cellStyle name="Total 4 4 15" xfId="33433" xr:uid="{00000000-0005-0000-0000-00009B820000}"/>
    <cellStyle name="Total 4 4 16" xfId="33434" xr:uid="{00000000-0005-0000-0000-00009C820000}"/>
    <cellStyle name="Total 4 4 17" xfId="33435" xr:uid="{00000000-0005-0000-0000-00009D820000}"/>
    <cellStyle name="Total 4 4 18" xfId="33436" xr:uid="{00000000-0005-0000-0000-00009E820000}"/>
    <cellStyle name="Total 4 4 19" xfId="33437" xr:uid="{00000000-0005-0000-0000-00009F820000}"/>
    <cellStyle name="Total 4 4 2" xfId="33438" xr:uid="{00000000-0005-0000-0000-0000A0820000}"/>
    <cellStyle name="Total 4 4 2 2" xfId="33439" xr:uid="{00000000-0005-0000-0000-0000A1820000}"/>
    <cellStyle name="Total 4 4 2 3" xfId="33440" xr:uid="{00000000-0005-0000-0000-0000A2820000}"/>
    <cellStyle name="Total 4 4 2 4" xfId="33441" xr:uid="{00000000-0005-0000-0000-0000A3820000}"/>
    <cellStyle name="Total 4 4 2 5" xfId="33442" xr:uid="{00000000-0005-0000-0000-0000A4820000}"/>
    <cellStyle name="Total 4 4 2 6" xfId="33443" xr:uid="{00000000-0005-0000-0000-0000A5820000}"/>
    <cellStyle name="Total 4 4 20" xfId="33444" xr:uid="{00000000-0005-0000-0000-0000A6820000}"/>
    <cellStyle name="Total 4 4 21" xfId="33445" xr:uid="{00000000-0005-0000-0000-0000A7820000}"/>
    <cellStyle name="Total 4 4 22" xfId="33446" xr:uid="{00000000-0005-0000-0000-0000A8820000}"/>
    <cellStyle name="Total 4 4 23" xfId="33447" xr:uid="{00000000-0005-0000-0000-0000A9820000}"/>
    <cellStyle name="Total 4 4 24" xfId="33448" xr:uid="{00000000-0005-0000-0000-0000AA820000}"/>
    <cellStyle name="Total 4 4 25" xfId="33449" xr:uid="{00000000-0005-0000-0000-0000AB820000}"/>
    <cellStyle name="Total 4 4 3" xfId="33450" xr:uid="{00000000-0005-0000-0000-0000AC820000}"/>
    <cellStyle name="Total 4 4 4" xfId="33451" xr:uid="{00000000-0005-0000-0000-0000AD820000}"/>
    <cellStyle name="Total 4 4 5" xfId="33452" xr:uid="{00000000-0005-0000-0000-0000AE820000}"/>
    <cellStyle name="Total 4 4 6" xfId="33453" xr:uid="{00000000-0005-0000-0000-0000AF820000}"/>
    <cellStyle name="Total 4 4 7" xfId="33454" xr:uid="{00000000-0005-0000-0000-0000B0820000}"/>
    <cellStyle name="Total 4 4 8" xfId="33455" xr:uid="{00000000-0005-0000-0000-0000B1820000}"/>
    <cellStyle name="Total 4 4 9" xfId="33456" xr:uid="{00000000-0005-0000-0000-0000B2820000}"/>
    <cellStyle name="Total 4 40" xfId="33457" xr:uid="{00000000-0005-0000-0000-0000B3820000}"/>
    <cellStyle name="Total 4 41" xfId="33458" xr:uid="{00000000-0005-0000-0000-0000B4820000}"/>
    <cellStyle name="Total 4 5" xfId="33459" xr:uid="{00000000-0005-0000-0000-0000B5820000}"/>
    <cellStyle name="Total 4 5 10" xfId="33460" xr:uid="{00000000-0005-0000-0000-0000B6820000}"/>
    <cellStyle name="Total 4 5 11" xfId="33461" xr:uid="{00000000-0005-0000-0000-0000B7820000}"/>
    <cellStyle name="Total 4 5 12" xfId="33462" xr:uid="{00000000-0005-0000-0000-0000B8820000}"/>
    <cellStyle name="Total 4 5 13" xfId="33463" xr:uid="{00000000-0005-0000-0000-0000B9820000}"/>
    <cellStyle name="Total 4 5 14" xfId="33464" xr:uid="{00000000-0005-0000-0000-0000BA820000}"/>
    <cellStyle name="Total 4 5 15" xfId="33465" xr:uid="{00000000-0005-0000-0000-0000BB820000}"/>
    <cellStyle name="Total 4 5 16" xfId="33466" xr:uid="{00000000-0005-0000-0000-0000BC820000}"/>
    <cellStyle name="Total 4 5 17" xfId="33467" xr:uid="{00000000-0005-0000-0000-0000BD820000}"/>
    <cellStyle name="Total 4 5 18" xfId="33468" xr:uid="{00000000-0005-0000-0000-0000BE820000}"/>
    <cellStyle name="Total 4 5 19" xfId="33469" xr:uid="{00000000-0005-0000-0000-0000BF820000}"/>
    <cellStyle name="Total 4 5 2" xfId="33470" xr:uid="{00000000-0005-0000-0000-0000C0820000}"/>
    <cellStyle name="Total 4 5 2 2" xfId="33471" xr:uid="{00000000-0005-0000-0000-0000C1820000}"/>
    <cellStyle name="Total 4 5 2 3" xfId="33472" xr:uid="{00000000-0005-0000-0000-0000C2820000}"/>
    <cellStyle name="Total 4 5 2 4" xfId="33473" xr:uid="{00000000-0005-0000-0000-0000C3820000}"/>
    <cellStyle name="Total 4 5 2 5" xfId="33474" xr:uid="{00000000-0005-0000-0000-0000C4820000}"/>
    <cellStyle name="Total 4 5 2 6" xfId="33475" xr:uid="{00000000-0005-0000-0000-0000C5820000}"/>
    <cellStyle name="Total 4 5 20" xfId="33476" xr:uid="{00000000-0005-0000-0000-0000C6820000}"/>
    <cellStyle name="Total 4 5 21" xfId="33477" xr:uid="{00000000-0005-0000-0000-0000C7820000}"/>
    <cellStyle name="Total 4 5 22" xfId="33478" xr:uid="{00000000-0005-0000-0000-0000C8820000}"/>
    <cellStyle name="Total 4 5 23" xfId="33479" xr:uid="{00000000-0005-0000-0000-0000C9820000}"/>
    <cellStyle name="Total 4 5 24" xfId="33480" xr:uid="{00000000-0005-0000-0000-0000CA820000}"/>
    <cellStyle name="Total 4 5 25" xfId="33481" xr:uid="{00000000-0005-0000-0000-0000CB820000}"/>
    <cellStyle name="Total 4 5 3" xfId="33482" xr:uid="{00000000-0005-0000-0000-0000CC820000}"/>
    <cellStyle name="Total 4 5 4" xfId="33483" xr:uid="{00000000-0005-0000-0000-0000CD820000}"/>
    <cellStyle name="Total 4 5 5" xfId="33484" xr:uid="{00000000-0005-0000-0000-0000CE820000}"/>
    <cellStyle name="Total 4 5 6" xfId="33485" xr:uid="{00000000-0005-0000-0000-0000CF820000}"/>
    <cellStyle name="Total 4 5 7" xfId="33486" xr:uid="{00000000-0005-0000-0000-0000D0820000}"/>
    <cellStyle name="Total 4 5 8" xfId="33487" xr:uid="{00000000-0005-0000-0000-0000D1820000}"/>
    <cellStyle name="Total 4 5 9" xfId="33488" xr:uid="{00000000-0005-0000-0000-0000D2820000}"/>
    <cellStyle name="Total 4 6" xfId="33489" xr:uid="{00000000-0005-0000-0000-0000D3820000}"/>
    <cellStyle name="Total 4 6 10" xfId="33490" xr:uid="{00000000-0005-0000-0000-0000D4820000}"/>
    <cellStyle name="Total 4 6 11" xfId="33491" xr:uid="{00000000-0005-0000-0000-0000D5820000}"/>
    <cellStyle name="Total 4 6 12" xfId="33492" xr:uid="{00000000-0005-0000-0000-0000D6820000}"/>
    <cellStyle name="Total 4 6 13" xfId="33493" xr:uid="{00000000-0005-0000-0000-0000D7820000}"/>
    <cellStyle name="Total 4 6 14" xfId="33494" xr:uid="{00000000-0005-0000-0000-0000D8820000}"/>
    <cellStyle name="Total 4 6 15" xfId="33495" xr:uid="{00000000-0005-0000-0000-0000D9820000}"/>
    <cellStyle name="Total 4 6 16" xfId="33496" xr:uid="{00000000-0005-0000-0000-0000DA820000}"/>
    <cellStyle name="Total 4 6 17" xfId="33497" xr:uid="{00000000-0005-0000-0000-0000DB820000}"/>
    <cellStyle name="Total 4 6 18" xfId="33498" xr:uid="{00000000-0005-0000-0000-0000DC820000}"/>
    <cellStyle name="Total 4 6 19" xfId="33499" xr:uid="{00000000-0005-0000-0000-0000DD820000}"/>
    <cellStyle name="Total 4 6 2" xfId="33500" xr:uid="{00000000-0005-0000-0000-0000DE820000}"/>
    <cellStyle name="Total 4 6 20" xfId="33501" xr:uid="{00000000-0005-0000-0000-0000DF820000}"/>
    <cellStyle name="Total 4 6 21" xfId="33502" xr:uid="{00000000-0005-0000-0000-0000E0820000}"/>
    <cellStyle name="Total 4 6 22" xfId="33503" xr:uid="{00000000-0005-0000-0000-0000E1820000}"/>
    <cellStyle name="Total 4 6 23" xfId="33504" xr:uid="{00000000-0005-0000-0000-0000E2820000}"/>
    <cellStyle name="Total 4 6 24" xfId="33505" xr:uid="{00000000-0005-0000-0000-0000E3820000}"/>
    <cellStyle name="Total 4 6 25" xfId="33506" xr:uid="{00000000-0005-0000-0000-0000E4820000}"/>
    <cellStyle name="Total 4 6 3" xfId="33507" xr:uid="{00000000-0005-0000-0000-0000E5820000}"/>
    <cellStyle name="Total 4 6 4" xfId="33508" xr:uid="{00000000-0005-0000-0000-0000E6820000}"/>
    <cellStyle name="Total 4 6 5" xfId="33509" xr:uid="{00000000-0005-0000-0000-0000E7820000}"/>
    <cellStyle name="Total 4 6 6" xfId="33510" xr:uid="{00000000-0005-0000-0000-0000E8820000}"/>
    <cellStyle name="Total 4 6 7" xfId="33511" xr:uid="{00000000-0005-0000-0000-0000E9820000}"/>
    <cellStyle name="Total 4 6 8" xfId="33512" xr:uid="{00000000-0005-0000-0000-0000EA820000}"/>
    <cellStyle name="Total 4 6 9" xfId="33513" xr:uid="{00000000-0005-0000-0000-0000EB820000}"/>
    <cellStyle name="Total 4 7" xfId="33514" xr:uid="{00000000-0005-0000-0000-0000EC820000}"/>
    <cellStyle name="Total 4 7 10" xfId="33515" xr:uid="{00000000-0005-0000-0000-0000ED820000}"/>
    <cellStyle name="Total 4 7 11" xfId="33516" xr:uid="{00000000-0005-0000-0000-0000EE820000}"/>
    <cellStyle name="Total 4 7 12" xfId="33517" xr:uid="{00000000-0005-0000-0000-0000EF820000}"/>
    <cellStyle name="Total 4 7 13" xfId="33518" xr:uid="{00000000-0005-0000-0000-0000F0820000}"/>
    <cellStyle name="Total 4 7 14" xfId="33519" xr:uid="{00000000-0005-0000-0000-0000F1820000}"/>
    <cellStyle name="Total 4 7 15" xfId="33520" xr:uid="{00000000-0005-0000-0000-0000F2820000}"/>
    <cellStyle name="Total 4 7 16" xfId="33521" xr:uid="{00000000-0005-0000-0000-0000F3820000}"/>
    <cellStyle name="Total 4 7 17" xfId="33522" xr:uid="{00000000-0005-0000-0000-0000F4820000}"/>
    <cellStyle name="Total 4 7 18" xfId="33523" xr:uid="{00000000-0005-0000-0000-0000F5820000}"/>
    <cellStyle name="Total 4 7 19" xfId="33524" xr:uid="{00000000-0005-0000-0000-0000F6820000}"/>
    <cellStyle name="Total 4 7 2" xfId="33525" xr:uid="{00000000-0005-0000-0000-0000F7820000}"/>
    <cellStyle name="Total 4 7 20" xfId="33526" xr:uid="{00000000-0005-0000-0000-0000F8820000}"/>
    <cellStyle name="Total 4 7 21" xfId="33527" xr:uid="{00000000-0005-0000-0000-0000F9820000}"/>
    <cellStyle name="Total 4 7 22" xfId="33528" xr:uid="{00000000-0005-0000-0000-0000FA820000}"/>
    <cellStyle name="Total 4 7 23" xfId="33529" xr:uid="{00000000-0005-0000-0000-0000FB820000}"/>
    <cellStyle name="Total 4 7 24" xfId="33530" xr:uid="{00000000-0005-0000-0000-0000FC820000}"/>
    <cellStyle name="Total 4 7 25" xfId="33531" xr:uid="{00000000-0005-0000-0000-0000FD820000}"/>
    <cellStyle name="Total 4 7 3" xfId="33532" xr:uid="{00000000-0005-0000-0000-0000FE820000}"/>
    <cellStyle name="Total 4 7 4" xfId="33533" xr:uid="{00000000-0005-0000-0000-0000FF820000}"/>
    <cellStyle name="Total 4 7 5" xfId="33534" xr:uid="{00000000-0005-0000-0000-000000830000}"/>
    <cellStyle name="Total 4 7 6" xfId="33535" xr:uid="{00000000-0005-0000-0000-000001830000}"/>
    <cellStyle name="Total 4 7 7" xfId="33536" xr:uid="{00000000-0005-0000-0000-000002830000}"/>
    <cellStyle name="Total 4 7 8" xfId="33537" xr:uid="{00000000-0005-0000-0000-000003830000}"/>
    <cellStyle name="Total 4 7 9" xfId="33538" xr:uid="{00000000-0005-0000-0000-000004830000}"/>
    <cellStyle name="Total 4 8" xfId="33539" xr:uid="{00000000-0005-0000-0000-000005830000}"/>
    <cellStyle name="Total 4 8 10" xfId="33540" xr:uid="{00000000-0005-0000-0000-000006830000}"/>
    <cellStyle name="Total 4 8 11" xfId="33541" xr:uid="{00000000-0005-0000-0000-000007830000}"/>
    <cellStyle name="Total 4 8 12" xfId="33542" xr:uid="{00000000-0005-0000-0000-000008830000}"/>
    <cellStyle name="Total 4 8 13" xfId="33543" xr:uid="{00000000-0005-0000-0000-000009830000}"/>
    <cellStyle name="Total 4 8 14" xfId="33544" xr:uid="{00000000-0005-0000-0000-00000A830000}"/>
    <cellStyle name="Total 4 8 15" xfId="33545" xr:uid="{00000000-0005-0000-0000-00000B830000}"/>
    <cellStyle name="Total 4 8 16" xfId="33546" xr:uid="{00000000-0005-0000-0000-00000C830000}"/>
    <cellStyle name="Total 4 8 17" xfId="33547" xr:uid="{00000000-0005-0000-0000-00000D830000}"/>
    <cellStyle name="Total 4 8 18" xfId="33548" xr:uid="{00000000-0005-0000-0000-00000E830000}"/>
    <cellStyle name="Total 4 8 19" xfId="33549" xr:uid="{00000000-0005-0000-0000-00000F830000}"/>
    <cellStyle name="Total 4 8 2" xfId="33550" xr:uid="{00000000-0005-0000-0000-000010830000}"/>
    <cellStyle name="Total 4 8 20" xfId="33551" xr:uid="{00000000-0005-0000-0000-000011830000}"/>
    <cellStyle name="Total 4 8 21" xfId="33552" xr:uid="{00000000-0005-0000-0000-000012830000}"/>
    <cellStyle name="Total 4 8 22" xfId="33553" xr:uid="{00000000-0005-0000-0000-000013830000}"/>
    <cellStyle name="Total 4 8 23" xfId="33554" xr:uid="{00000000-0005-0000-0000-000014830000}"/>
    <cellStyle name="Total 4 8 24" xfId="33555" xr:uid="{00000000-0005-0000-0000-000015830000}"/>
    <cellStyle name="Total 4 8 25" xfId="33556" xr:uid="{00000000-0005-0000-0000-000016830000}"/>
    <cellStyle name="Total 4 8 3" xfId="33557" xr:uid="{00000000-0005-0000-0000-000017830000}"/>
    <cellStyle name="Total 4 8 4" xfId="33558" xr:uid="{00000000-0005-0000-0000-000018830000}"/>
    <cellStyle name="Total 4 8 5" xfId="33559" xr:uid="{00000000-0005-0000-0000-000019830000}"/>
    <cellStyle name="Total 4 8 6" xfId="33560" xr:uid="{00000000-0005-0000-0000-00001A830000}"/>
    <cellStyle name="Total 4 8 7" xfId="33561" xr:uid="{00000000-0005-0000-0000-00001B830000}"/>
    <cellStyle name="Total 4 8 8" xfId="33562" xr:uid="{00000000-0005-0000-0000-00001C830000}"/>
    <cellStyle name="Total 4 8 9" xfId="33563" xr:uid="{00000000-0005-0000-0000-00001D830000}"/>
    <cellStyle name="Total 4 9" xfId="33564" xr:uid="{00000000-0005-0000-0000-00001E830000}"/>
    <cellStyle name="Total 4 9 10" xfId="33565" xr:uid="{00000000-0005-0000-0000-00001F830000}"/>
    <cellStyle name="Total 4 9 11" xfId="33566" xr:uid="{00000000-0005-0000-0000-000020830000}"/>
    <cellStyle name="Total 4 9 12" xfId="33567" xr:uid="{00000000-0005-0000-0000-000021830000}"/>
    <cellStyle name="Total 4 9 13" xfId="33568" xr:uid="{00000000-0005-0000-0000-000022830000}"/>
    <cellStyle name="Total 4 9 14" xfId="33569" xr:uid="{00000000-0005-0000-0000-000023830000}"/>
    <cellStyle name="Total 4 9 15" xfId="33570" xr:uid="{00000000-0005-0000-0000-000024830000}"/>
    <cellStyle name="Total 4 9 16" xfId="33571" xr:uid="{00000000-0005-0000-0000-000025830000}"/>
    <cellStyle name="Total 4 9 17" xfId="33572" xr:uid="{00000000-0005-0000-0000-000026830000}"/>
    <cellStyle name="Total 4 9 18" xfId="33573" xr:uid="{00000000-0005-0000-0000-000027830000}"/>
    <cellStyle name="Total 4 9 19" xfId="33574" xr:uid="{00000000-0005-0000-0000-000028830000}"/>
    <cellStyle name="Total 4 9 2" xfId="33575" xr:uid="{00000000-0005-0000-0000-000029830000}"/>
    <cellStyle name="Total 4 9 20" xfId="33576" xr:uid="{00000000-0005-0000-0000-00002A830000}"/>
    <cellStyle name="Total 4 9 21" xfId="33577" xr:uid="{00000000-0005-0000-0000-00002B830000}"/>
    <cellStyle name="Total 4 9 22" xfId="33578" xr:uid="{00000000-0005-0000-0000-00002C830000}"/>
    <cellStyle name="Total 4 9 23" xfId="33579" xr:uid="{00000000-0005-0000-0000-00002D830000}"/>
    <cellStyle name="Total 4 9 24" xfId="33580" xr:uid="{00000000-0005-0000-0000-00002E830000}"/>
    <cellStyle name="Total 4 9 25" xfId="33581" xr:uid="{00000000-0005-0000-0000-00002F830000}"/>
    <cellStyle name="Total 4 9 3" xfId="33582" xr:uid="{00000000-0005-0000-0000-000030830000}"/>
    <cellStyle name="Total 4 9 4" xfId="33583" xr:uid="{00000000-0005-0000-0000-000031830000}"/>
    <cellStyle name="Total 4 9 5" xfId="33584" xr:uid="{00000000-0005-0000-0000-000032830000}"/>
    <cellStyle name="Total 4 9 6" xfId="33585" xr:uid="{00000000-0005-0000-0000-000033830000}"/>
    <cellStyle name="Total 4 9 7" xfId="33586" xr:uid="{00000000-0005-0000-0000-000034830000}"/>
    <cellStyle name="Total 4 9 8" xfId="33587" xr:uid="{00000000-0005-0000-0000-000035830000}"/>
    <cellStyle name="Total 4 9 9" xfId="33588" xr:uid="{00000000-0005-0000-0000-000036830000}"/>
    <cellStyle name="Total 5" xfId="33589" xr:uid="{00000000-0005-0000-0000-000037830000}"/>
    <cellStyle name="Total 5 10" xfId="33590" xr:uid="{00000000-0005-0000-0000-000038830000}"/>
    <cellStyle name="Total 5 10 10" xfId="33591" xr:uid="{00000000-0005-0000-0000-000039830000}"/>
    <cellStyle name="Total 5 10 11" xfId="33592" xr:uid="{00000000-0005-0000-0000-00003A830000}"/>
    <cellStyle name="Total 5 10 12" xfId="33593" xr:uid="{00000000-0005-0000-0000-00003B830000}"/>
    <cellStyle name="Total 5 10 13" xfId="33594" xr:uid="{00000000-0005-0000-0000-00003C830000}"/>
    <cellStyle name="Total 5 10 14" xfId="33595" xr:uid="{00000000-0005-0000-0000-00003D830000}"/>
    <cellStyle name="Total 5 10 15" xfId="33596" xr:uid="{00000000-0005-0000-0000-00003E830000}"/>
    <cellStyle name="Total 5 10 16" xfId="33597" xr:uid="{00000000-0005-0000-0000-00003F830000}"/>
    <cellStyle name="Total 5 10 17" xfId="33598" xr:uid="{00000000-0005-0000-0000-000040830000}"/>
    <cellStyle name="Total 5 10 18" xfId="33599" xr:uid="{00000000-0005-0000-0000-000041830000}"/>
    <cellStyle name="Total 5 10 19" xfId="33600" xr:uid="{00000000-0005-0000-0000-000042830000}"/>
    <cellStyle name="Total 5 10 2" xfId="33601" xr:uid="{00000000-0005-0000-0000-000043830000}"/>
    <cellStyle name="Total 5 10 20" xfId="33602" xr:uid="{00000000-0005-0000-0000-000044830000}"/>
    <cellStyle name="Total 5 10 21" xfId="33603" xr:uid="{00000000-0005-0000-0000-000045830000}"/>
    <cellStyle name="Total 5 10 22" xfId="33604" xr:uid="{00000000-0005-0000-0000-000046830000}"/>
    <cellStyle name="Total 5 10 23" xfId="33605" xr:uid="{00000000-0005-0000-0000-000047830000}"/>
    <cellStyle name="Total 5 10 24" xfId="33606" xr:uid="{00000000-0005-0000-0000-000048830000}"/>
    <cellStyle name="Total 5 10 25" xfId="33607" xr:uid="{00000000-0005-0000-0000-000049830000}"/>
    <cellStyle name="Total 5 10 3" xfId="33608" xr:uid="{00000000-0005-0000-0000-00004A830000}"/>
    <cellStyle name="Total 5 10 4" xfId="33609" xr:uid="{00000000-0005-0000-0000-00004B830000}"/>
    <cellStyle name="Total 5 10 5" xfId="33610" xr:uid="{00000000-0005-0000-0000-00004C830000}"/>
    <cellStyle name="Total 5 10 6" xfId="33611" xr:uid="{00000000-0005-0000-0000-00004D830000}"/>
    <cellStyle name="Total 5 10 7" xfId="33612" xr:uid="{00000000-0005-0000-0000-00004E830000}"/>
    <cellStyle name="Total 5 10 8" xfId="33613" xr:uid="{00000000-0005-0000-0000-00004F830000}"/>
    <cellStyle name="Total 5 10 9" xfId="33614" xr:uid="{00000000-0005-0000-0000-000050830000}"/>
    <cellStyle name="Total 5 11" xfId="33615" xr:uid="{00000000-0005-0000-0000-000051830000}"/>
    <cellStyle name="Total 5 11 2" xfId="33616" xr:uid="{00000000-0005-0000-0000-000052830000}"/>
    <cellStyle name="Total 5 11 3" xfId="33617" xr:uid="{00000000-0005-0000-0000-000053830000}"/>
    <cellStyle name="Total 5 11 4" xfId="33618" xr:uid="{00000000-0005-0000-0000-000054830000}"/>
    <cellStyle name="Total 5 11 5" xfId="33619" xr:uid="{00000000-0005-0000-0000-000055830000}"/>
    <cellStyle name="Total 5 11 6" xfId="33620" xr:uid="{00000000-0005-0000-0000-000056830000}"/>
    <cellStyle name="Total 5 12" xfId="33621" xr:uid="{00000000-0005-0000-0000-000057830000}"/>
    <cellStyle name="Total 5 13" xfId="33622" xr:uid="{00000000-0005-0000-0000-000058830000}"/>
    <cellStyle name="Total 5 14" xfId="33623" xr:uid="{00000000-0005-0000-0000-000059830000}"/>
    <cellStyle name="Total 5 15" xfId="33624" xr:uid="{00000000-0005-0000-0000-00005A830000}"/>
    <cellStyle name="Total 5 16" xfId="33625" xr:uid="{00000000-0005-0000-0000-00005B830000}"/>
    <cellStyle name="Total 5 17" xfId="33626" xr:uid="{00000000-0005-0000-0000-00005C830000}"/>
    <cellStyle name="Total 5 18" xfId="33627" xr:uid="{00000000-0005-0000-0000-00005D830000}"/>
    <cellStyle name="Total 5 19" xfId="33628" xr:uid="{00000000-0005-0000-0000-00005E830000}"/>
    <cellStyle name="Total 5 2" xfId="33629" xr:uid="{00000000-0005-0000-0000-00005F830000}"/>
    <cellStyle name="Total 5 2 10" xfId="33630" xr:uid="{00000000-0005-0000-0000-000060830000}"/>
    <cellStyle name="Total 5 2 11" xfId="33631" xr:uid="{00000000-0005-0000-0000-000061830000}"/>
    <cellStyle name="Total 5 2 12" xfId="33632" xr:uid="{00000000-0005-0000-0000-000062830000}"/>
    <cellStyle name="Total 5 2 13" xfId="33633" xr:uid="{00000000-0005-0000-0000-000063830000}"/>
    <cellStyle name="Total 5 2 14" xfId="33634" xr:uid="{00000000-0005-0000-0000-000064830000}"/>
    <cellStyle name="Total 5 2 15" xfId="33635" xr:uid="{00000000-0005-0000-0000-000065830000}"/>
    <cellStyle name="Total 5 2 16" xfId="33636" xr:uid="{00000000-0005-0000-0000-000066830000}"/>
    <cellStyle name="Total 5 2 17" xfId="33637" xr:uid="{00000000-0005-0000-0000-000067830000}"/>
    <cellStyle name="Total 5 2 18" xfId="33638" xr:uid="{00000000-0005-0000-0000-000068830000}"/>
    <cellStyle name="Total 5 2 19" xfId="33639" xr:uid="{00000000-0005-0000-0000-000069830000}"/>
    <cellStyle name="Total 5 2 2" xfId="33640" xr:uid="{00000000-0005-0000-0000-00006A830000}"/>
    <cellStyle name="Total 5 2 2 2" xfId="33641" xr:uid="{00000000-0005-0000-0000-00006B830000}"/>
    <cellStyle name="Total 5 2 2 3" xfId="33642" xr:uid="{00000000-0005-0000-0000-00006C830000}"/>
    <cellStyle name="Total 5 2 2 4" xfId="33643" xr:uid="{00000000-0005-0000-0000-00006D830000}"/>
    <cellStyle name="Total 5 2 2 5" xfId="33644" xr:uid="{00000000-0005-0000-0000-00006E830000}"/>
    <cellStyle name="Total 5 2 2 6" xfId="33645" xr:uid="{00000000-0005-0000-0000-00006F830000}"/>
    <cellStyle name="Total 5 2 20" xfId="33646" xr:uid="{00000000-0005-0000-0000-000070830000}"/>
    <cellStyle name="Total 5 2 21" xfId="33647" xr:uid="{00000000-0005-0000-0000-000071830000}"/>
    <cellStyle name="Total 5 2 22" xfId="33648" xr:uid="{00000000-0005-0000-0000-000072830000}"/>
    <cellStyle name="Total 5 2 23" xfId="33649" xr:uid="{00000000-0005-0000-0000-000073830000}"/>
    <cellStyle name="Total 5 2 24" xfId="33650" xr:uid="{00000000-0005-0000-0000-000074830000}"/>
    <cellStyle name="Total 5 2 25" xfId="33651" xr:uid="{00000000-0005-0000-0000-000075830000}"/>
    <cellStyle name="Total 5 2 3" xfId="33652" xr:uid="{00000000-0005-0000-0000-000076830000}"/>
    <cellStyle name="Total 5 2 4" xfId="33653" xr:uid="{00000000-0005-0000-0000-000077830000}"/>
    <cellStyle name="Total 5 2 5" xfId="33654" xr:uid="{00000000-0005-0000-0000-000078830000}"/>
    <cellStyle name="Total 5 2 6" xfId="33655" xr:uid="{00000000-0005-0000-0000-000079830000}"/>
    <cellStyle name="Total 5 2 7" xfId="33656" xr:uid="{00000000-0005-0000-0000-00007A830000}"/>
    <cellStyle name="Total 5 2 8" xfId="33657" xr:uid="{00000000-0005-0000-0000-00007B830000}"/>
    <cellStyle name="Total 5 2 9" xfId="33658" xr:uid="{00000000-0005-0000-0000-00007C830000}"/>
    <cellStyle name="Total 5 20" xfId="33659" xr:uid="{00000000-0005-0000-0000-00007D830000}"/>
    <cellStyle name="Total 5 21" xfId="33660" xr:uid="{00000000-0005-0000-0000-00007E830000}"/>
    <cellStyle name="Total 5 22" xfId="33661" xr:uid="{00000000-0005-0000-0000-00007F830000}"/>
    <cellStyle name="Total 5 23" xfId="33662" xr:uid="{00000000-0005-0000-0000-000080830000}"/>
    <cellStyle name="Total 5 24" xfId="33663" xr:uid="{00000000-0005-0000-0000-000081830000}"/>
    <cellStyle name="Total 5 25" xfId="33664" xr:uid="{00000000-0005-0000-0000-000082830000}"/>
    <cellStyle name="Total 5 26" xfId="33665" xr:uid="{00000000-0005-0000-0000-000083830000}"/>
    <cellStyle name="Total 5 27" xfId="33666" xr:uid="{00000000-0005-0000-0000-000084830000}"/>
    <cellStyle name="Total 5 28" xfId="33667" xr:uid="{00000000-0005-0000-0000-000085830000}"/>
    <cellStyle name="Total 5 29" xfId="33668" xr:uid="{00000000-0005-0000-0000-000086830000}"/>
    <cellStyle name="Total 5 3" xfId="33669" xr:uid="{00000000-0005-0000-0000-000087830000}"/>
    <cellStyle name="Total 5 3 10" xfId="33670" xr:uid="{00000000-0005-0000-0000-000088830000}"/>
    <cellStyle name="Total 5 3 11" xfId="33671" xr:uid="{00000000-0005-0000-0000-000089830000}"/>
    <cellStyle name="Total 5 3 12" xfId="33672" xr:uid="{00000000-0005-0000-0000-00008A830000}"/>
    <cellStyle name="Total 5 3 13" xfId="33673" xr:uid="{00000000-0005-0000-0000-00008B830000}"/>
    <cellStyle name="Total 5 3 14" xfId="33674" xr:uid="{00000000-0005-0000-0000-00008C830000}"/>
    <cellStyle name="Total 5 3 15" xfId="33675" xr:uid="{00000000-0005-0000-0000-00008D830000}"/>
    <cellStyle name="Total 5 3 16" xfId="33676" xr:uid="{00000000-0005-0000-0000-00008E830000}"/>
    <cellStyle name="Total 5 3 17" xfId="33677" xr:uid="{00000000-0005-0000-0000-00008F830000}"/>
    <cellStyle name="Total 5 3 18" xfId="33678" xr:uid="{00000000-0005-0000-0000-000090830000}"/>
    <cellStyle name="Total 5 3 19" xfId="33679" xr:uid="{00000000-0005-0000-0000-000091830000}"/>
    <cellStyle name="Total 5 3 2" xfId="33680" xr:uid="{00000000-0005-0000-0000-000092830000}"/>
    <cellStyle name="Total 5 3 2 2" xfId="33681" xr:uid="{00000000-0005-0000-0000-000093830000}"/>
    <cellStyle name="Total 5 3 2 3" xfId="33682" xr:uid="{00000000-0005-0000-0000-000094830000}"/>
    <cellStyle name="Total 5 3 2 4" xfId="33683" xr:uid="{00000000-0005-0000-0000-000095830000}"/>
    <cellStyle name="Total 5 3 2 5" xfId="33684" xr:uid="{00000000-0005-0000-0000-000096830000}"/>
    <cellStyle name="Total 5 3 2 6" xfId="33685" xr:uid="{00000000-0005-0000-0000-000097830000}"/>
    <cellStyle name="Total 5 3 20" xfId="33686" xr:uid="{00000000-0005-0000-0000-000098830000}"/>
    <cellStyle name="Total 5 3 21" xfId="33687" xr:uid="{00000000-0005-0000-0000-000099830000}"/>
    <cellStyle name="Total 5 3 22" xfId="33688" xr:uid="{00000000-0005-0000-0000-00009A830000}"/>
    <cellStyle name="Total 5 3 23" xfId="33689" xr:uid="{00000000-0005-0000-0000-00009B830000}"/>
    <cellStyle name="Total 5 3 24" xfId="33690" xr:uid="{00000000-0005-0000-0000-00009C830000}"/>
    <cellStyle name="Total 5 3 25" xfId="33691" xr:uid="{00000000-0005-0000-0000-00009D830000}"/>
    <cellStyle name="Total 5 3 3" xfId="33692" xr:uid="{00000000-0005-0000-0000-00009E830000}"/>
    <cellStyle name="Total 5 3 4" xfId="33693" xr:uid="{00000000-0005-0000-0000-00009F830000}"/>
    <cellStyle name="Total 5 3 5" xfId="33694" xr:uid="{00000000-0005-0000-0000-0000A0830000}"/>
    <cellStyle name="Total 5 3 6" xfId="33695" xr:uid="{00000000-0005-0000-0000-0000A1830000}"/>
    <cellStyle name="Total 5 3 7" xfId="33696" xr:uid="{00000000-0005-0000-0000-0000A2830000}"/>
    <cellStyle name="Total 5 3 8" xfId="33697" xr:uid="{00000000-0005-0000-0000-0000A3830000}"/>
    <cellStyle name="Total 5 3 9" xfId="33698" xr:uid="{00000000-0005-0000-0000-0000A4830000}"/>
    <cellStyle name="Total 5 30" xfId="33699" xr:uid="{00000000-0005-0000-0000-0000A5830000}"/>
    <cellStyle name="Total 5 31" xfId="33700" xr:uid="{00000000-0005-0000-0000-0000A6830000}"/>
    <cellStyle name="Total 5 32" xfId="33701" xr:uid="{00000000-0005-0000-0000-0000A7830000}"/>
    <cellStyle name="Total 5 33" xfId="33702" xr:uid="{00000000-0005-0000-0000-0000A8830000}"/>
    <cellStyle name="Total 5 34" xfId="33703" xr:uid="{00000000-0005-0000-0000-0000A9830000}"/>
    <cellStyle name="Total 5 35" xfId="33704" xr:uid="{00000000-0005-0000-0000-0000AA830000}"/>
    <cellStyle name="Total 5 36" xfId="33705" xr:uid="{00000000-0005-0000-0000-0000AB830000}"/>
    <cellStyle name="Total 5 37" xfId="33706" xr:uid="{00000000-0005-0000-0000-0000AC830000}"/>
    <cellStyle name="Total 5 38" xfId="33707" xr:uid="{00000000-0005-0000-0000-0000AD830000}"/>
    <cellStyle name="Total 5 39" xfId="33708" xr:uid="{00000000-0005-0000-0000-0000AE830000}"/>
    <cellStyle name="Total 5 4" xfId="33709" xr:uid="{00000000-0005-0000-0000-0000AF830000}"/>
    <cellStyle name="Total 5 4 10" xfId="33710" xr:uid="{00000000-0005-0000-0000-0000B0830000}"/>
    <cellStyle name="Total 5 4 11" xfId="33711" xr:uid="{00000000-0005-0000-0000-0000B1830000}"/>
    <cellStyle name="Total 5 4 12" xfId="33712" xr:uid="{00000000-0005-0000-0000-0000B2830000}"/>
    <cellStyle name="Total 5 4 13" xfId="33713" xr:uid="{00000000-0005-0000-0000-0000B3830000}"/>
    <cellStyle name="Total 5 4 14" xfId="33714" xr:uid="{00000000-0005-0000-0000-0000B4830000}"/>
    <cellStyle name="Total 5 4 15" xfId="33715" xr:uid="{00000000-0005-0000-0000-0000B5830000}"/>
    <cellStyle name="Total 5 4 16" xfId="33716" xr:uid="{00000000-0005-0000-0000-0000B6830000}"/>
    <cellStyle name="Total 5 4 17" xfId="33717" xr:uid="{00000000-0005-0000-0000-0000B7830000}"/>
    <cellStyle name="Total 5 4 18" xfId="33718" xr:uid="{00000000-0005-0000-0000-0000B8830000}"/>
    <cellStyle name="Total 5 4 19" xfId="33719" xr:uid="{00000000-0005-0000-0000-0000B9830000}"/>
    <cellStyle name="Total 5 4 2" xfId="33720" xr:uid="{00000000-0005-0000-0000-0000BA830000}"/>
    <cellStyle name="Total 5 4 2 2" xfId="33721" xr:uid="{00000000-0005-0000-0000-0000BB830000}"/>
    <cellStyle name="Total 5 4 2 3" xfId="33722" xr:uid="{00000000-0005-0000-0000-0000BC830000}"/>
    <cellStyle name="Total 5 4 2 4" xfId="33723" xr:uid="{00000000-0005-0000-0000-0000BD830000}"/>
    <cellStyle name="Total 5 4 2 5" xfId="33724" xr:uid="{00000000-0005-0000-0000-0000BE830000}"/>
    <cellStyle name="Total 5 4 2 6" xfId="33725" xr:uid="{00000000-0005-0000-0000-0000BF830000}"/>
    <cellStyle name="Total 5 4 20" xfId="33726" xr:uid="{00000000-0005-0000-0000-0000C0830000}"/>
    <cellStyle name="Total 5 4 21" xfId="33727" xr:uid="{00000000-0005-0000-0000-0000C1830000}"/>
    <cellStyle name="Total 5 4 22" xfId="33728" xr:uid="{00000000-0005-0000-0000-0000C2830000}"/>
    <cellStyle name="Total 5 4 23" xfId="33729" xr:uid="{00000000-0005-0000-0000-0000C3830000}"/>
    <cellStyle name="Total 5 4 24" xfId="33730" xr:uid="{00000000-0005-0000-0000-0000C4830000}"/>
    <cellStyle name="Total 5 4 25" xfId="33731" xr:uid="{00000000-0005-0000-0000-0000C5830000}"/>
    <cellStyle name="Total 5 4 3" xfId="33732" xr:uid="{00000000-0005-0000-0000-0000C6830000}"/>
    <cellStyle name="Total 5 4 4" xfId="33733" xr:uid="{00000000-0005-0000-0000-0000C7830000}"/>
    <cellStyle name="Total 5 4 5" xfId="33734" xr:uid="{00000000-0005-0000-0000-0000C8830000}"/>
    <cellStyle name="Total 5 4 6" xfId="33735" xr:uid="{00000000-0005-0000-0000-0000C9830000}"/>
    <cellStyle name="Total 5 4 7" xfId="33736" xr:uid="{00000000-0005-0000-0000-0000CA830000}"/>
    <cellStyle name="Total 5 4 8" xfId="33737" xr:uid="{00000000-0005-0000-0000-0000CB830000}"/>
    <cellStyle name="Total 5 4 9" xfId="33738" xr:uid="{00000000-0005-0000-0000-0000CC830000}"/>
    <cellStyle name="Total 5 40" xfId="33739" xr:uid="{00000000-0005-0000-0000-0000CD830000}"/>
    <cellStyle name="Total 5 41" xfId="33740" xr:uid="{00000000-0005-0000-0000-0000CE830000}"/>
    <cellStyle name="Total 5 5" xfId="33741" xr:uid="{00000000-0005-0000-0000-0000CF830000}"/>
    <cellStyle name="Total 5 5 10" xfId="33742" xr:uid="{00000000-0005-0000-0000-0000D0830000}"/>
    <cellStyle name="Total 5 5 11" xfId="33743" xr:uid="{00000000-0005-0000-0000-0000D1830000}"/>
    <cellStyle name="Total 5 5 12" xfId="33744" xr:uid="{00000000-0005-0000-0000-0000D2830000}"/>
    <cellStyle name="Total 5 5 13" xfId="33745" xr:uid="{00000000-0005-0000-0000-0000D3830000}"/>
    <cellStyle name="Total 5 5 14" xfId="33746" xr:uid="{00000000-0005-0000-0000-0000D4830000}"/>
    <cellStyle name="Total 5 5 15" xfId="33747" xr:uid="{00000000-0005-0000-0000-0000D5830000}"/>
    <cellStyle name="Total 5 5 16" xfId="33748" xr:uid="{00000000-0005-0000-0000-0000D6830000}"/>
    <cellStyle name="Total 5 5 17" xfId="33749" xr:uid="{00000000-0005-0000-0000-0000D7830000}"/>
    <cellStyle name="Total 5 5 18" xfId="33750" xr:uid="{00000000-0005-0000-0000-0000D8830000}"/>
    <cellStyle name="Total 5 5 19" xfId="33751" xr:uid="{00000000-0005-0000-0000-0000D9830000}"/>
    <cellStyle name="Total 5 5 2" xfId="33752" xr:uid="{00000000-0005-0000-0000-0000DA830000}"/>
    <cellStyle name="Total 5 5 2 2" xfId="33753" xr:uid="{00000000-0005-0000-0000-0000DB830000}"/>
    <cellStyle name="Total 5 5 2 3" xfId="33754" xr:uid="{00000000-0005-0000-0000-0000DC830000}"/>
    <cellStyle name="Total 5 5 2 4" xfId="33755" xr:uid="{00000000-0005-0000-0000-0000DD830000}"/>
    <cellStyle name="Total 5 5 2 5" xfId="33756" xr:uid="{00000000-0005-0000-0000-0000DE830000}"/>
    <cellStyle name="Total 5 5 2 6" xfId="33757" xr:uid="{00000000-0005-0000-0000-0000DF830000}"/>
    <cellStyle name="Total 5 5 20" xfId="33758" xr:uid="{00000000-0005-0000-0000-0000E0830000}"/>
    <cellStyle name="Total 5 5 21" xfId="33759" xr:uid="{00000000-0005-0000-0000-0000E1830000}"/>
    <cellStyle name="Total 5 5 22" xfId="33760" xr:uid="{00000000-0005-0000-0000-0000E2830000}"/>
    <cellStyle name="Total 5 5 23" xfId="33761" xr:uid="{00000000-0005-0000-0000-0000E3830000}"/>
    <cellStyle name="Total 5 5 24" xfId="33762" xr:uid="{00000000-0005-0000-0000-0000E4830000}"/>
    <cellStyle name="Total 5 5 25" xfId="33763" xr:uid="{00000000-0005-0000-0000-0000E5830000}"/>
    <cellStyle name="Total 5 5 3" xfId="33764" xr:uid="{00000000-0005-0000-0000-0000E6830000}"/>
    <cellStyle name="Total 5 5 4" xfId="33765" xr:uid="{00000000-0005-0000-0000-0000E7830000}"/>
    <cellStyle name="Total 5 5 5" xfId="33766" xr:uid="{00000000-0005-0000-0000-0000E8830000}"/>
    <cellStyle name="Total 5 5 6" xfId="33767" xr:uid="{00000000-0005-0000-0000-0000E9830000}"/>
    <cellStyle name="Total 5 5 7" xfId="33768" xr:uid="{00000000-0005-0000-0000-0000EA830000}"/>
    <cellStyle name="Total 5 5 8" xfId="33769" xr:uid="{00000000-0005-0000-0000-0000EB830000}"/>
    <cellStyle name="Total 5 5 9" xfId="33770" xr:uid="{00000000-0005-0000-0000-0000EC830000}"/>
    <cellStyle name="Total 5 6" xfId="33771" xr:uid="{00000000-0005-0000-0000-0000ED830000}"/>
    <cellStyle name="Total 5 6 10" xfId="33772" xr:uid="{00000000-0005-0000-0000-0000EE830000}"/>
    <cellStyle name="Total 5 6 11" xfId="33773" xr:uid="{00000000-0005-0000-0000-0000EF830000}"/>
    <cellStyle name="Total 5 6 12" xfId="33774" xr:uid="{00000000-0005-0000-0000-0000F0830000}"/>
    <cellStyle name="Total 5 6 13" xfId="33775" xr:uid="{00000000-0005-0000-0000-0000F1830000}"/>
    <cellStyle name="Total 5 6 14" xfId="33776" xr:uid="{00000000-0005-0000-0000-0000F2830000}"/>
    <cellStyle name="Total 5 6 15" xfId="33777" xr:uid="{00000000-0005-0000-0000-0000F3830000}"/>
    <cellStyle name="Total 5 6 16" xfId="33778" xr:uid="{00000000-0005-0000-0000-0000F4830000}"/>
    <cellStyle name="Total 5 6 17" xfId="33779" xr:uid="{00000000-0005-0000-0000-0000F5830000}"/>
    <cellStyle name="Total 5 6 18" xfId="33780" xr:uid="{00000000-0005-0000-0000-0000F6830000}"/>
    <cellStyle name="Total 5 6 19" xfId="33781" xr:uid="{00000000-0005-0000-0000-0000F7830000}"/>
    <cellStyle name="Total 5 6 2" xfId="33782" xr:uid="{00000000-0005-0000-0000-0000F8830000}"/>
    <cellStyle name="Total 5 6 20" xfId="33783" xr:uid="{00000000-0005-0000-0000-0000F9830000}"/>
    <cellStyle name="Total 5 6 21" xfId="33784" xr:uid="{00000000-0005-0000-0000-0000FA830000}"/>
    <cellStyle name="Total 5 6 22" xfId="33785" xr:uid="{00000000-0005-0000-0000-0000FB830000}"/>
    <cellStyle name="Total 5 6 23" xfId="33786" xr:uid="{00000000-0005-0000-0000-0000FC830000}"/>
    <cellStyle name="Total 5 6 24" xfId="33787" xr:uid="{00000000-0005-0000-0000-0000FD830000}"/>
    <cellStyle name="Total 5 6 25" xfId="33788" xr:uid="{00000000-0005-0000-0000-0000FE830000}"/>
    <cellStyle name="Total 5 6 3" xfId="33789" xr:uid="{00000000-0005-0000-0000-0000FF830000}"/>
    <cellStyle name="Total 5 6 4" xfId="33790" xr:uid="{00000000-0005-0000-0000-000000840000}"/>
    <cellStyle name="Total 5 6 5" xfId="33791" xr:uid="{00000000-0005-0000-0000-000001840000}"/>
    <cellStyle name="Total 5 6 6" xfId="33792" xr:uid="{00000000-0005-0000-0000-000002840000}"/>
    <cellStyle name="Total 5 6 7" xfId="33793" xr:uid="{00000000-0005-0000-0000-000003840000}"/>
    <cellStyle name="Total 5 6 8" xfId="33794" xr:uid="{00000000-0005-0000-0000-000004840000}"/>
    <cellStyle name="Total 5 6 9" xfId="33795" xr:uid="{00000000-0005-0000-0000-000005840000}"/>
    <cellStyle name="Total 5 7" xfId="33796" xr:uid="{00000000-0005-0000-0000-000006840000}"/>
    <cellStyle name="Total 5 7 10" xfId="33797" xr:uid="{00000000-0005-0000-0000-000007840000}"/>
    <cellStyle name="Total 5 7 11" xfId="33798" xr:uid="{00000000-0005-0000-0000-000008840000}"/>
    <cellStyle name="Total 5 7 12" xfId="33799" xr:uid="{00000000-0005-0000-0000-000009840000}"/>
    <cellStyle name="Total 5 7 13" xfId="33800" xr:uid="{00000000-0005-0000-0000-00000A840000}"/>
    <cellStyle name="Total 5 7 14" xfId="33801" xr:uid="{00000000-0005-0000-0000-00000B840000}"/>
    <cellStyle name="Total 5 7 15" xfId="33802" xr:uid="{00000000-0005-0000-0000-00000C840000}"/>
    <cellStyle name="Total 5 7 16" xfId="33803" xr:uid="{00000000-0005-0000-0000-00000D840000}"/>
    <cellStyle name="Total 5 7 17" xfId="33804" xr:uid="{00000000-0005-0000-0000-00000E840000}"/>
    <cellStyle name="Total 5 7 18" xfId="33805" xr:uid="{00000000-0005-0000-0000-00000F840000}"/>
    <cellStyle name="Total 5 7 19" xfId="33806" xr:uid="{00000000-0005-0000-0000-000010840000}"/>
    <cellStyle name="Total 5 7 2" xfId="33807" xr:uid="{00000000-0005-0000-0000-000011840000}"/>
    <cellStyle name="Total 5 7 20" xfId="33808" xr:uid="{00000000-0005-0000-0000-000012840000}"/>
    <cellStyle name="Total 5 7 21" xfId="33809" xr:uid="{00000000-0005-0000-0000-000013840000}"/>
    <cellStyle name="Total 5 7 22" xfId="33810" xr:uid="{00000000-0005-0000-0000-000014840000}"/>
    <cellStyle name="Total 5 7 23" xfId="33811" xr:uid="{00000000-0005-0000-0000-000015840000}"/>
    <cellStyle name="Total 5 7 24" xfId="33812" xr:uid="{00000000-0005-0000-0000-000016840000}"/>
    <cellStyle name="Total 5 7 25" xfId="33813" xr:uid="{00000000-0005-0000-0000-000017840000}"/>
    <cellStyle name="Total 5 7 3" xfId="33814" xr:uid="{00000000-0005-0000-0000-000018840000}"/>
    <cellStyle name="Total 5 7 4" xfId="33815" xr:uid="{00000000-0005-0000-0000-000019840000}"/>
    <cellStyle name="Total 5 7 5" xfId="33816" xr:uid="{00000000-0005-0000-0000-00001A840000}"/>
    <cellStyle name="Total 5 7 6" xfId="33817" xr:uid="{00000000-0005-0000-0000-00001B840000}"/>
    <cellStyle name="Total 5 7 7" xfId="33818" xr:uid="{00000000-0005-0000-0000-00001C840000}"/>
    <cellStyle name="Total 5 7 8" xfId="33819" xr:uid="{00000000-0005-0000-0000-00001D840000}"/>
    <cellStyle name="Total 5 7 9" xfId="33820" xr:uid="{00000000-0005-0000-0000-00001E840000}"/>
    <cellStyle name="Total 5 8" xfId="33821" xr:uid="{00000000-0005-0000-0000-00001F840000}"/>
    <cellStyle name="Total 5 8 10" xfId="33822" xr:uid="{00000000-0005-0000-0000-000020840000}"/>
    <cellStyle name="Total 5 8 11" xfId="33823" xr:uid="{00000000-0005-0000-0000-000021840000}"/>
    <cellStyle name="Total 5 8 12" xfId="33824" xr:uid="{00000000-0005-0000-0000-000022840000}"/>
    <cellStyle name="Total 5 8 13" xfId="33825" xr:uid="{00000000-0005-0000-0000-000023840000}"/>
    <cellStyle name="Total 5 8 14" xfId="33826" xr:uid="{00000000-0005-0000-0000-000024840000}"/>
    <cellStyle name="Total 5 8 15" xfId="33827" xr:uid="{00000000-0005-0000-0000-000025840000}"/>
    <cellStyle name="Total 5 8 16" xfId="33828" xr:uid="{00000000-0005-0000-0000-000026840000}"/>
    <cellStyle name="Total 5 8 17" xfId="33829" xr:uid="{00000000-0005-0000-0000-000027840000}"/>
    <cellStyle name="Total 5 8 18" xfId="33830" xr:uid="{00000000-0005-0000-0000-000028840000}"/>
    <cellStyle name="Total 5 8 19" xfId="33831" xr:uid="{00000000-0005-0000-0000-000029840000}"/>
    <cellStyle name="Total 5 8 2" xfId="33832" xr:uid="{00000000-0005-0000-0000-00002A840000}"/>
    <cellStyle name="Total 5 8 20" xfId="33833" xr:uid="{00000000-0005-0000-0000-00002B840000}"/>
    <cellStyle name="Total 5 8 21" xfId="33834" xr:uid="{00000000-0005-0000-0000-00002C840000}"/>
    <cellStyle name="Total 5 8 22" xfId="33835" xr:uid="{00000000-0005-0000-0000-00002D840000}"/>
    <cellStyle name="Total 5 8 23" xfId="33836" xr:uid="{00000000-0005-0000-0000-00002E840000}"/>
    <cellStyle name="Total 5 8 24" xfId="33837" xr:uid="{00000000-0005-0000-0000-00002F840000}"/>
    <cellStyle name="Total 5 8 25" xfId="33838" xr:uid="{00000000-0005-0000-0000-000030840000}"/>
    <cellStyle name="Total 5 8 3" xfId="33839" xr:uid="{00000000-0005-0000-0000-000031840000}"/>
    <cellStyle name="Total 5 8 4" xfId="33840" xr:uid="{00000000-0005-0000-0000-000032840000}"/>
    <cellStyle name="Total 5 8 5" xfId="33841" xr:uid="{00000000-0005-0000-0000-000033840000}"/>
    <cellStyle name="Total 5 8 6" xfId="33842" xr:uid="{00000000-0005-0000-0000-000034840000}"/>
    <cellStyle name="Total 5 8 7" xfId="33843" xr:uid="{00000000-0005-0000-0000-000035840000}"/>
    <cellStyle name="Total 5 8 8" xfId="33844" xr:uid="{00000000-0005-0000-0000-000036840000}"/>
    <cellStyle name="Total 5 8 9" xfId="33845" xr:uid="{00000000-0005-0000-0000-000037840000}"/>
    <cellStyle name="Total 5 9" xfId="33846" xr:uid="{00000000-0005-0000-0000-000038840000}"/>
    <cellStyle name="Total 5 9 10" xfId="33847" xr:uid="{00000000-0005-0000-0000-000039840000}"/>
    <cellStyle name="Total 5 9 11" xfId="33848" xr:uid="{00000000-0005-0000-0000-00003A840000}"/>
    <cellStyle name="Total 5 9 12" xfId="33849" xr:uid="{00000000-0005-0000-0000-00003B840000}"/>
    <cellStyle name="Total 5 9 13" xfId="33850" xr:uid="{00000000-0005-0000-0000-00003C840000}"/>
    <cellStyle name="Total 5 9 14" xfId="33851" xr:uid="{00000000-0005-0000-0000-00003D840000}"/>
    <cellStyle name="Total 5 9 15" xfId="33852" xr:uid="{00000000-0005-0000-0000-00003E840000}"/>
    <cellStyle name="Total 5 9 16" xfId="33853" xr:uid="{00000000-0005-0000-0000-00003F840000}"/>
    <cellStyle name="Total 5 9 17" xfId="33854" xr:uid="{00000000-0005-0000-0000-000040840000}"/>
    <cellStyle name="Total 5 9 18" xfId="33855" xr:uid="{00000000-0005-0000-0000-000041840000}"/>
    <cellStyle name="Total 5 9 19" xfId="33856" xr:uid="{00000000-0005-0000-0000-000042840000}"/>
    <cellStyle name="Total 5 9 2" xfId="33857" xr:uid="{00000000-0005-0000-0000-000043840000}"/>
    <cellStyle name="Total 5 9 20" xfId="33858" xr:uid="{00000000-0005-0000-0000-000044840000}"/>
    <cellStyle name="Total 5 9 21" xfId="33859" xr:uid="{00000000-0005-0000-0000-000045840000}"/>
    <cellStyle name="Total 5 9 22" xfId="33860" xr:uid="{00000000-0005-0000-0000-000046840000}"/>
    <cellStyle name="Total 5 9 23" xfId="33861" xr:uid="{00000000-0005-0000-0000-000047840000}"/>
    <cellStyle name="Total 5 9 24" xfId="33862" xr:uid="{00000000-0005-0000-0000-000048840000}"/>
    <cellStyle name="Total 5 9 25" xfId="33863" xr:uid="{00000000-0005-0000-0000-000049840000}"/>
    <cellStyle name="Total 5 9 3" xfId="33864" xr:uid="{00000000-0005-0000-0000-00004A840000}"/>
    <cellStyle name="Total 5 9 4" xfId="33865" xr:uid="{00000000-0005-0000-0000-00004B840000}"/>
    <cellStyle name="Total 5 9 5" xfId="33866" xr:uid="{00000000-0005-0000-0000-00004C840000}"/>
    <cellStyle name="Total 5 9 6" xfId="33867" xr:uid="{00000000-0005-0000-0000-00004D840000}"/>
    <cellStyle name="Total 5 9 7" xfId="33868" xr:uid="{00000000-0005-0000-0000-00004E840000}"/>
    <cellStyle name="Total 5 9 8" xfId="33869" xr:uid="{00000000-0005-0000-0000-00004F840000}"/>
    <cellStyle name="Total 5 9 9" xfId="33870" xr:uid="{00000000-0005-0000-0000-000050840000}"/>
    <cellStyle name="Total 6" xfId="33871" xr:uid="{00000000-0005-0000-0000-000051840000}"/>
    <cellStyle name="Total 6 10" xfId="33872" xr:uid="{00000000-0005-0000-0000-000052840000}"/>
    <cellStyle name="Total 6 10 10" xfId="33873" xr:uid="{00000000-0005-0000-0000-000053840000}"/>
    <cellStyle name="Total 6 10 11" xfId="33874" xr:uid="{00000000-0005-0000-0000-000054840000}"/>
    <cellStyle name="Total 6 10 12" xfId="33875" xr:uid="{00000000-0005-0000-0000-000055840000}"/>
    <cellStyle name="Total 6 10 13" xfId="33876" xr:uid="{00000000-0005-0000-0000-000056840000}"/>
    <cellStyle name="Total 6 10 14" xfId="33877" xr:uid="{00000000-0005-0000-0000-000057840000}"/>
    <cellStyle name="Total 6 10 15" xfId="33878" xr:uid="{00000000-0005-0000-0000-000058840000}"/>
    <cellStyle name="Total 6 10 16" xfId="33879" xr:uid="{00000000-0005-0000-0000-000059840000}"/>
    <cellStyle name="Total 6 10 17" xfId="33880" xr:uid="{00000000-0005-0000-0000-00005A840000}"/>
    <cellStyle name="Total 6 10 18" xfId="33881" xr:uid="{00000000-0005-0000-0000-00005B840000}"/>
    <cellStyle name="Total 6 10 19" xfId="33882" xr:uid="{00000000-0005-0000-0000-00005C840000}"/>
    <cellStyle name="Total 6 10 2" xfId="33883" xr:uid="{00000000-0005-0000-0000-00005D840000}"/>
    <cellStyle name="Total 6 10 20" xfId="33884" xr:uid="{00000000-0005-0000-0000-00005E840000}"/>
    <cellStyle name="Total 6 10 21" xfId="33885" xr:uid="{00000000-0005-0000-0000-00005F840000}"/>
    <cellStyle name="Total 6 10 22" xfId="33886" xr:uid="{00000000-0005-0000-0000-000060840000}"/>
    <cellStyle name="Total 6 10 23" xfId="33887" xr:uid="{00000000-0005-0000-0000-000061840000}"/>
    <cellStyle name="Total 6 10 24" xfId="33888" xr:uid="{00000000-0005-0000-0000-000062840000}"/>
    <cellStyle name="Total 6 10 25" xfId="33889" xr:uid="{00000000-0005-0000-0000-000063840000}"/>
    <cellStyle name="Total 6 10 3" xfId="33890" xr:uid="{00000000-0005-0000-0000-000064840000}"/>
    <cellStyle name="Total 6 10 4" xfId="33891" xr:uid="{00000000-0005-0000-0000-000065840000}"/>
    <cellStyle name="Total 6 10 5" xfId="33892" xr:uid="{00000000-0005-0000-0000-000066840000}"/>
    <cellStyle name="Total 6 10 6" xfId="33893" xr:uid="{00000000-0005-0000-0000-000067840000}"/>
    <cellStyle name="Total 6 10 7" xfId="33894" xr:uid="{00000000-0005-0000-0000-000068840000}"/>
    <cellStyle name="Total 6 10 8" xfId="33895" xr:uid="{00000000-0005-0000-0000-000069840000}"/>
    <cellStyle name="Total 6 10 9" xfId="33896" xr:uid="{00000000-0005-0000-0000-00006A840000}"/>
    <cellStyle name="Total 6 11" xfId="33897" xr:uid="{00000000-0005-0000-0000-00006B840000}"/>
    <cellStyle name="Total 6 11 2" xfId="33898" xr:uid="{00000000-0005-0000-0000-00006C840000}"/>
    <cellStyle name="Total 6 11 3" xfId="33899" xr:uid="{00000000-0005-0000-0000-00006D840000}"/>
    <cellStyle name="Total 6 11 4" xfId="33900" xr:uid="{00000000-0005-0000-0000-00006E840000}"/>
    <cellStyle name="Total 6 11 5" xfId="33901" xr:uid="{00000000-0005-0000-0000-00006F840000}"/>
    <cellStyle name="Total 6 11 6" xfId="33902" xr:uid="{00000000-0005-0000-0000-000070840000}"/>
    <cellStyle name="Total 6 12" xfId="33903" xr:uid="{00000000-0005-0000-0000-000071840000}"/>
    <cellStyle name="Total 6 13" xfId="33904" xr:uid="{00000000-0005-0000-0000-000072840000}"/>
    <cellStyle name="Total 6 14" xfId="33905" xr:uid="{00000000-0005-0000-0000-000073840000}"/>
    <cellStyle name="Total 6 15" xfId="33906" xr:uid="{00000000-0005-0000-0000-000074840000}"/>
    <cellStyle name="Total 6 16" xfId="33907" xr:uid="{00000000-0005-0000-0000-000075840000}"/>
    <cellStyle name="Total 6 17" xfId="33908" xr:uid="{00000000-0005-0000-0000-000076840000}"/>
    <cellStyle name="Total 6 18" xfId="33909" xr:uid="{00000000-0005-0000-0000-000077840000}"/>
    <cellStyle name="Total 6 19" xfId="33910" xr:uid="{00000000-0005-0000-0000-000078840000}"/>
    <cellStyle name="Total 6 2" xfId="33911" xr:uid="{00000000-0005-0000-0000-000079840000}"/>
    <cellStyle name="Total 6 2 10" xfId="33912" xr:uid="{00000000-0005-0000-0000-00007A840000}"/>
    <cellStyle name="Total 6 2 11" xfId="33913" xr:uid="{00000000-0005-0000-0000-00007B840000}"/>
    <cellStyle name="Total 6 2 12" xfId="33914" xr:uid="{00000000-0005-0000-0000-00007C840000}"/>
    <cellStyle name="Total 6 2 13" xfId="33915" xr:uid="{00000000-0005-0000-0000-00007D840000}"/>
    <cellStyle name="Total 6 2 14" xfId="33916" xr:uid="{00000000-0005-0000-0000-00007E840000}"/>
    <cellStyle name="Total 6 2 15" xfId="33917" xr:uid="{00000000-0005-0000-0000-00007F840000}"/>
    <cellStyle name="Total 6 2 16" xfId="33918" xr:uid="{00000000-0005-0000-0000-000080840000}"/>
    <cellStyle name="Total 6 2 17" xfId="33919" xr:uid="{00000000-0005-0000-0000-000081840000}"/>
    <cellStyle name="Total 6 2 18" xfId="33920" xr:uid="{00000000-0005-0000-0000-000082840000}"/>
    <cellStyle name="Total 6 2 19" xfId="33921" xr:uid="{00000000-0005-0000-0000-000083840000}"/>
    <cellStyle name="Total 6 2 2" xfId="33922" xr:uid="{00000000-0005-0000-0000-000084840000}"/>
    <cellStyle name="Total 6 2 2 2" xfId="33923" xr:uid="{00000000-0005-0000-0000-000085840000}"/>
    <cellStyle name="Total 6 2 2 3" xfId="33924" xr:uid="{00000000-0005-0000-0000-000086840000}"/>
    <cellStyle name="Total 6 2 2 4" xfId="33925" xr:uid="{00000000-0005-0000-0000-000087840000}"/>
    <cellStyle name="Total 6 2 2 5" xfId="33926" xr:uid="{00000000-0005-0000-0000-000088840000}"/>
    <cellStyle name="Total 6 2 2 6" xfId="33927" xr:uid="{00000000-0005-0000-0000-000089840000}"/>
    <cellStyle name="Total 6 2 20" xfId="33928" xr:uid="{00000000-0005-0000-0000-00008A840000}"/>
    <cellStyle name="Total 6 2 21" xfId="33929" xr:uid="{00000000-0005-0000-0000-00008B840000}"/>
    <cellStyle name="Total 6 2 22" xfId="33930" xr:uid="{00000000-0005-0000-0000-00008C840000}"/>
    <cellStyle name="Total 6 2 23" xfId="33931" xr:uid="{00000000-0005-0000-0000-00008D840000}"/>
    <cellStyle name="Total 6 2 24" xfId="33932" xr:uid="{00000000-0005-0000-0000-00008E840000}"/>
    <cellStyle name="Total 6 2 25" xfId="33933" xr:uid="{00000000-0005-0000-0000-00008F840000}"/>
    <cellStyle name="Total 6 2 3" xfId="33934" xr:uid="{00000000-0005-0000-0000-000090840000}"/>
    <cellStyle name="Total 6 2 4" xfId="33935" xr:uid="{00000000-0005-0000-0000-000091840000}"/>
    <cellStyle name="Total 6 2 5" xfId="33936" xr:uid="{00000000-0005-0000-0000-000092840000}"/>
    <cellStyle name="Total 6 2 6" xfId="33937" xr:uid="{00000000-0005-0000-0000-000093840000}"/>
    <cellStyle name="Total 6 2 7" xfId="33938" xr:uid="{00000000-0005-0000-0000-000094840000}"/>
    <cellStyle name="Total 6 2 8" xfId="33939" xr:uid="{00000000-0005-0000-0000-000095840000}"/>
    <cellStyle name="Total 6 2 9" xfId="33940" xr:uid="{00000000-0005-0000-0000-000096840000}"/>
    <cellStyle name="Total 6 20" xfId="33941" xr:uid="{00000000-0005-0000-0000-000097840000}"/>
    <cellStyle name="Total 6 21" xfId="33942" xr:uid="{00000000-0005-0000-0000-000098840000}"/>
    <cellStyle name="Total 6 22" xfId="33943" xr:uid="{00000000-0005-0000-0000-000099840000}"/>
    <cellStyle name="Total 6 23" xfId="33944" xr:uid="{00000000-0005-0000-0000-00009A840000}"/>
    <cellStyle name="Total 6 24" xfId="33945" xr:uid="{00000000-0005-0000-0000-00009B840000}"/>
    <cellStyle name="Total 6 25" xfId="33946" xr:uid="{00000000-0005-0000-0000-00009C840000}"/>
    <cellStyle name="Total 6 26" xfId="33947" xr:uid="{00000000-0005-0000-0000-00009D840000}"/>
    <cellStyle name="Total 6 27" xfId="33948" xr:uid="{00000000-0005-0000-0000-00009E840000}"/>
    <cellStyle name="Total 6 28" xfId="33949" xr:uid="{00000000-0005-0000-0000-00009F840000}"/>
    <cellStyle name="Total 6 29" xfId="33950" xr:uid="{00000000-0005-0000-0000-0000A0840000}"/>
    <cellStyle name="Total 6 3" xfId="33951" xr:uid="{00000000-0005-0000-0000-0000A1840000}"/>
    <cellStyle name="Total 6 3 10" xfId="33952" xr:uid="{00000000-0005-0000-0000-0000A2840000}"/>
    <cellStyle name="Total 6 3 11" xfId="33953" xr:uid="{00000000-0005-0000-0000-0000A3840000}"/>
    <cellStyle name="Total 6 3 12" xfId="33954" xr:uid="{00000000-0005-0000-0000-0000A4840000}"/>
    <cellStyle name="Total 6 3 13" xfId="33955" xr:uid="{00000000-0005-0000-0000-0000A5840000}"/>
    <cellStyle name="Total 6 3 14" xfId="33956" xr:uid="{00000000-0005-0000-0000-0000A6840000}"/>
    <cellStyle name="Total 6 3 15" xfId="33957" xr:uid="{00000000-0005-0000-0000-0000A7840000}"/>
    <cellStyle name="Total 6 3 16" xfId="33958" xr:uid="{00000000-0005-0000-0000-0000A8840000}"/>
    <cellStyle name="Total 6 3 17" xfId="33959" xr:uid="{00000000-0005-0000-0000-0000A9840000}"/>
    <cellStyle name="Total 6 3 18" xfId="33960" xr:uid="{00000000-0005-0000-0000-0000AA840000}"/>
    <cellStyle name="Total 6 3 19" xfId="33961" xr:uid="{00000000-0005-0000-0000-0000AB840000}"/>
    <cellStyle name="Total 6 3 2" xfId="33962" xr:uid="{00000000-0005-0000-0000-0000AC840000}"/>
    <cellStyle name="Total 6 3 2 2" xfId="33963" xr:uid="{00000000-0005-0000-0000-0000AD840000}"/>
    <cellStyle name="Total 6 3 2 3" xfId="33964" xr:uid="{00000000-0005-0000-0000-0000AE840000}"/>
    <cellStyle name="Total 6 3 2 4" xfId="33965" xr:uid="{00000000-0005-0000-0000-0000AF840000}"/>
    <cellStyle name="Total 6 3 2 5" xfId="33966" xr:uid="{00000000-0005-0000-0000-0000B0840000}"/>
    <cellStyle name="Total 6 3 2 6" xfId="33967" xr:uid="{00000000-0005-0000-0000-0000B1840000}"/>
    <cellStyle name="Total 6 3 20" xfId="33968" xr:uid="{00000000-0005-0000-0000-0000B2840000}"/>
    <cellStyle name="Total 6 3 21" xfId="33969" xr:uid="{00000000-0005-0000-0000-0000B3840000}"/>
    <cellStyle name="Total 6 3 22" xfId="33970" xr:uid="{00000000-0005-0000-0000-0000B4840000}"/>
    <cellStyle name="Total 6 3 23" xfId="33971" xr:uid="{00000000-0005-0000-0000-0000B5840000}"/>
    <cellStyle name="Total 6 3 24" xfId="33972" xr:uid="{00000000-0005-0000-0000-0000B6840000}"/>
    <cellStyle name="Total 6 3 25" xfId="33973" xr:uid="{00000000-0005-0000-0000-0000B7840000}"/>
    <cellStyle name="Total 6 3 3" xfId="33974" xr:uid="{00000000-0005-0000-0000-0000B8840000}"/>
    <cellStyle name="Total 6 3 4" xfId="33975" xr:uid="{00000000-0005-0000-0000-0000B9840000}"/>
    <cellStyle name="Total 6 3 5" xfId="33976" xr:uid="{00000000-0005-0000-0000-0000BA840000}"/>
    <cellStyle name="Total 6 3 6" xfId="33977" xr:uid="{00000000-0005-0000-0000-0000BB840000}"/>
    <cellStyle name="Total 6 3 7" xfId="33978" xr:uid="{00000000-0005-0000-0000-0000BC840000}"/>
    <cellStyle name="Total 6 3 8" xfId="33979" xr:uid="{00000000-0005-0000-0000-0000BD840000}"/>
    <cellStyle name="Total 6 3 9" xfId="33980" xr:uid="{00000000-0005-0000-0000-0000BE840000}"/>
    <cellStyle name="Total 6 30" xfId="33981" xr:uid="{00000000-0005-0000-0000-0000BF840000}"/>
    <cellStyle name="Total 6 31" xfId="33982" xr:uid="{00000000-0005-0000-0000-0000C0840000}"/>
    <cellStyle name="Total 6 32" xfId="33983" xr:uid="{00000000-0005-0000-0000-0000C1840000}"/>
    <cellStyle name="Total 6 33" xfId="33984" xr:uid="{00000000-0005-0000-0000-0000C2840000}"/>
    <cellStyle name="Total 6 34" xfId="33985" xr:uid="{00000000-0005-0000-0000-0000C3840000}"/>
    <cellStyle name="Total 6 35" xfId="33986" xr:uid="{00000000-0005-0000-0000-0000C4840000}"/>
    <cellStyle name="Total 6 36" xfId="33987" xr:uid="{00000000-0005-0000-0000-0000C5840000}"/>
    <cellStyle name="Total 6 37" xfId="33988" xr:uid="{00000000-0005-0000-0000-0000C6840000}"/>
    <cellStyle name="Total 6 38" xfId="33989" xr:uid="{00000000-0005-0000-0000-0000C7840000}"/>
    <cellStyle name="Total 6 39" xfId="33990" xr:uid="{00000000-0005-0000-0000-0000C8840000}"/>
    <cellStyle name="Total 6 4" xfId="33991" xr:uid="{00000000-0005-0000-0000-0000C9840000}"/>
    <cellStyle name="Total 6 4 10" xfId="33992" xr:uid="{00000000-0005-0000-0000-0000CA840000}"/>
    <cellStyle name="Total 6 4 11" xfId="33993" xr:uid="{00000000-0005-0000-0000-0000CB840000}"/>
    <cellStyle name="Total 6 4 12" xfId="33994" xr:uid="{00000000-0005-0000-0000-0000CC840000}"/>
    <cellStyle name="Total 6 4 13" xfId="33995" xr:uid="{00000000-0005-0000-0000-0000CD840000}"/>
    <cellStyle name="Total 6 4 14" xfId="33996" xr:uid="{00000000-0005-0000-0000-0000CE840000}"/>
    <cellStyle name="Total 6 4 15" xfId="33997" xr:uid="{00000000-0005-0000-0000-0000CF840000}"/>
    <cellStyle name="Total 6 4 16" xfId="33998" xr:uid="{00000000-0005-0000-0000-0000D0840000}"/>
    <cellStyle name="Total 6 4 17" xfId="33999" xr:uid="{00000000-0005-0000-0000-0000D1840000}"/>
    <cellStyle name="Total 6 4 18" xfId="34000" xr:uid="{00000000-0005-0000-0000-0000D2840000}"/>
    <cellStyle name="Total 6 4 19" xfId="34001" xr:uid="{00000000-0005-0000-0000-0000D3840000}"/>
    <cellStyle name="Total 6 4 2" xfId="34002" xr:uid="{00000000-0005-0000-0000-0000D4840000}"/>
    <cellStyle name="Total 6 4 2 2" xfId="34003" xr:uid="{00000000-0005-0000-0000-0000D5840000}"/>
    <cellStyle name="Total 6 4 2 3" xfId="34004" xr:uid="{00000000-0005-0000-0000-0000D6840000}"/>
    <cellStyle name="Total 6 4 2 4" xfId="34005" xr:uid="{00000000-0005-0000-0000-0000D7840000}"/>
    <cellStyle name="Total 6 4 2 5" xfId="34006" xr:uid="{00000000-0005-0000-0000-0000D8840000}"/>
    <cellStyle name="Total 6 4 2 6" xfId="34007" xr:uid="{00000000-0005-0000-0000-0000D9840000}"/>
    <cellStyle name="Total 6 4 20" xfId="34008" xr:uid="{00000000-0005-0000-0000-0000DA840000}"/>
    <cellStyle name="Total 6 4 21" xfId="34009" xr:uid="{00000000-0005-0000-0000-0000DB840000}"/>
    <cellStyle name="Total 6 4 22" xfId="34010" xr:uid="{00000000-0005-0000-0000-0000DC840000}"/>
    <cellStyle name="Total 6 4 23" xfId="34011" xr:uid="{00000000-0005-0000-0000-0000DD840000}"/>
    <cellStyle name="Total 6 4 24" xfId="34012" xr:uid="{00000000-0005-0000-0000-0000DE840000}"/>
    <cellStyle name="Total 6 4 25" xfId="34013" xr:uid="{00000000-0005-0000-0000-0000DF840000}"/>
    <cellStyle name="Total 6 4 3" xfId="34014" xr:uid="{00000000-0005-0000-0000-0000E0840000}"/>
    <cellStyle name="Total 6 4 4" xfId="34015" xr:uid="{00000000-0005-0000-0000-0000E1840000}"/>
    <cellStyle name="Total 6 4 5" xfId="34016" xr:uid="{00000000-0005-0000-0000-0000E2840000}"/>
    <cellStyle name="Total 6 4 6" xfId="34017" xr:uid="{00000000-0005-0000-0000-0000E3840000}"/>
    <cellStyle name="Total 6 4 7" xfId="34018" xr:uid="{00000000-0005-0000-0000-0000E4840000}"/>
    <cellStyle name="Total 6 4 8" xfId="34019" xr:uid="{00000000-0005-0000-0000-0000E5840000}"/>
    <cellStyle name="Total 6 4 9" xfId="34020" xr:uid="{00000000-0005-0000-0000-0000E6840000}"/>
    <cellStyle name="Total 6 40" xfId="34021" xr:uid="{00000000-0005-0000-0000-0000E7840000}"/>
    <cellStyle name="Total 6 41" xfId="34022" xr:uid="{00000000-0005-0000-0000-0000E8840000}"/>
    <cellStyle name="Total 6 5" xfId="34023" xr:uid="{00000000-0005-0000-0000-0000E9840000}"/>
    <cellStyle name="Total 6 5 10" xfId="34024" xr:uid="{00000000-0005-0000-0000-0000EA840000}"/>
    <cellStyle name="Total 6 5 11" xfId="34025" xr:uid="{00000000-0005-0000-0000-0000EB840000}"/>
    <cellStyle name="Total 6 5 12" xfId="34026" xr:uid="{00000000-0005-0000-0000-0000EC840000}"/>
    <cellStyle name="Total 6 5 13" xfId="34027" xr:uid="{00000000-0005-0000-0000-0000ED840000}"/>
    <cellStyle name="Total 6 5 14" xfId="34028" xr:uid="{00000000-0005-0000-0000-0000EE840000}"/>
    <cellStyle name="Total 6 5 15" xfId="34029" xr:uid="{00000000-0005-0000-0000-0000EF840000}"/>
    <cellStyle name="Total 6 5 16" xfId="34030" xr:uid="{00000000-0005-0000-0000-0000F0840000}"/>
    <cellStyle name="Total 6 5 17" xfId="34031" xr:uid="{00000000-0005-0000-0000-0000F1840000}"/>
    <cellStyle name="Total 6 5 18" xfId="34032" xr:uid="{00000000-0005-0000-0000-0000F2840000}"/>
    <cellStyle name="Total 6 5 19" xfId="34033" xr:uid="{00000000-0005-0000-0000-0000F3840000}"/>
    <cellStyle name="Total 6 5 2" xfId="34034" xr:uid="{00000000-0005-0000-0000-0000F4840000}"/>
    <cellStyle name="Total 6 5 2 2" xfId="34035" xr:uid="{00000000-0005-0000-0000-0000F5840000}"/>
    <cellStyle name="Total 6 5 2 3" xfId="34036" xr:uid="{00000000-0005-0000-0000-0000F6840000}"/>
    <cellStyle name="Total 6 5 2 4" xfId="34037" xr:uid="{00000000-0005-0000-0000-0000F7840000}"/>
    <cellStyle name="Total 6 5 2 5" xfId="34038" xr:uid="{00000000-0005-0000-0000-0000F8840000}"/>
    <cellStyle name="Total 6 5 2 6" xfId="34039" xr:uid="{00000000-0005-0000-0000-0000F9840000}"/>
    <cellStyle name="Total 6 5 20" xfId="34040" xr:uid="{00000000-0005-0000-0000-0000FA840000}"/>
    <cellStyle name="Total 6 5 21" xfId="34041" xr:uid="{00000000-0005-0000-0000-0000FB840000}"/>
    <cellStyle name="Total 6 5 22" xfId="34042" xr:uid="{00000000-0005-0000-0000-0000FC840000}"/>
    <cellStyle name="Total 6 5 23" xfId="34043" xr:uid="{00000000-0005-0000-0000-0000FD840000}"/>
    <cellStyle name="Total 6 5 24" xfId="34044" xr:uid="{00000000-0005-0000-0000-0000FE840000}"/>
    <cellStyle name="Total 6 5 25" xfId="34045" xr:uid="{00000000-0005-0000-0000-0000FF840000}"/>
    <cellStyle name="Total 6 5 3" xfId="34046" xr:uid="{00000000-0005-0000-0000-000000850000}"/>
    <cellStyle name="Total 6 5 4" xfId="34047" xr:uid="{00000000-0005-0000-0000-000001850000}"/>
    <cellStyle name="Total 6 5 5" xfId="34048" xr:uid="{00000000-0005-0000-0000-000002850000}"/>
    <cellStyle name="Total 6 5 6" xfId="34049" xr:uid="{00000000-0005-0000-0000-000003850000}"/>
    <cellStyle name="Total 6 5 7" xfId="34050" xr:uid="{00000000-0005-0000-0000-000004850000}"/>
    <cellStyle name="Total 6 5 8" xfId="34051" xr:uid="{00000000-0005-0000-0000-000005850000}"/>
    <cellStyle name="Total 6 5 9" xfId="34052" xr:uid="{00000000-0005-0000-0000-000006850000}"/>
    <cellStyle name="Total 6 6" xfId="34053" xr:uid="{00000000-0005-0000-0000-000007850000}"/>
    <cellStyle name="Total 6 6 10" xfId="34054" xr:uid="{00000000-0005-0000-0000-000008850000}"/>
    <cellStyle name="Total 6 6 11" xfId="34055" xr:uid="{00000000-0005-0000-0000-000009850000}"/>
    <cellStyle name="Total 6 6 12" xfId="34056" xr:uid="{00000000-0005-0000-0000-00000A850000}"/>
    <cellStyle name="Total 6 6 13" xfId="34057" xr:uid="{00000000-0005-0000-0000-00000B850000}"/>
    <cellStyle name="Total 6 6 14" xfId="34058" xr:uid="{00000000-0005-0000-0000-00000C850000}"/>
    <cellStyle name="Total 6 6 15" xfId="34059" xr:uid="{00000000-0005-0000-0000-00000D850000}"/>
    <cellStyle name="Total 6 6 16" xfId="34060" xr:uid="{00000000-0005-0000-0000-00000E850000}"/>
    <cellStyle name="Total 6 6 17" xfId="34061" xr:uid="{00000000-0005-0000-0000-00000F850000}"/>
    <cellStyle name="Total 6 6 18" xfId="34062" xr:uid="{00000000-0005-0000-0000-000010850000}"/>
    <cellStyle name="Total 6 6 19" xfId="34063" xr:uid="{00000000-0005-0000-0000-000011850000}"/>
    <cellStyle name="Total 6 6 2" xfId="34064" xr:uid="{00000000-0005-0000-0000-000012850000}"/>
    <cellStyle name="Total 6 6 20" xfId="34065" xr:uid="{00000000-0005-0000-0000-000013850000}"/>
    <cellStyle name="Total 6 6 21" xfId="34066" xr:uid="{00000000-0005-0000-0000-000014850000}"/>
    <cellStyle name="Total 6 6 22" xfId="34067" xr:uid="{00000000-0005-0000-0000-000015850000}"/>
    <cellStyle name="Total 6 6 23" xfId="34068" xr:uid="{00000000-0005-0000-0000-000016850000}"/>
    <cellStyle name="Total 6 6 24" xfId="34069" xr:uid="{00000000-0005-0000-0000-000017850000}"/>
    <cellStyle name="Total 6 6 25" xfId="34070" xr:uid="{00000000-0005-0000-0000-000018850000}"/>
    <cellStyle name="Total 6 6 3" xfId="34071" xr:uid="{00000000-0005-0000-0000-000019850000}"/>
    <cellStyle name="Total 6 6 4" xfId="34072" xr:uid="{00000000-0005-0000-0000-00001A850000}"/>
    <cellStyle name="Total 6 6 5" xfId="34073" xr:uid="{00000000-0005-0000-0000-00001B850000}"/>
    <cellStyle name="Total 6 6 6" xfId="34074" xr:uid="{00000000-0005-0000-0000-00001C850000}"/>
    <cellStyle name="Total 6 6 7" xfId="34075" xr:uid="{00000000-0005-0000-0000-00001D850000}"/>
    <cellStyle name="Total 6 6 8" xfId="34076" xr:uid="{00000000-0005-0000-0000-00001E850000}"/>
    <cellStyle name="Total 6 6 9" xfId="34077" xr:uid="{00000000-0005-0000-0000-00001F850000}"/>
    <cellStyle name="Total 6 7" xfId="34078" xr:uid="{00000000-0005-0000-0000-000020850000}"/>
    <cellStyle name="Total 6 7 10" xfId="34079" xr:uid="{00000000-0005-0000-0000-000021850000}"/>
    <cellStyle name="Total 6 7 11" xfId="34080" xr:uid="{00000000-0005-0000-0000-000022850000}"/>
    <cellStyle name="Total 6 7 12" xfId="34081" xr:uid="{00000000-0005-0000-0000-000023850000}"/>
    <cellStyle name="Total 6 7 13" xfId="34082" xr:uid="{00000000-0005-0000-0000-000024850000}"/>
    <cellStyle name="Total 6 7 14" xfId="34083" xr:uid="{00000000-0005-0000-0000-000025850000}"/>
    <cellStyle name="Total 6 7 15" xfId="34084" xr:uid="{00000000-0005-0000-0000-000026850000}"/>
    <cellStyle name="Total 6 7 16" xfId="34085" xr:uid="{00000000-0005-0000-0000-000027850000}"/>
    <cellStyle name="Total 6 7 17" xfId="34086" xr:uid="{00000000-0005-0000-0000-000028850000}"/>
    <cellStyle name="Total 6 7 18" xfId="34087" xr:uid="{00000000-0005-0000-0000-000029850000}"/>
    <cellStyle name="Total 6 7 19" xfId="34088" xr:uid="{00000000-0005-0000-0000-00002A850000}"/>
    <cellStyle name="Total 6 7 2" xfId="34089" xr:uid="{00000000-0005-0000-0000-00002B850000}"/>
    <cellStyle name="Total 6 7 20" xfId="34090" xr:uid="{00000000-0005-0000-0000-00002C850000}"/>
    <cellStyle name="Total 6 7 21" xfId="34091" xr:uid="{00000000-0005-0000-0000-00002D850000}"/>
    <cellStyle name="Total 6 7 22" xfId="34092" xr:uid="{00000000-0005-0000-0000-00002E850000}"/>
    <cellStyle name="Total 6 7 23" xfId="34093" xr:uid="{00000000-0005-0000-0000-00002F850000}"/>
    <cellStyle name="Total 6 7 24" xfId="34094" xr:uid="{00000000-0005-0000-0000-000030850000}"/>
    <cellStyle name="Total 6 7 25" xfId="34095" xr:uid="{00000000-0005-0000-0000-000031850000}"/>
    <cellStyle name="Total 6 7 3" xfId="34096" xr:uid="{00000000-0005-0000-0000-000032850000}"/>
    <cellStyle name="Total 6 7 4" xfId="34097" xr:uid="{00000000-0005-0000-0000-000033850000}"/>
    <cellStyle name="Total 6 7 5" xfId="34098" xr:uid="{00000000-0005-0000-0000-000034850000}"/>
    <cellStyle name="Total 6 7 6" xfId="34099" xr:uid="{00000000-0005-0000-0000-000035850000}"/>
    <cellStyle name="Total 6 7 7" xfId="34100" xr:uid="{00000000-0005-0000-0000-000036850000}"/>
    <cellStyle name="Total 6 7 8" xfId="34101" xr:uid="{00000000-0005-0000-0000-000037850000}"/>
    <cellStyle name="Total 6 7 9" xfId="34102" xr:uid="{00000000-0005-0000-0000-000038850000}"/>
    <cellStyle name="Total 6 8" xfId="34103" xr:uid="{00000000-0005-0000-0000-000039850000}"/>
    <cellStyle name="Total 6 8 10" xfId="34104" xr:uid="{00000000-0005-0000-0000-00003A850000}"/>
    <cellStyle name="Total 6 8 11" xfId="34105" xr:uid="{00000000-0005-0000-0000-00003B850000}"/>
    <cellStyle name="Total 6 8 12" xfId="34106" xr:uid="{00000000-0005-0000-0000-00003C850000}"/>
    <cellStyle name="Total 6 8 13" xfId="34107" xr:uid="{00000000-0005-0000-0000-00003D850000}"/>
    <cellStyle name="Total 6 8 14" xfId="34108" xr:uid="{00000000-0005-0000-0000-00003E850000}"/>
    <cellStyle name="Total 6 8 15" xfId="34109" xr:uid="{00000000-0005-0000-0000-00003F850000}"/>
    <cellStyle name="Total 6 8 16" xfId="34110" xr:uid="{00000000-0005-0000-0000-000040850000}"/>
    <cellStyle name="Total 6 8 17" xfId="34111" xr:uid="{00000000-0005-0000-0000-000041850000}"/>
    <cellStyle name="Total 6 8 18" xfId="34112" xr:uid="{00000000-0005-0000-0000-000042850000}"/>
    <cellStyle name="Total 6 8 19" xfId="34113" xr:uid="{00000000-0005-0000-0000-000043850000}"/>
    <cellStyle name="Total 6 8 2" xfId="34114" xr:uid="{00000000-0005-0000-0000-000044850000}"/>
    <cellStyle name="Total 6 8 20" xfId="34115" xr:uid="{00000000-0005-0000-0000-000045850000}"/>
    <cellStyle name="Total 6 8 21" xfId="34116" xr:uid="{00000000-0005-0000-0000-000046850000}"/>
    <cellStyle name="Total 6 8 22" xfId="34117" xr:uid="{00000000-0005-0000-0000-000047850000}"/>
    <cellStyle name="Total 6 8 23" xfId="34118" xr:uid="{00000000-0005-0000-0000-000048850000}"/>
    <cellStyle name="Total 6 8 24" xfId="34119" xr:uid="{00000000-0005-0000-0000-000049850000}"/>
    <cellStyle name="Total 6 8 25" xfId="34120" xr:uid="{00000000-0005-0000-0000-00004A850000}"/>
    <cellStyle name="Total 6 8 3" xfId="34121" xr:uid="{00000000-0005-0000-0000-00004B850000}"/>
    <cellStyle name="Total 6 8 4" xfId="34122" xr:uid="{00000000-0005-0000-0000-00004C850000}"/>
    <cellStyle name="Total 6 8 5" xfId="34123" xr:uid="{00000000-0005-0000-0000-00004D850000}"/>
    <cellStyle name="Total 6 8 6" xfId="34124" xr:uid="{00000000-0005-0000-0000-00004E850000}"/>
    <cellStyle name="Total 6 8 7" xfId="34125" xr:uid="{00000000-0005-0000-0000-00004F850000}"/>
    <cellStyle name="Total 6 8 8" xfId="34126" xr:uid="{00000000-0005-0000-0000-000050850000}"/>
    <cellStyle name="Total 6 8 9" xfId="34127" xr:uid="{00000000-0005-0000-0000-000051850000}"/>
    <cellStyle name="Total 6 9" xfId="34128" xr:uid="{00000000-0005-0000-0000-000052850000}"/>
    <cellStyle name="Total 6 9 10" xfId="34129" xr:uid="{00000000-0005-0000-0000-000053850000}"/>
    <cellStyle name="Total 6 9 11" xfId="34130" xr:uid="{00000000-0005-0000-0000-000054850000}"/>
    <cellStyle name="Total 6 9 12" xfId="34131" xr:uid="{00000000-0005-0000-0000-000055850000}"/>
    <cellStyle name="Total 6 9 13" xfId="34132" xr:uid="{00000000-0005-0000-0000-000056850000}"/>
    <cellStyle name="Total 6 9 14" xfId="34133" xr:uid="{00000000-0005-0000-0000-000057850000}"/>
    <cellStyle name="Total 6 9 15" xfId="34134" xr:uid="{00000000-0005-0000-0000-000058850000}"/>
    <cellStyle name="Total 6 9 16" xfId="34135" xr:uid="{00000000-0005-0000-0000-000059850000}"/>
    <cellStyle name="Total 6 9 17" xfId="34136" xr:uid="{00000000-0005-0000-0000-00005A850000}"/>
    <cellStyle name="Total 6 9 18" xfId="34137" xr:uid="{00000000-0005-0000-0000-00005B850000}"/>
    <cellStyle name="Total 6 9 19" xfId="34138" xr:uid="{00000000-0005-0000-0000-00005C850000}"/>
    <cellStyle name="Total 6 9 2" xfId="34139" xr:uid="{00000000-0005-0000-0000-00005D850000}"/>
    <cellStyle name="Total 6 9 20" xfId="34140" xr:uid="{00000000-0005-0000-0000-00005E850000}"/>
    <cellStyle name="Total 6 9 21" xfId="34141" xr:uid="{00000000-0005-0000-0000-00005F850000}"/>
    <cellStyle name="Total 6 9 22" xfId="34142" xr:uid="{00000000-0005-0000-0000-000060850000}"/>
    <cellStyle name="Total 6 9 23" xfId="34143" xr:uid="{00000000-0005-0000-0000-000061850000}"/>
    <cellStyle name="Total 6 9 24" xfId="34144" xr:uid="{00000000-0005-0000-0000-000062850000}"/>
    <cellStyle name="Total 6 9 25" xfId="34145" xr:uid="{00000000-0005-0000-0000-000063850000}"/>
    <cellStyle name="Total 6 9 3" xfId="34146" xr:uid="{00000000-0005-0000-0000-000064850000}"/>
    <cellStyle name="Total 6 9 4" xfId="34147" xr:uid="{00000000-0005-0000-0000-000065850000}"/>
    <cellStyle name="Total 6 9 5" xfId="34148" xr:uid="{00000000-0005-0000-0000-000066850000}"/>
    <cellStyle name="Total 6 9 6" xfId="34149" xr:uid="{00000000-0005-0000-0000-000067850000}"/>
    <cellStyle name="Total 6 9 7" xfId="34150" xr:uid="{00000000-0005-0000-0000-000068850000}"/>
    <cellStyle name="Total 6 9 8" xfId="34151" xr:uid="{00000000-0005-0000-0000-000069850000}"/>
    <cellStyle name="Total 6 9 9" xfId="34152" xr:uid="{00000000-0005-0000-0000-00006A850000}"/>
    <cellStyle name="Total 7" xfId="34153" xr:uid="{00000000-0005-0000-0000-00006B850000}"/>
    <cellStyle name="Total 7 10" xfId="34154" xr:uid="{00000000-0005-0000-0000-00006C850000}"/>
    <cellStyle name="Total 7 10 10" xfId="34155" xr:uid="{00000000-0005-0000-0000-00006D850000}"/>
    <cellStyle name="Total 7 10 11" xfId="34156" xr:uid="{00000000-0005-0000-0000-00006E850000}"/>
    <cellStyle name="Total 7 10 12" xfId="34157" xr:uid="{00000000-0005-0000-0000-00006F850000}"/>
    <cellStyle name="Total 7 10 13" xfId="34158" xr:uid="{00000000-0005-0000-0000-000070850000}"/>
    <cellStyle name="Total 7 10 14" xfId="34159" xr:uid="{00000000-0005-0000-0000-000071850000}"/>
    <cellStyle name="Total 7 10 15" xfId="34160" xr:uid="{00000000-0005-0000-0000-000072850000}"/>
    <cellStyle name="Total 7 10 16" xfId="34161" xr:uid="{00000000-0005-0000-0000-000073850000}"/>
    <cellStyle name="Total 7 10 17" xfId="34162" xr:uid="{00000000-0005-0000-0000-000074850000}"/>
    <cellStyle name="Total 7 10 18" xfId="34163" xr:uid="{00000000-0005-0000-0000-000075850000}"/>
    <cellStyle name="Total 7 10 19" xfId="34164" xr:uid="{00000000-0005-0000-0000-000076850000}"/>
    <cellStyle name="Total 7 10 2" xfId="34165" xr:uid="{00000000-0005-0000-0000-000077850000}"/>
    <cellStyle name="Total 7 10 20" xfId="34166" xr:uid="{00000000-0005-0000-0000-000078850000}"/>
    <cellStyle name="Total 7 10 21" xfId="34167" xr:uid="{00000000-0005-0000-0000-000079850000}"/>
    <cellStyle name="Total 7 10 22" xfId="34168" xr:uid="{00000000-0005-0000-0000-00007A850000}"/>
    <cellStyle name="Total 7 10 23" xfId="34169" xr:uid="{00000000-0005-0000-0000-00007B850000}"/>
    <cellStyle name="Total 7 10 24" xfId="34170" xr:uid="{00000000-0005-0000-0000-00007C850000}"/>
    <cellStyle name="Total 7 10 25" xfId="34171" xr:uid="{00000000-0005-0000-0000-00007D850000}"/>
    <cellStyle name="Total 7 10 3" xfId="34172" xr:uid="{00000000-0005-0000-0000-00007E850000}"/>
    <cellStyle name="Total 7 10 4" xfId="34173" xr:uid="{00000000-0005-0000-0000-00007F850000}"/>
    <cellStyle name="Total 7 10 5" xfId="34174" xr:uid="{00000000-0005-0000-0000-000080850000}"/>
    <cellStyle name="Total 7 10 6" xfId="34175" xr:uid="{00000000-0005-0000-0000-000081850000}"/>
    <cellStyle name="Total 7 10 7" xfId="34176" xr:uid="{00000000-0005-0000-0000-000082850000}"/>
    <cellStyle name="Total 7 10 8" xfId="34177" xr:uid="{00000000-0005-0000-0000-000083850000}"/>
    <cellStyle name="Total 7 10 9" xfId="34178" xr:uid="{00000000-0005-0000-0000-000084850000}"/>
    <cellStyle name="Total 7 11" xfId="34179" xr:uid="{00000000-0005-0000-0000-000085850000}"/>
    <cellStyle name="Total 7 11 2" xfId="34180" xr:uid="{00000000-0005-0000-0000-000086850000}"/>
    <cellStyle name="Total 7 11 3" xfId="34181" xr:uid="{00000000-0005-0000-0000-000087850000}"/>
    <cellStyle name="Total 7 11 4" xfId="34182" xr:uid="{00000000-0005-0000-0000-000088850000}"/>
    <cellStyle name="Total 7 11 5" xfId="34183" xr:uid="{00000000-0005-0000-0000-000089850000}"/>
    <cellStyle name="Total 7 11 6" xfId="34184" xr:uid="{00000000-0005-0000-0000-00008A850000}"/>
    <cellStyle name="Total 7 12" xfId="34185" xr:uid="{00000000-0005-0000-0000-00008B850000}"/>
    <cellStyle name="Total 7 13" xfId="34186" xr:uid="{00000000-0005-0000-0000-00008C850000}"/>
    <cellStyle name="Total 7 14" xfId="34187" xr:uid="{00000000-0005-0000-0000-00008D850000}"/>
    <cellStyle name="Total 7 15" xfId="34188" xr:uid="{00000000-0005-0000-0000-00008E850000}"/>
    <cellStyle name="Total 7 16" xfId="34189" xr:uid="{00000000-0005-0000-0000-00008F850000}"/>
    <cellStyle name="Total 7 17" xfId="34190" xr:uid="{00000000-0005-0000-0000-000090850000}"/>
    <cellStyle name="Total 7 18" xfId="34191" xr:uid="{00000000-0005-0000-0000-000091850000}"/>
    <cellStyle name="Total 7 19" xfId="34192" xr:uid="{00000000-0005-0000-0000-000092850000}"/>
    <cellStyle name="Total 7 2" xfId="34193" xr:uid="{00000000-0005-0000-0000-000093850000}"/>
    <cellStyle name="Total 7 2 10" xfId="34194" xr:uid="{00000000-0005-0000-0000-000094850000}"/>
    <cellStyle name="Total 7 2 11" xfId="34195" xr:uid="{00000000-0005-0000-0000-000095850000}"/>
    <cellStyle name="Total 7 2 12" xfId="34196" xr:uid="{00000000-0005-0000-0000-000096850000}"/>
    <cellStyle name="Total 7 2 13" xfId="34197" xr:uid="{00000000-0005-0000-0000-000097850000}"/>
    <cellStyle name="Total 7 2 14" xfId="34198" xr:uid="{00000000-0005-0000-0000-000098850000}"/>
    <cellStyle name="Total 7 2 15" xfId="34199" xr:uid="{00000000-0005-0000-0000-000099850000}"/>
    <cellStyle name="Total 7 2 16" xfId="34200" xr:uid="{00000000-0005-0000-0000-00009A850000}"/>
    <cellStyle name="Total 7 2 17" xfId="34201" xr:uid="{00000000-0005-0000-0000-00009B850000}"/>
    <cellStyle name="Total 7 2 18" xfId="34202" xr:uid="{00000000-0005-0000-0000-00009C850000}"/>
    <cellStyle name="Total 7 2 19" xfId="34203" xr:uid="{00000000-0005-0000-0000-00009D850000}"/>
    <cellStyle name="Total 7 2 2" xfId="34204" xr:uid="{00000000-0005-0000-0000-00009E850000}"/>
    <cellStyle name="Total 7 2 2 2" xfId="34205" xr:uid="{00000000-0005-0000-0000-00009F850000}"/>
    <cellStyle name="Total 7 2 2 3" xfId="34206" xr:uid="{00000000-0005-0000-0000-0000A0850000}"/>
    <cellStyle name="Total 7 2 2 4" xfId="34207" xr:uid="{00000000-0005-0000-0000-0000A1850000}"/>
    <cellStyle name="Total 7 2 2 5" xfId="34208" xr:uid="{00000000-0005-0000-0000-0000A2850000}"/>
    <cellStyle name="Total 7 2 2 6" xfId="34209" xr:uid="{00000000-0005-0000-0000-0000A3850000}"/>
    <cellStyle name="Total 7 2 20" xfId="34210" xr:uid="{00000000-0005-0000-0000-0000A4850000}"/>
    <cellStyle name="Total 7 2 21" xfId="34211" xr:uid="{00000000-0005-0000-0000-0000A5850000}"/>
    <cellStyle name="Total 7 2 22" xfId="34212" xr:uid="{00000000-0005-0000-0000-0000A6850000}"/>
    <cellStyle name="Total 7 2 23" xfId="34213" xr:uid="{00000000-0005-0000-0000-0000A7850000}"/>
    <cellStyle name="Total 7 2 24" xfId="34214" xr:uid="{00000000-0005-0000-0000-0000A8850000}"/>
    <cellStyle name="Total 7 2 25" xfId="34215" xr:uid="{00000000-0005-0000-0000-0000A9850000}"/>
    <cellStyle name="Total 7 2 3" xfId="34216" xr:uid="{00000000-0005-0000-0000-0000AA850000}"/>
    <cellStyle name="Total 7 2 4" xfId="34217" xr:uid="{00000000-0005-0000-0000-0000AB850000}"/>
    <cellStyle name="Total 7 2 5" xfId="34218" xr:uid="{00000000-0005-0000-0000-0000AC850000}"/>
    <cellStyle name="Total 7 2 6" xfId="34219" xr:uid="{00000000-0005-0000-0000-0000AD850000}"/>
    <cellStyle name="Total 7 2 7" xfId="34220" xr:uid="{00000000-0005-0000-0000-0000AE850000}"/>
    <cellStyle name="Total 7 2 8" xfId="34221" xr:uid="{00000000-0005-0000-0000-0000AF850000}"/>
    <cellStyle name="Total 7 2 9" xfId="34222" xr:uid="{00000000-0005-0000-0000-0000B0850000}"/>
    <cellStyle name="Total 7 20" xfId="34223" xr:uid="{00000000-0005-0000-0000-0000B1850000}"/>
    <cellStyle name="Total 7 21" xfId="34224" xr:uid="{00000000-0005-0000-0000-0000B2850000}"/>
    <cellStyle name="Total 7 22" xfId="34225" xr:uid="{00000000-0005-0000-0000-0000B3850000}"/>
    <cellStyle name="Total 7 23" xfId="34226" xr:uid="{00000000-0005-0000-0000-0000B4850000}"/>
    <cellStyle name="Total 7 24" xfId="34227" xr:uid="{00000000-0005-0000-0000-0000B5850000}"/>
    <cellStyle name="Total 7 25" xfId="34228" xr:uid="{00000000-0005-0000-0000-0000B6850000}"/>
    <cellStyle name="Total 7 26" xfId="34229" xr:uid="{00000000-0005-0000-0000-0000B7850000}"/>
    <cellStyle name="Total 7 27" xfId="34230" xr:uid="{00000000-0005-0000-0000-0000B8850000}"/>
    <cellStyle name="Total 7 28" xfId="34231" xr:uid="{00000000-0005-0000-0000-0000B9850000}"/>
    <cellStyle name="Total 7 29" xfId="34232" xr:uid="{00000000-0005-0000-0000-0000BA850000}"/>
    <cellStyle name="Total 7 3" xfId="34233" xr:uid="{00000000-0005-0000-0000-0000BB850000}"/>
    <cellStyle name="Total 7 3 10" xfId="34234" xr:uid="{00000000-0005-0000-0000-0000BC850000}"/>
    <cellStyle name="Total 7 3 11" xfId="34235" xr:uid="{00000000-0005-0000-0000-0000BD850000}"/>
    <cellStyle name="Total 7 3 12" xfId="34236" xr:uid="{00000000-0005-0000-0000-0000BE850000}"/>
    <cellStyle name="Total 7 3 13" xfId="34237" xr:uid="{00000000-0005-0000-0000-0000BF850000}"/>
    <cellStyle name="Total 7 3 14" xfId="34238" xr:uid="{00000000-0005-0000-0000-0000C0850000}"/>
    <cellStyle name="Total 7 3 15" xfId="34239" xr:uid="{00000000-0005-0000-0000-0000C1850000}"/>
    <cellStyle name="Total 7 3 16" xfId="34240" xr:uid="{00000000-0005-0000-0000-0000C2850000}"/>
    <cellStyle name="Total 7 3 17" xfId="34241" xr:uid="{00000000-0005-0000-0000-0000C3850000}"/>
    <cellStyle name="Total 7 3 18" xfId="34242" xr:uid="{00000000-0005-0000-0000-0000C4850000}"/>
    <cellStyle name="Total 7 3 19" xfId="34243" xr:uid="{00000000-0005-0000-0000-0000C5850000}"/>
    <cellStyle name="Total 7 3 2" xfId="34244" xr:uid="{00000000-0005-0000-0000-0000C6850000}"/>
    <cellStyle name="Total 7 3 2 2" xfId="34245" xr:uid="{00000000-0005-0000-0000-0000C7850000}"/>
    <cellStyle name="Total 7 3 2 3" xfId="34246" xr:uid="{00000000-0005-0000-0000-0000C8850000}"/>
    <cellStyle name="Total 7 3 2 4" xfId="34247" xr:uid="{00000000-0005-0000-0000-0000C9850000}"/>
    <cellStyle name="Total 7 3 2 5" xfId="34248" xr:uid="{00000000-0005-0000-0000-0000CA850000}"/>
    <cellStyle name="Total 7 3 2 6" xfId="34249" xr:uid="{00000000-0005-0000-0000-0000CB850000}"/>
    <cellStyle name="Total 7 3 20" xfId="34250" xr:uid="{00000000-0005-0000-0000-0000CC850000}"/>
    <cellStyle name="Total 7 3 21" xfId="34251" xr:uid="{00000000-0005-0000-0000-0000CD850000}"/>
    <cellStyle name="Total 7 3 22" xfId="34252" xr:uid="{00000000-0005-0000-0000-0000CE850000}"/>
    <cellStyle name="Total 7 3 23" xfId="34253" xr:uid="{00000000-0005-0000-0000-0000CF850000}"/>
    <cellStyle name="Total 7 3 24" xfId="34254" xr:uid="{00000000-0005-0000-0000-0000D0850000}"/>
    <cellStyle name="Total 7 3 25" xfId="34255" xr:uid="{00000000-0005-0000-0000-0000D1850000}"/>
    <cellStyle name="Total 7 3 3" xfId="34256" xr:uid="{00000000-0005-0000-0000-0000D2850000}"/>
    <cellStyle name="Total 7 3 4" xfId="34257" xr:uid="{00000000-0005-0000-0000-0000D3850000}"/>
    <cellStyle name="Total 7 3 5" xfId="34258" xr:uid="{00000000-0005-0000-0000-0000D4850000}"/>
    <cellStyle name="Total 7 3 6" xfId="34259" xr:uid="{00000000-0005-0000-0000-0000D5850000}"/>
    <cellStyle name="Total 7 3 7" xfId="34260" xr:uid="{00000000-0005-0000-0000-0000D6850000}"/>
    <cellStyle name="Total 7 3 8" xfId="34261" xr:uid="{00000000-0005-0000-0000-0000D7850000}"/>
    <cellStyle name="Total 7 3 9" xfId="34262" xr:uid="{00000000-0005-0000-0000-0000D8850000}"/>
    <cellStyle name="Total 7 30" xfId="34263" xr:uid="{00000000-0005-0000-0000-0000D9850000}"/>
    <cellStyle name="Total 7 31" xfId="34264" xr:uid="{00000000-0005-0000-0000-0000DA850000}"/>
    <cellStyle name="Total 7 32" xfId="34265" xr:uid="{00000000-0005-0000-0000-0000DB850000}"/>
    <cellStyle name="Total 7 33" xfId="34266" xr:uid="{00000000-0005-0000-0000-0000DC850000}"/>
    <cellStyle name="Total 7 34" xfId="34267" xr:uid="{00000000-0005-0000-0000-0000DD850000}"/>
    <cellStyle name="Total 7 35" xfId="34268" xr:uid="{00000000-0005-0000-0000-0000DE850000}"/>
    <cellStyle name="Total 7 36" xfId="34269" xr:uid="{00000000-0005-0000-0000-0000DF850000}"/>
    <cellStyle name="Total 7 37" xfId="34270" xr:uid="{00000000-0005-0000-0000-0000E0850000}"/>
    <cellStyle name="Total 7 38" xfId="34271" xr:uid="{00000000-0005-0000-0000-0000E1850000}"/>
    <cellStyle name="Total 7 39" xfId="34272" xr:uid="{00000000-0005-0000-0000-0000E2850000}"/>
    <cellStyle name="Total 7 4" xfId="34273" xr:uid="{00000000-0005-0000-0000-0000E3850000}"/>
    <cellStyle name="Total 7 4 10" xfId="34274" xr:uid="{00000000-0005-0000-0000-0000E4850000}"/>
    <cellStyle name="Total 7 4 11" xfId="34275" xr:uid="{00000000-0005-0000-0000-0000E5850000}"/>
    <cellStyle name="Total 7 4 12" xfId="34276" xr:uid="{00000000-0005-0000-0000-0000E6850000}"/>
    <cellStyle name="Total 7 4 13" xfId="34277" xr:uid="{00000000-0005-0000-0000-0000E7850000}"/>
    <cellStyle name="Total 7 4 14" xfId="34278" xr:uid="{00000000-0005-0000-0000-0000E8850000}"/>
    <cellStyle name="Total 7 4 15" xfId="34279" xr:uid="{00000000-0005-0000-0000-0000E9850000}"/>
    <cellStyle name="Total 7 4 16" xfId="34280" xr:uid="{00000000-0005-0000-0000-0000EA850000}"/>
    <cellStyle name="Total 7 4 17" xfId="34281" xr:uid="{00000000-0005-0000-0000-0000EB850000}"/>
    <cellStyle name="Total 7 4 18" xfId="34282" xr:uid="{00000000-0005-0000-0000-0000EC850000}"/>
    <cellStyle name="Total 7 4 19" xfId="34283" xr:uid="{00000000-0005-0000-0000-0000ED850000}"/>
    <cellStyle name="Total 7 4 2" xfId="34284" xr:uid="{00000000-0005-0000-0000-0000EE850000}"/>
    <cellStyle name="Total 7 4 2 2" xfId="34285" xr:uid="{00000000-0005-0000-0000-0000EF850000}"/>
    <cellStyle name="Total 7 4 2 3" xfId="34286" xr:uid="{00000000-0005-0000-0000-0000F0850000}"/>
    <cellStyle name="Total 7 4 2 4" xfId="34287" xr:uid="{00000000-0005-0000-0000-0000F1850000}"/>
    <cellStyle name="Total 7 4 2 5" xfId="34288" xr:uid="{00000000-0005-0000-0000-0000F2850000}"/>
    <cellStyle name="Total 7 4 2 6" xfId="34289" xr:uid="{00000000-0005-0000-0000-0000F3850000}"/>
    <cellStyle name="Total 7 4 20" xfId="34290" xr:uid="{00000000-0005-0000-0000-0000F4850000}"/>
    <cellStyle name="Total 7 4 21" xfId="34291" xr:uid="{00000000-0005-0000-0000-0000F5850000}"/>
    <cellStyle name="Total 7 4 22" xfId="34292" xr:uid="{00000000-0005-0000-0000-0000F6850000}"/>
    <cellStyle name="Total 7 4 23" xfId="34293" xr:uid="{00000000-0005-0000-0000-0000F7850000}"/>
    <cellStyle name="Total 7 4 24" xfId="34294" xr:uid="{00000000-0005-0000-0000-0000F8850000}"/>
    <cellStyle name="Total 7 4 25" xfId="34295" xr:uid="{00000000-0005-0000-0000-0000F9850000}"/>
    <cellStyle name="Total 7 4 3" xfId="34296" xr:uid="{00000000-0005-0000-0000-0000FA850000}"/>
    <cellStyle name="Total 7 4 4" xfId="34297" xr:uid="{00000000-0005-0000-0000-0000FB850000}"/>
    <cellStyle name="Total 7 4 5" xfId="34298" xr:uid="{00000000-0005-0000-0000-0000FC850000}"/>
    <cellStyle name="Total 7 4 6" xfId="34299" xr:uid="{00000000-0005-0000-0000-0000FD850000}"/>
    <cellStyle name="Total 7 4 7" xfId="34300" xr:uid="{00000000-0005-0000-0000-0000FE850000}"/>
    <cellStyle name="Total 7 4 8" xfId="34301" xr:uid="{00000000-0005-0000-0000-0000FF850000}"/>
    <cellStyle name="Total 7 4 9" xfId="34302" xr:uid="{00000000-0005-0000-0000-000000860000}"/>
    <cellStyle name="Total 7 40" xfId="34303" xr:uid="{00000000-0005-0000-0000-000001860000}"/>
    <cellStyle name="Total 7 41" xfId="34304" xr:uid="{00000000-0005-0000-0000-000002860000}"/>
    <cellStyle name="Total 7 5" xfId="34305" xr:uid="{00000000-0005-0000-0000-000003860000}"/>
    <cellStyle name="Total 7 5 10" xfId="34306" xr:uid="{00000000-0005-0000-0000-000004860000}"/>
    <cellStyle name="Total 7 5 11" xfId="34307" xr:uid="{00000000-0005-0000-0000-000005860000}"/>
    <cellStyle name="Total 7 5 12" xfId="34308" xr:uid="{00000000-0005-0000-0000-000006860000}"/>
    <cellStyle name="Total 7 5 13" xfId="34309" xr:uid="{00000000-0005-0000-0000-000007860000}"/>
    <cellStyle name="Total 7 5 14" xfId="34310" xr:uid="{00000000-0005-0000-0000-000008860000}"/>
    <cellStyle name="Total 7 5 15" xfId="34311" xr:uid="{00000000-0005-0000-0000-000009860000}"/>
    <cellStyle name="Total 7 5 16" xfId="34312" xr:uid="{00000000-0005-0000-0000-00000A860000}"/>
    <cellStyle name="Total 7 5 17" xfId="34313" xr:uid="{00000000-0005-0000-0000-00000B860000}"/>
    <cellStyle name="Total 7 5 18" xfId="34314" xr:uid="{00000000-0005-0000-0000-00000C860000}"/>
    <cellStyle name="Total 7 5 19" xfId="34315" xr:uid="{00000000-0005-0000-0000-00000D860000}"/>
    <cellStyle name="Total 7 5 2" xfId="34316" xr:uid="{00000000-0005-0000-0000-00000E860000}"/>
    <cellStyle name="Total 7 5 2 2" xfId="34317" xr:uid="{00000000-0005-0000-0000-00000F860000}"/>
    <cellStyle name="Total 7 5 2 3" xfId="34318" xr:uid="{00000000-0005-0000-0000-000010860000}"/>
    <cellStyle name="Total 7 5 2 4" xfId="34319" xr:uid="{00000000-0005-0000-0000-000011860000}"/>
    <cellStyle name="Total 7 5 2 5" xfId="34320" xr:uid="{00000000-0005-0000-0000-000012860000}"/>
    <cellStyle name="Total 7 5 2 6" xfId="34321" xr:uid="{00000000-0005-0000-0000-000013860000}"/>
    <cellStyle name="Total 7 5 20" xfId="34322" xr:uid="{00000000-0005-0000-0000-000014860000}"/>
    <cellStyle name="Total 7 5 21" xfId="34323" xr:uid="{00000000-0005-0000-0000-000015860000}"/>
    <cellStyle name="Total 7 5 22" xfId="34324" xr:uid="{00000000-0005-0000-0000-000016860000}"/>
    <cellStyle name="Total 7 5 23" xfId="34325" xr:uid="{00000000-0005-0000-0000-000017860000}"/>
    <cellStyle name="Total 7 5 24" xfId="34326" xr:uid="{00000000-0005-0000-0000-000018860000}"/>
    <cellStyle name="Total 7 5 25" xfId="34327" xr:uid="{00000000-0005-0000-0000-000019860000}"/>
    <cellStyle name="Total 7 5 3" xfId="34328" xr:uid="{00000000-0005-0000-0000-00001A860000}"/>
    <cellStyle name="Total 7 5 4" xfId="34329" xr:uid="{00000000-0005-0000-0000-00001B860000}"/>
    <cellStyle name="Total 7 5 5" xfId="34330" xr:uid="{00000000-0005-0000-0000-00001C860000}"/>
    <cellStyle name="Total 7 5 6" xfId="34331" xr:uid="{00000000-0005-0000-0000-00001D860000}"/>
    <cellStyle name="Total 7 5 7" xfId="34332" xr:uid="{00000000-0005-0000-0000-00001E860000}"/>
    <cellStyle name="Total 7 5 8" xfId="34333" xr:uid="{00000000-0005-0000-0000-00001F860000}"/>
    <cellStyle name="Total 7 5 9" xfId="34334" xr:uid="{00000000-0005-0000-0000-000020860000}"/>
    <cellStyle name="Total 7 6" xfId="34335" xr:uid="{00000000-0005-0000-0000-000021860000}"/>
    <cellStyle name="Total 7 6 10" xfId="34336" xr:uid="{00000000-0005-0000-0000-000022860000}"/>
    <cellStyle name="Total 7 6 11" xfId="34337" xr:uid="{00000000-0005-0000-0000-000023860000}"/>
    <cellStyle name="Total 7 6 12" xfId="34338" xr:uid="{00000000-0005-0000-0000-000024860000}"/>
    <cellStyle name="Total 7 6 13" xfId="34339" xr:uid="{00000000-0005-0000-0000-000025860000}"/>
    <cellStyle name="Total 7 6 14" xfId="34340" xr:uid="{00000000-0005-0000-0000-000026860000}"/>
    <cellStyle name="Total 7 6 15" xfId="34341" xr:uid="{00000000-0005-0000-0000-000027860000}"/>
    <cellStyle name="Total 7 6 16" xfId="34342" xr:uid="{00000000-0005-0000-0000-000028860000}"/>
    <cellStyle name="Total 7 6 17" xfId="34343" xr:uid="{00000000-0005-0000-0000-000029860000}"/>
    <cellStyle name="Total 7 6 18" xfId="34344" xr:uid="{00000000-0005-0000-0000-00002A860000}"/>
    <cellStyle name="Total 7 6 19" xfId="34345" xr:uid="{00000000-0005-0000-0000-00002B860000}"/>
    <cellStyle name="Total 7 6 2" xfId="34346" xr:uid="{00000000-0005-0000-0000-00002C860000}"/>
    <cellStyle name="Total 7 6 20" xfId="34347" xr:uid="{00000000-0005-0000-0000-00002D860000}"/>
    <cellStyle name="Total 7 6 21" xfId="34348" xr:uid="{00000000-0005-0000-0000-00002E860000}"/>
    <cellStyle name="Total 7 6 22" xfId="34349" xr:uid="{00000000-0005-0000-0000-00002F860000}"/>
    <cellStyle name="Total 7 6 23" xfId="34350" xr:uid="{00000000-0005-0000-0000-000030860000}"/>
    <cellStyle name="Total 7 6 24" xfId="34351" xr:uid="{00000000-0005-0000-0000-000031860000}"/>
    <cellStyle name="Total 7 6 25" xfId="34352" xr:uid="{00000000-0005-0000-0000-000032860000}"/>
    <cellStyle name="Total 7 6 3" xfId="34353" xr:uid="{00000000-0005-0000-0000-000033860000}"/>
    <cellStyle name="Total 7 6 4" xfId="34354" xr:uid="{00000000-0005-0000-0000-000034860000}"/>
    <cellStyle name="Total 7 6 5" xfId="34355" xr:uid="{00000000-0005-0000-0000-000035860000}"/>
    <cellStyle name="Total 7 6 6" xfId="34356" xr:uid="{00000000-0005-0000-0000-000036860000}"/>
    <cellStyle name="Total 7 6 7" xfId="34357" xr:uid="{00000000-0005-0000-0000-000037860000}"/>
    <cellStyle name="Total 7 6 8" xfId="34358" xr:uid="{00000000-0005-0000-0000-000038860000}"/>
    <cellStyle name="Total 7 6 9" xfId="34359" xr:uid="{00000000-0005-0000-0000-000039860000}"/>
    <cellStyle name="Total 7 7" xfId="34360" xr:uid="{00000000-0005-0000-0000-00003A860000}"/>
    <cellStyle name="Total 7 7 10" xfId="34361" xr:uid="{00000000-0005-0000-0000-00003B860000}"/>
    <cellStyle name="Total 7 7 11" xfId="34362" xr:uid="{00000000-0005-0000-0000-00003C860000}"/>
    <cellStyle name="Total 7 7 12" xfId="34363" xr:uid="{00000000-0005-0000-0000-00003D860000}"/>
    <cellStyle name="Total 7 7 13" xfId="34364" xr:uid="{00000000-0005-0000-0000-00003E860000}"/>
    <cellStyle name="Total 7 7 14" xfId="34365" xr:uid="{00000000-0005-0000-0000-00003F860000}"/>
    <cellStyle name="Total 7 7 15" xfId="34366" xr:uid="{00000000-0005-0000-0000-000040860000}"/>
    <cellStyle name="Total 7 7 16" xfId="34367" xr:uid="{00000000-0005-0000-0000-000041860000}"/>
    <cellStyle name="Total 7 7 17" xfId="34368" xr:uid="{00000000-0005-0000-0000-000042860000}"/>
    <cellStyle name="Total 7 7 18" xfId="34369" xr:uid="{00000000-0005-0000-0000-000043860000}"/>
    <cellStyle name="Total 7 7 19" xfId="34370" xr:uid="{00000000-0005-0000-0000-000044860000}"/>
    <cellStyle name="Total 7 7 2" xfId="34371" xr:uid="{00000000-0005-0000-0000-000045860000}"/>
    <cellStyle name="Total 7 7 20" xfId="34372" xr:uid="{00000000-0005-0000-0000-000046860000}"/>
    <cellStyle name="Total 7 7 21" xfId="34373" xr:uid="{00000000-0005-0000-0000-000047860000}"/>
    <cellStyle name="Total 7 7 22" xfId="34374" xr:uid="{00000000-0005-0000-0000-000048860000}"/>
    <cellStyle name="Total 7 7 23" xfId="34375" xr:uid="{00000000-0005-0000-0000-000049860000}"/>
    <cellStyle name="Total 7 7 24" xfId="34376" xr:uid="{00000000-0005-0000-0000-00004A860000}"/>
    <cellStyle name="Total 7 7 25" xfId="34377" xr:uid="{00000000-0005-0000-0000-00004B860000}"/>
    <cellStyle name="Total 7 7 3" xfId="34378" xr:uid="{00000000-0005-0000-0000-00004C860000}"/>
    <cellStyle name="Total 7 7 4" xfId="34379" xr:uid="{00000000-0005-0000-0000-00004D860000}"/>
    <cellStyle name="Total 7 7 5" xfId="34380" xr:uid="{00000000-0005-0000-0000-00004E860000}"/>
    <cellStyle name="Total 7 7 6" xfId="34381" xr:uid="{00000000-0005-0000-0000-00004F860000}"/>
    <cellStyle name="Total 7 7 7" xfId="34382" xr:uid="{00000000-0005-0000-0000-000050860000}"/>
    <cellStyle name="Total 7 7 8" xfId="34383" xr:uid="{00000000-0005-0000-0000-000051860000}"/>
    <cellStyle name="Total 7 7 9" xfId="34384" xr:uid="{00000000-0005-0000-0000-000052860000}"/>
    <cellStyle name="Total 7 8" xfId="34385" xr:uid="{00000000-0005-0000-0000-000053860000}"/>
    <cellStyle name="Total 7 8 10" xfId="34386" xr:uid="{00000000-0005-0000-0000-000054860000}"/>
    <cellStyle name="Total 7 8 11" xfId="34387" xr:uid="{00000000-0005-0000-0000-000055860000}"/>
    <cellStyle name="Total 7 8 12" xfId="34388" xr:uid="{00000000-0005-0000-0000-000056860000}"/>
    <cellStyle name="Total 7 8 13" xfId="34389" xr:uid="{00000000-0005-0000-0000-000057860000}"/>
    <cellStyle name="Total 7 8 14" xfId="34390" xr:uid="{00000000-0005-0000-0000-000058860000}"/>
    <cellStyle name="Total 7 8 15" xfId="34391" xr:uid="{00000000-0005-0000-0000-000059860000}"/>
    <cellStyle name="Total 7 8 16" xfId="34392" xr:uid="{00000000-0005-0000-0000-00005A860000}"/>
    <cellStyle name="Total 7 8 17" xfId="34393" xr:uid="{00000000-0005-0000-0000-00005B860000}"/>
    <cellStyle name="Total 7 8 18" xfId="34394" xr:uid="{00000000-0005-0000-0000-00005C860000}"/>
    <cellStyle name="Total 7 8 19" xfId="34395" xr:uid="{00000000-0005-0000-0000-00005D860000}"/>
    <cellStyle name="Total 7 8 2" xfId="34396" xr:uid="{00000000-0005-0000-0000-00005E860000}"/>
    <cellStyle name="Total 7 8 20" xfId="34397" xr:uid="{00000000-0005-0000-0000-00005F860000}"/>
    <cellStyle name="Total 7 8 21" xfId="34398" xr:uid="{00000000-0005-0000-0000-000060860000}"/>
    <cellStyle name="Total 7 8 22" xfId="34399" xr:uid="{00000000-0005-0000-0000-000061860000}"/>
    <cellStyle name="Total 7 8 23" xfId="34400" xr:uid="{00000000-0005-0000-0000-000062860000}"/>
    <cellStyle name="Total 7 8 24" xfId="34401" xr:uid="{00000000-0005-0000-0000-000063860000}"/>
    <cellStyle name="Total 7 8 25" xfId="34402" xr:uid="{00000000-0005-0000-0000-000064860000}"/>
    <cellStyle name="Total 7 8 3" xfId="34403" xr:uid="{00000000-0005-0000-0000-000065860000}"/>
    <cellStyle name="Total 7 8 4" xfId="34404" xr:uid="{00000000-0005-0000-0000-000066860000}"/>
    <cellStyle name="Total 7 8 5" xfId="34405" xr:uid="{00000000-0005-0000-0000-000067860000}"/>
    <cellStyle name="Total 7 8 6" xfId="34406" xr:uid="{00000000-0005-0000-0000-000068860000}"/>
    <cellStyle name="Total 7 8 7" xfId="34407" xr:uid="{00000000-0005-0000-0000-000069860000}"/>
    <cellStyle name="Total 7 8 8" xfId="34408" xr:uid="{00000000-0005-0000-0000-00006A860000}"/>
    <cellStyle name="Total 7 8 9" xfId="34409" xr:uid="{00000000-0005-0000-0000-00006B860000}"/>
    <cellStyle name="Total 7 9" xfId="34410" xr:uid="{00000000-0005-0000-0000-00006C860000}"/>
    <cellStyle name="Total 7 9 10" xfId="34411" xr:uid="{00000000-0005-0000-0000-00006D860000}"/>
    <cellStyle name="Total 7 9 11" xfId="34412" xr:uid="{00000000-0005-0000-0000-00006E860000}"/>
    <cellStyle name="Total 7 9 12" xfId="34413" xr:uid="{00000000-0005-0000-0000-00006F860000}"/>
    <cellStyle name="Total 7 9 13" xfId="34414" xr:uid="{00000000-0005-0000-0000-000070860000}"/>
    <cellStyle name="Total 7 9 14" xfId="34415" xr:uid="{00000000-0005-0000-0000-000071860000}"/>
    <cellStyle name="Total 7 9 15" xfId="34416" xr:uid="{00000000-0005-0000-0000-000072860000}"/>
    <cellStyle name="Total 7 9 16" xfId="34417" xr:uid="{00000000-0005-0000-0000-000073860000}"/>
    <cellStyle name="Total 7 9 17" xfId="34418" xr:uid="{00000000-0005-0000-0000-000074860000}"/>
    <cellStyle name="Total 7 9 18" xfId="34419" xr:uid="{00000000-0005-0000-0000-000075860000}"/>
    <cellStyle name="Total 7 9 19" xfId="34420" xr:uid="{00000000-0005-0000-0000-000076860000}"/>
    <cellStyle name="Total 7 9 2" xfId="34421" xr:uid="{00000000-0005-0000-0000-000077860000}"/>
    <cellStyle name="Total 7 9 20" xfId="34422" xr:uid="{00000000-0005-0000-0000-000078860000}"/>
    <cellStyle name="Total 7 9 21" xfId="34423" xr:uid="{00000000-0005-0000-0000-000079860000}"/>
    <cellStyle name="Total 7 9 22" xfId="34424" xr:uid="{00000000-0005-0000-0000-00007A860000}"/>
    <cellStyle name="Total 7 9 23" xfId="34425" xr:uid="{00000000-0005-0000-0000-00007B860000}"/>
    <cellStyle name="Total 7 9 24" xfId="34426" xr:uid="{00000000-0005-0000-0000-00007C860000}"/>
    <cellStyle name="Total 7 9 25" xfId="34427" xr:uid="{00000000-0005-0000-0000-00007D860000}"/>
    <cellStyle name="Total 7 9 3" xfId="34428" xr:uid="{00000000-0005-0000-0000-00007E860000}"/>
    <cellStyle name="Total 7 9 4" xfId="34429" xr:uid="{00000000-0005-0000-0000-00007F860000}"/>
    <cellStyle name="Total 7 9 5" xfId="34430" xr:uid="{00000000-0005-0000-0000-000080860000}"/>
    <cellStyle name="Total 7 9 6" xfId="34431" xr:uid="{00000000-0005-0000-0000-000081860000}"/>
    <cellStyle name="Total 7 9 7" xfId="34432" xr:uid="{00000000-0005-0000-0000-000082860000}"/>
    <cellStyle name="Total 7 9 8" xfId="34433" xr:uid="{00000000-0005-0000-0000-000083860000}"/>
    <cellStyle name="Total 7 9 9" xfId="34434" xr:uid="{00000000-0005-0000-0000-000084860000}"/>
    <cellStyle name="Total 8" xfId="34435" xr:uid="{00000000-0005-0000-0000-000085860000}"/>
    <cellStyle name="Total 8 10" xfId="34436" xr:uid="{00000000-0005-0000-0000-000086860000}"/>
    <cellStyle name="Total 8 10 10" xfId="34437" xr:uid="{00000000-0005-0000-0000-000087860000}"/>
    <cellStyle name="Total 8 10 11" xfId="34438" xr:uid="{00000000-0005-0000-0000-000088860000}"/>
    <cellStyle name="Total 8 10 12" xfId="34439" xr:uid="{00000000-0005-0000-0000-000089860000}"/>
    <cellStyle name="Total 8 10 13" xfId="34440" xr:uid="{00000000-0005-0000-0000-00008A860000}"/>
    <cellStyle name="Total 8 10 14" xfId="34441" xr:uid="{00000000-0005-0000-0000-00008B860000}"/>
    <cellStyle name="Total 8 10 15" xfId="34442" xr:uid="{00000000-0005-0000-0000-00008C860000}"/>
    <cellStyle name="Total 8 10 16" xfId="34443" xr:uid="{00000000-0005-0000-0000-00008D860000}"/>
    <cellStyle name="Total 8 10 17" xfId="34444" xr:uid="{00000000-0005-0000-0000-00008E860000}"/>
    <cellStyle name="Total 8 10 18" xfId="34445" xr:uid="{00000000-0005-0000-0000-00008F860000}"/>
    <cellStyle name="Total 8 10 19" xfId="34446" xr:uid="{00000000-0005-0000-0000-000090860000}"/>
    <cellStyle name="Total 8 10 2" xfId="34447" xr:uid="{00000000-0005-0000-0000-000091860000}"/>
    <cellStyle name="Total 8 10 20" xfId="34448" xr:uid="{00000000-0005-0000-0000-000092860000}"/>
    <cellStyle name="Total 8 10 21" xfId="34449" xr:uid="{00000000-0005-0000-0000-000093860000}"/>
    <cellStyle name="Total 8 10 22" xfId="34450" xr:uid="{00000000-0005-0000-0000-000094860000}"/>
    <cellStyle name="Total 8 10 23" xfId="34451" xr:uid="{00000000-0005-0000-0000-000095860000}"/>
    <cellStyle name="Total 8 10 24" xfId="34452" xr:uid="{00000000-0005-0000-0000-000096860000}"/>
    <cellStyle name="Total 8 10 25" xfId="34453" xr:uid="{00000000-0005-0000-0000-000097860000}"/>
    <cellStyle name="Total 8 10 3" xfId="34454" xr:uid="{00000000-0005-0000-0000-000098860000}"/>
    <cellStyle name="Total 8 10 4" xfId="34455" xr:uid="{00000000-0005-0000-0000-000099860000}"/>
    <cellStyle name="Total 8 10 5" xfId="34456" xr:uid="{00000000-0005-0000-0000-00009A860000}"/>
    <cellStyle name="Total 8 10 6" xfId="34457" xr:uid="{00000000-0005-0000-0000-00009B860000}"/>
    <cellStyle name="Total 8 10 7" xfId="34458" xr:uid="{00000000-0005-0000-0000-00009C860000}"/>
    <cellStyle name="Total 8 10 8" xfId="34459" xr:uid="{00000000-0005-0000-0000-00009D860000}"/>
    <cellStyle name="Total 8 10 9" xfId="34460" xr:uid="{00000000-0005-0000-0000-00009E860000}"/>
    <cellStyle name="Total 8 11" xfId="34461" xr:uid="{00000000-0005-0000-0000-00009F860000}"/>
    <cellStyle name="Total 8 11 2" xfId="34462" xr:uid="{00000000-0005-0000-0000-0000A0860000}"/>
    <cellStyle name="Total 8 11 3" xfId="34463" xr:uid="{00000000-0005-0000-0000-0000A1860000}"/>
    <cellStyle name="Total 8 11 4" xfId="34464" xr:uid="{00000000-0005-0000-0000-0000A2860000}"/>
    <cellStyle name="Total 8 11 5" xfId="34465" xr:uid="{00000000-0005-0000-0000-0000A3860000}"/>
    <cellStyle name="Total 8 11 6" xfId="34466" xr:uid="{00000000-0005-0000-0000-0000A4860000}"/>
    <cellStyle name="Total 8 12" xfId="34467" xr:uid="{00000000-0005-0000-0000-0000A5860000}"/>
    <cellStyle name="Total 8 13" xfId="34468" xr:uid="{00000000-0005-0000-0000-0000A6860000}"/>
    <cellStyle name="Total 8 14" xfId="34469" xr:uid="{00000000-0005-0000-0000-0000A7860000}"/>
    <cellStyle name="Total 8 15" xfId="34470" xr:uid="{00000000-0005-0000-0000-0000A8860000}"/>
    <cellStyle name="Total 8 16" xfId="34471" xr:uid="{00000000-0005-0000-0000-0000A9860000}"/>
    <cellStyle name="Total 8 17" xfId="34472" xr:uid="{00000000-0005-0000-0000-0000AA860000}"/>
    <cellStyle name="Total 8 18" xfId="34473" xr:uid="{00000000-0005-0000-0000-0000AB860000}"/>
    <cellStyle name="Total 8 19" xfId="34474" xr:uid="{00000000-0005-0000-0000-0000AC860000}"/>
    <cellStyle name="Total 8 2" xfId="34475" xr:uid="{00000000-0005-0000-0000-0000AD860000}"/>
    <cellStyle name="Total 8 2 10" xfId="34476" xr:uid="{00000000-0005-0000-0000-0000AE860000}"/>
    <cellStyle name="Total 8 2 11" xfId="34477" xr:uid="{00000000-0005-0000-0000-0000AF860000}"/>
    <cellStyle name="Total 8 2 12" xfId="34478" xr:uid="{00000000-0005-0000-0000-0000B0860000}"/>
    <cellStyle name="Total 8 2 13" xfId="34479" xr:uid="{00000000-0005-0000-0000-0000B1860000}"/>
    <cellStyle name="Total 8 2 14" xfId="34480" xr:uid="{00000000-0005-0000-0000-0000B2860000}"/>
    <cellStyle name="Total 8 2 15" xfId="34481" xr:uid="{00000000-0005-0000-0000-0000B3860000}"/>
    <cellStyle name="Total 8 2 16" xfId="34482" xr:uid="{00000000-0005-0000-0000-0000B4860000}"/>
    <cellStyle name="Total 8 2 17" xfId="34483" xr:uid="{00000000-0005-0000-0000-0000B5860000}"/>
    <cellStyle name="Total 8 2 18" xfId="34484" xr:uid="{00000000-0005-0000-0000-0000B6860000}"/>
    <cellStyle name="Total 8 2 19" xfId="34485" xr:uid="{00000000-0005-0000-0000-0000B7860000}"/>
    <cellStyle name="Total 8 2 2" xfId="34486" xr:uid="{00000000-0005-0000-0000-0000B8860000}"/>
    <cellStyle name="Total 8 2 2 2" xfId="34487" xr:uid="{00000000-0005-0000-0000-0000B9860000}"/>
    <cellStyle name="Total 8 2 2 3" xfId="34488" xr:uid="{00000000-0005-0000-0000-0000BA860000}"/>
    <cellStyle name="Total 8 2 2 4" xfId="34489" xr:uid="{00000000-0005-0000-0000-0000BB860000}"/>
    <cellStyle name="Total 8 2 2 5" xfId="34490" xr:uid="{00000000-0005-0000-0000-0000BC860000}"/>
    <cellStyle name="Total 8 2 2 6" xfId="34491" xr:uid="{00000000-0005-0000-0000-0000BD860000}"/>
    <cellStyle name="Total 8 2 20" xfId="34492" xr:uid="{00000000-0005-0000-0000-0000BE860000}"/>
    <cellStyle name="Total 8 2 21" xfId="34493" xr:uid="{00000000-0005-0000-0000-0000BF860000}"/>
    <cellStyle name="Total 8 2 22" xfId="34494" xr:uid="{00000000-0005-0000-0000-0000C0860000}"/>
    <cellStyle name="Total 8 2 23" xfId="34495" xr:uid="{00000000-0005-0000-0000-0000C1860000}"/>
    <cellStyle name="Total 8 2 24" xfId="34496" xr:uid="{00000000-0005-0000-0000-0000C2860000}"/>
    <cellStyle name="Total 8 2 25" xfId="34497" xr:uid="{00000000-0005-0000-0000-0000C3860000}"/>
    <cellStyle name="Total 8 2 3" xfId="34498" xr:uid="{00000000-0005-0000-0000-0000C4860000}"/>
    <cellStyle name="Total 8 2 4" xfId="34499" xr:uid="{00000000-0005-0000-0000-0000C5860000}"/>
    <cellStyle name="Total 8 2 5" xfId="34500" xr:uid="{00000000-0005-0000-0000-0000C6860000}"/>
    <cellStyle name="Total 8 2 6" xfId="34501" xr:uid="{00000000-0005-0000-0000-0000C7860000}"/>
    <cellStyle name="Total 8 2 7" xfId="34502" xr:uid="{00000000-0005-0000-0000-0000C8860000}"/>
    <cellStyle name="Total 8 2 8" xfId="34503" xr:uid="{00000000-0005-0000-0000-0000C9860000}"/>
    <cellStyle name="Total 8 2 9" xfId="34504" xr:uid="{00000000-0005-0000-0000-0000CA860000}"/>
    <cellStyle name="Total 8 20" xfId="34505" xr:uid="{00000000-0005-0000-0000-0000CB860000}"/>
    <cellStyle name="Total 8 21" xfId="34506" xr:uid="{00000000-0005-0000-0000-0000CC860000}"/>
    <cellStyle name="Total 8 22" xfId="34507" xr:uid="{00000000-0005-0000-0000-0000CD860000}"/>
    <cellStyle name="Total 8 23" xfId="34508" xr:uid="{00000000-0005-0000-0000-0000CE860000}"/>
    <cellStyle name="Total 8 24" xfId="34509" xr:uid="{00000000-0005-0000-0000-0000CF860000}"/>
    <cellStyle name="Total 8 25" xfId="34510" xr:uid="{00000000-0005-0000-0000-0000D0860000}"/>
    <cellStyle name="Total 8 26" xfId="34511" xr:uid="{00000000-0005-0000-0000-0000D1860000}"/>
    <cellStyle name="Total 8 27" xfId="34512" xr:uid="{00000000-0005-0000-0000-0000D2860000}"/>
    <cellStyle name="Total 8 28" xfId="34513" xr:uid="{00000000-0005-0000-0000-0000D3860000}"/>
    <cellStyle name="Total 8 29" xfId="34514" xr:uid="{00000000-0005-0000-0000-0000D4860000}"/>
    <cellStyle name="Total 8 3" xfId="34515" xr:uid="{00000000-0005-0000-0000-0000D5860000}"/>
    <cellStyle name="Total 8 3 10" xfId="34516" xr:uid="{00000000-0005-0000-0000-0000D6860000}"/>
    <cellStyle name="Total 8 3 11" xfId="34517" xr:uid="{00000000-0005-0000-0000-0000D7860000}"/>
    <cellStyle name="Total 8 3 12" xfId="34518" xr:uid="{00000000-0005-0000-0000-0000D8860000}"/>
    <cellStyle name="Total 8 3 13" xfId="34519" xr:uid="{00000000-0005-0000-0000-0000D9860000}"/>
    <cellStyle name="Total 8 3 14" xfId="34520" xr:uid="{00000000-0005-0000-0000-0000DA860000}"/>
    <cellStyle name="Total 8 3 15" xfId="34521" xr:uid="{00000000-0005-0000-0000-0000DB860000}"/>
    <cellStyle name="Total 8 3 16" xfId="34522" xr:uid="{00000000-0005-0000-0000-0000DC860000}"/>
    <cellStyle name="Total 8 3 17" xfId="34523" xr:uid="{00000000-0005-0000-0000-0000DD860000}"/>
    <cellStyle name="Total 8 3 18" xfId="34524" xr:uid="{00000000-0005-0000-0000-0000DE860000}"/>
    <cellStyle name="Total 8 3 19" xfId="34525" xr:uid="{00000000-0005-0000-0000-0000DF860000}"/>
    <cellStyle name="Total 8 3 2" xfId="34526" xr:uid="{00000000-0005-0000-0000-0000E0860000}"/>
    <cellStyle name="Total 8 3 2 2" xfId="34527" xr:uid="{00000000-0005-0000-0000-0000E1860000}"/>
    <cellStyle name="Total 8 3 2 3" xfId="34528" xr:uid="{00000000-0005-0000-0000-0000E2860000}"/>
    <cellStyle name="Total 8 3 2 4" xfId="34529" xr:uid="{00000000-0005-0000-0000-0000E3860000}"/>
    <cellStyle name="Total 8 3 2 5" xfId="34530" xr:uid="{00000000-0005-0000-0000-0000E4860000}"/>
    <cellStyle name="Total 8 3 2 6" xfId="34531" xr:uid="{00000000-0005-0000-0000-0000E5860000}"/>
    <cellStyle name="Total 8 3 20" xfId="34532" xr:uid="{00000000-0005-0000-0000-0000E6860000}"/>
    <cellStyle name="Total 8 3 21" xfId="34533" xr:uid="{00000000-0005-0000-0000-0000E7860000}"/>
    <cellStyle name="Total 8 3 22" xfId="34534" xr:uid="{00000000-0005-0000-0000-0000E8860000}"/>
    <cellStyle name="Total 8 3 23" xfId="34535" xr:uid="{00000000-0005-0000-0000-0000E9860000}"/>
    <cellStyle name="Total 8 3 24" xfId="34536" xr:uid="{00000000-0005-0000-0000-0000EA860000}"/>
    <cellStyle name="Total 8 3 25" xfId="34537" xr:uid="{00000000-0005-0000-0000-0000EB860000}"/>
    <cellStyle name="Total 8 3 3" xfId="34538" xr:uid="{00000000-0005-0000-0000-0000EC860000}"/>
    <cellStyle name="Total 8 3 4" xfId="34539" xr:uid="{00000000-0005-0000-0000-0000ED860000}"/>
    <cellStyle name="Total 8 3 5" xfId="34540" xr:uid="{00000000-0005-0000-0000-0000EE860000}"/>
    <cellStyle name="Total 8 3 6" xfId="34541" xr:uid="{00000000-0005-0000-0000-0000EF860000}"/>
    <cellStyle name="Total 8 3 7" xfId="34542" xr:uid="{00000000-0005-0000-0000-0000F0860000}"/>
    <cellStyle name="Total 8 3 8" xfId="34543" xr:uid="{00000000-0005-0000-0000-0000F1860000}"/>
    <cellStyle name="Total 8 3 9" xfId="34544" xr:uid="{00000000-0005-0000-0000-0000F2860000}"/>
    <cellStyle name="Total 8 30" xfId="34545" xr:uid="{00000000-0005-0000-0000-0000F3860000}"/>
    <cellStyle name="Total 8 31" xfId="34546" xr:uid="{00000000-0005-0000-0000-0000F4860000}"/>
    <cellStyle name="Total 8 32" xfId="34547" xr:uid="{00000000-0005-0000-0000-0000F5860000}"/>
    <cellStyle name="Total 8 33" xfId="34548" xr:uid="{00000000-0005-0000-0000-0000F6860000}"/>
    <cellStyle name="Total 8 34" xfId="34549" xr:uid="{00000000-0005-0000-0000-0000F7860000}"/>
    <cellStyle name="Total 8 35" xfId="34550" xr:uid="{00000000-0005-0000-0000-0000F8860000}"/>
    <cellStyle name="Total 8 36" xfId="34551" xr:uid="{00000000-0005-0000-0000-0000F9860000}"/>
    <cellStyle name="Total 8 37" xfId="34552" xr:uid="{00000000-0005-0000-0000-0000FA860000}"/>
    <cellStyle name="Total 8 38" xfId="34553" xr:uid="{00000000-0005-0000-0000-0000FB860000}"/>
    <cellStyle name="Total 8 39" xfId="34554" xr:uid="{00000000-0005-0000-0000-0000FC860000}"/>
    <cellStyle name="Total 8 4" xfId="34555" xr:uid="{00000000-0005-0000-0000-0000FD860000}"/>
    <cellStyle name="Total 8 4 10" xfId="34556" xr:uid="{00000000-0005-0000-0000-0000FE860000}"/>
    <cellStyle name="Total 8 4 11" xfId="34557" xr:uid="{00000000-0005-0000-0000-0000FF860000}"/>
    <cellStyle name="Total 8 4 12" xfId="34558" xr:uid="{00000000-0005-0000-0000-000000870000}"/>
    <cellStyle name="Total 8 4 13" xfId="34559" xr:uid="{00000000-0005-0000-0000-000001870000}"/>
    <cellStyle name="Total 8 4 14" xfId="34560" xr:uid="{00000000-0005-0000-0000-000002870000}"/>
    <cellStyle name="Total 8 4 15" xfId="34561" xr:uid="{00000000-0005-0000-0000-000003870000}"/>
    <cellStyle name="Total 8 4 16" xfId="34562" xr:uid="{00000000-0005-0000-0000-000004870000}"/>
    <cellStyle name="Total 8 4 17" xfId="34563" xr:uid="{00000000-0005-0000-0000-000005870000}"/>
    <cellStyle name="Total 8 4 18" xfId="34564" xr:uid="{00000000-0005-0000-0000-000006870000}"/>
    <cellStyle name="Total 8 4 19" xfId="34565" xr:uid="{00000000-0005-0000-0000-000007870000}"/>
    <cellStyle name="Total 8 4 2" xfId="34566" xr:uid="{00000000-0005-0000-0000-000008870000}"/>
    <cellStyle name="Total 8 4 2 2" xfId="34567" xr:uid="{00000000-0005-0000-0000-000009870000}"/>
    <cellStyle name="Total 8 4 2 3" xfId="34568" xr:uid="{00000000-0005-0000-0000-00000A870000}"/>
    <cellStyle name="Total 8 4 2 4" xfId="34569" xr:uid="{00000000-0005-0000-0000-00000B870000}"/>
    <cellStyle name="Total 8 4 2 5" xfId="34570" xr:uid="{00000000-0005-0000-0000-00000C870000}"/>
    <cellStyle name="Total 8 4 2 6" xfId="34571" xr:uid="{00000000-0005-0000-0000-00000D870000}"/>
    <cellStyle name="Total 8 4 20" xfId="34572" xr:uid="{00000000-0005-0000-0000-00000E870000}"/>
    <cellStyle name="Total 8 4 21" xfId="34573" xr:uid="{00000000-0005-0000-0000-00000F870000}"/>
    <cellStyle name="Total 8 4 22" xfId="34574" xr:uid="{00000000-0005-0000-0000-000010870000}"/>
    <cellStyle name="Total 8 4 23" xfId="34575" xr:uid="{00000000-0005-0000-0000-000011870000}"/>
    <cellStyle name="Total 8 4 24" xfId="34576" xr:uid="{00000000-0005-0000-0000-000012870000}"/>
    <cellStyle name="Total 8 4 25" xfId="34577" xr:uid="{00000000-0005-0000-0000-000013870000}"/>
    <cellStyle name="Total 8 4 3" xfId="34578" xr:uid="{00000000-0005-0000-0000-000014870000}"/>
    <cellStyle name="Total 8 4 4" xfId="34579" xr:uid="{00000000-0005-0000-0000-000015870000}"/>
    <cellStyle name="Total 8 4 5" xfId="34580" xr:uid="{00000000-0005-0000-0000-000016870000}"/>
    <cellStyle name="Total 8 4 6" xfId="34581" xr:uid="{00000000-0005-0000-0000-000017870000}"/>
    <cellStyle name="Total 8 4 7" xfId="34582" xr:uid="{00000000-0005-0000-0000-000018870000}"/>
    <cellStyle name="Total 8 4 8" xfId="34583" xr:uid="{00000000-0005-0000-0000-000019870000}"/>
    <cellStyle name="Total 8 4 9" xfId="34584" xr:uid="{00000000-0005-0000-0000-00001A870000}"/>
    <cellStyle name="Total 8 40" xfId="34585" xr:uid="{00000000-0005-0000-0000-00001B870000}"/>
    <cellStyle name="Total 8 41" xfId="34586" xr:uid="{00000000-0005-0000-0000-00001C870000}"/>
    <cellStyle name="Total 8 5" xfId="34587" xr:uid="{00000000-0005-0000-0000-00001D870000}"/>
    <cellStyle name="Total 8 5 10" xfId="34588" xr:uid="{00000000-0005-0000-0000-00001E870000}"/>
    <cellStyle name="Total 8 5 11" xfId="34589" xr:uid="{00000000-0005-0000-0000-00001F870000}"/>
    <cellStyle name="Total 8 5 12" xfId="34590" xr:uid="{00000000-0005-0000-0000-000020870000}"/>
    <cellStyle name="Total 8 5 13" xfId="34591" xr:uid="{00000000-0005-0000-0000-000021870000}"/>
    <cellStyle name="Total 8 5 14" xfId="34592" xr:uid="{00000000-0005-0000-0000-000022870000}"/>
    <cellStyle name="Total 8 5 15" xfId="34593" xr:uid="{00000000-0005-0000-0000-000023870000}"/>
    <cellStyle name="Total 8 5 16" xfId="34594" xr:uid="{00000000-0005-0000-0000-000024870000}"/>
    <cellStyle name="Total 8 5 17" xfId="34595" xr:uid="{00000000-0005-0000-0000-000025870000}"/>
    <cellStyle name="Total 8 5 18" xfId="34596" xr:uid="{00000000-0005-0000-0000-000026870000}"/>
    <cellStyle name="Total 8 5 19" xfId="34597" xr:uid="{00000000-0005-0000-0000-000027870000}"/>
    <cellStyle name="Total 8 5 2" xfId="34598" xr:uid="{00000000-0005-0000-0000-000028870000}"/>
    <cellStyle name="Total 8 5 2 2" xfId="34599" xr:uid="{00000000-0005-0000-0000-000029870000}"/>
    <cellStyle name="Total 8 5 2 3" xfId="34600" xr:uid="{00000000-0005-0000-0000-00002A870000}"/>
    <cellStyle name="Total 8 5 2 4" xfId="34601" xr:uid="{00000000-0005-0000-0000-00002B870000}"/>
    <cellStyle name="Total 8 5 2 5" xfId="34602" xr:uid="{00000000-0005-0000-0000-00002C870000}"/>
    <cellStyle name="Total 8 5 2 6" xfId="34603" xr:uid="{00000000-0005-0000-0000-00002D870000}"/>
    <cellStyle name="Total 8 5 20" xfId="34604" xr:uid="{00000000-0005-0000-0000-00002E870000}"/>
    <cellStyle name="Total 8 5 21" xfId="34605" xr:uid="{00000000-0005-0000-0000-00002F870000}"/>
    <cellStyle name="Total 8 5 22" xfId="34606" xr:uid="{00000000-0005-0000-0000-000030870000}"/>
    <cellStyle name="Total 8 5 23" xfId="34607" xr:uid="{00000000-0005-0000-0000-000031870000}"/>
    <cellStyle name="Total 8 5 24" xfId="34608" xr:uid="{00000000-0005-0000-0000-000032870000}"/>
    <cellStyle name="Total 8 5 25" xfId="34609" xr:uid="{00000000-0005-0000-0000-000033870000}"/>
    <cellStyle name="Total 8 5 3" xfId="34610" xr:uid="{00000000-0005-0000-0000-000034870000}"/>
    <cellStyle name="Total 8 5 4" xfId="34611" xr:uid="{00000000-0005-0000-0000-000035870000}"/>
    <cellStyle name="Total 8 5 5" xfId="34612" xr:uid="{00000000-0005-0000-0000-000036870000}"/>
    <cellStyle name="Total 8 5 6" xfId="34613" xr:uid="{00000000-0005-0000-0000-000037870000}"/>
    <cellStyle name="Total 8 5 7" xfId="34614" xr:uid="{00000000-0005-0000-0000-000038870000}"/>
    <cellStyle name="Total 8 5 8" xfId="34615" xr:uid="{00000000-0005-0000-0000-000039870000}"/>
    <cellStyle name="Total 8 5 9" xfId="34616" xr:uid="{00000000-0005-0000-0000-00003A870000}"/>
    <cellStyle name="Total 8 6" xfId="34617" xr:uid="{00000000-0005-0000-0000-00003B870000}"/>
    <cellStyle name="Total 8 6 10" xfId="34618" xr:uid="{00000000-0005-0000-0000-00003C870000}"/>
    <cellStyle name="Total 8 6 11" xfId="34619" xr:uid="{00000000-0005-0000-0000-00003D870000}"/>
    <cellStyle name="Total 8 6 12" xfId="34620" xr:uid="{00000000-0005-0000-0000-00003E870000}"/>
    <cellStyle name="Total 8 6 13" xfId="34621" xr:uid="{00000000-0005-0000-0000-00003F870000}"/>
    <cellStyle name="Total 8 6 14" xfId="34622" xr:uid="{00000000-0005-0000-0000-000040870000}"/>
    <cellStyle name="Total 8 6 15" xfId="34623" xr:uid="{00000000-0005-0000-0000-000041870000}"/>
    <cellStyle name="Total 8 6 16" xfId="34624" xr:uid="{00000000-0005-0000-0000-000042870000}"/>
    <cellStyle name="Total 8 6 17" xfId="34625" xr:uid="{00000000-0005-0000-0000-000043870000}"/>
    <cellStyle name="Total 8 6 18" xfId="34626" xr:uid="{00000000-0005-0000-0000-000044870000}"/>
    <cellStyle name="Total 8 6 19" xfId="34627" xr:uid="{00000000-0005-0000-0000-000045870000}"/>
    <cellStyle name="Total 8 6 2" xfId="34628" xr:uid="{00000000-0005-0000-0000-000046870000}"/>
    <cellStyle name="Total 8 6 20" xfId="34629" xr:uid="{00000000-0005-0000-0000-000047870000}"/>
    <cellStyle name="Total 8 6 21" xfId="34630" xr:uid="{00000000-0005-0000-0000-000048870000}"/>
    <cellStyle name="Total 8 6 22" xfId="34631" xr:uid="{00000000-0005-0000-0000-000049870000}"/>
    <cellStyle name="Total 8 6 23" xfId="34632" xr:uid="{00000000-0005-0000-0000-00004A870000}"/>
    <cellStyle name="Total 8 6 24" xfId="34633" xr:uid="{00000000-0005-0000-0000-00004B870000}"/>
    <cellStyle name="Total 8 6 25" xfId="34634" xr:uid="{00000000-0005-0000-0000-00004C870000}"/>
    <cellStyle name="Total 8 6 3" xfId="34635" xr:uid="{00000000-0005-0000-0000-00004D870000}"/>
    <cellStyle name="Total 8 6 4" xfId="34636" xr:uid="{00000000-0005-0000-0000-00004E870000}"/>
    <cellStyle name="Total 8 6 5" xfId="34637" xr:uid="{00000000-0005-0000-0000-00004F870000}"/>
    <cellStyle name="Total 8 6 6" xfId="34638" xr:uid="{00000000-0005-0000-0000-000050870000}"/>
    <cellStyle name="Total 8 6 7" xfId="34639" xr:uid="{00000000-0005-0000-0000-000051870000}"/>
    <cellStyle name="Total 8 6 8" xfId="34640" xr:uid="{00000000-0005-0000-0000-000052870000}"/>
    <cellStyle name="Total 8 6 9" xfId="34641" xr:uid="{00000000-0005-0000-0000-000053870000}"/>
    <cellStyle name="Total 8 7" xfId="34642" xr:uid="{00000000-0005-0000-0000-000054870000}"/>
    <cellStyle name="Total 8 7 10" xfId="34643" xr:uid="{00000000-0005-0000-0000-000055870000}"/>
    <cellStyle name="Total 8 7 11" xfId="34644" xr:uid="{00000000-0005-0000-0000-000056870000}"/>
    <cellStyle name="Total 8 7 12" xfId="34645" xr:uid="{00000000-0005-0000-0000-000057870000}"/>
    <cellStyle name="Total 8 7 13" xfId="34646" xr:uid="{00000000-0005-0000-0000-000058870000}"/>
    <cellStyle name="Total 8 7 14" xfId="34647" xr:uid="{00000000-0005-0000-0000-000059870000}"/>
    <cellStyle name="Total 8 7 15" xfId="34648" xr:uid="{00000000-0005-0000-0000-00005A870000}"/>
    <cellStyle name="Total 8 7 16" xfId="34649" xr:uid="{00000000-0005-0000-0000-00005B870000}"/>
    <cellStyle name="Total 8 7 17" xfId="34650" xr:uid="{00000000-0005-0000-0000-00005C870000}"/>
    <cellStyle name="Total 8 7 18" xfId="34651" xr:uid="{00000000-0005-0000-0000-00005D870000}"/>
    <cellStyle name="Total 8 7 19" xfId="34652" xr:uid="{00000000-0005-0000-0000-00005E870000}"/>
    <cellStyle name="Total 8 7 2" xfId="34653" xr:uid="{00000000-0005-0000-0000-00005F870000}"/>
    <cellStyle name="Total 8 7 20" xfId="34654" xr:uid="{00000000-0005-0000-0000-000060870000}"/>
    <cellStyle name="Total 8 7 21" xfId="34655" xr:uid="{00000000-0005-0000-0000-000061870000}"/>
    <cellStyle name="Total 8 7 22" xfId="34656" xr:uid="{00000000-0005-0000-0000-000062870000}"/>
    <cellStyle name="Total 8 7 23" xfId="34657" xr:uid="{00000000-0005-0000-0000-000063870000}"/>
    <cellStyle name="Total 8 7 24" xfId="34658" xr:uid="{00000000-0005-0000-0000-000064870000}"/>
    <cellStyle name="Total 8 7 25" xfId="34659" xr:uid="{00000000-0005-0000-0000-000065870000}"/>
    <cellStyle name="Total 8 7 3" xfId="34660" xr:uid="{00000000-0005-0000-0000-000066870000}"/>
    <cellStyle name="Total 8 7 4" xfId="34661" xr:uid="{00000000-0005-0000-0000-000067870000}"/>
    <cellStyle name="Total 8 7 5" xfId="34662" xr:uid="{00000000-0005-0000-0000-000068870000}"/>
    <cellStyle name="Total 8 7 6" xfId="34663" xr:uid="{00000000-0005-0000-0000-000069870000}"/>
    <cellStyle name="Total 8 7 7" xfId="34664" xr:uid="{00000000-0005-0000-0000-00006A870000}"/>
    <cellStyle name="Total 8 7 8" xfId="34665" xr:uid="{00000000-0005-0000-0000-00006B870000}"/>
    <cellStyle name="Total 8 7 9" xfId="34666" xr:uid="{00000000-0005-0000-0000-00006C870000}"/>
    <cellStyle name="Total 8 8" xfId="34667" xr:uid="{00000000-0005-0000-0000-00006D870000}"/>
    <cellStyle name="Total 8 8 10" xfId="34668" xr:uid="{00000000-0005-0000-0000-00006E870000}"/>
    <cellStyle name="Total 8 8 11" xfId="34669" xr:uid="{00000000-0005-0000-0000-00006F870000}"/>
    <cellStyle name="Total 8 8 12" xfId="34670" xr:uid="{00000000-0005-0000-0000-000070870000}"/>
    <cellStyle name="Total 8 8 13" xfId="34671" xr:uid="{00000000-0005-0000-0000-000071870000}"/>
    <cellStyle name="Total 8 8 14" xfId="34672" xr:uid="{00000000-0005-0000-0000-000072870000}"/>
    <cellStyle name="Total 8 8 15" xfId="34673" xr:uid="{00000000-0005-0000-0000-000073870000}"/>
    <cellStyle name="Total 8 8 16" xfId="34674" xr:uid="{00000000-0005-0000-0000-000074870000}"/>
    <cellStyle name="Total 8 8 17" xfId="34675" xr:uid="{00000000-0005-0000-0000-000075870000}"/>
    <cellStyle name="Total 8 8 18" xfId="34676" xr:uid="{00000000-0005-0000-0000-000076870000}"/>
    <cellStyle name="Total 8 8 19" xfId="34677" xr:uid="{00000000-0005-0000-0000-000077870000}"/>
    <cellStyle name="Total 8 8 2" xfId="34678" xr:uid="{00000000-0005-0000-0000-000078870000}"/>
    <cellStyle name="Total 8 8 20" xfId="34679" xr:uid="{00000000-0005-0000-0000-000079870000}"/>
    <cellStyle name="Total 8 8 21" xfId="34680" xr:uid="{00000000-0005-0000-0000-00007A870000}"/>
    <cellStyle name="Total 8 8 22" xfId="34681" xr:uid="{00000000-0005-0000-0000-00007B870000}"/>
    <cellStyle name="Total 8 8 23" xfId="34682" xr:uid="{00000000-0005-0000-0000-00007C870000}"/>
    <cellStyle name="Total 8 8 24" xfId="34683" xr:uid="{00000000-0005-0000-0000-00007D870000}"/>
    <cellStyle name="Total 8 8 25" xfId="34684" xr:uid="{00000000-0005-0000-0000-00007E870000}"/>
    <cellStyle name="Total 8 8 3" xfId="34685" xr:uid="{00000000-0005-0000-0000-00007F870000}"/>
    <cellStyle name="Total 8 8 4" xfId="34686" xr:uid="{00000000-0005-0000-0000-000080870000}"/>
    <cellStyle name="Total 8 8 5" xfId="34687" xr:uid="{00000000-0005-0000-0000-000081870000}"/>
    <cellStyle name="Total 8 8 6" xfId="34688" xr:uid="{00000000-0005-0000-0000-000082870000}"/>
    <cellStyle name="Total 8 8 7" xfId="34689" xr:uid="{00000000-0005-0000-0000-000083870000}"/>
    <cellStyle name="Total 8 8 8" xfId="34690" xr:uid="{00000000-0005-0000-0000-000084870000}"/>
    <cellStyle name="Total 8 8 9" xfId="34691" xr:uid="{00000000-0005-0000-0000-000085870000}"/>
    <cellStyle name="Total 8 9" xfId="34692" xr:uid="{00000000-0005-0000-0000-000086870000}"/>
    <cellStyle name="Total 8 9 10" xfId="34693" xr:uid="{00000000-0005-0000-0000-000087870000}"/>
    <cellStyle name="Total 8 9 11" xfId="34694" xr:uid="{00000000-0005-0000-0000-000088870000}"/>
    <cellStyle name="Total 8 9 12" xfId="34695" xr:uid="{00000000-0005-0000-0000-000089870000}"/>
    <cellStyle name="Total 8 9 13" xfId="34696" xr:uid="{00000000-0005-0000-0000-00008A870000}"/>
    <cellStyle name="Total 8 9 14" xfId="34697" xr:uid="{00000000-0005-0000-0000-00008B870000}"/>
    <cellStyle name="Total 8 9 15" xfId="34698" xr:uid="{00000000-0005-0000-0000-00008C870000}"/>
    <cellStyle name="Total 8 9 16" xfId="34699" xr:uid="{00000000-0005-0000-0000-00008D870000}"/>
    <cellStyle name="Total 8 9 17" xfId="34700" xr:uid="{00000000-0005-0000-0000-00008E870000}"/>
    <cellStyle name="Total 8 9 18" xfId="34701" xr:uid="{00000000-0005-0000-0000-00008F870000}"/>
    <cellStyle name="Total 8 9 19" xfId="34702" xr:uid="{00000000-0005-0000-0000-000090870000}"/>
    <cellStyle name="Total 8 9 2" xfId="34703" xr:uid="{00000000-0005-0000-0000-000091870000}"/>
    <cellStyle name="Total 8 9 20" xfId="34704" xr:uid="{00000000-0005-0000-0000-000092870000}"/>
    <cellStyle name="Total 8 9 21" xfId="34705" xr:uid="{00000000-0005-0000-0000-000093870000}"/>
    <cellStyle name="Total 8 9 22" xfId="34706" xr:uid="{00000000-0005-0000-0000-000094870000}"/>
    <cellStyle name="Total 8 9 23" xfId="34707" xr:uid="{00000000-0005-0000-0000-000095870000}"/>
    <cellStyle name="Total 8 9 24" xfId="34708" xr:uid="{00000000-0005-0000-0000-000096870000}"/>
    <cellStyle name="Total 8 9 25" xfId="34709" xr:uid="{00000000-0005-0000-0000-000097870000}"/>
    <cellStyle name="Total 8 9 3" xfId="34710" xr:uid="{00000000-0005-0000-0000-000098870000}"/>
    <cellStyle name="Total 8 9 4" xfId="34711" xr:uid="{00000000-0005-0000-0000-000099870000}"/>
    <cellStyle name="Total 8 9 5" xfId="34712" xr:uid="{00000000-0005-0000-0000-00009A870000}"/>
    <cellStyle name="Total 8 9 6" xfId="34713" xr:uid="{00000000-0005-0000-0000-00009B870000}"/>
    <cellStyle name="Total 8 9 7" xfId="34714" xr:uid="{00000000-0005-0000-0000-00009C870000}"/>
    <cellStyle name="Total 8 9 8" xfId="34715" xr:uid="{00000000-0005-0000-0000-00009D870000}"/>
    <cellStyle name="Total 8 9 9" xfId="34716" xr:uid="{00000000-0005-0000-0000-00009E870000}"/>
    <cellStyle name="Total 9" xfId="34717" xr:uid="{00000000-0005-0000-0000-00009F870000}"/>
    <cellStyle name="Total 9 10" xfId="34718" xr:uid="{00000000-0005-0000-0000-0000A0870000}"/>
    <cellStyle name="Total 9 10 10" xfId="34719" xr:uid="{00000000-0005-0000-0000-0000A1870000}"/>
    <cellStyle name="Total 9 10 11" xfId="34720" xr:uid="{00000000-0005-0000-0000-0000A2870000}"/>
    <cellStyle name="Total 9 10 12" xfId="34721" xr:uid="{00000000-0005-0000-0000-0000A3870000}"/>
    <cellStyle name="Total 9 10 13" xfId="34722" xr:uid="{00000000-0005-0000-0000-0000A4870000}"/>
    <cellStyle name="Total 9 10 14" xfId="34723" xr:uid="{00000000-0005-0000-0000-0000A5870000}"/>
    <cellStyle name="Total 9 10 15" xfId="34724" xr:uid="{00000000-0005-0000-0000-0000A6870000}"/>
    <cellStyle name="Total 9 10 16" xfId="34725" xr:uid="{00000000-0005-0000-0000-0000A7870000}"/>
    <cellStyle name="Total 9 10 17" xfId="34726" xr:uid="{00000000-0005-0000-0000-0000A8870000}"/>
    <cellStyle name="Total 9 10 18" xfId="34727" xr:uid="{00000000-0005-0000-0000-0000A9870000}"/>
    <cellStyle name="Total 9 10 19" xfId="34728" xr:uid="{00000000-0005-0000-0000-0000AA870000}"/>
    <cellStyle name="Total 9 10 2" xfId="34729" xr:uid="{00000000-0005-0000-0000-0000AB870000}"/>
    <cellStyle name="Total 9 10 20" xfId="34730" xr:uid="{00000000-0005-0000-0000-0000AC870000}"/>
    <cellStyle name="Total 9 10 21" xfId="34731" xr:uid="{00000000-0005-0000-0000-0000AD870000}"/>
    <cellStyle name="Total 9 10 22" xfId="34732" xr:uid="{00000000-0005-0000-0000-0000AE870000}"/>
    <cellStyle name="Total 9 10 23" xfId="34733" xr:uid="{00000000-0005-0000-0000-0000AF870000}"/>
    <cellStyle name="Total 9 10 24" xfId="34734" xr:uid="{00000000-0005-0000-0000-0000B0870000}"/>
    <cellStyle name="Total 9 10 25" xfId="34735" xr:uid="{00000000-0005-0000-0000-0000B1870000}"/>
    <cellStyle name="Total 9 10 3" xfId="34736" xr:uid="{00000000-0005-0000-0000-0000B2870000}"/>
    <cellStyle name="Total 9 10 4" xfId="34737" xr:uid="{00000000-0005-0000-0000-0000B3870000}"/>
    <cellStyle name="Total 9 10 5" xfId="34738" xr:uid="{00000000-0005-0000-0000-0000B4870000}"/>
    <cellStyle name="Total 9 10 6" xfId="34739" xr:uid="{00000000-0005-0000-0000-0000B5870000}"/>
    <cellStyle name="Total 9 10 7" xfId="34740" xr:uid="{00000000-0005-0000-0000-0000B6870000}"/>
    <cellStyle name="Total 9 10 8" xfId="34741" xr:uid="{00000000-0005-0000-0000-0000B7870000}"/>
    <cellStyle name="Total 9 10 9" xfId="34742" xr:uid="{00000000-0005-0000-0000-0000B8870000}"/>
    <cellStyle name="Total 9 11" xfId="34743" xr:uid="{00000000-0005-0000-0000-0000B9870000}"/>
    <cellStyle name="Total 9 11 2" xfId="34744" xr:uid="{00000000-0005-0000-0000-0000BA870000}"/>
    <cellStyle name="Total 9 11 3" xfId="34745" xr:uid="{00000000-0005-0000-0000-0000BB870000}"/>
    <cellStyle name="Total 9 11 4" xfId="34746" xr:uid="{00000000-0005-0000-0000-0000BC870000}"/>
    <cellStyle name="Total 9 11 5" xfId="34747" xr:uid="{00000000-0005-0000-0000-0000BD870000}"/>
    <cellStyle name="Total 9 11 6" xfId="34748" xr:uid="{00000000-0005-0000-0000-0000BE870000}"/>
    <cellStyle name="Total 9 12" xfId="34749" xr:uid="{00000000-0005-0000-0000-0000BF870000}"/>
    <cellStyle name="Total 9 13" xfId="34750" xr:uid="{00000000-0005-0000-0000-0000C0870000}"/>
    <cellStyle name="Total 9 14" xfId="34751" xr:uid="{00000000-0005-0000-0000-0000C1870000}"/>
    <cellStyle name="Total 9 15" xfId="34752" xr:uid="{00000000-0005-0000-0000-0000C2870000}"/>
    <cellStyle name="Total 9 16" xfId="34753" xr:uid="{00000000-0005-0000-0000-0000C3870000}"/>
    <cellStyle name="Total 9 17" xfId="34754" xr:uid="{00000000-0005-0000-0000-0000C4870000}"/>
    <cellStyle name="Total 9 18" xfId="34755" xr:uid="{00000000-0005-0000-0000-0000C5870000}"/>
    <cellStyle name="Total 9 19" xfId="34756" xr:uid="{00000000-0005-0000-0000-0000C6870000}"/>
    <cellStyle name="Total 9 2" xfId="34757" xr:uid="{00000000-0005-0000-0000-0000C7870000}"/>
    <cellStyle name="Total 9 2 10" xfId="34758" xr:uid="{00000000-0005-0000-0000-0000C8870000}"/>
    <cellStyle name="Total 9 2 11" xfId="34759" xr:uid="{00000000-0005-0000-0000-0000C9870000}"/>
    <cellStyle name="Total 9 2 12" xfId="34760" xr:uid="{00000000-0005-0000-0000-0000CA870000}"/>
    <cellStyle name="Total 9 2 13" xfId="34761" xr:uid="{00000000-0005-0000-0000-0000CB870000}"/>
    <cellStyle name="Total 9 2 14" xfId="34762" xr:uid="{00000000-0005-0000-0000-0000CC870000}"/>
    <cellStyle name="Total 9 2 15" xfId="34763" xr:uid="{00000000-0005-0000-0000-0000CD870000}"/>
    <cellStyle name="Total 9 2 16" xfId="34764" xr:uid="{00000000-0005-0000-0000-0000CE870000}"/>
    <cellStyle name="Total 9 2 17" xfId="34765" xr:uid="{00000000-0005-0000-0000-0000CF870000}"/>
    <cellStyle name="Total 9 2 18" xfId="34766" xr:uid="{00000000-0005-0000-0000-0000D0870000}"/>
    <cellStyle name="Total 9 2 19" xfId="34767" xr:uid="{00000000-0005-0000-0000-0000D1870000}"/>
    <cellStyle name="Total 9 2 2" xfId="34768" xr:uid="{00000000-0005-0000-0000-0000D2870000}"/>
    <cellStyle name="Total 9 2 2 2" xfId="34769" xr:uid="{00000000-0005-0000-0000-0000D3870000}"/>
    <cellStyle name="Total 9 2 2 3" xfId="34770" xr:uid="{00000000-0005-0000-0000-0000D4870000}"/>
    <cellStyle name="Total 9 2 2 4" xfId="34771" xr:uid="{00000000-0005-0000-0000-0000D5870000}"/>
    <cellStyle name="Total 9 2 2 5" xfId="34772" xr:uid="{00000000-0005-0000-0000-0000D6870000}"/>
    <cellStyle name="Total 9 2 2 6" xfId="34773" xr:uid="{00000000-0005-0000-0000-0000D7870000}"/>
    <cellStyle name="Total 9 2 20" xfId="34774" xr:uid="{00000000-0005-0000-0000-0000D8870000}"/>
    <cellStyle name="Total 9 2 21" xfId="34775" xr:uid="{00000000-0005-0000-0000-0000D9870000}"/>
    <cellStyle name="Total 9 2 22" xfId="34776" xr:uid="{00000000-0005-0000-0000-0000DA870000}"/>
    <cellStyle name="Total 9 2 23" xfId="34777" xr:uid="{00000000-0005-0000-0000-0000DB870000}"/>
    <cellStyle name="Total 9 2 24" xfId="34778" xr:uid="{00000000-0005-0000-0000-0000DC870000}"/>
    <cellStyle name="Total 9 2 25" xfId="34779" xr:uid="{00000000-0005-0000-0000-0000DD870000}"/>
    <cellStyle name="Total 9 2 3" xfId="34780" xr:uid="{00000000-0005-0000-0000-0000DE870000}"/>
    <cellStyle name="Total 9 2 4" xfId="34781" xr:uid="{00000000-0005-0000-0000-0000DF870000}"/>
    <cellStyle name="Total 9 2 5" xfId="34782" xr:uid="{00000000-0005-0000-0000-0000E0870000}"/>
    <cellStyle name="Total 9 2 6" xfId="34783" xr:uid="{00000000-0005-0000-0000-0000E1870000}"/>
    <cellStyle name="Total 9 2 7" xfId="34784" xr:uid="{00000000-0005-0000-0000-0000E2870000}"/>
    <cellStyle name="Total 9 2 8" xfId="34785" xr:uid="{00000000-0005-0000-0000-0000E3870000}"/>
    <cellStyle name="Total 9 2 9" xfId="34786" xr:uid="{00000000-0005-0000-0000-0000E4870000}"/>
    <cellStyle name="Total 9 20" xfId="34787" xr:uid="{00000000-0005-0000-0000-0000E5870000}"/>
    <cellStyle name="Total 9 21" xfId="34788" xr:uid="{00000000-0005-0000-0000-0000E6870000}"/>
    <cellStyle name="Total 9 22" xfId="34789" xr:uid="{00000000-0005-0000-0000-0000E7870000}"/>
    <cellStyle name="Total 9 23" xfId="34790" xr:uid="{00000000-0005-0000-0000-0000E8870000}"/>
    <cellStyle name="Total 9 24" xfId="34791" xr:uid="{00000000-0005-0000-0000-0000E9870000}"/>
    <cellStyle name="Total 9 25" xfId="34792" xr:uid="{00000000-0005-0000-0000-0000EA870000}"/>
    <cellStyle name="Total 9 26" xfId="34793" xr:uid="{00000000-0005-0000-0000-0000EB870000}"/>
    <cellStyle name="Total 9 27" xfId="34794" xr:uid="{00000000-0005-0000-0000-0000EC870000}"/>
    <cellStyle name="Total 9 28" xfId="34795" xr:uid="{00000000-0005-0000-0000-0000ED870000}"/>
    <cellStyle name="Total 9 29" xfId="34796" xr:uid="{00000000-0005-0000-0000-0000EE870000}"/>
    <cellStyle name="Total 9 3" xfId="34797" xr:uid="{00000000-0005-0000-0000-0000EF870000}"/>
    <cellStyle name="Total 9 3 10" xfId="34798" xr:uid="{00000000-0005-0000-0000-0000F0870000}"/>
    <cellStyle name="Total 9 3 11" xfId="34799" xr:uid="{00000000-0005-0000-0000-0000F1870000}"/>
    <cellStyle name="Total 9 3 12" xfId="34800" xr:uid="{00000000-0005-0000-0000-0000F2870000}"/>
    <cellStyle name="Total 9 3 13" xfId="34801" xr:uid="{00000000-0005-0000-0000-0000F3870000}"/>
    <cellStyle name="Total 9 3 14" xfId="34802" xr:uid="{00000000-0005-0000-0000-0000F4870000}"/>
    <cellStyle name="Total 9 3 15" xfId="34803" xr:uid="{00000000-0005-0000-0000-0000F5870000}"/>
    <cellStyle name="Total 9 3 16" xfId="34804" xr:uid="{00000000-0005-0000-0000-0000F6870000}"/>
    <cellStyle name="Total 9 3 17" xfId="34805" xr:uid="{00000000-0005-0000-0000-0000F7870000}"/>
    <cellStyle name="Total 9 3 18" xfId="34806" xr:uid="{00000000-0005-0000-0000-0000F8870000}"/>
    <cellStyle name="Total 9 3 19" xfId="34807" xr:uid="{00000000-0005-0000-0000-0000F9870000}"/>
    <cellStyle name="Total 9 3 2" xfId="34808" xr:uid="{00000000-0005-0000-0000-0000FA870000}"/>
    <cellStyle name="Total 9 3 2 2" xfId="34809" xr:uid="{00000000-0005-0000-0000-0000FB870000}"/>
    <cellStyle name="Total 9 3 2 3" xfId="34810" xr:uid="{00000000-0005-0000-0000-0000FC870000}"/>
    <cellStyle name="Total 9 3 2 4" xfId="34811" xr:uid="{00000000-0005-0000-0000-0000FD870000}"/>
    <cellStyle name="Total 9 3 2 5" xfId="34812" xr:uid="{00000000-0005-0000-0000-0000FE870000}"/>
    <cellStyle name="Total 9 3 2 6" xfId="34813" xr:uid="{00000000-0005-0000-0000-0000FF870000}"/>
    <cellStyle name="Total 9 3 20" xfId="34814" xr:uid="{00000000-0005-0000-0000-000000880000}"/>
    <cellStyle name="Total 9 3 21" xfId="34815" xr:uid="{00000000-0005-0000-0000-000001880000}"/>
    <cellStyle name="Total 9 3 22" xfId="34816" xr:uid="{00000000-0005-0000-0000-000002880000}"/>
    <cellStyle name="Total 9 3 23" xfId="34817" xr:uid="{00000000-0005-0000-0000-000003880000}"/>
    <cellStyle name="Total 9 3 24" xfId="34818" xr:uid="{00000000-0005-0000-0000-000004880000}"/>
    <cellStyle name="Total 9 3 25" xfId="34819" xr:uid="{00000000-0005-0000-0000-000005880000}"/>
    <cellStyle name="Total 9 3 3" xfId="34820" xr:uid="{00000000-0005-0000-0000-000006880000}"/>
    <cellStyle name="Total 9 3 4" xfId="34821" xr:uid="{00000000-0005-0000-0000-000007880000}"/>
    <cellStyle name="Total 9 3 5" xfId="34822" xr:uid="{00000000-0005-0000-0000-000008880000}"/>
    <cellStyle name="Total 9 3 6" xfId="34823" xr:uid="{00000000-0005-0000-0000-000009880000}"/>
    <cellStyle name="Total 9 3 7" xfId="34824" xr:uid="{00000000-0005-0000-0000-00000A880000}"/>
    <cellStyle name="Total 9 3 8" xfId="34825" xr:uid="{00000000-0005-0000-0000-00000B880000}"/>
    <cellStyle name="Total 9 3 9" xfId="34826" xr:uid="{00000000-0005-0000-0000-00000C880000}"/>
    <cellStyle name="Total 9 30" xfId="34827" xr:uid="{00000000-0005-0000-0000-00000D880000}"/>
    <cellStyle name="Total 9 31" xfId="34828" xr:uid="{00000000-0005-0000-0000-00000E880000}"/>
    <cellStyle name="Total 9 32" xfId="34829" xr:uid="{00000000-0005-0000-0000-00000F880000}"/>
    <cellStyle name="Total 9 33" xfId="34830" xr:uid="{00000000-0005-0000-0000-000010880000}"/>
    <cellStyle name="Total 9 34" xfId="34831" xr:uid="{00000000-0005-0000-0000-000011880000}"/>
    <cellStyle name="Total 9 35" xfId="34832" xr:uid="{00000000-0005-0000-0000-000012880000}"/>
    <cellStyle name="Total 9 36" xfId="34833" xr:uid="{00000000-0005-0000-0000-000013880000}"/>
    <cellStyle name="Total 9 37" xfId="34834" xr:uid="{00000000-0005-0000-0000-000014880000}"/>
    <cellStyle name="Total 9 38" xfId="34835" xr:uid="{00000000-0005-0000-0000-000015880000}"/>
    <cellStyle name="Total 9 39" xfId="34836" xr:uid="{00000000-0005-0000-0000-000016880000}"/>
    <cellStyle name="Total 9 4" xfId="34837" xr:uid="{00000000-0005-0000-0000-000017880000}"/>
    <cellStyle name="Total 9 4 10" xfId="34838" xr:uid="{00000000-0005-0000-0000-000018880000}"/>
    <cellStyle name="Total 9 4 11" xfId="34839" xr:uid="{00000000-0005-0000-0000-000019880000}"/>
    <cellStyle name="Total 9 4 12" xfId="34840" xr:uid="{00000000-0005-0000-0000-00001A880000}"/>
    <cellStyle name="Total 9 4 13" xfId="34841" xr:uid="{00000000-0005-0000-0000-00001B880000}"/>
    <cellStyle name="Total 9 4 14" xfId="34842" xr:uid="{00000000-0005-0000-0000-00001C880000}"/>
    <cellStyle name="Total 9 4 15" xfId="34843" xr:uid="{00000000-0005-0000-0000-00001D880000}"/>
    <cellStyle name="Total 9 4 16" xfId="34844" xr:uid="{00000000-0005-0000-0000-00001E880000}"/>
    <cellStyle name="Total 9 4 17" xfId="34845" xr:uid="{00000000-0005-0000-0000-00001F880000}"/>
    <cellStyle name="Total 9 4 18" xfId="34846" xr:uid="{00000000-0005-0000-0000-000020880000}"/>
    <cellStyle name="Total 9 4 19" xfId="34847" xr:uid="{00000000-0005-0000-0000-000021880000}"/>
    <cellStyle name="Total 9 4 2" xfId="34848" xr:uid="{00000000-0005-0000-0000-000022880000}"/>
    <cellStyle name="Total 9 4 2 2" xfId="34849" xr:uid="{00000000-0005-0000-0000-000023880000}"/>
    <cellStyle name="Total 9 4 2 3" xfId="34850" xr:uid="{00000000-0005-0000-0000-000024880000}"/>
    <cellStyle name="Total 9 4 2 4" xfId="34851" xr:uid="{00000000-0005-0000-0000-000025880000}"/>
    <cellStyle name="Total 9 4 2 5" xfId="34852" xr:uid="{00000000-0005-0000-0000-000026880000}"/>
    <cellStyle name="Total 9 4 2 6" xfId="34853" xr:uid="{00000000-0005-0000-0000-000027880000}"/>
    <cellStyle name="Total 9 4 20" xfId="34854" xr:uid="{00000000-0005-0000-0000-000028880000}"/>
    <cellStyle name="Total 9 4 21" xfId="34855" xr:uid="{00000000-0005-0000-0000-000029880000}"/>
    <cellStyle name="Total 9 4 22" xfId="34856" xr:uid="{00000000-0005-0000-0000-00002A880000}"/>
    <cellStyle name="Total 9 4 23" xfId="34857" xr:uid="{00000000-0005-0000-0000-00002B880000}"/>
    <cellStyle name="Total 9 4 24" xfId="34858" xr:uid="{00000000-0005-0000-0000-00002C880000}"/>
    <cellStyle name="Total 9 4 25" xfId="34859" xr:uid="{00000000-0005-0000-0000-00002D880000}"/>
    <cellStyle name="Total 9 4 3" xfId="34860" xr:uid="{00000000-0005-0000-0000-00002E880000}"/>
    <cellStyle name="Total 9 4 4" xfId="34861" xr:uid="{00000000-0005-0000-0000-00002F880000}"/>
    <cellStyle name="Total 9 4 5" xfId="34862" xr:uid="{00000000-0005-0000-0000-000030880000}"/>
    <cellStyle name="Total 9 4 6" xfId="34863" xr:uid="{00000000-0005-0000-0000-000031880000}"/>
    <cellStyle name="Total 9 4 7" xfId="34864" xr:uid="{00000000-0005-0000-0000-000032880000}"/>
    <cellStyle name="Total 9 4 8" xfId="34865" xr:uid="{00000000-0005-0000-0000-000033880000}"/>
    <cellStyle name="Total 9 4 9" xfId="34866" xr:uid="{00000000-0005-0000-0000-000034880000}"/>
    <cellStyle name="Total 9 40" xfId="34867" xr:uid="{00000000-0005-0000-0000-000035880000}"/>
    <cellStyle name="Total 9 41" xfId="34868" xr:uid="{00000000-0005-0000-0000-000036880000}"/>
    <cellStyle name="Total 9 5" xfId="34869" xr:uid="{00000000-0005-0000-0000-000037880000}"/>
    <cellStyle name="Total 9 5 10" xfId="34870" xr:uid="{00000000-0005-0000-0000-000038880000}"/>
    <cellStyle name="Total 9 5 11" xfId="34871" xr:uid="{00000000-0005-0000-0000-000039880000}"/>
    <cellStyle name="Total 9 5 12" xfId="34872" xr:uid="{00000000-0005-0000-0000-00003A880000}"/>
    <cellStyle name="Total 9 5 13" xfId="34873" xr:uid="{00000000-0005-0000-0000-00003B880000}"/>
    <cellStyle name="Total 9 5 14" xfId="34874" xr:uid="{00000000-0005-0000-0000-00003C880000}"/>
    <cellStyle name="Total 9 5 15" xfId="34875" xr:uid="{00000000-0005-0000-0000-00003D880000}"/>
    <cellStyle name="Total 9 5 16" xfId="34876" xr:uid="{00000000-0005-0000-0000-00003E880000}"/>
    <cellStyle name="Total 9 5 17" xfId="34877" xr:uid="{00000000-0005-0000-0000-00003F880000}"/>
    <cellStyle name="Total 9 5 18" xfId="34878" xr:uid="{00000000-0005-0000-0000-000040880000}"/>
    <cellStyle name="Total 9 5 19" xfId="34879" xr:uid="{00000000-0005-0000-0000-000041880000}"/>
    <cellStyle name="Total 9 5 2" xfId="34880" xr:uid="{00000000-0005-0000-0000-000042880000}"/>
    <cellStyle name="Total 9 5 2 2" xfId="34881" xr:uid="{00000000-0005-0000-0000-000043880000}"/>
    <cellStyle name="Total 9 5 2 3" xfId="34882" xr:uid="{00000000-0005-0000-0000-000044880000}"/>
    <cellStyle name="Total 9 5 2 4" xfId="34883" xr:uid="{00000000-0005-0000-0000-000045880000}"/>
    <cellStyle name="Total 9 5 2 5" xfId="34884" xr:uid="{00000000-0005-0000-0000-000046880000}"/>
    <cellStyle name="Total 9 5 2 6" xfId="34885" xr:uid="{00000000-0005-0000-0000-000047880000}"/>
    <cellStyle name="Total 9 5 20" xfId="34886" xr:uid="{00000000-0005-0000-0000-000048880000}"/>
    <cellStyle name="Total 9 5 21" xfId="34887" xr:uid="{00000000-0005-0000-0000-000049880000}"/>
    <cellStyle name="Total 9 5 22" xfId="34888" xr:uid="{00000000-0005-0000-0000-00004A880000}"/>
    <cellStyle name="Total 9 5 23" xfId="34889" xr:uid="{00000000-0005-0000-0000-00004B880000}"/>
    <cellStyle name="Total 9 5 24" xfId="34890" xr:uid="{00000000-0005-0000-0000-00004C880000}"/>
    <cellStyle name="Total 9 5 25" xfId="34891" xr:uid="{00000000-0005-0000-0000-00004D880000}"/>
    <cellStyle name="Total 9 5 3" xfId="34892" xr:uid="{00000000-0005-0000-0000-00004E880000}"/>
    <cellStyle name="Total 9 5 4" xfId="34893" xr:uid="{00000000-0005-0000-0000-00004F880000}"/>
    <cellStyle name="Total 9 5 5" xfId="34894" xr:uid="{00000000-0005-0000-0000-000050880000}"/>
    <cellStyle name="Total 9 5 6" xfId="34895" xr:uid="{00000000-0005-0000-0000-000051880000}"/>
    <cellStyle name="Total 9 5 7" xfId="34896" xr:uid="{00000000-0005-0000-0000-000052880000}"/>
    <cellStyle name="Total 9 5 8" xfId="34897" xr:uid="{00000000-0005-0000-0000-000053880000}"/>
    <cellStyle name="Total 9 5 9" xfId="34898" xr:uid="{00000000-0005-0000-0000-000054880000}"/>
    <cellStyle name="Total 9 6" xfId="34899" xr:uid="{00000000-0005-0000-0000-000055880000}"/>
    <cellStyle name="Total 9 6 10" xfId="34900" xr:uid="{00000000-0005-0000-0000-000056880000}"/>
    <cellStyle name="Total 9 6 11" xfId="34901" xr:uid="{00000000-0005-0000-0000-000057880000}"/>
    <cellStyle name="Total 9 6 12" xfId="34902" xr:uid="{00000000-0005-0000-0000-000058880000}"/>
    <cellStyle name="Total 9 6 13" xfId="34903" xr:uid="{00000000-0005-0000-0000-000059880000}"/>
    <cellStyle name="Total 9 6 14" xfId="34904" xr:uid="{00000000-0005-0000-0000-00005A880000}"/>
    <cellStyle name="Total 9 6 15" xfId="34905" xr:uid="{00000000-0005-0000-0000-00005B880000}"/>
    <cellStyle name="Total 9 6 16" xfId="34906" xr:uid="{00000000-0005-0000-0000-00005C880000}"/>
    <cellStyle name="Total 9 6 17" xfId="34907" xr:uid="{00000000-0005-0000-0000-00005D880000}"/>
    <cellStyle name="Total 9 6 18" xfId="34908" xr:uid="{00000000-0005-0000-0000-00005E880000}"/>
    <cellStyle name="Total 9 6 19" xfId="34909" xr:uid="{00000000-0005-0000-0000-00005F880000}"/>
    <cellStyle name="Total 9 6 2" xfId="34910" xr:uid="{00000000-0005-0000-0000-000060880000}"/>
    <cellStyle name="Total 9 6 20" xfId="34911" xr:uid="{00000000-0005-0000-0000-000061880000}"/>
    <cellStyle name="Total 9 6 21" xfId="34912" xr:uid="{00000000-0005-0000-0000-000062880000}"/>
    <cellStyle name="Total 9 6 22" xfId="34913" xr:uid="{00000000-0005-0000-0000-000063880000}"/>
    <cellStyle name="Total 9 6 23" xfId="34914" xr:uid="{00000000-0005-0000-0000-000064880000}"/>
    <cellStyle name="Total 9 6 24" xfId="34915" xr:uid="{00000000-0005-0000-0000-000065880000}"/>
    <cellStyle name="Total 9 6 25" xfId="34916" xr:uid="{00000000-0005-0000-0000-000066880000}"/>
    <cellStyle name="Total 9 6 3" xfId="34917" xr:uid="{00000000-0005-0000-0000-000067880000}"/>
    <cellStyle name="Total 9 6 4" xfId="34918" xr:uid="{00000000-0005-0000-0000-000068880000}"/>
    <cellStyle name="Total 9 6 5" xfId="34919" xr:uid="{00000000-0005-0000-0000-000069880000}"/>
    <cellStyle name="Total 9 6 6" xfId="34920" xr:uid="{00000000-0005-0000-0000-00006A880000}"/>
    <cellStyle name="Total 9 6 7" xfId="34921" xr:uid="{00000000-0005-0000-0000-00006B880000}"/>
    <cellStyle name="Total 9 6 8" xfId="34922" xr:uid="{00000000-0005-0000-0000-00006C880000}"/>
    <cellStyle name="Total 9 6 9" xfId="34923" xr:uid="{00000000-0005-0000-0000-00006D880000}"/>
    <cellStyle name="Total 9 7" xfId="34924" xr:uid="{00000000-0005-0000-0000-00006E880000}"/>
    <cellStyle name="Total 9 7 10" xfId="34925" xr:uid="{00000000-0005-0000-0000-00006F880000}"/>
    <cellStyle name="Total 9 7 11" xfId="34926" xr:uid="{00000000-0005-0000-0000-000070880000}"/>
    <cellStyle name="Total 9 7 12" xfId="34927" xr:uid="{00000000-0005-0000-0000-000071880000}"/>
    <cellStyle name="Total 9 7 13" xfId="34928" xr:uid="{00000000-0005-0000-0000-000072880000}"/>
    <cellStyle name="Total 9 7 14" xfId="34929" xr:uid="{00000000-0005-0000-0000-000073880000}"/>
    <cellStyle name="Total 9 7 15" xfId="34930" xr:uid="{00000000-0005-0000-0000-000074880000}"/>
    <cellStyle name="Total 9 7 16" xfId="34931" xr:uid="{00000000-0005-0000-0000-000075880000}"/>
    <cellStyle name="Total 9 7 17" xfId="34932" xr:uid="{00000000-0005-0000-0000-000076880000}"/>
    <cellStyle name="Total 9 7 18" xfId="34933" xr:uid="{00000000-0005-0000-0000-000077880000}"/>
    <cellStyle name="Total 9 7 19" xfId="34934" xr:uid="{00000000-0005-0000-0000-000078880000}"/>
    <cellStyle name="Total 9 7 2" xfId="34935" xr:uid="{00000000-0005-0000-0000-000079880000}"/>
    <cellStyle name="Total 9 7 20" xfId="34936" xr:uid="{00000000-0005-0000-0000-00007A880000}"/>
    <cellStyle name="Total 9 7 21" xfId="34937" xr:uid="{00000000-0005-0000-0000-00007B880000}"/>
    <cellStyle name="Total 9 7 22" xfId="34938" xr:uid="{00000000-0005-0000-0000-00007C880000}"/>
    <cellStyle name="Total 9 7 23" xfId="34939" xr:uid="{00000000-0005-0000-0000-00007D880000}"/>
    <cellStyle name="Total 9 7 24" xfId="34940" xr:uid="{00000000-0005-0000-0000-00007E880000}"/>
    <cellStyle name="Total 9 7 25" xfId="34941" xr:uid="{00000000-0005-0000-0000-00007F880000}"/>
    <cellStyle name="Total 9 7 3" xfId="34942" xr:uid="{00000000-0005-0000-0000-000080880000}"/>
    <cellStyle name="Total 9 7 4" xfId="34943" xr:uid="{00000000-0005-0000-0000-000081880000}"/>
    <cellStyle name="Total 9 7 5" xfId="34944" xr:uid="{00000000-0005-0000-0000-000082880000}"/>
    <cellStyle name="Total 9 7 6" xfId="34945" xr:uid="{00000000-0005-0000-0000-000083880000}"/>
    <cellStyle name="Total 9 7 7" xfId="34946" xr:uid="{00000000-0005-0000-0000-000084880000}"/>
    <cellStyle name="Total 9 7 8" xfId="34947" xr:uid="{00000000-0005-0000-0000-000085880000}"/>
    <cellStyle name="Total 9 7 9" xfId="34948" xr:uid="{00000000-0005-0000-0000-000086880000}"/>
    <cellStyle name="Total 9 8" xfId="34949" xr:uid="{00000000-0005-0000-0000-000087880000}"/>
    <cellStyle name="Total 9 8 10" xfId="34950" xr:uid="{00000000-0005-0000-0000-000088880000}"/>
    <cellStyle name="Total 9 8 11" xfId="34951" xr:uid="{00000000-0005-0000-0000-000089880000}"/>
    <cellStyle name="Total 9 8 12" xfId="34952" xr:uid="{00000000-0005-0000-0000-00008A880000}"/>
    <cellStyle name="Total 9 8 13" xfId="34953" xr:uid="{00000000-0005-0000-0000-00008B880000}"/>
    <cellStyle name="Total 9 8 14" xfId="34954" xr:uid="{00000000-0005-0000-0000-00008C880000}"/>
    <cellStyle name="Total 9 8 15" xfId="34955" xr:uid="{00000000-0005-0000-0000-00008D880000}"/>
    <cellStyle name="Total 9 8 16" xfId="34956" xr:uid="{00000000-0005-0000-0000-00008E880000}"/>
    <cellStyle name="Total 9 8 17" xfId="34957" xr:uid="{00000000-0005-0000-0000-00008F880000}"/>
    <cellStyle name="Total 9 8 18" xfId="34958" xr:uid="{00000000-0005-0000-0000-000090880000}"/>
    <cellStyle name="Total 9 8 19" xfId="34959" xr:uid="{00000000-0005-0000-0000-000091880000}"/>
    <cellStyle name="Total 9 8 2" xfId="34960" xr:uid="{00000000-0005-0000-0000-000092880000}"/>
    <cellStyle name="Total 9 8 20" xfId="34961" xr:uid="{00000000-0005-0000-0000-000093880000}"/>
    <cellStyle name="Total 9 8 21" xfId="34962" xr:uid="{00000000-0005-0000-0000-000094880000}"/>
    <cellStyle name="Total 9 8 22" xfId="34963" xr:uid="{00000000-0005-0000-0000-000095880000}"/>
    <cellStyle name="Total 9 8 23" xfId="34964" xr:uid="{00000000-0005-0000-0000-000096880000}"/>
    <cellStyle name="Total 9 8 24" xfId="34965" xr:uid="{00000000-0005-0000-0000-000097880000}"/>
    <cellStyle name="Total 9 8 25" xfId="34966" xr:uid="{00000000-0005-0000-0000-000098880000}"/>
    <cellStyle name="Total 9 8 3" xfId="34967" xr:uid="{00000000-0005-0000-0000-000099880000}"/>
    <cellStyle name="Total 9 8 4" xfId="34968" xr:uid="{00000000-0005-0000-0000-00009A880000}"/>
    <cellStyle name="Total 9 8 5" xfId="34969" xr:uid="{00000000-0005-0000-0000-00009B880000}"/>
    <cellStyle name="Total 9 8 6" xfId="34970" xr:uid="{00000000-0005-0000-0000-00009C880000}"/>
    <cellStyle name="Total 9 8 7" xfId="34971" xr:uid="{00000000-0005-0000-0000-00009D880000}"/>
    <cellStyle name="Total 9 8 8" xfId="34972" xr:uid="{00000000-0005-0000-0000-00009E880000}"/>
    <cellStyle name="Total 9 8 9" xfId="34973" xr:uid="{00000000-0005-0000-0000-00009F880000}"/>
    <cellStyle name="Total 9 9" xfId="34974" xr:uid="{00000000-0005-0000-0000-0000A0880000}"/>
    <cellStyle name="Total 9 9 10" xfId="34975" xr:uid="{00000000-0005-0000-0000-0000A1880000}"/>
    <cellStyle name="Total 9 9 11" xfId="34976" xr:uid="{00000000-0005-0000-0000-0000A2880000}"/>
    <cellStyle name="Total 9 9 12" xfId="34977" xr:uid="{00000000-0005-0000-0000-0000A3880000}"/>
    <cellStyle name="Total 9 9 13" xfId="34978" xr:uid="{00000000-0005-0000-0000-0000A4880000}"/>
    <cellStyle name="Total 9 9 14" xfId="34979" xr:uid="{00000000-0005-0000-0000-0000A5880000}"/>
    <cellStyle name="Total 9 9 15" xfId="34980" xr:uid="{00000000-0005-0000-0000-0000A6880000}"/>
    <cellStyle name="Total 9 9 16" xfId="34981" xr:uid="{00000000-0005-0000-0000-0000A7880000}"/>
    <cellStyle name="Total 9 9 17" xfId="34982" xr:uid="{00000000-0005-0000-0000-0000A8880000}"/>
    <cellStyle name="Total 9 9 18" xfId="34983" xr:uid="{00000000-0005-0000-0000-0000A9880000}"/>
    <cellStyle name="Total 9 9 19" xfId="34984" xr:uid="{00000000-0005-0000-0000-0000AA880000}"/>
    <cellStyle name="Total 9 9 2" xfId="34985" xr:uid="{00000000-0005-0000-0000-0000AB880000}"/>
    <cellStyle name="Total 9 9 20" xfId="34986" xr:uid="{00000000-0005-0000-0000-0000AC880000}"/>
    <cellStyle name="Total 9 9 21" xfId="34987" xr:uid="{00000000-0005-0000-0000-0000AD880000}"/>
    <cellStyle name="Total 9 9 22" xfId="34988" xr:uid="{00000000-0005-0000-0000-0000AE880000}"/>
    <cellStyle name="Total 9 9 23" xfId="34989" xr:uid="{00000000-0005-0000-0000-0000AF880000}"/>
    <cellStyle name="Total 9 9 24" xfId="34990" xr:uid="{00000000-0005-0000-0000-0000B0880000}"/>
    <cellStyle name="Total 9 9 25" xfId="34991" xr:uid="{00000000-0005-0000-0000-0000B1880000}"/>
    <cellStyle name="Total 9 9 3" xfId="34992" xr:uid="{00000000-0005-0000-0000-0000B2880000}"/>
    <cellStyle name="Total 9 9 4" xfId="34993" xr:uid="{00000000-0005-0000-0000-0000B3880000}"/>
    <cellStyle name="Total 9 9 5" xfId="34994" xr:uid="{00000000-0005-0000-0000-0000B4880000}"/>
    <cellStyle name="Total 9 9 6" xfId="34995" xr:uid="{00000000-0005-0000-0000-0000B5880000}"/>
    <cellStyle name="Total 9 9 7" xfId="34996" xr:uid="{00000000-0005-0000-0000-0000B6880000}"/>
    <cellStyle name="Total 9 9 8" xfId="34997" xr:uid="{00000000-0005-0000-0000-0000B7880000}"/>
    <cellStyle name="Total 9 9 9" xfId="34998" xr:uid="{00000000-0005-0000-0000-0000B8880000}"/>
    <cellStyle name="Tusental_Kundeudvikling privat 200609" xfId="34999" xr:uid="{00000000-0005-0000-0000-0000B9880000}"/>
    <cellStyle name="UserInput_WillContribute" xfId="35000" xr:uid="{00000000-0005-0000-0000-0000BA880000}"/>
    <cellStyle name="Valuta (0)_Cartel1 Grafico 1" xfId="35001" xr:uid="{00000000-0005-0000-0000-0000BB880000}"/>
    <cellStyle name="Warning Text 10" xfId="35002" xr:uid="{00000000-0005-0000-0000-0000BC880000}"/>
    <cellStyle name="Warning Text 11" xfId="35003" xr:uid="{00000000-0005-0000-0000-0000BD880000}"/>
    <cellStyle name="Warning Text 12" xfId="35004" xr:uid="{00000000-0005-0000-0000-0000BE880000}"/>
    <cellStyle name="Warning Text 12 2" xfId="35005" xr:uid="{00000000-0005-0000-0000-0000BF880000}"/>
    <cellStyle name="Warning Text 13" xfId="35006" xr:uid="{00000000-0005-0000-0000-0000C0880000}"/>
    <cellStyle name="Warning Text 13 2" xfId="35007" xr:uid="{00000000-0005-0000-0000-0000C1880000}"/>
    <cellStyle name="Warning Text 14" xfId="35008" xr:uid="{00000000-0005-0000-0000-0000C2880000}"/>
    <cellStyle name="Warning Text 15" xfId="35009" xr:uid="{00000000-0005-0000-0000-0000C3880000}"/>
    <cellStyle name="Warning Text 2" xfId="35010" xr:uid="{00000000-0005-0000-0000-0000C4880000}"/>
    <cellStyle name="Warning Text 2 10" xfId="35011" xr:uid="{00000000-0005-0000-0000-0000C5880000}"/>
    <cellStyle name="Warning Text 2 10 10" xfId="35012" xr:uid="{00000000-0005-0000-0000-0000C6880000}"/>
    <cellStyle name="Warning Text 2 10 11" xfId="35013" xr:uid="{00000000-0005-0000-0000-0000C7880000}"/>
    <cellStyle name="Warning Text 2 10 12" xfId="35014" xr:uid="{00000000-0005-0000-0000-0000C8880000}"/>
    <cellStyle name="Warning Text 2 10 13" xfId="35015" xr:uid="{00000000-0005-0000-0000-0000C9880000}"/>
    <cellStyle name="Warning Text 2 10 14" xfId="35016" xr:uid="{00000000-0005-0000-0000-0000CA880000}"/>
    <cellStyle name="Warning Text 2 10 15" xfId="35017" xr:uid="{00000000-0005-0000-0000-0000CB880000}"/>
    <cellStyle name="Warning Text 2 10 16" xfId="35018" xr:uid="{00000000-0005-0000-0000-0000CC880000}"/>
    <cellStyle name="Warning Text 2 10 17" xfId="35019" xr:uid="{00000000-0005-0000-0000-0000CD880000}"/>
    <cellStyle name="Warning Text 2 10 18" xfId="35020" xr:uid="{00000000-0005-0000-0000-0000CE880000}"/>
    <cellStyle name="Warning Text 2 10 19" xfId="35021" xr:uid="{00000000-0005-0000-0000-0000CF880000}"/>
    <cellStyle name="Warning Text 2 10 2" xfId="35022" xr:uid="{00000000-0005-0000-0000-0000D0880000}"/>
    <cellStyle name="Warning Text 2 10 20" xfId="35023" xr:uid="{00000000-0005-0000-0000-0000D1880000}"/>
    <cellStyle name="Warning Text 2 10 21" xfId="35024" xr:uid="{00000000-0005-0000-0000-0000D2880000}"/>
    <cellStyle name="Warning Text 2 10 22" xfId="35025" xr:uid="{00000000-0005-0000-0000-0000D3880000}"/>
    <cellStyle name="Warning Text 2 10 23" xfId="35026" xr:uid="{00000000-0005-0000-0000-0000D4880000}"/>
    <cellStyle name="Warning Text 2 10 24" xfId="35027" xr:uid="{00000000-0005-0000-0000-0000D5880000}"/>
    <cellStyle name="Warning Text 2 10 25" xfId="35028" xr:uid="{00000000-0005-0000-0000-0000D6880000}"/>
    <cellStyle name="Warning Text 2 10 3" xfId="35029" xr:uid="{00000000-0005-0000-0000-0000D7880000}"/>
    <cellStyle name="Warning Text 2 10 4" xfId="35030" xr:uid="{00000000-0005-0000-0000-0000D8880000}"/>
    <cellStyle name="Warning Text 2 10 5" xfId="35031" xr:uid="{00000000-0005-0000-0000-0000D9880000}"/>
    <cellStyle name="Warning Text 2 10 6" xfId="35032" xr:uid="{00000000-0005-0000-0000-0000DA880000}"/>
    <cellStyle name="Warning Text 2 10 7" xfId="35033" xr:uid="{00000000-0005-0000-0000-0000DB880000}"/>
    <cellStyle name="Warning Text 2 10 8" xfId="35034" xr:uid="{00000000-0005-0000-0000-0000DC880000}"/>
    <cellStyle name="Warning Text 2 10 9" xfId="35035" xr:uid="{00000000-0005-0000-0000-0000DD880000}"/>
    <cellStyle name="Warning Text 2 11" xfId="35036" xr:uid="{00000000-0005-0000-0000-0000DE880000}"/>
    <cellStyle name="Warning Text 2 11 2" xfId="35037" xr:uid="{00000000-0005-0000-0000-0000DF880000}"/>
    <cellStyle name="Warning Text 2 11 3" xfId="35038" xr:uid="{00000000-0005-0000-0000-0000E0880000}"/>
    <cellStyle name="Warning Text 2 11 4" xfId="35039" xr:uid="{00000000-0005-0000-0000-0000E1880000}"/>
    <cellStyle name="Warning Text 2 11 5" xfId="35040" xr:uid="{00000000-0005-0000-0000-0000E2880000}"/>
    <cellStyle name="Warning Text 2 11 6" xfId="35041" xr:uid="{00000000-0005-0000-0000-0000E3880000}"/>
    <cellStyle name="Warning Text 2 12" xfId="35042" xr:uid="{00000000-0005-0000-0000-0000E4880000}"/>
    <cellStyle name="Warning Text 2 13" xfId="35043" xr:uid="{00000000-0005-0000-0000-0000E5880000}"/>
    <cellStyle name="Warning Text 2 14" xfId="35044" xr:uid="{00000000-0005-0000-0000-0000E6880000}"/>
    <cellStyle name="Warning Text 2 15" xfId="35045" xr:uid="{00000000-0005-0000-0000-0000E7880000}"/>
    <cellStyle name="Warning Text 2 16" xfId="35046" xr:uid="{00000000-0005-0000-0000-0000E8880000}"/>
    <cellStyle name="Warning Text 2 17" xfId="35047" xr:uid="{00000000-0005-0000-0000-0000E9880000}"/>
    <cellStyle name="Warning Text 2 18" xfId="35048" xr:uid="{00000000-0005-0000-0000-0000EA880000}"/>
    <cellStyle name="Warning Text 2 19" xfId="35049" xr:uid="{00000000-0005-0000-0000-0000EB880000}"/>
    <cellStyle name="Warning Text 2 2" xfId="35050" xr:uid="{00000000-0005-0000-0000-0000EC880000}"/>
    <cellStyle name="Warning Text 2 2 10" xfId="35051" xr:uid="{00000000-0005-0000-0000-0000ED880000}"/>
    <cellStyle name="Warning Text 2 2 11" xfId="35052" xr:uid="{00000000-0005-0000-0000-0000EE880000}"/>
    <cellStyle name="Warning Text 2 2 12" xfId="35053" xr:uid="{00000000-0005-0000-0000-0000EF880000}"/>
    <cellStyle name="Warning Text 2 2 13" xfId="35054" xr:uid="{00000000-0005-0000-0000-0000F0880000}"/>
    <cellStyle name="Warning Text 2 2 14" xfId="35055" xr:uid="{00000000-0005-0000-0000-0000F1880000}"/>
    <cellStyle name="Warning Text 2 2 15" xfId="35056" xr:uid="{00000000-0005-0000-0000-0000F2880000}"/>
    <cellStyle name="Warning Text 2 2 16" xfId="35057" xr:uid="{00000000-0005-0000-0000-0000F3880000}"/>
    <cellStyle name="Warning Text 2 2 17" xfId="35058" xr:uid="{00000000-0005-0000-0000-0000F4880000}"/>
    <cellStyle name="Warning Text 2 2 18" xfId="35059" xr:uid="{00000000-0005-0000-0000-0000F5880000}"/>
    <cellStyle name="Warning Text 2 2 19" xfId="35060" xr:uid="{00000000-0005-0000-0000-0000F6880000}"/>
    <cellStyle name="Warning Text 2 2 2" xfId="35061" xr:uid="{00000000-0005-0000-0000-0000F7880000}"/>
    <cellStyle name="Warning Text 2 2 2 2" xfId="35062" xr:uid="{00000000-0005-0000-0000-0000F8880000}"/>
    <cellStyle name="Warning Text 2 2 2 3" xfId="35063" xr:uid="{00000000-0005-0000-0000-0000F9880000}"/>
    <cellStyle name="Warning Text 2 2 2 4" xfId="35064" xr:uid="{00000000-0005-0000-0000-0000FA880000}"/>
    <cellStyle name="Warning Text 2 2 2 5" xfId="35065" xr:uid="{00000000-0005-0000-0000-0000FB880000}"/>
    <cellStyle name="Warning Text 2 2 2 6" xfId="35066" xr:uid="{00000000-0005-0000-0000-0000FC880000}"/>
    <cellStyle name="Warning Text 2 2 20" xfId="35067" xr:uid="{00000000-0005-0000-0000-0000FD880000}"/>
    <cellStyle name="Warning Text 2 2 21" xfId="35068" xr:uid="{00000000-0005-0000-0000-0000FE880000}"/>
    <cellStyle name="Warning Text 2 2 22" xfId="35069" xr:uid="{00000000-0005-0000-0000-0000FF880000}"/>
    <cellStyle name="Warning Text 2 2 23" xfId="35070" xr:uid="{00000000-0005-0000-0000-000000890000}"/>
    <cellStyle name="Warning Text 2 2 24" xfId="35071" xr:uid="{00000000-0005-0000-0000-000001890000}"/>
    <cellStyle name="Warning Text 2 2 25" xfId="35072" xr:uid="{00000000-0005-0000-0000-000002890000}"/>
    <cellStyle name="Warning Text 2 2 26" xfId="35073" xr:uid="{00000000-0005-0000-0000-000003890000}"/>
    <cellStyle name="Warning Text 2 2 27" xfId="35074" xr:uid="{00000000-0005-0000-0000-000004890000}"/>
    <cellStyle name="Warning Text 2 2 3" xfId="35075" xr:uid="{00000000-0005-0000-0000-000005890000}"/>
    <cellStyle name="Warning Text 2 2 4" xfId="35076" xr:uid="{00000000-0005-0000-0000-000006890000}"/>
    <cellStyle name="Warning Text 2 2 5" xfId="35077" xr:uid="{00000000-0005-0000-0000-000007890000}"/>
    <cellStyle name="Warning Text 2 2 6" xfId="35078" xr:uid="{00000000-0005-0000-0000-000008890000}"/>
    <cellStyle name="Warning Text 2 2 7" xfId="35079" xr:uid="{00000000-0005-0000-0000-000009890000}"/>
    <cellStyle name="Warning Text 2 2 8" xfId="35080" xr:uid="{00000000-0005-0000-0000-00000A890000}"/>
    <cellStyle name="Warning Text 2 2 9" xfId="35081" xr:uid="{00000000-0005-0000-0000-00000B890000}"/>
    <cellStyle name="Warning Text 2 20" xfId="35082" xr:uid="{00000000-0005-0000-0000-00000C890000}"/>
    <cellStyle name="Warning Text 2 21" xfId="35083" xr:uid="{00000000-0005-0000-0000-00000D890000}"/>
    <cellStyle name="Warning Text 2 22" xfId="35084" xr:uid="{00000000-0005-0000-0000-00000E890000}"/>
    <cellStyle name="Warning Text 2 23" xfId="35085" xr:uid="{00000000-0005-0000-0000-00000F890000}"/>
    <cellStyle name="Warning Text 2 24" xfId="35086" xr:uid="{00000000-0005-0000-0000-000010890000}"/>
    <cellStyle name="Warning Text 2 25" xfId="35087" xr:uid="{00000000-0005-0000-0000-000011890000}"/>
    <cellStyle name="Warning Text 2 26" xfId="35088" xr:uid="{00000000-0005-0000-0000-000012890000}"/>
    <cellStyle name="Warning Text 2 27" xfId="35089" xr:uid="{00000000-0005-0000-0000-000013890000}"/>
    <cellStyle name="Warning Text 2 28" xfId="35090" xr:uid="{00000000-0005-0000-0000-000014890000}"/>
    <cellStyle name="Warning Text 2 29" xfId="35091" xr:uid="{00000000-0005-0000-0000-000015890000}"/>
    <cellStyle name="Warning Text 2 3" xfId="35092" xr:uid="{00000000-0005-0000-0000-000016890000}"/>
    <cellStyle name="Warning Text 2 3 10" xfId="35093" xr:uid="{00000000-0005-0000-0000-000017890000}"/>
    <cellStyle name="Warning Text 2 3 11" xfId="35094" xr:uid="{00000000-0005-0000-0000-000018890000}"/>
    <cellStyle name="Warning Text 2 3 12" xfId="35095" xr:uid="{00000000-0005-0000-0000-000019890000}"/>
    <cellStyle name="Warning Text 2 3 13" xfId="35096" xr:uid="{00000000-0005-0000-0000-00001A890000}"/>
    <cellStyle name="Warning Text 2 3 14" xfId="35097" xr:uid="{00000000-0005-0000-0000-00001B890000}"/>
    <cellStyle name="Warning Text 2 3 15" xfId="35098" xr:uid="{00000000-0005-0000-0000-00001C890000}"/>
    <cellStyle name="Warning Text 2 3 16" xfId="35099" xr:uid="{00000000-0005-0000-0000-00001D890000}"/>
    <cellStyle name="Warning Text 2 3 17" xfId="35100" xr:uid="{00000000-0005-0000-0000-00001E890000}"/>
    <cellStyle name="Warning Text 2 3 18" xfId="35101" xr:uid="{00000000-0005-0000-0000-00001F890000}"/>
    <cellStyle name="Warning Text 2 3 19" xfId="35102" xr:uid="{00000000-0005-0000-0000-000020890000}"/>
    <cellStyle name="Warning Text 2 3 2" xfId="35103" xr:uid="{00000000-0005-0000-0000-000021890000}"/>
    <cellStyle name="Warning Text 2 3 2 2" xfId="35104" xr:uid="{00000000-0005-0000-0000-000022890000}"/>
    <cellStyle name="Warning Text 2 3 2 3" xfId="35105" xr:uid="{00000000-0005-0000-0000-000023890000}"/>
    <cellStyle name="Warning Text 2 3 2 4" xfId="35106" xr:uid="{00000000-0005-0000-0000-000024890000}"/>
    <cellStyle name="Warning Text 2 3 2 5" xfId="35107" xr:uid="{00000000-0005-0000-0000-000025890000}"/>
    <cellStyle name="Warning Text 2 3 2 6" xfId="35108" xr:uid="{00000000-0005-0000-0000-000026890000}"/>
    <cellStyle name="Warning Text 2 3 20" xfId="35109" xr:uid="{00000000-0005-0000-0000-000027890000}"/>
    <cellStyle name="Warning Text 2 3 21" xfId="35110" xr:uid="{00000000-0005-0000-0000-000028890000}"/>
    <cellStyle name="Warning Text 2 3 22" xfId="35111" xr:uid="{00000000-0005-0000-0000-000029890000}"/>
    <cellStyle name="Warning Text 2 3 23" xfId="35112" xr:uid="{00000000-0005-0000-0000-00002A890000}"/>
    <cellStyle name="Warning Text 2 3 24" xfId="35113" xr:uid="{00000000-0005-0000-0000-00002B890000}"/>
    <cellStyle name="Warning Text 2 3 25" xfId="35114" xr:uid="{00000000-0005-0000-0000-00002C890000}"/>
    <cellStyle name="Warning Text 2 3 3" xfId="35115" xr:uid="{00000000-0005-0000-0000-00002D890000}"/>
    <cellStyle name="Warning Text 2 3 4" xfId="35116" xr:uid="{00000000-0005-0000-0000-00002E890000}"/>
    <cellStyle name="Warning Text 2 3 5" xfId="35117" xr:uid="{00000000-0005-0000-0000-00002F890000}"/>
    <cellStyle name="Warning Text 2 3 6" xfId="35118" xr:uid="{00000000-0005-0000-0000-000030890000}"/>
    <cellStyle name="Warning Text 2 3 7" xfId="35119" xr:uid="{00000000-0005-0000-0000-000031890000}"/>
    <cellStyle name="Warning Text 2 3 8" xfId="35120" xr:uid="{00000000-0005-0000-0000-000032890000}"/>
    <cellStyle name="Warning Text 2 3 9" xfId="35121" xr:uid="{00000000-0005-0000-0000-000033890000}"/>
    <cellStyle name="Warning Text 2 30" xfId="35122" xr:uid="{00000000-0005-0000-0000-000034890000}"/>
    <cellStyle name="Warning Text 2 31" xfId="35123" xr:uid="{00000000-0005-0000-0000-000035890000}"/>
    <cellStyle name="Warning Text 2 32" xfId="35124" xr:uid="{00000000-0005-0000-0000-000036890000}"/>
    <cellStyle name="Warning Text 2 33" xfId="35125" xr:uid="{00000000-0005-0000-0000-000037890000}"/>
    <cellStyle name="Warning Text 2 34" xfId="35126" xr:uid="{00000000-0005-0000-0000-000038890000}"/>
    <cellStyle name="Warning Text 2 35" xfId="35127" xr:uid="{00000000-0005-0000-0000-000039890000}"/>
    <cellStyle name="Warning Text 2 36" xfId="35128" xr:uid="{00000000-0005-0000-0000-00003A890000}"/>
    <cellStyle name="Warning Text 2 37" xfId="35129" xr:uid="{00000000-0005-0000-0000-00003B890000}"/>
    <cellStyle name="Warning Text 2 38" xfId="35130" xr:uid="{00000000-0005-0000-0000-00003C890000}"/>
    <cellStyle name="Warning Text 2 39" xfId="35131" xr:uid="{00000000-0005-0000-0000-00003D890000}"/>
    <cellStyle name="Warning Text 2 4" xfId="35132" xr:uid="{00000000-0005-0000-0000-00003E890000}"/>
    <cellStyle name="Warning Text 2 4 10" xfId="35133" xr:uid="{00000000-0005-0000-0000-00003F890000}"/>
    <cellStyle name="Warning Text 2 4 11" xfId="35134" xr:uid="{00000000-0005-0000-0000-000040890000}"/>
    <cellStyle name="Warning Text 2 4 12" xfId="35135" xr:uid="{00000000-0005-0000-0000-000041890000}"/>
    <cellStyle name="Warning Text 2 4 13" xfId="35136" xr:uid="{00000000-0005-0000-0000-000042890000}"/>
    <cellStyle name="Warning Text 2 4 14" xfId="35137" xr:uid="{00000000-0005-0000-0000-000043890000}"/>
    <cellStyle name="Warning Text 2 4 15" xfId="35138" xr:uid="{00000000-0005-0000-0000-000044890000}"/>
    <cellStyle name="Warning Text 2 4 16" xfId="35139" xr:uid="{00000000-0005-0000-0000-000045890000}"/>
    <cellStyle name="Warning Text 2 4 17" xfId="35140" xr:uid="{00000000-0005-0000-0000-000046890000}"/>
    <cellStyle name="Warning Text 2 4 18" xfId="35141" xr:uid="{00000000-0005-0000-0000-000047890000}"/>
    <cellStyle name="Warning Text 2 4 19" xfId="35142" xr:uid="{00000000-0005-0000-0000-000048890000}"/>
    <cellStyle name="Warning Text 2 4 2" xfId="35143" xr:uid="{00000000-0005-0000-0000-000049890000}"/>
    <cellStyle name="Warning Text 2 4 2 2" xfId="35144" xr:uid="{00000000-0005-0000-0000-00004A890000}"/>
    <cellStyle name="Warning Text 2 4 2 3" xfId="35145" xr:uid="{00000000-0005-0000-0000-00004B890000}"/>
    <cellStyle name="Warning Text 2 4 2 4" xfId="35146" xr:uid="{00000000-0005-0000-0000-00004C890000}"/>
    <cellStyle name="Warning Text 2 4 2 5" xfId="35147" xr:uid="{00000000-0005-0000-0000-00004D890000}"/>
    <cellStyle name="Warning Text 2 4 2 6" xfId="35148" xr:uid="{00000000-0005-0000-0000-00004E890000}"/>
    <cellStyle name="Warning Text 2 4 20" xfId="35149" xr:uid="{00000000-0005-0000-0000-00004F890000}"/>
    <cellStyle name="Warning Text 2 4 21" xfId="35150" xr:uid="{00000000-0005-0000-0000-000050890000}"/>
    <cellStyle name="Warning Text 2 4 22" xfId="35151" xr:uid="{00000000-0005-0000-0000-000051890000}"/>
    <cellStyle name="Warning Text 2 4 23" xfId="35152" xr:uid="{00000000-0005-0000-0000-000052890000}"/>
    <cellStyle name="Warning Text 2 4 24" xfId="35153" xr:uid="{00000000-0005-0000-0000-000053890000}"/>
    <cellStyle name="Warning Text 2 4 25" xfId="35154" xr:uid="{00000000-0005-0000-0000-000054890000}"/>
    <cellStyle name="Warning Text 2 4 3" xfId="35155" xr:uid="{00000000-0005-0000-0000-000055890000}"/>
    <cellStyle name="Warning Text 2 4 4" xfId="35156" xr:uid="{00000000-0005-0000-0000-000056890000}"/>
    <cellStyle name="Warning Text 2 4 5" xfId="35157" xr:uid="{00000000-0005-0000-0000-000057890000}"/>
    <cellStyle name="Warning Text 2 4 6" xfId="35158" xr:uid="{00000000-0005-0000-0000-000058890000}"/>
    <cellStyle name="Warning Text 2 4 7" xfId="35159" xr:uid="{00000000-0005-0000-0000-000059890000}"/>
    <cellStyle name="Warning Text 2 4 8" xfId="35160" xr:uid="{00000000-0005-0000-0000-00005A890000}"/>
    <cellStyle name="Warning Text 2 4 9" xfId="35161" xr:uid="{00000000-0005-0000-0000-00005B890000}"/>
    <cellStyle name="Warning Text 2 40" xfId="35162" xr:uid="{00000000-0005-0000-0000-00005C890000}"/>
    <cellStyle name="Warning Text 2 41" xfId="35163" xr:uid="{00000000-0005-0000-0000-00005D890000}"/>
    <cellStyle name="Warning Text 2 42" xfId="35164" xr:uid="{00000000-0005-0000-0000-00005E890000}"/>
    <cellStyle name="Warning Text 2 43" xfId="35165" xr:uid="{00000000-0005-0000-0000-00005F890000}"/>
    <cellStyle name="Warning Text 2 5" xfId="35166" xr:uid="{00000000-0005-0000-0000-000060890000}"/>
    <cellStyle name="Warning Text 2 5 10" xfId="35167" xr:uid="{00000000-0005-0000-0000-000061890000}"/>
    <cellStyle name="Warning Text 2 5 11" xfId="35168" xr:uid="{00000000-0005-0000-0000-000062890000}"/>
    <cellStyle name="Warning Text 2 5 12" xfId="35169" xr:uid="{00000000-0005-0000-0000-000063890000}"/>
    <cellStyle name="Warning Text 2 5 13" xfId="35170" xr:uid="{00000000-0005-0000-0000-000064890000}"/>
    <cellStyle name="Warning Text 2 5 14" xfId="35171" xr:uid="{00000000-0005-0000-0000-000065890000}"/>
    <cellStyle name="Warning Text 2 5 15" xfId="35172" xr:uid="{00000000-0005-0000-0000-000066890000}"/>
    <cellStyle name="Warning Text 2 5 16" xfId="35173" xr:uid="{00000000-0005-0000-0000-000067890000}"/>
    <cellStyle name="Warning Text 2 5 17" xfId="35174" xr:uid="{00000000-0005-0000-0000-000068890000}"/>
    <cellStyle name="Warning Text 2 5 18" xfId="35175" xr:uid="{00000000-0005-0000-0000-000069890000}"/>
    <cellStyle name="Warning Text 2 5 19" xfId="35176" xr:uid="{00000000-0005-0000-0000-00006A890000}"/>
    <cellStyle name="Warning Text 2 5 2" xfId="35177" xr:uid="{00000000-0005-0000-0000-00006B890000}"/>
    <cellStyle name="Warning Text 2 5 2 2" xfId="35178" xr:uid="{00000000-0005-0000-0000-00006C890000}"/>
    <cellStyle name="Warning Text 2 5 2 3" xfId="35179" xr:uid="{00000000-0005-0000-0000-00006D890000}"/>
    <cellStyle name="Warning Text 2 5 2 4" xfId="35180" xr:uid="{00000000-0005-0000-0000-00006E890000}"/>
    <cellStyle name="Warning Text 2 5 2 5" xfId="35181" xr:uid="{00000000-0005-0000-0000-00006F890000}"/>
    <cellStyle name="Warning Text 2 5 2 6" xfId="35182" xr:uid="{00000000-0005-0000-0000-000070890000}"/>
    <cellStyle name="Warning Text 2 5 20" xfId="35183" xr:uid="{00000000-0005-0000-0000-000071890000}"/>
    <cellStyle name="Warning Text 2 5 21" xfId="35184" xr:uid="{00000000-0005-0000-0000-000072890000}"/>
    <cellStyle name="Warning Text 2 5 22" xfId="35185" xr:uid="{00000000-0005-0000-0000-000073890000}"/>
    <cellStyle name="Warning Text 2 5 23" xfId="35186" xr:uid="{00000000-0005-0000-0000-000074890000}"/>
    <cellStyle name="Warning Text 2 5 24" xfId="35187" xr:uid="{00000000-0005-0000-0000-000075890000}"/>
    <cellStyle name="Warning Text 2 5 25" xfId="35188" xr:uid="{00000000-0005-0000-0000-000076890000}"/>
    <cellStyle name="Warning Text 2 5 3" xfId="35189" xr:uid="{00000000-0005-0000-0000-000077890000}"/>
    <cellStyle name="Warning Text 2 5 4" xfId="35190" xr:uid="{00000000-0005-0000-0000-000078890000}"/>
    <cellStyle name="Warning Text 2 5 5" xfId="35191" xr:uid="{00000000-0005-0000-0000-000079890000}"/>
    <cellStyle name="Warning Text 2 5 6" xfId="35192" xr:uid="{00000000-0005-0000-0000-00007A890000}"/>
    <cellStyle name="Warning Text 2 5 7" xfId="35193" xr:uid="{00000000-0005-0000-0000-00007B890000}"/>
    <cellStyle name="Warning Text 2 5 8" xfId="35194" xr:uid="{00000000-0005-0000-0000-00007C890000}"/>
    <cellStyle name="Warning Text 2 5 9" xfId="35195" xr:uid="{00000000-0005-0000-0000-00007D890000}"/>
    <cellStyle name="Warning Text 2 6" xfId="35196" xr:uid="{00000000-0005-0000-0000-00007E890000}"/>
    <cellStyle name="Warning Text 2 6 10" xfId="35197" xr:uid="{00000000-0005-0000-0000-00007F890000}"/>
    <cellStyle name="Warning Text 2 6 11" xfId="35198" xr:uid="{00000000-0005-0000-0000-000080890000}"/>
    <cellStyle name="Warning Text 2 6 12" xfId="35199" xr:uid="{00000000-0005-0000-0000-000081890000}"/>
    <cellStyle name="Warning Text 2 6 13" xfId="35200" xr:uid="{00000000-0005-0000-0000-000082890000}"/>
    <cellStyle name="Warning Text 2 6 14" xfId="35201" xr:uid="{00000000-0005-0000-0000-000083890000}"/>
    <cellStyle name="Warning Text 2 6 15" xfId="35202" xr:uid="{00000000-0005-0000-0000-000084890000}"/>
    <cellStyle name="Warning Text 2 6 16" xfId="35203" xr:uid="{00000000-0005-0000-0000-000085890000}"/>
    <cellStyle name="Warning Text 2 6 17" xfId="35204" xr:uid="{00000000-0005-0000-0000-000086890000}"/>
    <cellStyle name="Warning Text 2 6 18" xfId="35205" xr:uid="{00000000-0005-0000-0000-000087890000}"/>
    <cellStyle name="Warning Text 2 6 19" xfId="35206" xr:uid="{00000000-0005-0000-0000-000088890000}"/>
    <cellStyle name="Warning Text 2 6 2" xfId="35207" xr:uid="{00000000-0005-0000-0000-000089890000}"/>
    <cellStyle name="Warning Text 2 6 20" xfId="35208" xr:uid="{00000000-0005-0000-0000-00008A890000}"/>
    <cellStyle name="Warning Text 2 6 21" xfId="35209" xr:uid="{00000000-0005-0000-0000-00008B890000}"/>
    <cellStyle name="Warning Text 2 6 22" xfId="35210" xr:uid="{00000000-0005-0000-0000-00008C890000}"/>
    <cellStyle name="Warning Text 2 6 23" xfId="35211" xr:uid="{00000000-0005-0000-0000-00008D890000}"/>
    <cellStyle name="Warning Text 2 6 24" xfId="35212" xr:uid="{00000000-0005-0000-0000-00008E890000}"/>
    <cellStyle name="Warning Text 2 6 25" xfId="35213" xr:uid="{00000000-0005-0000-0000-00008F890000}"/>
    <cellStyle name="Warning Text 2 6 3" xfId="35214" xr:uid="{00000000-0005-0000-0000-000090890000}"/>
    <cellStyle name="Warning Text 2 6 4" xfId="35215" xr:uid="{00000000-0005-0000-0000-000091890000}"/>
    <cellStyle name="Warning Text 2 6 5" xfId="35216" xr:uid="{00000000-0005-0000-0000-000092890000}"/>
    <cellStyle name="Warning Text 2 6 6" xfId="35217" xr:uid="{00000000-0005-0000-0000-000093890000}"/>
    <cellStyle name="Warning Text 2 6 7" xfId="35218" xr:uid="{00000000-0005-0000-0000-000094890000}"/>
    <cellStyle name="Warning Text 2 6 8" xfId="35219" xr:uid="{00000000-0005-0000-0000-000095890000}"/>
    <cellStyle name="Warning Text 2 6 9" xfId="35220" xr:uid="{00000000-0005-0000-0000-000096890000}"/>
    <cellStyle name="Warning Text 2 7" xfId="35221" xr:uid="{00000000-0005-0000-0000-000097890000}"/>
    <cellStyle name="Warning Text 2 7 10" xfId="35222" xr:uid="{00000000-0005-0000-0000-000098890000}"/>
    <cellStyle name="Warning Text 2 7 11" xfId="35223" xr:uid="{00000000-0005-0000-0000-000099890000}"/>
    <cellStyle name="Warning Text 2 7 12" xfId="35224" xr:uid="{00000000-0005-0000-0000-00009A890000}"/>
    <cellStyle name="Warning Text 2 7 13" xfId="35225" xr:uid="{00000000-0005-0000-0000-00009B890000}"/>
    <cellStyle name="Warning Text 2 7 14" xfId="35226" xr:uid="{00000000-0005-0000-0000-00009C890000}"/>
    <cellStyle name="Warning Text 2 7 15" xfId="35227" xr:uid="{00000000-0005-0000-0000-00009D890000}"/>
    <cellStyle name="Warning Text 2 7 16" xfId="35228" xr:uid="{00000000-0005-0000-0000-00009E890000}"/>
    <cellStyle name="Warning Text 2 7 17" xfId="35229" xr:uid="{00000000-0005-0000-0000-00009F890000}"/>
    <cellStyle name="Warning Text 2 7 18" xfId="35230" xr:uid="{00000000-0005-0000-0000-0000A0890000}"/>
    <cellStyle name="Warning Text 2 7 19" xfId="35231" xr:uid="{00000000-0005-0000-0000-0000A1890000}"/>
    <cellStyle name="Warning Text 2 7 2" xfId="35232" xr:uid="{00000000-0005-0000-0000-0000A2890000}"/>
    <cellStyle name="Warning Text 2 7 20" xfId="35233" xr:uid="{00000000-0005-0000-0000-0000A3890000}"/>
    <cellStyle name="Warning Text 2 7 21" xfId="35234" xr:uid="{00000000-0005-0000-0000-0000A4890000}"/>
    <cellStyle name="Warning Text 2 7 22" xfId="35235" xr:uid="{00000000-0005-0000-0000-0000A5890000}"/>
    <cellStyle name="Warning Text 2 7 23" xfId="35236" xr:uid="{00000000-0005-0000-0000-0000A6890000}"/>
    <cellStyle name="Warning Text 2 7 24" xfId="35237" xr:uid="{00000000-0005-0000-0000-0000A7890000}"/>
    <cellStyle name="Warning Text 2 7 25" xfId="35238" xr:uid="{00000000-0005-0000-0000-0000A8890000}"/>
    <cellStyle name="Warning Text 2 7 3" xfId="35239" xr:uid="{00000000-0005-0000-0000-0000A9890000}"/>
    <cellStyle name="Warning Text 2 7 4" xfId="35240" xr:uid="{00000000-0005-0000-0000-0000AA890000}"/>
    <cellStyle name="Warning Text 2 7 5" xfId="35241" xr:uid="{00000000-0005-0000-0000-0000AB890000}"/>
    <cellStyle name="Warning Text 2 7 6" xfId="35242" xr:uid="{00000000-0005-0000-0000-0000AC890000}"/>
    <cellStyle name="Warning Text 2 7 7" xfId="35243" xr:uid="{00000000-0005-0000-0000-0000AD890000}"/>
    <cellStyle name="Warning Text 2 7 8" xfId="35244" xr:uid="{00000000-0005-0000-0000-0000AE890000}"/>
    <cellStyle name="Warning Text 2 7 9" xfId="35245" xr:uid="{00000000-0005-0000-0000-0000AF890000}"/>
    <cellStyle name="Warning Text 2 8" xfId="35246" xr:uid="{00000000-0005-0000-0000-0000B0890000}"/>
    <cellStyle name="Warning Text 2 8 10" xfId="35247" xr:uid="{00000000-0005-0000-0000-0000B1890000}"/>
    <cellStyle name="Warning Text 2 8 11" xfId="35248" xr:uid="{00000000-0005-0000-0000-0000B2890000}"/>
    <cellStyle name="Warning Text 2 8 12" xfId="35249" xr:uid="{00000000-0005-0000-0000-0000B3890000}"/>
    <cellStyle name="Warning Text 2 8 13" xfId="35250" xr:uid="{00000000-0005-0000-0000-0000B4890000}"/>
    <cellStyle name="Warning Text 2 8 14" xfId="35251" xr:uid="{00000000-0005-0000-0000-0000B5890000}"/>
    <cellStyle name="Warning Text 2 8 15" xfId="35252" xr:uid="{00000000-0005-0000-0000-0000B6890000}"/>
    <cellStyle name="Warning Text 2 8 16" xfId="35253" xr:uid="{00000000-0005-0000-0000-0000B7890000}"/>
    <cellStyle name="Warning Text 2 8 17" xfId="35254" xr:uid="{00000000-0005-0000-0000-0000B8890000}"/>
    <cellStyle name="Warning Text 2 8 18" xfId="35255" xr:uid="{00000000-0005-0000-0000-0000B9890000}"/>
    <cellStyle name="Warning Text 2 8 19" xfId="35256" xr:uid="{00000000-0005-0000-0000-0000BA890000}"/>
    <cellStyle name="Warning Text 2 8 2" xfId="35257" xr:uid="{00000000-0005-0000-0000-0000BB890000}"/>
    <cellStyle name="Warning Text 2 8 20" xfId="35258" xr:uid="{00000000-0005-0000-0000-0000BC890000}"/>
    <cellStyle name="Warning Text 2 8 21" xfId="35259" xr:uid="{00000000-0005-0000-0000-0000BD890000}"/>
    <cellStyle name="Warning Text 2 8 22" xfId="35260" xr:uid="{00000000-0005-0000-0000-0000BE890000}"/>
    <cellStyle name="Warning Text 2 8 23" xfId="35261" xr:uid="{00000000-0005-0000-0000-0000BF890000}"/>
    <cellStyle name="Warning Text 2 8 24" xfId="35262" xr:uid="{00000000-0005-0000-0000-0000C0890000}"/>
    <cellStyle name="Warning Text 2 8 25" xfId="35263" xr:uid="{00000000-0005-0000-0000-0000C1890000}"/>
    <cellStyle name="Warning Text 2 8 3" xfId="35264" xr:uid="{00000000-0005-0000-0000-0000C2890000}"/>
    <cellStyle name="Warning Text 2 8 4" xfId="35265" xr:uid="{00000000-0005-0000-0000-0000C3890000}"/>
    <cellStyle name="Warning Text 2 8 5" xfId="35266" xr:uid="{00000000-0005-0000-0000-0000C4890000}"/>
    <cellStyle name="Warning Text 2 8 6" xfId="35267" xr:uid="{00000000-0005-0000-0000-0000C5890000}"/>
    <cellStyle name="Warning Text 2 8 7" xfId="35268" xr:uid="{00000000-0005-0000-0000-0000C6890000}"/>
    <cellStyle name="Warning Text 2 8 8" xfId="35269" xr:uid="{00000000-0005-0000-0000-0000C7890000}"/>
    <cellStyle name="Warning Text 2 8 9" xfId="35270" xr:uid="{00000000-0005-0000-0000-0000C8890000}"/>
    <cellStyle name="Warning Text 2 9" xfId="35271" xr:uid="{00000000-0005-0000-0000-0000C9890000}"/>
    <cellStyle name="Warning Text 2 9 10" xfId="35272" xr:uid="{00000000-0005-0000-0000-0000CA890000}"/>
    <cellStyle name="Warning Text 2 9 11" xfId="35273" xr:uid="{00000000-0005-0000-0000-0000CB890000}"/>
    <cellStyle name="Warning Text 2 9 12" xfId="35274" xr:uid="{00000000-0005-0000-0000-0000CC890000}"/>
    <cellStyle name="Warning Text 2 9 13" xfId="35275" xr:uid="{00000000-0005-0000-0000-0000CD890000}"/>
    <cellStyle name="Warning Text 2 9 14" xfId="35276" xr:uid="{00000000-0005-0000-0000-0000CE890000}"/>
    <cellStyle name="Warning Text 2 9 15" xfId="35277" xr:uid="{00000000-0005-0000-0000-0000CF890000}"/>
    <cellStyle name="Warning Text 2 9 16" xfId="35278" xr:uid="{00000000-0005-0000-0000-0000D0890000}"/>
    <cellStyle name="Warning Text 2 9 17" xfId="35279" xr:uid="{00000000-0005-0000-0000-0000D1890000}"/>
    <cellStyle name="Warning Text 2 9 18" xfId="35280" xr:uid="{00000000-0005-0000-0000-0000D2890000}"/>
    <cellStyle name="Warning Text 2 9 19" xfId="35281" xr:uid="{00000000-0005-0000-0000-0000D3890000}"/>
    <cellStyle name="Warning Text 2 9 2" xfId="35282" xr:uid="{00000000-0005-0000-0000-0000D4890000}"/>
    <cellStyle name="Warning Text 2 9 20" xfId="35283" xr:uid="{00000000-0005-0000-0000-0000D5890000}"/>
    <cellStyle name="Warning Text 2 9 21" xfId="35284" xr:uid="{00000000-0005-0000-0000-0000D6890000}"/>
    <cellStyle name="Warning Text 2 9 22" xfId="35285" xr:uid="{00000000-0005-0000-0000-0000D7890000}"/>
    <cellStyle name="Warning Text 2 9 23" xfId="35286" xr:uid="{00000000-0005-0000-0000-0000D8890000}"/>
    <cellStyle name="Warning Text 2 9 24" xfId="35287" xr:uid="{00000000-0005-0000-0000-0000D9890000}"/>
    <cellStyle name="Warning Text 2 9 25" xfId="35288" xr:uid="{00000000-0005-0000-0000-0000DA890000}"/>
    <cellStyle name="Warning Text 2 9 3" xfId="35289" xr:uid="{00000000-0005-0000-0000-0000DB890000}"/>
    <cellStyle name="Warning Text 2 9 4" xfId="35290" xr:uid="{00000000-0005-0000-0000-0000DC890000}"/>
    <cellStyle name="Warning Text 2 9 5" xfId="35291" xr:uid="{00000000-0005-0000-0000-0000DD890000}"/>
    <cellStyle name="Warning Text 2 9 6" xfId="35292" xr:uid="{00000000-0005-0000-0000-0000DE890000}"/>
    <cellStyle name="Warning Text 2 9 7" xfId="35293" xr:uid="{00000000-0005-0000-0000-0000DF890000}"/>
    <cellStyle name="Warning Text 2 9 8" xfId="35294" xr:uid="{00000000-0005-0000-0000-0000E0890000}"/>
    <cellStyle name="Warning Text 2 9 9" xfId="35295" xr:uid="{00000000-0005-0000-0000-0000E1890000}"/>
    <cellStyle name="Warning Text 3" xfId="35296" xr:uid="{00000000-0005-0000-0000-0000E2890000}"/>
    <cellStyle name="Warning Text 3 10" xfId="35297" xr:uid="{00000000-0005-0000-0000-0000E3890000}"/>
    <cellStyle name="Warning Text 3 10 10" xfId="35298" xr:uid="{00000000-0005-0000-0000-0000E4890000}"/>
    <cellStyle name="Warning Text 3 10 11" xfId="35299" xr:uid="{00000000-0005-0000-0000-0000E5890000}"/>
    <cellStyle name="Warning Text 3 10 12" xfId="35300" xr:uid="{00000000-0005-0000-0000-0000E6890000}"/>
    <cellStyle name="Warning Text 3 10 13" xfId="35301" xr:uid="{00000000-0005-0000-0000-0000E7890000}"/>
    <cellStyle name="Warning Text 3 10 14" xfId="35302" xr:uid="{00000000-0005-0000-0000-0000E8890000}"/>
    <cellStyle name="Warning Text 3 10 15" xfId="35303" xr:uid="{00000000-0005-0000-0000-0000E9890000}"/>
    <cellStyle name="Warning Text 3 10 16" xfId="35304" xr:uid="{00000000-0005-0000-0000-0000EA890000}"/>
    <cellStyle name="Warning Text 3 10 17" xfId="35305" xr:uid="{00000000-0005-0000-0000-0000EB890000}"/>
    <cellStyle name="Warning Text 3 10 18" xfId="35306" xr:uid="{00000000-0005-0000-0000-0000EC890000}"/>
    <cellStyle name="Warning Text 3 10 19" xfId="35307" xr:uid="{00000000-0005-0000-0000-0000ED890000}"/>
    <cellStyle name="Warning Text 3 10 2" xfId="35308" xr:uid="{00000000-0005-0000-0000-0000EE890000}"/>
    <cellStyle name="Warning Text 3 10 20" xfId="35309" xr:uid="{00000000-0005-0000-0000-0000EF890000}"/>
    <cellStyle name="Warning Text 3 10 21" xfId="35310" xr:uid="{00000000-0005-0000-0000-0000F0890000}"/>
    <cellStyle name="Warning Text 3 10 22" xfId="35311" xr:uid="{00000000-0005-0000-0000-0000F1890000}"/>
    <cellStyle name="Warning Text 3 10 23" xfId="35312" xr:uid="{00000000-0005-0000-0000-0000F2890000}"/>
    <cellStyle name="Warning Text 3 10 24" xfId="35313" xr:uid="{00000000-0005-0000-0000-0000F3890000}"/>
    <cellStyle name="Warning Text 3 10 25" xfId="35314" xr:uid="{00000000-0005-0000-0000-0000F4890000}"/>
    <cellStyle name="Warning Text 3 10 3" xfId="35315" xr:uid="{00000000-0005-0000-0000-0000F5890000}"/>
    <cellStyle name="Warning Text 3 10 4" xfId="35316" xr:uid="{00000000-0005-0000-0000-0000F6890000}"/>
    <cellStyle name="Warning Text 3 10 5" xfId="35317" xr:uid="{00000000-0005-0000-0000-0000F7890000}"/>
    <cellStyle name="Warning Text 3 10 6" xfId="35318" xr:uid="{00000000-0005-0000-0000-0000F8890000}"/>
    <cellStyle name="Warning Text 3 10 7" xfId="35319" xr:uid="{00000000-0005-0000-0000-0000F9890000}"/>
    <cellStyle name="Warning Text 3 10 8" xfId="35320" xr:uid="{00000000-0005-0000-0000-0000FA890000}"/>
    <cellStyle name="Warning Text 3 10 9" xfId="35321" xr:uid="{00000000-0005-0000-0000-0000FB890000}"/>
    <cellStyle name="Warning Text 3 11" xfId="35322" xr:uid="{00000000-0005-0000-0000-0000FC890000}"/>
    <cellStyle name="Warning Text 3 11 2" xfId="35323" xr:uid="{00000000-0005-0000-0000-0000FD890000}"/>
    <cellStyle name="Warning Text 3 11 3" xfId="35324" xr:uid="{00000000-0005-0000-0000-0000FE890000}"/>
    <cellStyle name="Warning Text 3 11 4" xfId="35325" xr:uid="{00000000-0005-0000-0000-0000FF890000}"/>
    <cellStyle name="Warning Text 3 11 5" xfId="35326" xr:uid="{00000000-0005-0000-0000-0000008A0000}"/>
    <cellStyle name="Warning Text 3 11 6" xfId="35327" xr:uid="{00000000-0005-0000-0000-0000018A0000}"/>
    <cellStyle name="Warning Text 3 12" xfId="35328" xr:uid="{00000000-0005-0000-0000-0000028A0000}"/>
    <cellStyle name="Warning Text 3 13" xfId="35329" xr:uid="{00000000-0005-0000-0000-0000038A0000}"/>
    <cellStyle name="Warning Text 3 14" xfId="35330" xr:uid="{00000000-0005-0000-0000-0000048A0000}"/>
    <cellStyle name="Warning Text 3 15" xfId="35331" xr:uid="{00000000-0005-0000-0000-0000058A0000}"/>
    <cellStyle name="Warning Text 3 16" xfId="35332" xr:uid="{00000000-0005-0000-0000-0000068A0000}"/>
    <cellStyle name="Warning Text 3 17" xfId="35333" xr:uid="{00000000-0005-0000-0000-0000078A0000}"/>
    <cellStyle name="Warning Text 3 18" xfId="35334" xr:uid="{00000000-0005-0000-0000-0000088A0000}"/>
    <cellStyle name="Warning Text 3 19" xfId="35335" xr:uid="{00000000-0005-0000-0000-0000098A0000}"/>
    <cellStyle name="Warning Text 3 2" xfId="35336" xr:uid="{00000000-0005-0000-0000-00000A8A0000}"/>
    <cellStyle name="Warning Text 3 2 10" xfId="35337" xr:uid="{00000000-0005-0000-0000-00000B8A0000}"/>
    <cellStyle name="Warning Text 3 2 11" xfId="35338" xr:uid="{00000000-0005-0000-0000-00000C8A0000}"/>
    <cellStyle name="Warning Text 3 2 12" xfId="35339" xr:uid="{00000000-0005-0000-0000-00000D8A0000}"/>
    <cellStyle name="Warning Text 3 2 13" xfId="35340" xr:uid="{00000000-0005-0000-0000-00000E8A0000}"/>
    <cellStyle name="Warning Text 3 2 14" xfId="35341" xr:uid="{00000000-0005-0000-0000-00000F8A0000}"/>
    <cellStyle name="Warning Text 3 2 15" xfId="35342" xr:uid="{00000000-0005-0000-0000-0000108A0000}"/>
    <cellStyle name="Warning Text 3 2 16" xfId="35343" xr:uid="{00000000-0005-0000-0000-0000118A0000}"/>
    <cellStyle name="Warning Text 3 2 17" xfId="35344" xr:uid="{00000000-0005-0000-0000-0000128A0000}"/>
    <cellStyle name="Warning Text 3 2 18" xfId="35345" xr:uid="{00000000-0005-0000-0000-0000138A0000}"/>
    <cellStyle name="Warning Text 3 2 19" xfId="35346" xr:uid="{00000000-0005-0000-0000-0000148A0000}"/>
    <cellStyle name="Warning Text 3 2 2" xfId="35347" xr:uid="{00000000-0005-0000-0000-0000158A0000}"/>
    <cellStyle name="Warning Text 3 2 2 2" xfId="35348" xr:uid="{00000000-0005-0000-0000-0000168A0000}"/>
    <cellStyle name="Warning Text 3 2 2 3" xfId="35349" xr:uid="{00000000-0005-0000-0000-0000178A0000}"/>
    <cellStyle name="Warning Text 3 2 2 4" xfId="35350" xr:uid="{00000000-0005-0000-0000-0000188A0000}"/>
    <cellStyle name="Warning Text 3 2 2 5" xfId="35351" xr:uid="{00000000-0005-0000-0000-0000198A0000}"/>
    <cellStyle name="Warning Text 3 2 2 6" xfId="35352" xr:uid="{00000000-0005-0000-0000-00001A8A0000}"/>
    <cellStyle name="Warning Text 3 2 20" xfId="35353" xr:uid="{00000000-0005-0000-0000-00001B8A0000}"/>
    <cellStyle name="Warning Text 3 2 21" xfId="35354" xr:uid="{00000000-0005-0000-0000-00001C8A0000}"/>
    <cellStyle name="Warning Text 3 2 22" xfId="35355" xr:uid="{00000000-0005-0000-0000-00001D8A0000}"/>
    <cellStyle name="Warning Text 3 2 23" xfId="35356" xr:uid="{00000000-0005-0000-0000-00001E8A0000}"/>
    <cellStyle name="Warning Text 3 2 24" xfId="35357" xr:uid="{00000000-0005-0000-0000-00001F8A0000}"/>
    <cellStyle name="Warning Text 3 2 25" xfId="35358" xr:uid="{00000000-0005-0000-0000-0000208A0000}"/>
    <cellStyle name="Warning Text 3 2 3" xfId="35359" xr:uid="{00000000-0005-0000-0000-0000218A0000}"/>
    <cellStyle name="Warning Text 3 2 4" xfId="35360" xr:uid="{00000000-0005-0000-0000-0000228A0000}"/>
    <cellStyle name="Warning Text 3 2 5" xfId="35361" xr:uid="{00000000-0005-0000-0000-0000238A0000}"/>
    <cellStyle name="Warning Text 3 2 6" xfId="35362" xr:uid="{00000000-0005-0000-0000-0000248A0000}"/>
    <cellStyle name="Warning Text 3 2 7" xfId="35363" xr:uid="{00000000-0005-0000-0000-0000258A0000}"/>
    <cellStyle name="Warning Text 3 2 8" xfId="35364" xr:uid="{00000000-0005-0000-0000-0000268A0000}"/>
    <cellStyle name="Warning Text 3 2 9" xfId="35365" xr:uid="{00000000-0005-0000-0000-0000278A0000}"/>
    <cellStyle name="Warning Text 3 20" xfId="35366" xr:uid="{00000000-0005-0000-0000-0000288A0000}"/>
    <cellStyle name="Warning Text 3 21" xfId="35367" xr:uid="{00000000-0005-0000-0000-0000298A0000}"/>
    <cellStyle name="Warning Text 3 22" xfId="35368" xr:uid="{00000000-0005-0000-0000-00002A8A0000}"/>
    <cellStyle name="Warning Text 3 23" xfId="35369" xr:uid="{00000000-0005-0000-0000-00002B8A0000}"/>
    <cellStyle name="Warning Text 3 24" xfId="35370" xr:uid="{00000000-0005-0000-0000-00002C8A0000}"/>
    <cellStyle name="Warning Text 3 25" xfId="35371" xr:uid="{00000000-0005-0000-0000-00002D8A0000}"/>
    <cellStyle name="Warning Text 3 26" xfId="35372" xr:uid="{00000000-0005-0000-0000-00002E8A0000}"/>
    <cellStyle name="Warning Text 3 27" xfId="35373" xr:uid="{00000000-0005-0000-0000-00002F8A0000}"/>
    <cellStyle name="Warning Text 3 28" xfId="35374" xr:uid="{00000000-0005-0000-0000-0000308A0000}"/>
    <cellStyle name="Warning Text 3 29" xfId="35375" xr:uid="{00000000-0005-0000-0000-0000318A0000}"/>
    <cellStyle name="Warning Text 3 3" xfId="35376" xr:uid="{00000000-0005-0000-0000-0000328A0000}"/>
    <cellStyle name="Warning Text 3 3 10" xfId="35377" xr:uid="{00000000-0005-0000-0000-0000338A0000}"/>
    <cellStyle name="Warning Text 3 3 11" xfId="35378" xr:uid="{00000000-0005-0000-0000-0000348A0000}"/>
    <cellStyle name="Warning Text 3 3 12" xfId="35379" xr:uid="{00000000-0005-0000-0000-0000358A0000}"/>
    <cellStyle name="Warning Text 3 3 13" xfId="35380" xr:uid="{00000000-0005-0000-0000-0000368A0000}"/>
    <cellStyle name="Warning Text 3 3 14" xfId="35381" xr:uid="{00000000-0005-0000-0000-0000378A0000}"/>
    <cellStyle name="Warning Text 3 3 15" xfId="35382" xr:uid="{00000000-0005-0000-0000-0000388A0000}"/>
    <cellStyle name="Warning Text 3 3 16" xfId="35383" xr:uid="{00000000-0005-0000-0000-0000398A0000}"/>
    <cellStyle name="Warning Text 3 3 17" xfId="35384" xr:uid="{00000000-0005-0000-0000-00003A8A0000}"/>
    <cellStyle name="Warning Text 3 3 18" xfId="35385" xr:uid="{00000000-0005-0000-0000-00003B8A0000}"/>
    <cellStyle name="Warning Text 3 3 19" xfId="35386" xr:uid="{00000000-0005-0000-0000-00003C8A0000}"/>
    <cellStyle name="Warning Text 3 3 2" xfId="35387" xr:uid="{00000000-0005-0000-0000-00003D8A0000}"/>
    <cellStyle name="Warning Text 3 3 2 2" xfId="35388" xr:uid="{00000000-0005-0000-0000-00003E8A0000}"/>
    <cellStyle name="Warning Text 3 3 2 3" xfId="35389" xr:uid="{00000000-0005-0000-0000-00003F8A0000}"/>
    <cellStyle name="Warning Text 3 3 2 4" xfId="35390" xr:uid="{00000000-0005-0000-0000-0000408A0000}"/>
    <cellStyle name="Warning Text 3 3 2 5" xfId="35391" xr:uid="{00000000-0005-0000-0000-0000418A0000}"/>
    <cellStyle name="Warning Text 3 3 2 6" xfId="35392" xr:uid="{00000000-0005-0000-0000-0000428A0000}"/>
    <cellStyle name="Warning Text 3 3 20" xfId="35393" xr:uid="{00000000-0005-0000-0000-0000438A0000}"/>
    <cellStyle name="Warning Text 3 3 21" xfId="35394" xr:uid="{00000000-0005-0000-0000-0000448A0000}"/>
    <cellStyle name="Warning Text 3 3 22" xfId="35395" xr:uid="{00000000-0005-0000-0000-0000458A0000}"/>
    <cellStyle name="Warning Text 3 3 23" xfId="35396" xr:uid="{00000000-0005-0000-0000-0000468A0000}"/>
    <cellStyle name="Warning Text 3 3 24" xfId="35397" xr:uid="{00000000-0005-0000-0000-0000478A0000}"/>
    <cellStyle name="Warning Text 3 3 25" xfId="35398" xr:uid="{00000000-0005-0000-0000-0000488A0000}"/>
    <cellStyle name="Warning Text 3 3 3" xfId="35399" xr:uid="{00000000-0005-0000-0000-0000498A0000}"/>
    <cellStyle name="Warning Text 3 3 4" xfId="35400" xr:uid="{00000000-0005-0000-0000-00004A8A0000}"/>
    <cellStyle name="Warning Text 3 3 5" xfId="35401" xr:uid="{00000000-0005-0000-0000-00004B8A0000}"/>
    <cellStyle name="Warning Text 3 3 6" xfId="35402" xr:uid="{00000000-0005-0000-0000-00004C8A0000}"/>
    <cellStyle name="Warning Text 3 3 7" xfId="35403" xr:uid="{00000000-0005-0000-0000-00004D8A0000}"/>
    <cellStyle name="Warning Text 3 3 8" xfId="35404" xr:uid="{00000000-0005-0000-0000-00004E8A0000}"/>
    <cellStyle name="Warning Text 3 3 9" xfId="35405" xr:uid="{00000000-0005-0000-0000-00004F8A0000}"/>
    <cellStyle name="Warning Text 3 30" xfId="35406" xr:uid="{00000000-0005-0000-0000-0000508A0000}"/>
    <cellStyle name="Warning Text 3 31" xfId="35407" xr:uid="{00000000-0005-0000-0000-0000518A0000}"/>
    <cellStyle name="Warning Text 3 32" xfId="35408" xr:uid="{00000000-0005-0000-0000-0000528A0000}"/>
    <cellStyle name="Warning Text 3 33" xfId="35409" xr:uid="{00000000-0005-0000-0000-0000538A0000}"/>
    <cellStyle name="Warning Text 3 34" xfId="35410" xr:uid="{00000000-0005-0000-0000-0000548A0000}"/>
    <cellStyle name="Warning Text 3 35" xfId="35411" xr:uid="{00000000-0005-0000-0000-0000558A0000}"/>
    <cellStyle name="Warning Text 3 36" xfId="35412" xr:uid="{00000000-0005-0000-0000-0000568A0000}"/>
    <cellStyle name="Warning Text 3 37" xfId="35413" xr:uid="{00000000-0005-0000-0000-0000578A0000}"/>
    <cellStyle name="Warning Text 3 38" xfId="35414" xr:uid="{00000000-0005-0000-0000-0000588A0000}"/>
    <cellStyle name="Warning Text 3 39" xfId="35415" xr:uid="{00000000-0005-0000-0000-0000598A0000}"/>
    <cellStyle name="Warning Text 3 4" xfId="35416" xr:uid="{00000000-0005-0000-0000-00005A8A0000}"/>
    <cellStyle name="Warning Text 3 4 10" xfId="35417" xr:uid="{00000000-0005-0000-0000-00005B8A0000}"/>
    <cellStyle name="Warning Text 3 4 11" xfId="35418" xr:uid="{00000000-0005-0000-0000-00005C8A0000}"/>
    <cellStyle name="Warning Text 3 4 12" xfId="35419" xr:uid="{00000000-0005-0000-0000-00005D8A0000}"/>
    <cellStyle name="Warning Text 3 4 13" xfId="35420" xr:uid="{00000000-0005-0000-0000-00005E8A0000}"/>
    <cellStyle name="Warning Text 3 4 14" xfId="35421" xr:uid="{00000000-0005-0000-0000-00005F8A0000}"/>
    <cellStyle name="Warning Text 3 4 15" xfId="35422" xr:uid="{00000000-0005-0000-0000-0000608A0000}"/>
    <cellStyle name="Warning Text 3 4 16" xfId="35423" xr:uid="{00000000-0005-0000-0000-0000618A0000}"/>
    <cellStyle name="Warning Text 3 4 17" xfId="35424" xr:uid="{00000000-0005-0000-0000-0000628A0000}"/>
    <cellStyle name="Warning Text 3 4 18" xfId="35425" xr:uid="{00000000-0005-0000-0000-0000638A0000}"/>
    <cellStyle name="Warning Text 3 4 19" xfId="35426" xr:uid="{00000000-0005-0000-0000-0000648A0000}"/>
    <cellStyle name="Warning Text 3 4 2" xfId="35427" xr:uid="{00000000-0005-0000-0000-0000658A0000}"/>
    <cellStyle name="Warning Text 3 4 2 2" xfId="35428" xr:uid="{00000000-0005-0000-0000-0000668A0000}"/>
    <cellStyle name="Warning Text 3 4 2 3" xfId="35429" xr:uid="{00000000-0005-0000-0000-0000678A0000}"/>
    <cellStyle name="Warning Text 3 4 2 4" xfId="35430" xr:uid="{00000000-0005-0000-0000-0000688A0000}"/>
    <cellStyle name="Warning Text 3 4 2 5" xfId="35431" xr:uid="{00000000-0005-0000-0000-0000698A0000}"/>
    <cellStyle name="Warning Text 3 4 2 6" xfId="35432" xr:uid="{00000000-0005-0000-0000-00006A8A0000}"/>
    <cellStyle name="Warning Text 3 4 20" xfId="35433" xr:uid="{00000000-0005-0000-0000-00006B8A0000}"/>
    <cellStyle name="Warning Text 3 4 21" xfId="35434" xr:uid="{00000000-0005-0000-0000-00006C8A0000}"/>
    <cellStyle name="Warning Text 3 4 22" xfId="35435" xr:uid="{00000000-0005-0000-0000-00006D8A0000}"/>
    <cellStyle name="Warning Text 3 4 23" xfId="35436" xr:uid="{00000000-0005-0000-0000-00006E8A0000}"/>
    <cellStyle name="Warning Text 3 4 24" xfId="35437" xr:uid="{00000000-0005-0000-0000-00006F8A0000}"/>
    <cellStyle name="Warning Text 3 4 25" xfId="35438" xr:uid="{00000000-0005-0000-0000-0000708A0000}"/>
    <cellStyle name="Warning Text 3 4 3" xfId="35439" xr:uid="{00000000-0005-0000-0000-0000718A0000}"/>
    <cellStyle name="Warning Text 3 4 4" xfId="35440" xr:uid="{00000000-0005-0000-0000-0000728A0000}"/>
    <cellStyle name="Warning Text 3 4 5" xfId="35441" xr:uid="{00000000-0005-0000-0000-0000738A0000}"/>
    <cellStyle name="Warning Text 3 4 6" xfId="35442" xr:uid="{00000000-0005-0000-0000-0000748A0000}"/>
    <cellStyle name="Warning Text 3 4 7" xfId="35443" xr:uid="{00000000-0005-0000-0000-0000758A0000}"/>
    <cellStyle name="Warning Text 3 4 8" xfId="35444" xr:uid="{00000000-0005-0000-0000-0000768A0000}"/>
    <cellStyle name="Warning Text 3 4 9" xfId="35445" xr:uid="{00000000-0005-0000-0000-0000778A0000}"/>
    <cellStyle name="Warning Text 3 40" xfId="35446" xr:uid="{00000000-0005-0000-0000-0000788A0000}"/>
    <cellStyle name="Warning Text 3 41" xfId="35447" xr:uid="{00000000-0005-0000-0000-0000798A0000}"/>
    <cellStyle name="Warning Text 3 5" xfId="35448" xr:uid="{00000000-0005-0000-0000-00007A8A0000}"/>
    <cellStyle name="Warning Text 3 5 10" xfId="35449" xr:uid="{00000000-0005-0000-0000-00007B8A0000}"/>
    <cellStyle name="Warning Text 3 5 11" xfId="35450" xr:uid="{00000000-0005-0000-0000-00007C8A0000}"/>
    <cellStyle name="Warning Text 3 5 12" xfId="35451" xr:uid="{00000000-0005-0000-0000-00007D8A0000}"/>
    <cellStyle name="Warning Text 3 5 13" xfId="35452" xr:uid="{00000000-0005-0000-0000-00007E8A0000}"/>
    <cellStyle name="Warning Text 3 5 14" xfId="35453" xr:uid="{00000000-0005-0000-0000-00007F8A0000}"/>
    <cellStyle name="Warning Text 3 5 15" xfId="35454" xr:uid="{00000000-0005-0000-0000-0000808A0000}"/>
    <cellStyle name="Warning Text 3 5 16" xfId="35455" xr:uid="{00000000-0005-0000-0000-0000818A0000}"/>
    <cellStyle name="Warning Text 3 5 17" xfId="35456" xr:uid="{00000000-0005-0000-0000-0000828A0000}"/>
    <cellStyle name="Warning Text 3 5 18" xfId="35457" xr:uid="{00000000-0005-0000-0000-0000838A0000}"/>
    <cellStyle name="Warning Text 3 5 19" xfId="35458" xr:uid="{00000000-0005-0000-0000-0000848A0000}"/>
    <cellStyle name="Warning Text 3 5 2" xfId="35459" xr:uid="{00000000-0005-0000-0000-0000858A0000}"/>
    <cellStyle name="Warning Text 3 5 2 2" xfId="35460" xr:uid="{00000000-0005-0000-0000-0000868A0000}"/>
    <cellStyle name="Warning Text 3 5 2 3" xfId="35461" xr:uid="{00000000-0005-0000-0000-0000878A0000}"/>
    <cellStyle name="Warning Text 3 5 2 4" xfId="35462" xr:uid="{00000000-0005-0000-0000-0000888A0000}"/>
    <cellStyle name="Warning Text 3 5 2 5" xfId="35463" xr:uid="{00000000-0005-0000-0000-0000898A0000}"/>
    <cellStyle name="Warning Text 3 5 2 6" xfId="35464" xr:uid="{00000000-0005-0000-0000-00008A8A0000}"/>
    <cellStyle name="Warning Text 3 5 20" xfId="35465" xr:uid="{00000000-0005-0000-0000-00008B8A0000}"/>
    <cellStyle name="Warning Text 3 5 21" xfId="35466" xr:uid="{00000000-0005-0000-0000-00008C8A0000}"/>
    <cellStyle name="Warning Text 3 5 22" xfId="35467" xr:uid="{00000000-0005-0000-0000-00008D8A0000}"/>
    <cellStyle name="Warning Text 3 5 23" xfId="35468" xr:uid="{00000000-0005-0000-0000-00008E8A0000}"/>
    <cellStyle name="Warning Text 3 5 24" xfId="35469" xr:uid="{00000000-0005-0000-0000-00008F8A0000}"/>
    <cellStyle name="Warning Text 3 5 25" xfId="35470" xr:uid="{00000000-0005-0000-0000-0000908A0000}"/>
    <cellStyle name="Warning Text 3 5 3" xfId="35471" xr:uid="{00000000-0005-0000-0000-0000918A0000}"/>
    <cellStyle name="Warning Text 3 5 4" xfId="35472" xr:uid="{00000000-0005-0000-0000-0000928A0000}"/>
    <cellStyle name="Warning Text 3 5 5" xfId="35473" xr:uid="{00000000-0005-0000-0000-0000938A0000}"/>
    <cellStyle name="Warning Text 3 5 6" xfId="35474" xr:uid="{00000000-0005-0000-0000-0000948A0000}"/>
    <cellStyle name="Warning Text 3 5 7" xfId="35475" xr:uid="{00000000-0005-0000-0000-0000958A0000}"/>
    <cellStyle name="Warning Text 3 5 8" xfId="35476" xr:uid="{00000000-0005-0000-0000-0000968A0000}"/>
    <cellStyle name="Warning Text 3 5 9" xfId="35477" xr:uid="{00000000-0005-0000-0000-0000978A0000}"/>
    <cellStyle name="Warning Text 3 6" xfId="35478" xr:uid="{00000000-0005-0000-0000-0000988A0000}"/>
    <cellStyle name="Warning Text 3 6 10" xfId="35479" xr:uid="{00000000-0005-0000-0000-0000998A0000}"/>
    <cellStyle name="Warning Text 3 6 11" xfId="35480" xr:uid="{00000000-0005-0000-0000-00009A8A0000}"/>
    <cellStyle name="Warning Text 3 6 12" xfId="35481" xr:uid="{00000000-0005-0000-0000-00009B8A0000}"/>
    <cellStyle name="Warning Text 3 6 13" xfId="35482" xr:uid="{00000000-0005-0000-0000-00009C8A0000}"/>
    <cellStyle name="Warning Text 3 6 14" xfId="35483" xr:uid="{00000000-0005-0000-0000-00009D8A0000}"/>
    <cellStyle name="Warning Text 3 6 15" xfId="35484" xr:uid="{00000000-0005-0000-0000-00009E8A0000}"/>
    <cellStyle name="Warning Text 3 6 16" xfId="35485" xr:uid="{00000000-0005-0000-0000-00009F8A0000}"/>
    <cellStyle name="Warning Text 3 6 17" xfId="35486" xr:uid="{00000000-0005-0000-0000-0000A08A0000}"/>
    <cellStyle name="Warning Text 3 6 18" xfId="35487" xr:uid="{00000000-0005-0000-0000-0000A18A0000}"/>
    <cellStyle name="Warning Text 3 6 19" xfId="35488" xr:uid="{00000000-0005-0000-0000-0000A28A0000}"/>
    <cellStyle name="Warning Text 3 6 2" xfId="35489" xr:uid="{00000000-0005-0000-0000-0000A38A0000}"/>
    <cellStyle name="Warning Text 3 6 20" xfId="35490" xr:uid="{00000000-0005-0000-0000-0000A48A0000}"/>
    <cellStyle name="Warning Text 3 6 21" xfId="35491" xr:uid="{00000000-0005-0000-0000-0000A58A0000}"/>
    <cellStyle name="Warning Text 3 6 22" xfId="35492" xr:uid="{00000000-0005-0000-0000-0000A68A0000}"/>
    <cellStyle name="Warning Text 3 6 23" xfId="35493" xr:uid="{00000000-0005-0000-0000-0000A78A0000}"/>
    <cellStyle name="Warning Text 3 6 24" xfId="35494" xr:uid="{00000000-0005-0000-0000-0000A88A0000}"/>
    <cellStyle name="Warning Text 3 6 25" xfId="35495" xr:uid="{00000000-0005-0000-0000-0000A98A0000}"/>
    <cellStyle name="Warning Text 3 6 3" xfId="35496" xr:uid="{00000000-0005-0000-0000-0000AA8A0000}"/>
    <cellStyle name="Warning Text 3 6 4" xfId="35497" xr:uid="{00000000-0005-0000-0000-0000AB8A0000}"/>
    <cellStyle name="Warning Text 3 6 5" xfId="35498" xr:uid="{00000000-0005-0000-0000-0000AC8A0000}"/>
    <cellStyle name="Warning Text 3 6 6" xfId="35499" xr:uid="{00000000-0005-0000-0000-0000AD8A0000}"/>
    <cellStyle name="Warning Text 3 6 7" xfId="35500" xr:uid="{00000000-0005-0000-0000-0000AE8A0000}"/>
    <cellStyle name="Warning Text 3 6 8" xfId="35501" xr:uid="{00000000-0005-0000-0000-0000AF8A0000}"/>
    <cellStyle name="Warning Text 3 6 9" xfId="35502" xr:uid="{00000000-0005-0000-0000-0000B08A0000}"/>
    <cellStyle name="Warning Text 3 7" xfId="35503" xr:uid="{00000000-0005-0000-0000-0000B18A0000}"/>
    <cellStyle name="Warning Text 3 7 10" xfId="35504" xr:uid="{00000000-0005-0000-0000-0000B28A0000}"/>
    <cellStyle name="Warning Text 3 7 11" xfId="35505" xr:uid="{00000000-0005-0000-0000-0000B38A0000}"/>
    <cellStyle name="Warning Text 3 7 12" xfId="35506" xr:uid="{00000000-0005-0000-0000-0000B48A0000}"/>
    <cellStyle name="Warning Text 3 7 13" xfId="35507" xr:uid="{00000000-0005-0000-0000-0000B58A0000}"/>
    <cellStyle name="Warning Text 3 7 14" xfId="35508" xr:uid="{00000000-0005-0000-0000-0000B68A0000}"/>
    <cellStyle name="Warning Text 3 7 15" xfId="35509" xr:uid="{00000000-0005-0000-0000-0000B78A0000}"/>
    <cellStyle name="Warning Text 3 7 16" xfId="35510" xr:uid="{00000000-0005-0000-0000-0000B88A0000}"/>
    <cellStyle name="Warning Text 3 7 17" xfId="35511" xr:uid="{00000000-0005-0000-0000-0000B98A0000}"/>
    <cellStyle name="Warning Text 3 7 18" xfId="35512" xr:uid="{00000000-0005-0000-0000-0000BA8A0000}"/>
    <cellStyle name="Warning Text 3 7 19" xfId="35513" xr:uid="{00000000-0005-0000-0000-0000BB8A0000}"/>
    <cellStyle name="Warning Text 3 7 2" xfId="35514" xr:uid="{00000000-0005-0000-0000-0000BC8A0000}"/>
    <cellStyle name="Warning Text 3 7 20" xfId="35515" xr:uid="{00000000-0005-0000-0000-0000BD8A0000}"/>
    <cellStyle name="Warning Text 3 7 21" xfId="35516" xr:uid="{00000000-0005-0000-0000-0000BE8A0000}"/>
    <cellStyle name="Warning Text 3 7 22" xfId="35517" xr:uid="{00000000-0005-0000-0000-0000BF8A0000}"/>
    <cellStyle name="Warning Text 3 7 23" xfId="35518" xr:uid="{00000000-0005-0000-0000-0000C08A0000}"/>
    <cellStyle name="Warning Text 3 7 24" xfId="35519" xr:uid="{00000000-0005-0000-0000-0000C18A0000}"/>
    <cellStyle name="Warning Text 3 7 25" xfId="35520" xr:uid="{00000000-0005-0000-0000-0000C28A0000}"/>
    <cellStyle name="Warning Text 3 7 3" xfId="35521" xr:uid="{00000000-0005-0000-0000-0000C38A0000}"/>
    <cellStyle name="Warning Text 3 7 4" xfId="35522" xr:uid="{00000000-0005-0000-0000-0000C48A0000}"/>
    <cellStyle name="Warning Text 3 7 5" xfId="35523" xr:uid="{00000000-0005-0000-0000-0000C58A0000}"/>
    <cellStyle name="Warning Text 3 7 6" xfId="35524" xr:uid="{00000000-0005-0000-0000-0000C68A0000}"/>
    <cellStyle name="Warning Text 3 7 7" xfId="35525" xr:uid="{00000000-0005-0000-0000-0000C78A0000}"/>
    <cellStyle name="Warning Text 3 7 8" xfId="35526" xr:uid="{00000000-0005-0000-0000-0000C88A0000}"/>
    <cellStyle name="Warning Text 3 7 9" xfId="35527" xr:uid="{00000000-0005-0000-0000-0000C98A0000}"/>
    <cellStyle name="Warning Text 3 8" xfId="35528" xr:uid="{00000000-0005-0000-0000-0000CA8A0000}"/>
    <cellStyle name="Warning Text 3 8 10" xfId="35529" xr:uid="{00000000-0005-0000-0000-0000CB8A0000}"/>
    <cellStyle name="Warning Text 3 8 11" xfId="35530" xr:uid="{00000000-0005-0000-0000-0000CC8A0000}"/>
    <cellStyle name="Warning Text 3 8 12" xfId="35531" xr:uid="{00000000-0005-0000-0000-0000CD8A0000}"/>
    <cellStyle name="Warning Text 3 8 13" xfId="35532" xr:uid="{00000000-0005-0000-0000-0000CE8A0000}"/>
    <cellStyle name="Warning Text 3 8 14" xfId="35533" xr:uid="{00000000-0005-0000-0000-0000CF8A0000}"/>
    <cellStyle name="Warning Text 3 8 15" xfId="35534" xr:uid="{00000000-0005-0000-0000-0000D08A0000}"/>
    <cellStyle name="Warning Text 3 8 16" xfId="35535" xr:uid="{00000000-0005-0000-0000-0000D18A0000}"/>
    <cellStyle name="Warning Text 3 8 17" xfId="35536" xr:uid="{00000000-0005-0000-0000-0000D28A0000}"/>
    <cellStyle name="Warning Text 3 8 18" xfId="35537" xr:uid="{00000000-0005-0000-0000-0000D38A0000}"/>
    <cellStyle name="Warning Text 3 8 19" xfId="35538" xr:uid="{00000000-0005-0000-0000-0000D48A0000}"/>
    <cellStyle name="Warning Text 3 8 2" xfId="35539" xr:uid="{00000000-0005-0000-0000-0000D58A0000}"/>
    <cellStyle name="Warning Text 3 8 20" xfId="35540" xr:uid="{00000000-0005-0000-0000-0000D68A0000}"/>
    <cellStyle name="Warning Text 3 8 21" xfId="35541" xr:uid="{00000000-0005-0000-0000-0000D78A0000}"/>
    <cellStyle name="Warning Text 3 8 22" xfId="35542" xr:uid="{00000000-0005-0000-0000-0000D88A0000}"/>
    <cellStyle name="Warning Text 3 8 23" xfId="35543" xr:uid="{00000000-0005-0000-0000-0000D98A0000}"/>
    <cellStyle name="Warning Text 3 8 24" xfId="35544" xr:uid="{00000000-0005-0000-0000-0000DA8A0000}"/>
    <cellStyle name="Warning Text 3 8 25" xfId="35545" xr:uid="{00000000-0005-0000-0000-0000DB8A0000}"/>
    <cellStyle name="Warning Text 3 8 3" xfId="35546" xr:uid="{00000000-0005-0000-0000-0000DC8A0000}"/>
    <cellStyle name="Warning Text 3 8 4" xfId="35547" xr:uid="{00000000-0005-0000-0000-0000DD8A0000}"/>
    <cellStyle name="Warning Text 3 8 5" xfId="35548" xr:uid="{00000000-0005-0000-0000-0000DE8A0000}"/>
    <cellStyle name="Warning Text 3 8 6" xfId="35549" xr:uid="{00000000-0005-0000-0000-0000DF8A0000}"/>
    <cellStyle name="Warning Text 3 8 7" xfId="35550" xr:uid="{00000000-0005-0000-0000-0000E08A0000}"/>
    <cellStyle name="Warning Text 3 8 8" xfId="35551" xr:uid="{00000000-0005-0000-0000-0000E18A0000}"/>
    <cellStyle name="Warning Text 3 8 9" xfId="35552" xr:uid="{00000000-0005-0000-0000-0000E28A0000}"/>
    <cellStyle name="Warning Text 3 9" xfId="35553" xr:uid="{00000000-0005-0000-0000-0000E38A0000}"/>
    <cellStyle name="Warning Text 3 9 10" xfId="35554" xr:uid="{00000000-0005-0000-0000-0000E48A0000}"/>
    <cellStyle name="Warning Text 3 9 11" xfId="35555" xr:uid="{00000000-0005-0000-0000-0000E58A0000}"/>
    <cellStyle name="Warning Text 3 9 12" xfId="35556" xr:uid="{00000000-0005-0000-0000-0000E68A0000}"/>
    <cellStyle name="Warning Text 3 9 13" xfId="35557" xr:uid="{00000000-0005-0000-0000-0000E78A0000}"/>
    <cellStyle name="Warning Text 3 9 14" xfId="35558" xr:uid="{00000000-0005-0000-0000-0000E88A0000}"/>
    <cellStyle name="Warning Text 3 9 15" xfId="35559" xr:uid="{00000000-0005-0000-0000-0000E98A0000}"/>
    <cellStyle name="Warning Text 3 9 16" xfId="35560" xr:uid="{00000000-0005-0000-0000-0000EA8A0000}"/>
    <cellStyle name="Warning Text 3 9 17" xfId="35561" xr:uid="{00000000-0005-0000-0000-0000EB8A0000}"/>
    <cellStyle name="Warning Text 3 9 18" xfId="35562" xr:uid="{00000000-0005-0000-0000-0000EC8A0000}"/>
    <cellStyle name="Warning Text 3 9 19" xfId="35563" xr:uid="{00000000-0005-0000-0000-0000ED8A0000}"/>
    <cellStyle name="Warning Text 3 9 2" xfId="35564" xr:uid="{00000000-0005-0000-0000-0000EE8A0000}"/>
    <cellStyle name="Warning Text 3 9 20" xfId="35565" xr:uid="{00000000-0005-0000-0000-0000EF8A0000}"/>
    <cellStyle name="Warning Text 3 9 21" xfId="35566" xr:uid="{00000000-0005-0000-0000-0000F08A0000}"/>
    <cellStyle name="Warning Text 3 9 22" xfId="35567" xr:uid="{00000000-0005-0000-0000-0000F18A0000}"/>
    <cellStyle name="Warning Text 3 9 23" xfId="35568" xr:uid="{00000000-0005-0000-0000-0000F28A0000}"/>
    <cellStyle name="Warning Text 3 9 24" xfId="35569" xr:uid="{00000000-0005-0000-0000-0000F38A0000}"/>
    <cellStyle name="Warning Text 3 9 25" xfId="35570" xr:uid="{00000000-0005-0000-0000-0000F48A0000}"/>
    <cellStyle name="Warning Text 3 9 3" xfId="35571" xr:uid="{00000000-0005-0000-0000-0000F58A0000}"/>
    <cellStyle name="Warning Text 3 9 4" xfId="35572" xr:uid="{00000000-0005-0000-0000-0000F68A0000}"/>
    <cellStyle name="Warning Text 3 9 5" xfId="35573" xr:uid="{00000000-0005-0000-0000-0000F78A0000}"/>
    <cellStyle name="Warning Text 3 9 6" xfId="35574" xr:uid="{00000000-0005-0000-0000-0000F88A0000}"/>
    <cellStyle name="Warning Text 3 9 7" xfId="35575" xr:uid="{00000000-0005-0000-0000-0000F98A0000}"/>
    <cellStyle name="Warning Text 3 9 8" xfId="35576" xr:uid="{00000000-0005-0000-0000-0000FA8A0000}"/>
    <cellStyle name="Warning Text 3 9 9" xfId="35577" xr:uid="{00000000-0005-0000-0000-0000FB8A0000}"/>
    <cellStyle name="Warning Text 4" xfId="35578" xr:uid="{00000000-0005-0000-0000-0000FC8A0000}"/>
    <cellStyle name="Warning Text 4 10" xfId="35579" xr:uid="{00000000-0005-0000-0000-0000FD8A0000}"/>
    <cellStyle name="Warning Text 4 10 10" xfId="35580" xr:uid="{00000000-0005-0000-0000-0000FE8A0000}"/>
    <cellStyle name="Warning Text 4 10 11" xfId="35581" xr:uid="{00000000-0005-0000-0000-0000FF8A0000}"/>
    <cellStyle name="Warning Text 4 10 12" xfId="35582" xr:uid="{00000000-0005-0000-0000-0000008B0000}"/>
    <cellStyle name="Warning Text 4 10 13" xfId="35583" xr:uid="{00000000-0005-0000-0000-0000018B0000}"/>
    <cellStyle name="Warning Text 4 10 14" xfId="35584" xr:uid="{00000000-0005-0000-0000-0000028B0000}"/>
    <cellStyle name="Warning Text 4 10 15" xfId="35585" xr:uid="{00000000-0005-0000-0000-0000038B0000}"/>
    <cellStyle name="Warning Text 4 10 16" xfId="35586" xr:uid="{00000000-0005-0000-0000-0000048B0000}"/>
    <cellStyle name="Warning Text 4 10 17" xfId="35587" xr:uid="{00000000-0005-0000-0000-0000058B0000}"/>
    <cellStyle name="Warning Text 4 10 18" xfId="35588" xr:uid="{00000000-0005-0000-0000-0000068B0000}"/>
    <cellStyle name="Warning Text 4 10 19" xfId="35589" xr:uid="{00000000-0005-0000-0000-0000078B0000}"/>
    <cellStyle name="Warning Text 4 10 2" xfId="35590" xr:uid="{00000000-0005-0000-0000-0000088B0000}"/>
    <cellStyle name="Warning Text 4 10 20" xfId="35591" xr:uid="{00000000-0005-0000-0000-0000098B0000}"/>
    <cellStyle name="Warning Text 4 10 21" xfId="35592" xr:uid="{00000000-0005-0000-0000-00000A8B0000}"/>
    <cellStyle name="Warning Text 4 10 22" xfId="35593" xr:uid="{00000000-0005-0000-0000-00000B8B0000}"/>
    <cellStyle name="Warning Text 4 10 23" xfId="35594" xr:uid="{00000000-0005-0000-0000-00000C8B0000}"/>
    <cellStyle name="Warning Text 4 10 24" xfId="35595" xr:uid="{00000000-0005-0000-0000-00000D8B0000}"/>
    <cellStyle name="Warning Text 4 10 25" xfId="35596" xr:uid="{00000000-0005-0000-0000-00000E8B0000}"/>
    <cellStyle name="Warning Text 4 10 3" xfId="35597" xr:uid="{00000000-0005-0000-0000-00000F8B0000}"/>
    <cellStyle name="Warning Text 4 10 4" xfId="35598" xr:uid="{00000000-0005-0000-0000-0000108B0000}"/>
    <cellStyle name="Warning Text 4 10 5" xfId="35599" xr:uid="{00000000-0005-0000-0000-0000118B0000}"/>
    <cellStyle name="Warning Text 4 10 6" xfId="35600" xr:uid="{00000000-0005-0000-0000-0000128B0000}"/>
    <cellStyle name="Warning Text 4 10 7" xfId="35601" xr:uid="{00000000-0005-0000-0000-0000138B0000}"/>
    <cellStyle name="Warning Text 4 10 8" xfId="35602" xr:uid="{00000000-0005-0000-0000-0000148B0000}"/>
    <cellStyle name="Warning Text 4 10 9" xfId="35603" xr:uid="{00000000-0005-0000-0000-0000158B0000}"/>
    <cellStyle name="Warning Text 4 11" xfId="35604" xr:uid="{00000000-0005-0000-0000-0000168B0000}"/>
    <cellStyle name="Warning Text 4 11 2" xfId="35605" xr:uid="{00000000-0005-0000-0000-0000178B0000}"/>
    <cellStyle name="Warning Text 4 11 3" xfId="35606" xr:uid="{00000000-0005-0000-0000-0000188B0000}"/>
    <cellStyle name="Warning Text 4 11 4" xfId="35607" xr:uid="{00000000-0005-0000-0000-0000198B0000}"/>
    <cellStyle name="Warning Text 4 11 5" xfId="35608" xr:uid="{00000000-0005-0000-0000-00001A8B0000}"/>
    <cellStyle name="Warning Text 4 11 6" xfId="35609" xr:uid="{00000000-0005-0000-0000-00001B8B0000}"/>
    <cellStyle name="Warning Text 4 12" xfId="35610" xr:uid="{00000000-0005-0000-0000-00001C8B0000}"/>
    <cellStyle name="Warning Text 4 13" xfId="35611" xr:uid="{00000000-0005-0000-0000-00001D8B0000}"/>
    <cellStyle name="Warning Text 4 14" xfId="35612" xr:uid="{00000000-0005-0000-0000-00001E8B0000}"/>
    <cellStyle name="Warning Text 4 15" xfId="35613" xr:uid="{00000000-0005-0000-0000-00001F8B0000}"/>
    <cellStyle name="Warning Text 4 16" xfId="35614" xr:uid="{00000000-0005-0000-0000-0000208B0000}"/>
    <cellStyle name="Warning Text 4 17" xfId="35615" xr:uid="{00000000-0005-0000-0000-0000218B0000}"/>
    <cellStyle name="Warning Text 4 18" xfId="35616" xr:uid="{00000000-0005-0000-0000-0000228B0000}"/>
    <cellStyle name="Warning Text 4 19" xfId="35617" xr:uid="{00000000-0005-0000-0000-0000238B0000}"/>
    <cellStyle name="Warning Text 4 2" xfId="35618" xr:uid="{00000000-0005-0000-0000-0000248B0000}"/>
    <cellStyle name="Warning Text 4 2 10" xfId="35619" xr:uid="{00000000-0005-0000-0000-0000258B0000}"/>
    <cellStyle name="Warning Text 4 2 11" xfId="35620" xr:uid="{00000000-0005-0000-0000-0000268B0000}"/>
    <cellStyle name="Warning Text 4 2 12" xfId="35621" xr:uid="{00000000-0005-0000-0000-0000278B0000}"/>
    <cellStyle name="Warning Text 4 2 13" xfId="35622" xr:uid="{00000000-0005-0000-0000-0000288B0000}"/>
    <cellStyle name="Warning Text 4 2 14" xfId="35623" xr:uid="{00000000-0005-0000-0000-0000298B0000}"/>
    <cellStyle name="Warning Text 4 2 15" xfId="35624" xr:uid="{00000000-0005-0000-0000-00002A8B0000}"/>
    <cellStyle name="Warning Text 4 2 16" xfId="35625" xr:uid="{00000000-0005-0000-0000-00002B8B0000}"/>
    <cellStyle name="Warning Text 4 2 17" xfId="35626" xr:uid="{00000000-0005-0000-0000-00002C8B0000}"/>
    <cellStyle name="Warning Text 4 2 18" xfId="35627" xr:uid="{00000000-0005-0000-0000-00002D8B0000}"/>
    <cellStyle name="Warning Text 4 2 19" xfId="35628" xr:uid="{00000000-0005-0000-0000-00002E8B0000}"/>
    <cellStyle name="Warning Text 4 2 2" xfId="35629" xr:uid="{00000000-0005-0000-0000-00002F8B0000}"/>
    <cellStyle name="Warning Text 4 2 2 2" xfId="35630" xr:uid="{00000000-0005-0000-0000-0000308B0000}"/>
    <cellStyle name="Warning Text 4 2 2 3" xfId="35631" xr:uid="{00000000-0005-0000-0000-0000318B0000}"/>
    <cellStyle name="Warning Text 4 2 2 4" xfId="35632" xr:uid="{00000000-0005-0000-0000-0000328B0000}"/>
    <cellStyle name="Warning Text 4 2 2 5" xfId="35633" xr:uid="{00000000-0005-0000-0000-0000338B0000}"/>
    <cellStyle name="Warning Text 4 2 2 6" xfId="35634" xr:uid="{00000000-0005-0000-0000-0000348B0000}"/>
    <cellStyle name="Warning Text 4 2 20" xfId="35635" xr:uid="{00000000-0005-0000-0000-0000358B0000}"/>
    <cellStyle name="Warning Text 4 2 21" xfId="35636" xr:uid="{00000000-0005-0000-0000-0000368B0000}"/>
    <cellStyle name="Warning Text 4 2 22" xfId="35637" xr:uid="{00000000-0005-0000-0000-0000378B0000}"/>
    <cellStyle name="Warning Text 4 2 23" xfId="35638" xr:uid="{00000000-0005-0000-0000-0000388B0000}"/>
    <cellStyle name="Warning Text 4 2 24" xfId="35639" xr:uid="{00000000-0005-0000-0000-0000398B0000}"/>
    <cellStyle name="Warning Text 4 2 25" xfId="35640" xr:uid="{00000000-0005-0000-0000-00003A8B0000}"/>
    <cellStyle name="Warning Text 4 2 3" xfId="35641" xr:uid="{00000000-0005-0000-0000-00003B8B0000}"/>
    <cellStyle name="Warning Text 4 2 4" xfId="35642" xr:uid="{00000000-0005-0000-0000-00003C8B0000}"/>
    <cellStyle name="Warning Text 4 2 5" xfId="35643" xr:uid="{00000000-0005-0000-0000-00003D8B0000}"/>
    <cellStyle name="Warning Text 4 2 6" xfId="35644" xr:uid="{00000000-0005-0000-0000-00003E8B0000}"/>
    <cellStyle name="Warning Text 4 2 7" xfId="35645" xr:uid="{00000000-0005-0000-0000-00003F8B0000}"/>
    <cellStyle name="Warning Text 4 2 8" xfId="35646" xr:uid="{00000000-0005-0000-0000-0000408B0000}"/>
    <cellStyle name="Warning Text 4 2 9" xfId="35647" xr:uid="{00000000-0005-0000-0000-0000418B0000}"/>
    <cellStyle name="Warning Text 4 20" xfId="35648" xr:uid="{00000000-0005-0000-0000-0000428B0000}"/>
    <cellStyle name="Warning Text 4 21" xfId="35649" xr:uid="{00000000-0005-0000-0000-0000438B0000}"/>
    <cellStyle name="Warning Text 4 22" xfId="35650" xr:uid="{00000000-0005-0000-0000-0000448B0000}"/>
    <cellStyle name="Warning Text 4 23" xfId="35651" xr:uid="{00000000-0005-0000-0000-0000458B0000}"/>
    <cellStyle name="Warning Text 4 24" xfId="35652" xr:uid="{00000000-0005-0000-0000-0000468B0000}"/>
    <cellStyle name="Warning Text 4 25" xfId="35653" xr:uid="{00000000-0005-0000-0000-0000478B0000}"/>
    <cellStyle name="Warning Text 4 26" xfId="35654" xr:uid="{00000000-0005-0000-0000-0000488B0000}"/>
    <cellStyle name="Warning Text 4 27" xfId="35655" xr:uid="{00000000-0005-0000-0000-0000498B0000}"/>
    <cellStyle name="Warning Text 4 28" xfId="35656" xr:uid="{00000000-0005-0000-0000-00004A8B0000}"/>
    <cellStyle name="Warning Text 4 29" xfId="35657" xr:uid="{00000000-0005-0000-0000-00004B8B0000}"/>
    <cellStyle name="Warning Text 4 3" xfId="35658" xr:uid="{00000000-0005-0000-0000-00004C8B0000}"/>
    <cellStyle name="Warning Text 4 3 10" xfId="35659" xr:uid="{00000000-0005-0000-0000-00004D8B0000}"/>
    <cellStyle name="Warning Text 4 3 11" xfId="35660" xr:uid="{00000000-0005-0000-0000-00004E8B0000}"/>
    <cellStyle name="Warning Text 4 3 12" xfId="35661" xr:uid="{00000000-0005-0000-0000-00004F8B0000}"/>
    <cellStyle name="Warning Text 4 3 13" xfId="35662" xr:uid="{00000000-0005-0000-0000-0000508B0000}"/>
    <cellStyle name="Warning Text 4 3 14" xfId="35663" xr:uid="{00000000-0005-0000-0000-0000518B0000}"/>
    <cellStyle name="Warning Text 4 3 15" xfId="35664" xr:uid="{00000000-0005-0000-0000-0000528B0000}"/>
    <cellStyle name="Warning Text 4 3 16" xfId="35665" xr:uid="{00000000-0005-0000-0000-0000538B0000}"/>
    <cellStyle name="Warning Text 4 3 17" xfId="35666" xr:uid="{00000000-0005-0000-0000-0000548B0000}"/>
    <cellStyle name="Warning Text 4 3 18" xfId="35667" xr:uid="{00000000-0005-0000-0000-0000558B0000}"/>
    <cellStyle name="Warning Text 4 3 19" xfId="35668" xr:uid="{00000000-0005-0000-0000-0000568B0000}"/>
    <cellStyle name="Warning Text 4 3 2" xfId="35669" xr:uid="{00000000-0005-0000-0000-0000578B0000}"/>
    <cellStyle name="Warning Text 4 3 2 2" xfId="35670" xr:uid="{00000000-0005-0000-0000-0000588B0000}"/>
    <cellStyle name="Warning Text 4 3 2 3" xfId="35671" xr:uid="{00000000-0005-0000-0000-0000598B0000}"/>
    <cellStyle name="Warning Text 4 3 2 4" xfId="35672" xr:uid="{00000000-0005-0000-0000-00005A8B0000}"/>
    <cellStyle name="Warning Text 4 3 2 5" xfId="35673" xr:uid="{00000000-0005-0000-0000-00005B8B0000}"/>
    <cellStyle name="Warning Text 4 3 2 6" xfId="35674" xr:uid="{00000000-0005-0000-0000-00005C8B0000}"/>
    <cellStyle name="Warning Text 4 3 20" xfId="35675" xr:uid="{00000000-0005-0000-0000-00005D8B0000}"/>
    <cellStyle name="Warning Text 4 3 21" xfId="35676" xr:uid="{00000000-0005-0000-0000-00005E8B0000}"/>
    <cellStyle name="Warning Text 4 3 22" xfId="35677" xr:uid="{00000000-0005-0000-0000-00005F8B0000}"/>
    <cellStyle name="Warning Text 4 3 23" xfId="35678" xr:uid="{00000000-0005-0000-0000-0000608B0000}"/>
    <cellStyle name="Warning Text 4 3 24" xfId="35679" xr:uid="{00000000-0005-0000-0000-0000618B0000}"/>
    <cellStyle name="Warning Text 4 3 25" xfId="35680" xr:uid="{00000000-0005-0000-0000-0000628B0000}"/>
    <cellStyle name="Warning Text 4 3 3" xfId="35681" xr:uid="{00000000-0005-0000-0000-0000638B0000}"/>
    <cellStyle name="Warning Text 4 3 4" xfId="35682" xr:uid="{00000000-0005-0000-0000-0000648B0000}"/>
    <cellStyle name="Warning Text 4 3 5" xfId="35683" xr:uid="{00000000-0005-0000-0000-0000658B0000}"/>
    <cellStyle name="Warning Text 4 3 6" xfId="35684" xr:uid="{00000000-0005-0000-0000-0000668B0000}"/>
    <cellStyle name="Warning Text 4 3 7" xfId="35685" xr:uid="{00000000-0005-0000-0000-0000678B0000}"/>
    <cellStyle name="Warning Text 4 3 8" xfId="35686" xr:uid="{00000000-0005-0000-0000-0000688B0000}"/>
    <cellStyle name="Warning Text 4 3 9" xfId="35687" xr:uid="{00000000-0005-0000-0000-0000698B0000}"/>
    <cellStyle name="Warning Text 4 30" xfId="35688" xr:uid="{00000000-0005-0000-0000-00006A8B0000}"/>
    <cellStyle name="Warning Text 4 31" xfId="35689" xr:uid="{00000000-0005-0000-0000-00006B8B0000}"/>
    <cellStyle name="Warning Text 4 32" xfId="35690" xr:uid="{00000000-0005-0000-0000-00006C8B0000}"/>
    <cellStyle name="Warning Text 4 33" xfId="35691" xr:uid="{00000000-0005-0000-0000-00006D8B0000}"/>
    <cellStyle name="Warning Text 4 34" xfId="35692" xr:uid="{00000000-0005-0000-0000-00006E8B0000}"/>
    <cellStyle name="Warning Text 4 35" xfId="35693" xr:uid="{00000000-0005-0000-0000-00006F8B0000}"/>
    <cellStyle name="Warning Text 4 36" xfId="35694" xr:uid="{00000000-0005-0000-0000-0000708B0000}"/>
    <cellStyle name="Warning Text 4 37" xfId="35695" xr:uid="{00000000-0005-0000-0000-0000718B0000}"/>
    <cellStyle name="Warning Text 4 38" xfId="35696" xr:uid="{00000000-0005-0000-0000-0000728B0000}"/>
    <cellStyle name="Warning Text 4 39" xfId="35697" xr:uid="{00000000-0005-0000-0000-0000738B0000}"/>
    <cellStyle name="Warning Text 4 4" xfId="35698" xr:uid="{00000000-0005-0000-0000-0000748B0000}"/>
    <cellStyle name="Warning Text 4 4 10" xfId="35699" xr:uid="{00000000-0005-0000-0000-0000758B0000}"/>
    <cellStyle name="Warning Text 4 4 11" xfId="35700" xr:uid="{00000000-0005-0000-0000-0000768B0000}"/>
    <cellStyle name="Warning Text 4 4 12" xfId="35701" xr:uid="{00000000-0005-0000-0000-0000778B0000}"/>
    <cellStyle name="Warning Text 4 4 13" xfId="35702" xr:uid="{00000000-0005-0000-0000-0000788B0000}"/>
    <cellStyle name="Warning Text 4 4 14" xfId="35703" xr:uid="{00000000-0005-0000-0000-0000798B0000}"/>
    <cellStyle name="Warning Text 4 4 15" xfId="35704" xr:uid="{00000000-0005-0000-0000-00007A8B0000}"/>
    <cellStyle name="Warning Text 4 4 16" xfId="35705" xr:uid="{00000000-0005-0000-0000-00007B8B0000}"/>
    <cellStyle name="Warning Text 4 4 17" xfId="35706" xr:uid="{00000000-0005-0000-0000-00007C8B0000}"/>
    <cellStyle name="Warning Text 4 4 18" xfId="35707" xr:uid="{00000000-0005-0000-0000-00007D8B0000}"/>
    <cellStyle name="Warning Text 4 4 19" xfId="35708" xr:uid="{00000000-0005-0000-0000-00007E8B0000}"/>
    <cellStyle name="Warning Text 4 4 2" xfId="35709" xr:uid="{00000000-0005-0000-0000-00007F8B0000}"/>
    <cellStyle name="Warning Text 4 4 2 2" xfId="35710" xr:uid="{00000000-0005-0000-0000-0000808B0000}"/>
    <cellStyle name="Warning Text 4 4 2 3" xfId="35711" xr:uid="{00000000-0005-0000-0000-0000818B0000}"/>
    <cellStyle name="Warning Text 4 4 2 4" xfId="35712" xr:uid="{00000000-0005-0000-0000-0000828B0000}"/>
    <cellStyle name="Warning Text 4 4 2 5" xfId="35713" xr:uid="{00000000-0005-0000-0000-0000838B0000}"/>
    <cellStyle name="Warning Text 4 4 2 6" xfId="35714" xr:uid="{00000000-0005-0000-0000-0000848B0000}"/>
    <cellStyle name="Warning Text 4 4 20" xfId="35715" xr:uid="{00000000-0005-0000-0000-0000858B0000}"/>
    <cellStyle name="Warning Text 4 4 21" xfId="35716" xr:uid="{00000000-0005-0000-0000-0000868B0000}"/>
    <cellStyle name="Warning Text 4 4 22" xfId="35717" xr:uid="{00000000-0005-0000-0000-0000878B0000}"/>
    <cellStyle name="Warning Text 4 4 23" xfId="35718" xr:uid="{00000000-0005-0000-0000-0000888B0000}"/>
    <cellStyle name="Warning Text 4 4 24" xfId="35719" xr:uid="{00000000-0005-0000-0000-0000898B0000}"/>
    <cellStyle name="Warning Text 4 4 25" xfId="35720" xr:uid="{00000000-0005-0000-0000-00008A8B0000}"/>
    <cellStyle name="Warning Text 4 4 3" xfId="35721" xr:uid="{00000000-0005-0000-0000-00008B8B0000}"/>
    <cellStyle name="Warning Text 4 4 4" xfId="35722" xr:uid="{00000000-0005-0000-0000-00008C8B0000}"/>
    <cellStyle name="Warning Text 4 4 5" xfId="35723" xr:uid="{00000000-0005-0000-0000-00008D8B0000}"/>
    <cellStyle name="Warning Text 4 4 6" xfId="35724" xr:uid="{00000000-0005-0000-0000-00008E8B0000}"/>
    <cellStyle name="Warning Text 4 4 7" xfId="35725" xr:uid="{00000000-0005-0000-0000-00008F8B0000}"/>
    <cellStyle name="Warning Text 4 4 8" xfId="35726" xr:uid="{00000000-0005-0000-0000-0000908B0000}"/>
    <cellStyle name="Warning Text 4 4 9" xfId="35727" xr:uid="{00000000-0005-0000-0000-0000918B0000}"/>
    <cellStyle name="Warning Text 4 40" xfId="35728" xr:uid="{00000000-0005-0000-0000-0000928B0000}"/>
    <cellStyle name="Warning Text 4 41" xfId="35729" xr:uid="{00000000-0005-0000-0000-0000938B0000}"/>
    <cellStyle name="Warning Text 4 5" xfId="35730" xr:uid="{00000000-0005-0000-0000-0000948B0000}"/>
    <cellStyle name="Warning Text 4 5 10" xfId="35731" xr:uid="{00000000-0005-0000-0000-0000958B0000}"/>
    <cellStyle name="Warning Text 4 5 11" xfId="35732" xr:uid="{00000000-0005-0000-0000-0000968B0000}"/>
    <cellStyle name="Warning Text 4 5 12" xfId="35733" xr:uid="{00000000-0005-0000-0000-0000978B0000}"/>
    <cellStyle name="Warning Text 4 5 13" xfId="35734" xr:uid="{00000000-0005-0000-0000-0000988B0000}"/>
    <cellStyle name="Warning Text 4 5 14" xfId="35735" xr:uid="{00000000-0005-0000-0000-0000998B0000}"/>
    <cellStyle name="Warning Text 4 5 15" xfId="35736" xr:uid="{00000000-0005-0000-0000-00009A8B0000}"/>
    <cellStyle name="Warning Text 4 5 16" xfId="35737" xr:uid="{00000000-0005-0000-0000-00009B8B0000}"/>
    <cellStyle name="Warning Text 4 5 17" xfId="35738" xr:uid="{00000000-0005-0000-0000-00009C8B0000}"/>
    <cellStyle name="Warning Text 4 5 18" xfId="35739" xr:uid="{00000000-0005-0000-0000-00009D8B0000}"/>
    <cellStyle name="Warning Text 4 5 19" xfId="35740" xr:uid="{00000000-0005-0000-0000-00009E8B0000}"/>
    <cellStyle name="Warning Text 4 5 2" xfId="35741" xr:uid="{00000000-0005-0000-0000-00009F8B0000}"/>
    <cellStyle name="Warning Text 4 5 2 2" xfId="35742" xr:uid="{00000000-0005-0000-0000-0000A08B0000}"/>
    <cellStyle name="Warning Text 4 5 2 3" xfId="35743" xr:uid="{00000000-0005-0000-0000-0000A18B0000}"/>
    <cellStyle name="Warning Text 4 5 2 4" xfId="35744" xr:uid="{00000000-0005-0000-0000-0000A28B0000}"/>
    <cellStyle name="Warning Text 4 5 2 5" xfId="35745" xr:uid="{00000000-0005-0000-0000-0000A38B0000}"/>
    <cellStyle name="Warning Text 4 5 2 6" xfId="35746" xr:uid="{00000000-0005-0000-0000-0000A48B0000}"/>
    <cellStyle name="Warning Text 4 5 20" xfId="35747" xr:uid="{00000000-0005-0000-0000-0000A58B0000}"/>
    <cellStyle name="Warning Text 4 5 21" xfId="35748" xr:uid="{00000000-0005-0000-0000-0000A68B0000}"/>
    <cellStyle name="Warning Text 4 5 22" xfId="35749" xr:uid="{00000000-0005-0000-0000-0000A78B0000}"/>
    <cellStyle name="Warning Text 4 5 23" xfId="35750" xr:uid="{00000000-0005-0000-0000-0000A88B0000}"/>
    <cellStyle name="Warning Text 4 5 24" xfId="35751" xr:uid="{00000000-0005-0000-0000-0000A98B0000}"/>
    <cellStyle name="Warning Text 4 5 25" xfId="35752" xr:uid="{00000000-0005-0000-0000-0000AA8B0000}"/>
    <cellStyle name="Warning Text 4 5 3" xfId="35753" xr:uid="{00000000-0005-0000-0000-0000AB8B0000}"/>
    <cellStyle name="Warning Text 4 5 4" xfId="35754" xr:uid="{00000000-0005-0000-0000-0000AC8B0000}"/>
    <cellStyle name="Warning Text 4 5 5" xfId="35755" xr:uid="{00000000-0005-0000-0000-0000AD8B0000}"/>
    <cellStyle name="Warning Text 4 5 6" xfId="35756" xr:uid="{00000000-0005-0000-0000-0000AE8B0000}"/>
    <cellStyle name="Warning Text 4 5 7" xfId="35757" xr:uid="{00000000-0005-0000-0000-0000AF8B0000}"/>
    <cellStyle name="Warning Text 4 5 8" xfId="35758" xr:uid="{00000000-0005-0000-0000-0000B08B0000}"/>
    <cellStyle name="Warning Text 4 5 9" xfId="35759" xr:uid="{00000000-0005-0000-0000-0000B18B0000}"/>
    <cellStyle name="Warning Text 4 6" xfId="35760" xr:uid="{00000000-0005-0000-0000-0000B28B0000}"/>
    <cellStyle name="Warning Text 4 6 10" xfId="35761" xr:uid="{00000000-0005-0000-0000-0000B38B0000}"/>
    <cellStyle name="Warning Text 4 6 11" xfId="35762" xr:uid="{00000000-0005-0000-0000-0000B48B0000}"/>
    <cellStyle name="Warning Text 4 6 12" xfId="35763" xr:uid="{00000000-0005-0000-0000-0000B58B0000}"/>
    <cellStyle name="Warning Text 4 6 13" xfId="35764" xr:uid="{00000000-0005-0000-0000-0000B68B0000}"/>
    <cellStyle name="Warning Text 4 6 14" xfId="35765" xr:uid="{00000000-0005-0000-0000-0000B78B0000}"/>
    <cellStyle name="Warning Text 4 6 15" xfId="35766" xr:uid="{00000000-0005-0000-0000-0000B88B0000}"/>
    <cellStyle name="Warning Text 4 6 16" xfId="35767" xr:uid="{00000000-0005-0000-0000-0000B98B0000}"/>
    <cellStyle name="Warning Text 4 6 17" xfId="35768" xr:uid="{00000000-0005-0000-0000-0000BA8B0000}"/>
    <cellStyle name="Warning Text 4 6 18" xfId="35769" xr:uid="{00000000-0005-0000-0000-0000BB8B0000}"/>
    <cellStyle name="Warning Text 4 6 19" xfId="35770" xr:uid="{00000000-0005-0000-0000-0000BC8B0000}"/>
    <cellStyle name="Warning Text 4 6 2" xfId="35771" xr:uid="{00000000-0005-0000-0000-0000BD8B0000}"/>
    <cellStyle name="Warning Text 4 6 20" xfId="35772" xr:uid="{00000000-0005-0000-0000-0000BE8B0000}"/>
    <cellStyle name="Warning Text 4 6 21" xfId="35773" xr:uid="{00000000-0005-0000-0000-0000BF8B0000}"/>
    <cellStyle name="Warning Text 4 6 22" xfId="35774" xr:uid="{00000000-0005-0000-0000-0000C08B0000}"/>
    <cellStyle name="Warning Text 4 6 23" xfId="35775" xr:uid="{00000000-0005-0000-0000-0000C18B0000}"/>
    <cellStyle name="Warning Text 4 6 24" xfId="35776" xr:uid="{00000000-0005-0000-0000-0000C28B0000}"/>
    <cellStyle name="Warning Text 4 6 25" xfId="35777" xr:uid="{00000000-0005-0000-0000-0000C38B0000}"/>
    <cellStyle name="Warning Text 4 6 3" xfId="35778" xr:uid="{00000000-0005-0000-0000-0000C48B0000}"/>
    <cellStyle name="Warning Text 4 6 4" xfId="35779" xr:uid="{00000000-0005-0000-0000-0000C58B0000}"/>
    <cellStyle name="Warning Text 4 6 5" xfId="35780" xr:uid="{00000000-0005-0000-0000-0000C68B0000}"/>
    <cellStyle name="Warning Text 4 6 6" xfId="35781" xr:uid="{00000000-0005-0000-0000-0000C78B0000}"/>
    <cellStyle name="Warning Text 4 6 7" xfId="35782" xr:uid="{00000000-0005-0000-0000-0000C88B0000}"/>
    <cellStyle name="Warning Text 4 6 8" xfId="35783" xr:uid="{00000000-0005-0000-0000-0000C98B0000}"/>
    <cellStyle name="Warning Text 4 6 9" xfId="35784" xr:uid="{00000000-0005-0000-0000-0000CA8B0000}"/>
    <cellStyle name="Warning Text 4 7" xfId="35785" xr:uid="{00000000-0005-0000-0000-0000CB8B0000}"/>
    <cellStyle name="Warning Text 4 7 10" xfId="35786" xr:uid="{00000000-0005-0000-0000-0000CC8B0000}"/>
    <cellStyle name="Warning Text 4 7 11" xfId="35787" xr:uid="{00000000-0005-0000-0000-0000CD8B0000}"/>
    <cellStyle name="Warning Text 4 7 12" xfId="35788" xr:uid="{00000000-0005-0000-0000-0000CE8B0000}"/>
    <cellStyle name="Warning Text 4 7 13" xfId="35789" xr:uid="{00000000-0005-0000-0000-0000CF8B0000}"/>
    <cellStyle name="Warning Text 4 7 14" xfId="35790" xr:uid="{00000000-0005-0000-0000-0000D08B0000}"/>
    <cellStyle name="Warning Text 4 7 15" xfId="35791" xr:uid="{00000000-0005-0000-0000-0000D18B0000}"/>
    <cellStyle name="Warning Text 4 7 16" xfId="35792" xr:uid="{00000000-0005-0000-0000-0000D28B0000}"/>
    <cellStyle name="Warning Text 4 7 17" xfId="35793" xr:uid="{00000000-0005-0000-0000-0000D38B0000}"/>
    <cellStyle name="Warning Text 4 7 18" xfId="35794" xr:uid="{00000000-0005-0000-0000-0000D48B0000}"/>
    <cellStyle name="Warning Text 4 7 19" xfId="35795" xr:uid="{00000000-0005-0000-0000-0000D58B0000}"/>
    <cellStyle name="Warning Text 4 7 2" xfId="35796" xr:uid="{00000000-0005-0000-0000-0000D68B0000}"/>
    <cellStyle name="Warning Text 4 7 20" xfId="35797" xr:uid="{00000000-0005-0000-0000-0000D78B0000}"/>
    <cellStyle name="Warning Text 4 7 21" xfId="35798" xr:uid="{00000000-0005-0000-0000-0000D88B0000}"/>
    <cellStyle name="Warning Text 4 7 22" xfId="35799" xr:uid="{00000000-0005-0000-0000-0000D98B0000}"/>
    <cellStyle name="Warning Text 4 7 23" xfId="35800" xr:uid="{00000000-0005-0000-0000-0000DA8B0000}"/>
    <cellStyle name="Warning Text 4 7 24" xfId="35801" xr:uid="{00000000-0005-0000-0000-0000DB8B0000}"/>
    <cellStyle name="Warning Text 4 7 25" xfId="35802" xr:uid="{00000000-0005-0000-0000-0000DC8B0000}"/>
    <cellStyle name="Warning Text 4 7 3" xfId="35803" xr:uid="{00000000-0005-0000-0000-0000DD8B0000}"/>
    <cellStyle name="Warning Text 4 7 4" xfId="35804" xr:uid="{00000000-0005-0000-0000-0000DE8B0000}"/>
    <cellStyle name="Warning Text 4 7 5" xfId="35805" xr:uid="{00000000-0005-0000-0000-0000DF8B0000}"/>
    <cellStyle name="Warning Text 4 7 6" xfId="35806" xr:uid="{00000000-0005-0000-0000-0000E08B0000}"/>
    <cellStyle name="Warning Text 4 7 7" xfId="35807" xr:uid="{00000000-0005-0000-0000-0000E18B0000}"/>
    <cellStyle name="Warning Text 4 7 8" xfId="35808" xr:uid="{00000000-0005-0000-0000-0000E28B0000}"/>
    <cellStyle name="Warning Text 4 7 9" xfId="35809" xr:uid="{00000000-0005-0000-0000-0000E38B0000}"/>
    <cellStyle name="Warning Text 4 8" xfId="35810" xr:uid="{00000000-0005-0000-0000-0000E48B0000}"/>
    <cellStyle name="Warning Text 4 8 10" xfId="35811" xr:uid="{00000000-0005-0000-0000-0000E58B0000}"/>
    <cellStyle name="Warning Text 4 8 11" xfId="35812" xr:uid="{00000000-0005-0000-0000-0000E68B0000}"/>
    <cellStyle name="Warning Text 4 8 12" xfId="35813" xr:uid="{00000000-0005-0000-0000-0000E78B0000}"/>
    <cellStyle name="Warning Text 4 8 13" xfId="35814" xr:uid="{00000000-0005-0000-0000-0000E88B0000}"/>
    <cellStyle name="Warning Text 4 8 14" xfId="35815" xr:uid="{00000000-0005-0000-0000-0000E98B0000}"/>
    <cellStyle name="Warning Text 4 8 15" xfId="35816" xr:uid="{00000000-0005-0000-0000-0000EA8B0000}"/>
    <cellStyle name="Warning Text 4 8 16" xfId="35817" xr:uid="{00000000-0005-0000-0000-0000EB8B0000}"/>
    <cellStyle name="Warning Text 4 8 17" xfId="35818" xr:uid="{00000000-0005-0000-0000-0000EC8B0000}"/>
    <cellStyle name="Warning Text 4 8 18" xfId="35819" xr:uid="{00000000-0005-0000-0000-0000ED8B0000}"/>
    <cellStyle name="Warning Text 4 8 19" xfId="35820" xr:uid="{00000000-0005-0000-0000-0000EE8B0000}"/>
    <cellStyle name="Warning Text 4 8 2" xfId="35821" xr:uid="{00000000-0005-0000-0000-0000EF8B0000}"/>
    <cellStyle name="Warning Text 4 8 20" xfId="35822" xr:uid="{00000000-0005-0000-0000-0000F08B0000}"/>
    <cellStyle name="Warning Text 4 8 21" xfId="35823" xr:uid="{00000000-0005-0000-0000-0000F18B0000}"/>
    <cellStyle name="Warning Text 4 8 22" xfId="35824" xr:uid="{00000000-0005-0000-0000-0000F28B0000}"/>
    <cellStyle name="Warning Text 4 8 23" xfId="35825" xr:uid="{00000000-0005-0000-0000-0000F38B0000}"/>
    <cellStyle name="Warning Text 4 8 24" xfId="35826" xr:uid="{00000000-0005-0000-0000-0000F48B0000}"/>
    <cellStyle name="Warning Text 4 8 25" xfId="35827" xr:uid="{00000000-0005-0000-0000-0000F58B0000}"/>
    <cellStyle name="Warning Text 4 8 3" xfId="35828" xr:uid="{00000000-0005-0000-0000-0000F68B0000}"/>
    <cellStyle name="Warning Text 4 8 4" xfId="35829" xr:uid="{00000000-0005-0000-0000-0000F78B0000}"/>
    <cellStyle name="Warning Text 4 8 5" xfId="35830" xr:uid="{00000000-0005-0000-0000-0000F88B0000}"/>
    <cellStyle name="Warning Text 4 8 6" xfId="35831" xr:uid="{00000000-0005-0000-0000-0000F98B0000}"/>
    <cellStyle name="Warning Text 4 8 7" xfId="35832" xr:uid="{00000000-0005-0000-0000-0000FA8B0000}"/>
    <cellStyle name="Warning Text 4 8 8" xfId="35833" xr:uid="{00000000-0005-0000-0000-0000FB8B0000}"/>
    <cellStyle name="Warning Text 4 8 9" xfId="35834" xr:uid="{00000000-0005-0000-0000-0000FC8B0000}"/>
    <cellStyle name="Warning Text 4 9" xfId="35835" xr:uid="{00000000-0005-0000-0000-0000FD8B0000}"/>
    <cellStyle name="Warning Text 4 9 10" xfId="35836" xr:uid="{00000000-0005-0000-0000-0000FE8B0000}"/>
    <cellStyle name="Warning Text 4 9 11" xfId="35837" xr:uid="{00000000-0005-0000-0000-0000FF8B0000}"/>
    <cellStyle name="Warning Text 4 9 12" xfId="35838" xr:uid="{00000000-0005-0000-0000-0000008C0000}"/>
    <cellStyle name="Warning Text 4 9 13" xfId="35839" xr:uid="{00000000-0005-0000-0000-0000018C0000}"/>
    <cellStyle name="Warning Text 4 9 14" xfId="35840" xr:uid="{00000000-0005-0000-0000-0000028C0000}"/>
    <cellStyle name="Warning Text 4 9 15" xfId="35841" xr:uid="{00000000-0005-0000-0000-0000038C0000}"/>
    <cellStyle name="Warning Text 4 9 16" xfId="35842" xr:uid="{00000000-0005-0000-0000-0000048C0000}"/>
    <cellStyle name="Warning Text 4 9 17" xfId="35843" xr:uid="{00000000-0005-0000-0000-0000058C0000}"/>
    <cellStyle name="Warning Text 4 9 18" xfId="35844" xr:uid="{00000000-0005-0000-0000-0000068C0000}"/>
    <cellStyle name="Warning Text 4 9 19" xfId="35845" xr:uid="{00000000-0005-0000-0000-0000078C0000}"/>
    <cellStyle name="Warning Text 4 9 2" xfId="35846" xr:uid="{00000000-0005-0000-0000-0000088C0000}"/>
    <cellStyle name="Warning Text 4 9 20" xfId="35847" xr:uid="{00000000-0005-0000-0000-0000098C0000}"/>
    <cellStyle name="Warning Text 4 9 21" xfId="35848" xr:uid="{00000000-0005-0000-0000-00000A8C0000}"/>
    <cellStyle name="Warning Text 4 9 22" xfId="35849" xr:uid="{00000000-0005-0000-0000-00000B8C0000}"/>
    <cellStyle name="Warning Text 4 9 23" xfId="35850" xr:uid="{00000000-0005-0000-0000-00000C8C0000}"/>
    <cellStyle name="Warning Text 4 9 24" xfId="35851" xr:uid="{00000000-0005-0000-0000-00000D8C0000}"/>
    <cellStyle name="Warning Text 4 9 25" xfId="35852" xr:uid="{00000000-0005-0000-0000-00000E8C0000}"/>
    <cellStyle name="Warning Text 4 9 3" xfId="35853" xr:uid="{00000000-0005-0000-0000-00000F8C0000}"/>
    <cellStyle name="Warning Text 4 9 4" xfId="35854" xr:uid="{00000000-0005-0000-0000-0000108C0000}"/>
    <cellStyle name="Warning Text 4 9 5" xfId="35855" xr:uid="{00000000-0005-0000-0000-0000118C0000}"/>
    <cellStyle name="Warning Text 4 9 6" xfId="35856" xr:uid="{00000000-0005-0000-0000-0000128C0000}"/>
    <cellStyle name="Warning Text 4 9 7" xfId="35857" xr:uid="{00000000-0005-0000-0000-0000138C0000}"/>
    <cellStyle name="Warning Text 4 9 8" xfId="35858" xr:uid="{00000000-0005-0000-0000-0000148C0000}"/>
    <cellStyle name="Warning Text 4 9 9" xfId="35859" xr:uid="{00000000-0005-0000-0000-0000158C0000}"/>
    <cellStyle name="Warning Text 5" xfId="35860" xr:uid="{00000000-0005-0000-0000-0000168C0000}"/>
    <cellStyle name="Warning Text 5 10" xfId="35861" xr:uid="{00000000-0005-0000-0000-0000178C0000}"/>
    <cellStyle name="Warning Text 5 10 10" xfId="35862" xr:uid="{00000000-0005-0000-0000-0000188C0000}"/>
    <cellStyle name="Warning Text 5 10 11" xfId="35863" xr:uid="{00000000-0005-0000-0000-0000198C0000}"/>
    <cellStyle name="Warning Text 5 10 12" xfId="35864" xr:uid="{00000000-0005-0000-0000-00001A8C0000}"/>
    <cellStyle name="Warning Text 5 10 13" xfId="35865" xr:uid="{00000000-0005-0000-0000-00001B8C0000}"/>
    <cellStyle name="Warning Text 5 10 14" xfId="35866" xr:uid="{00000000-0005-0000-0000-00001C8C0000}"/>
    <cellStyle name="Warning Text 5 10 15" xfId="35867" xr:uid="{00000000-0005-0000-0000-00001D8C0000}"/>
    <cellStyle name="Warning Text 5 10 16" xfId="35868" xr:uid="{00000000-0005-0000-0000-00001E8C0000}"/>
    <cellStyle name="Warning Text 5 10 17" xfId="35869" xr:uid="{00000000-0005-0000-0000-00001F8C0000}"/>
    <cellStyle name="Warning Text 5 10 18" xfId="35870" xr:uid="{00000000-0005-0000-0000-0000208C0000}"/>
    <cellStyle name="Warning Text 5 10 19" xfId="35871" xr:uid="{00000000-0005-0000-0000-0000218C0000}"/>
    <cellStyle name="Warning Text 5 10 2" xfId="35872" xr:uid="{00000000-0005-0000-0000-0000228C0000}"/>
    <cellStyle name="Warning Text 5 10 20" xfId="35873" xr:uid="{00000000-0005-0000-0000-0000238C0000}"/>
    <cellStyle name="Warning Text 5 10 21" xfId="35874" xr:uid="{00000000-0005-0000-0000-0000248C0000}"/>
    <cellStyle name="Warning Text 5 10 22" xfId="35875" xr:uid="{00000000-0005-0000-0000-0000258C0000}"/>
    <cellStyle name="Warning Text 5 10 23" xfId="35876" xr:uid="{00000000-0005-0000-0000-0000268C0000}"/>
    <cellStyle name="Warning Text 5 10 24" xfId="35877" xr:uid="{00000000-0005-0000-0000-0000278C0000}"/>
    <cellStyle name="Warning Text 5 10 25" xfId="35878" xr:uid="{00000000-0005-0000-0000-0000288C0000}"/>
    <cellStyle name="Warning Text 5 10 3" xfId="35879" xr:uid="{00000000-0005-0000-0000-0000298C0000}"/>
    <cellStyle name="Warning Text 5 10 4" xfId="35880" xr:uid="{00000000-0005-0000-0000-00002A8C0000}"/>
    <cellStyle name="Warning Text 5 10 5" xfId="35881" xr:uid="{00000000-0005-0000-0000-00002B8C0000}"/>
    <cellStyle name="Warning Text 5 10 6" xfId="35882" xr:uid="{00000000-0005-0000-0000-00002C8C0000}"/>
    <cellStyle name="Warning Text 5 10 7" xfId="35883" xr:uid="{00000000-0005-0000-0000-00002D8C0000}"/>
    <cellStyle name="Warning Text 5 10 8" xfId="35884" xr:uid="{00000000-0005-0000-0000-00002E8C0000}"/>
    <cellStyle name="Warning Text 5 10 9" xfId="35885" xr:uid="{00000000-0005-0000-0000-00002F8C0000}"/>
    <cellStyle name="Warning Text 5 11" xfId="35886" xr:uid="{00000000-0005-0000-0000-0000308C0000}"/>
    <cellStyle name="Warning Text 5 11 2" xfId="35887" xr:uid="{00000000-0005-0000-0000-0000318C0000}"/>
    <cellStyle name="Warning Text 5 11 3" xfId="35888" xr:uid="{00000000-0005-0000-0000-0000328C0000}"/>
    <cellStyle name="Warning Text 5 11 4" xfId="35889" xr:uid="{00000000-0005-0000-0000-0000338C0000}"/>
    <cellStyle name="Warning Text 5 11 5" xfId="35890" xr:uid="{00000000-0005-0000-0000-0000348C0000}"/>
    <cellStyle name="Warning Text 5 11 6" xfId="35891" xr:uid="{00000000-0005-0000-0000-0000358C0000}"/>
    <cellStyle name="Warning Text 5 12" xfId="35892" xr:uid="{00000000-0005-0000-0000-0000368C0000}"/>
    <cellStyle name="Warning Text 5 13" xfId="35893" xr:uid="{00000000-0005-0000-0000-0000378C0000}"/>
    <cellStyle name="Warning Text 5 14" xfId="35894" xr:uid="{00000000-0005-0000-0000-0000388C0000}"/>
    <cellStyle name="Warning Text 5 15" xfId="35895" xr:uid="{00000000-0005-0000-0000-0000398C0000}"/>
    <cellStyle name="Warning Text 5 16" xfId="35896" xr:uid="{00000000-0005-0000-0000-00003A8C0000}"/>
    <cellStyle name="Warning Text 5 17" xfId="35897" xr:uid="{00000000-0005-0000-0000-00003B8C0000}"/>
    <cellStyle name="Warning Text 5 18" xfId="35898" xr:uid="{00000000-0005-0000-0000-00003C8C0000}"/>
    <cellStyle name="Warning Text 5 19" xfId="35899" xr:uid="{00000000-0005-0000-0000-00003D8C0000}"/>
    <cellStyle name="Warning Text 5 2" xfId="35900" xr:uid="{00000000-0005-0000-0000-00003E8C0000}"/>
    <cellStyle name="Warning Text 5 2 10" xfId="35901" xr:uid="{00000000-0005-0000-0000-00003F8C0000}"/>
    <cellStyle name="Warning Text 5 2 11" xfId="35902" xr:uid="{00000000-0005-0000-0000-0000408C0000}"/>
    <cellStyle name="Warning Text 5 2 12" xfId="35903" xr:uid="{00000000-0005-0000-0000-0000418C0000}"/>
    <cellStyle name="Warning Text 5 2 13" xfId="35904" xr:uid="{00000000-0005-0000-0000-0000428C0000}"/>
    <cellStyle name="Warning Text 5 2 14" xfId="35905" xr:uid="{00000000-0005-0000-0000-0000438C0000}"/>
    <cellStyle name="Warning Text 5 2 15" xfId="35906" xr:uid="{00000000-0005-0000-0000-0000448C0000}"/>
    <cellStyle name="Warning Text 5 2 16" xfId="35907" xr:uid="{00000000-0005-0000-0000-0000458C0000}"/>
    <cellStyle name="Warning Text 5 2 17" xfId="35908" xr:uid="{00000000-0005-0000-0000-0000468C0000}"/>
    <cellStyle name="Warning Text 5 2 18" xfId="35909" xr:uid="{00000000-0005-0000-0000-0000478C0000}"/>
    <cellStyle name="Warning Text 5 2 19" xfId="35910" xr:uid="{00000000-0005-0000-0000-0000488C0000}"/>
    <cellStyle name="Warning Text 5 2 2" xfId="35911" xr:uid="{00000000-0005-0000-0000-0000498C0000}"/>
    <cellStyle name="Warning Text 5 2 2 2" xfId="35912" xr:uid="{00000000-0005-0000-0000-00004A8C0000}"/>
    <cellStyle name="Warning Text 5 2 2 3" xfId="35913" xr:uid="{00000000-0005-0000-0000-00004B8C0000}"/>
    <cellStyle name="Warning Text 5 2 2 4" xfId="35914" xr:uid="{00000000-0005-0000-0000-00004C8C0000}"/>
    <cellStyle name="Warning Text 5 2 2 5" xfId="35915" xr:uid="{00000000-0005-0000-0000-00004D8C0000}"/>
    <cellStyle name="Warning Text 5 2 2 6" xfId="35916" xr:uid="{00000000-0005-0000-0000-00004E8C0000}"/>
    <cellStyle name="Warning Text 5 2 20" xfId="35917" xr:uid="{00000000-0005-0000-0000-00004F8C0000}"/>
    <cellStyle name="Warning Text 5 2 21" xfId="35918" xr:uid="{00000000-0005-0000-0000-0000508C0000}"/>
    <cellStyle name="Warning Text 5 2 22" xfId="35919" xr:uid="{00000000-0005-0000-0000-0000518C0000}"/>
    <cellStyle name="Warning Text 5 2 23" xfId="35920" xr:uid="{00000000-0005-0000-0000-0000528C0000}"/>
    <cellStyle name="Warning Text 5 2 24" xfId="35921" xr:uid="{00000000-0005-0000-0000-0000538C0000}"/>
    <cellStyle name="Warning Text 5 2 25" xfId="35922" xr:uid="{00000000-0005-0000-0000-0000548C0000}"/>
    <cellStyle name="Warning Text 5 2 3" xfId="35923" xr:uid="{00000000-0005-0000-0000-0000558C0000}"/>
    <cellStyle name="Warning Text 5 2 4" xfId="35924" xr:uid="{00000000-0005-0000-0000-0000568C0000}"/>
    <cellStyle name="Warning Text 5 2 5" xfId="35925" xr:uid="{00000000-0005-0000-0000-0000578C0000}"/>
    <cellStyle name="Warning Text 5 2 6" xfId="35926" xr:uid="{00000000-0005-0000-0000-0000588C0000}"/>
    <cellStyle name="Warning Text 5 2 7" xfId="35927" xr:uid="{00000000-0005-0000-0000-0000598C0000}"/>
    <cellStyle name="Warning Text 5 2 8" xfId="35928" xr:uid="{00000000-0005-0000-0000-00005A8C0000}"/>
    <cellStyle name="Warning Text 5 2 9" xfId="35929" xr:uid="{00000000-0005-0000-0000-00005B8C0000}"/>
    <cellStyle name="Warning Text 5 20" xfId="35930" xr:uid="{00000000-0005-0000-0000-00005C8C0000}"/>
    <cellStyle name="Warning Text 5 21" xfId="35931" xr:uid="{00000000-0005-0000-0000-00005D8C0000}"/>
    <cellStyle name="Warning Text 5 22" xfId="35932" xr:uid="{00000000-0005-0000-0000-00005E8C0000}"/>
    <cellStyle name="Warning Text 5 23" xfId="35933" xr:uid="{00000000-0005-0000-0000-00005F8C0000}"/>
    <cellStyle name="Warning Text 5 24" xfId="35934" xr:uid="{00000000-0005-0000-0000-0000608C0000}"/>
    <cellStyle name="Warning Text 5 25" xfId="35935" xr:uid="{00000000-0005-0000-0000-0000618C0000}"/>
    <cellStyle name="Warning Text 5 26" xfId="35936" xr:uid="{00000000-0005-0000-0000-0000628C0000}"/>
    <cellStyle name="Warning Text 5 27" xfId="35937" xr:uid="{00000000-0005-0000-0000-0000638C0000}"/>
    <cellStyle name="Warning Text 5 28" xfId="35938" xr:uid="{00000000-0005-0000-0000-0000648C0000}"/>
    <cellStyle name="Warning Text 5 29" xfId="35939" xr:uid="{00000000-0005-0000-0000-0000658C0000}"/>
    <cellStyle name="Warning Text 5 3" xfId="35940" xr:uid="{00000000-0005-0000-0000-0000668C0000}"/>
    <cellStyle name="Warning Text 5 3 10" xfId="35941" xr:uid="{00000000-0005-0000-0000-0000678C0000}"/>
    <cellStyle name="Warning Text 5 3 11" xfId="35942" xr:uid="{00000000-0005-0000-0000-0000688C0000}"/>
    <cellStyle name="Warning Text 5 3 12" xfId="35943" xr:uid="{00000000-0005-0000-0000-0000698C0000}"/>
    <cellStyle name="Warning Text 5 3 13" xfId="35944" xr:uid="{00000000-0005-0000-0000-00006A8C0000}"/>
    <cellStyle name="Warning Text 5 3 14" xfId="35945" xr:uid="{00000000-0005-0000-0000-00006B8C0000}"/>
    <cellStyle name="Warning Text 5 3 15" xfId="35946" xr:uid="{00000000-0005-0000-0000-00006C8C0000}"/>
    <cellStyle name="Warning Text 5 3 16" xfId="35947" xr:uid="{00000000-0005-0000-0000-00006D8C0000}"/>
    <cellStyle name="Warning Text 5 3 17" xfId="35948" xr:uid="{00000000-0005-0000-0000-00006E8C0000}"/>
    <cellStyle name="Warning Text 5 3 18" xfId="35949" xr:uid="{00000000-0005-0000-0000-00006F8C0000}"/>
    <cellStyle name="Warning Text 5 3 19" xfId="35950" xr:uid="{00000000-0005-0000-0000-0000708C0000}"/>
    <cellStyle name="Warning Text 5 3 2" xfId="35951" xr:uid="{00000000-0005-0000-0000-0000718C0000}"/>
    <cellStyle name="Warning Text 5 3 2 2" xfId="35952" xr:uid="{00000000-0005-0000-0000-0000728C0000}"/>
    <cellStyle name="Warning Text 5 3 2 3" xfId="35953" xr:uid="{00000000-0005-0000-0000-0000738C0000}"/>
    <cellStyle name="Warning Text 5 3 2 4" xfId="35954" xr:uid="{00000000-0005-0000-0000-0000748C0000}"/>
    <cellStyle name="Warning Text 5 3 2 5" xfId="35955" xr:uid="{00000000-0005-0000-0000-0000758C0000}"/>
    <cellStyle name="Warning Text 5 3 2 6" xfId="35956" xr:uid="{00000000-0005-0000-0000-0000768C0000}"/>
    <cellStyle name="Warning Text 5 3 20" xfId="35957" xr:uid="{00000000-0005-0000-0000-0000778C0000}"/>
    <cellStyle name="Warning Text 5 3 21" xfId="35958" xr:uid="{00000000-0005-0000-0000-0000788C0000}"/>
    <cellStyle name="Warning Text 5 3 22" xfId="35959" xr:uid="{00000000-0005-0000-0000-0000798C0000}"/>
    <cellStyle name="Warning Text 5 3 23" xfId="35960" xr:uid="{00000000-0005-0000-0000-00007A8C0000}"/>
    <cellStyle name="Warning Text 5 3 24" xfId="35961" xr:uid="{00000000-0005-0000-0000-00007B8C0000}"/>
    <cellStyle name="Warning Text 5 3 25" xfId="35962" xr:uid="{00000000-0005-0000-0000-00007C8C0000}"/>
    <cellStyle name="Warning Text 5 3 3" xfId="35963" xr:uid="{00000000-0005-0000-0000-00007D8C0000}"/>
    <cellStyle name="Warning Text 5 3 4" xfId="35964" xr:uid="{00000000-0005-0000-0000-00007E8C0000}"/>
    <cellStyle name="Warning Text 5 3 5" xfId="35965" xr:uid="{00000000-0005-0000-0000-00007F8C0000}"/>
    <cellStyle name="Warning Text 5 3 6" xfId="35966" xr:uid="{00000000-0005-0000-0000-0000808C0000}"/>
    <cellStyle name="Warning Text 5 3 7" xfId="35967" xr:uid="{00000000-0005-0000-0000-0000818C0000}"/>
    <cellStyle name="Warning Text 5 3 8" xfId="35968" xr:uid="{00000000-0005-0000-0000-0000828C0000}"/>
    <cellStyle name="Warning Text 5 3 9" xfId="35969" xr:uid="{00000000-0005-0000-0000-0000838C0000}"/>
    <cellStyle name="Warning Text 5 30" xfId="35970" xr:uid="{00000000-0005-0000-0000-0000848C0000}"/>
    <cellStyle name="Warning Text 5 31" xfId="35971" xr:uid="{00000000-0005-0000-0000-0000858C0000}"/>
    <cellStyle name="Warning Text 5 32" xfId="35972" xr:uid="{00000000-0005-0000-0000-0000868C0000}"/>
    <cellStyle name="Warning Text 5 33" xfId="35973" xr:uid="{00000000-0005-0000-0000-0000878C0000}"/>
    <cellStyle name="Warning Text 5 34" xfId="35974" xr:uid="{00000000-0005-0000-0000-0000888C0000}"/>
    <cellStyle name="Warning Text 5 35" xfId="35975" xr:uid="{00000000-0005-0000-0000-0000898C0000}"/>
    <cellStyle name="Warning Text 5 36" xfId="35976" xr:uid="{00000000-0005-0000-0000-00008A8C0000}"/>
    <cellStyle name="Warning Text 5 37" xfId="35977" xr:uid="{00000000-0005-0000-0000-00008B8C0000}"/>
    <cellStyle name="Warning Text 5 38" xfId="35978" xr:uid="{00000000-0005-0000-0000-00008C8C0000}"/>
    <cellStyle name="Warning Text 5 39" xfId="35979" xr:uid="{00000000-0005-0000-0000-00008D8C0000}"/>
    <cellStyle name="Warning Text 5 4" xfId="35980" xr:uid="{00000000-0005-0000-0000-00008E8C0000}"/>
    <cellStyle name="Warning Text 5 4 10" xfId="35981" xr:uid="{00000000-0005-0000-0000-00008F8C0000}"/>
    <cellStyle name="Warning Text 5 4 11" xfId="35982" xr:uid="{00000000-0005-0000-0000-0000908C0000}"/>
    <cellStyle name="Warning Text 5 4 12" xfId="35983" xr:uid="{00000000-0005-0000-0000-0000918C0000}"/>
    <cellStyle name="Warning Text 5 4 13" xfId="35984" xr:uid="{00000000-0005-0000-0000-0000928C0000}"/>
    <cellStyle name="Warning Text 5 4 14" xfId="35985" xr:uid="{00000000-0005-0000-0000-0000938C0000}"/>
    <cellStyle name="Warning Text 5 4 15" xfId="35986" xr:uid="{00000000-0005-0000-0000-0000948C0000}"/>
    <cellStyle name="Warning Text 5 4 16" xfId="35987" xr:uid="{00000000-0005-0000-0000-0000958C0000}"/>
    <cellStyle name="Warning Text 5 4 17" xfId="35988" xr:uid="{00000000-0005-0000-0000-0000968C0000}"/>
    <cellStyle name="Warning Text 5 4 18" xfId="35989" xr:uid="{00000000-0005-0000-0000-0000978C0000}"/>
    <cellStyle name="Warning Text 5 4 19" xfId="35990" xr:uid="{00000000-0005-0000-0000-0000988C0000}"/>
    <cellStyle name="Warning Text 5 4 2" xfId="35991" xr:uid="{00000000-0005-0000-0000-0000998C0000}"/>
    <cellStyle name="Warning Text 5 4 2 2" xfId="35992" xr:uid="{00000000-0005-0000-0000-00009A8C0000}"/>
    <cellStyle name="Warning Text 5 4 2 3" xfId="35993" xr:uid="{00000000-0005-0000-0000-00009B8C0000}"/>
    <cellStyle name="Warning Text 5 4 2 4" xfId="35994" xr:uid="{00000000-0005-0000-0000-00009C8C0000}"/>
    <cellStyle name="Warning Text 5 4 2 5" xfId="35995" xr:uid="{00000000-0005-0000-0000-00009D8C0000}"/>
    <cellStyle name="Warning Text 5 4 2 6" xfId="35996" xr:uid="{00000000-0005-0000-0000-00009E8C0000}"/>
    <cellStyle name="Warning Text 5 4 20" xfId="35997" xr:uid="{00000000-0005-0000-0000-00009F8C0000}"/>
    <cellStyle name="Warning Text 5 4 21" xfId="35998" xr:uid="{00000000-0005-0000-0000-0000A08C0000}"/>
    <cellStyle name="Warning Text 5 4 22" xfId="35999" xr:uid="{00000000-0005-0000-0000-0000A18C0000}"/>
    <cellStyle name="Warning Text 5 4 23" xfId="36000" xr:uid="{00000000-0005-0000-0000-0000A28C0000}"/>
    <cellStyle name="Warning Text 5 4 24" xfId="36001" xr:uid="{00000000-0005-0000-0000-0000A38C0000}"/>
    <cellStyle name="Warning Text 5 4 25" xfId="36002" xr:uid="{00000000-0005-0000-0000-0000A48C0000}"/>
    <cellStyle name="Warning Text 5 4 3" xfId="36003" xr:uid="{00000000-0005-0000-0000-0000A58C0000}"/>
    <cellStyle name="Warning Text 5 4 4" xfId="36004" xr:uid="{00000000-0005-0000-0000-0000A68C0000}"/>
    <cellStyle name="Warning Text 5 4 5" xfId="36005" xr:uid="{00000000-0005-0000-0000-0000A78C0000}"/>
    <cellStyle name="Warning Text 5 4 6" xfId="36006" xr:uid="{00000000-0005-0000-0000-0000A88C0000}"/>
    <cellStyle name="Warning Text 5 4 7" xfId="36007" xr:uid="{00000000-0005-0000-0000-0000A98C0000}"/>
    <cellStyle name="Warning Text 5 4 8" xfId="36008" xr:uid="{00000000-0005-0000-0000-0000AA8C0000}"/>
    <cellStyle name="Warning Text 5 4 9" xfId="36009" xr:uid="{00000000-0005-0000-0000-0000AB8C0000}"/>
    <cellStyle name="Warning Text 5 40" xfId="36010" xr:uid="{00000000-0005-0000-0000-0000AC8C0000}"/>
    <cellStyle name="Warning Text 5 41" xfId="36011" xr:uid="{00000000-0005-0000-0000-0000AD8C0000}"/>
    <cellStyle name="Warning Text 5 5" xfId="36012" xr:uid="{00000000-0005-0000-0000-0000AE8C0000}"/>
    <cellStyle name="Warning Text 5 5 10" xfId="36013" xr:uid="{00000000-0005-0000-0000-0000AF8C0000}"/>
    <cellStyle name="Warning Text 5 5 11" xfId="36014" xr:uid="{00000000-0005-0000-0000-0000B08C0000}"/>
    <cellStyle name="Warning Text 5 5 12" xfId="36015" xr:uid="{00000000-0005-0000-0000-0000B18C0000}"/>
    <cellStyle name="Warning Text 5 5 13" xfId="36016" xr:uid="{00000000-0005-0000-0000-0000B28C0000}"/>
    <cellStyle name="Warning Text 5 5 14" xfId="36017" xr:uid="{00000000-0005-0000-0000-0000B38C0000}"/>
    <cellStyle name="Warning Text 5 5 15" xfId="36018" xr:uid="{00000000-0005-0000-0000-0000B48C0000}"/>
    <cellStyle name="Warning Text 5 5 16" xfId="36019" xr:uid="{00000000-0005-0000-0000-0000B58C0000}"/>
    <cellStyle name="Warning Text 5 5 17" xfId="36020" xr:uid="{00000000-0005-0000-0000-0000B68C0000}"/>
    <cellStyle name="Warning Text 5 5 18" xfId="36021" xr:uid="{00000000-0005-0000-0000-0000B78C0000}"/>
    <cellStyle name="Warning Text 5 5 19" xfId="36022" xr:uid="{00000000-0005-0000-0000-0000B88C0000}"/>
    <cellStyle name="Warning Text 5 5 2" xfId="36023" xr:uid="{00000000-0005-0000-0000-0000B98C0000}"/>
    <cellStyle name="Warning Text 5 5 2 2" xfId="36024" xr:uid="{00000000-0005-0000-0000-0000BA8C0000}"/>
    <cellStyle name="Warning Text 5 5 2 3" xfId="36025" xr:uid="{00000000-0005-0000-0000-0000BB8C0000}"/>
    <cellStyle name="Warning Text 5 5 2 4" xfId="36026" xr:uid="{00000000-0005-0000-0000-0000BC8C0000}"/>
    <cellStyle name="Warning Text 5 5 2 5" xfId="36027" xr:uid="{00000000-0005-0000-0000-0000BD8C0000}"/>
    <cellStyle name="Warning Text 5 5 2 6" xfId="36028" xr:uid="{00000000-0005-0000-0000-0000BE8C0000}"/>
    <cellStyle name="Warning Text 5 5 20" xfId="36029" xr:uid="{00000000-0005-0000-0000-0000BF8C0000}"/>
    <cellStyle name="Warning Text 5 5 21" xfId="36030" xr:uid="{00000000-0005-0000-0000-0000C08C0000}"/>
    <cellStyle name="Warning Text 5 5 22" xfId="36031" xr:uid="{00000000-0005-0000-0000-0000C18C0000}"/>
    <cellStyle name="Warning Text 5 5 23" xfId="36032" xr:uid="{00000000-0005-0000-0000-0000C28C0000}"/>
    <cellStyle name="Warning Text 5 5 24" xfId="36033" xr:uid="{00000000-0005-0000-0000-0000C38C0000}"/>
    <cellStyle name="Warning Text 5 5 25" xfId="36034" xr:uid="{00000000-0005-0000-0000-0000C48C0000}"/>
    <cellStyle name="Warning Text 5 5 3" xfId="36035" xr:uid="{00000000-0005-0000-0000-0000C58C0000}"/>
    <cellStyle name="Warning Text 5 5 4" xfId="36036" xr:uid="{00000000-0005-0000-0000-0000C68C0000}"/>
    <cellStyle name="Warning Text 5 5 5" xfId="36037" xr:uid="{00000000-0005-0000-0000-0000C78C0000}"/>
    <cellStyle name="Warning Text 5 5 6" xfId="36038" xr:uid="{00000000-0005-0000-0000-0000C88C0000}"/>
    <cellStyle name="Warning Text 5 5 7" xfId="36039" xr:uid="{00000000-0005-0000-0000-0000C98C0000}"/>
    <cellStyle name="Warning Text 5 5 8" xfId="36040" xr:uid="{00000000-0005-0000-0000-0000CA8C0000}"/>
    <cellStyle name="Warning Text 5 5 9" xfId="36041" xr:uid="{00000000-0005-0000-0000-0000CB8C0000}"/>
    <cellStyle name="Warning Text 5 6" xfId="36042" xr:uid="{00000000-0005-0000-0000-0000CC8C0000}"/>
    <cellStyle name="Warning Text 5 6 10" xfId="36043" xr:uid="{00000000-0005-0000-0000-0000CD8C0000}"/>
    <cellStyle name="Warning Text 5 6 11" xfId="36044" xr:uid="{00000000-0005-0000-0000-0000CE8C0000}"/>
    <cellStyle name="Warning Text 5 6 12" xfId="36045" xr:uid="{00000000-0005-0000-0000-0000CF8C0000}"/>
    <cellStyle name="Warning Text 5 6 13" xfId="36046" xr:uid="{00000000-0005-0000-0000-0000D08C0000}"/>
    <cellStyle name="Warning Text 5 6 14" xfId="36047" xr:uid="{00000000-0005-0000-0000-0000D18C0000}"/>
    <cellStyle name="Warning Text 5 6 15" xfId="36048" xr:uid="{00000000-0005-0000-0000-0000D28C0000}"/>
    <cellStyle name="Warning Text 5 6 16" xfId="36049" xr:uid="{00000000-0005-0000-0000-0000D38C0000}"/>
    <cellStyle name="Warning Text 5 6 17" xfId="36050" xr:uid="{00000000-0005-0000-0000-0000D48C0000}"/>
    <cellStyle name="Warning Text 5 6 18" xfId="36051" xr:uid="{00000000-0005-0000-0000-0000D58C0000}"/>
    <cellStyle name="Warning Text 5 6 19" xfId="36052" xr:uid="{00000000-0005-0000-0000-0000D68C0000}"/>
    <cellStyle name="Warning Text 5 6 2" xfId="36053" xr:uid="{00000000-0005-0000-0000-0000D78C0000}"/>
    <cellStyle name="Warning Text 5 6 20" xfId="36054" xr:uid="{00000000-0005-0000-0000-0000D88C0000}"/>
    <cellStyle name="Warning Text 5 6 21" xfId="36055" xr:uid="{00000000-0005-0000-0000-0000D98C0000}"/>
    <cellStyle name="Warning Text 5 6 22" xfId="36056" xr:uid="{00000000-0005-0000-0000-0000DA8C0000}"/>
    <cellStyle name="Warning Text 5 6 23" xfId="36057" xr:uid="{00000000-0005-0000-0000-0000DB8C0000}"/>
    <cellStyle name="Warning Text 5 6 24" xfId="36058" xr:uid="{00000000-0005-0000-0000-0000DC8C0000}"/>
    <cellStyle name="Warning Text 5 6 25" xfId="36059" xr:uid="{00000000-0005-0000-0000-0000DD8C0000}"/>
    <cellStyle name="Warning Text 5 6 3" xfId="36060" xr:uid="{00000000-0005-0000-0000-0000DE8C0000}"/>
    <cellStyle name="Warning Text 5 6 4" xfId="36061" xr:uid="{00000000-0005-0000-0000-0000DF8C0000}"/>
    <cellStyle name="Warning Text 5 6 5" xfId="36062" xr:uid="{00000000-0005-0000-0000-0000E08C0000}"/>
    <cellStyle name="Warning Text 5 6 6" xfId="36063" xr:uid="{00000000-0005-0000-0000-0000E18C0000}"/>
    <cellStyle name="Warning Text 5 6 7" xfId="36064" xr:uid="{00000000-0005-0000-0000-0000E28C0000}"/>
    <cellStyle name="Warning Text 5 6 8" xfId="36065" xr:uid="{00000000-0005-0000-0000-0000E38C0000}"/>
    <cellStyle name="Warning Text 5 6 9" xfId="36066" xr:uid="{00000000-0005-0000-0000-0000E48C0000}"/>
    <cellStyle name="Warning Text 5 7" xfId="36067" xr:uid="{00000000-0005-0000-0000-0000E58C0000}"/>
    <cellStyle name="Warning Text 5 7 10" xfId="36068" xr:uid="{00000000-0005-0000-0000-0000E68C0000}"/>
    <cellStyle name="Warning Text 5 7 11" xfId="36069" xr:uid="{00000000-0005-0000-0000-0000E78C0000}"/>
    <cellStyle name="Warning Text 5 7 12" xfId="36070" xr:uid="{00000000-0005-0000-0000-0000E88C0000}"/>
    <cellStyle name="Warning Text 5 7 13" xfId="36071" xr:uid="{00000000-0005-0000-0000-0000E98C0000}"/>
    <cellStyle name="Warning Text 5 7 14" xfId="36072" xr:uid="{00000000-0005-0000-0000-0000EA8C0000}"/>
    <cellStyle name="Warning Text 5 7 15" xfId="36073" xr:uid="{00000000-0005-0000-0000-0000EB8C0000}"/>
    <cellStyle name="Warning Text 5 7 16" xfId="36074" xr:uid="{00000000-0005-0000-0000-0000EC8C0000}"/>
    <cellStyle name="Warning Text 5 7 17" xfId="36075" xr:uid="{00000000-0005-0000-0000-0000ED8C0000}"/>
    <cellStyle name="Warning Text 5 7 18" xfId="36076" xr:uid="{00000000-0005-0000-0000-0000EE8C0000}"/>
    <cellStyle name="Warning Text 5 7 19" xfId="36077" xr:uid="{00000000-0005-0000-0000-0000EF8C0000}"/>
    <cellStyle name="Warning Text 5 7 2" xfId="36078" xr:uid="{00000000-0005-0000-0000-0000F08C0000}"/>
    <cellStyle name="Warning Text 5 7 20" xfId="36079" xr:uid="{00000000-0005-0000-0000-0000F18C0000}"/>
    <cellStyle name="Warning Text 5 7 21" xfId="36080" xr:uid="{00000000-0005-0000-0000-0000F28C0000}"/>
    <cellStyle name="Warning Text 5 7 22" xfId="36081" xr:uid="{00000000-0005-0000-0000-0000F38C0000}"/>
    <cellStyle name="Warning Text 5 7 23" xfId="36082" xr:uid="{00000000-0005-0000-0000-0000F48C0000}"/>
    <cellStyle name="Warning Text 5 7 24" xfId="36083" xr:uid="{00000000-0005-0000-0000-0000F58C0000}"/>
    <cellStyle name="Warning Text 5 7 25" xfId="36084" xr:uid="{00000000-0005-0000-0000-0000F68C0000}"/>
    <cellStyle name="Warning Text 5 7 3" xfId="36085" xr:uid="{00000000-0005-0000-0000-0000F78C0000}"/>
    <cellStyle name="Warning Text 5 7 4" xfId="36086" xr:uid="{00000000-0005-0000-0000-0000F88C0000}"/>
    <cellStyle name="Warning Text 5 7 5" xfId="36087" xr:uid="{00000000-0005-0000-0000-0000F98C0000}"/>
    <cellStyle name="Warning Text 5 7 6" xfId="36088" xr:uid="{00000000-0005-0000-0000-0000FA8C0000}"/>
    <cellStyle name="Warning Text 5 7 7" xfId="36089" xr:uid="{00000000-0005-0000-0000-0000FB8C0000}"/>
    <cellStyle name="Warning Text 5 7 8" xfId="36090" xr:uid="{00000000-0005-0000-0000-0000FC8C0000}"/>
    <cellStyle name="Warning Text 5 7 9" xfId="36091" xr:uid="{00000000-0005-0000-0000-0000FD8C0000}"/>
    <cellStyle name="Warning Text 5 8" xfId="36092" xr:uid="{00000000-0005-0000-0000-0000FE8C0000}"/>
    <cellStyle name="Warning Text 5 8 10" xfId="36093" xr:uid="{00000000-0005-0000-0000-0000FF8C0000}"/>
    <cellStyle name="Warning Text 5 8 11" xfId="36094" xr:uid="{00000000-0005-0000-0000-0000008D0000}"/>
    <cellStyle name="Warning Text 5 8 12" xfId="36095" xr:uid="{00000000-0005-0000-0000-0000018D0000}"/>
    <cellStyle name="Warning Text 5 8 13" xfId="36096" xr:uid="{00000000-0005-0000-0000-0000028D0000}"/>
    <cellStyle name="Warning Text 5 8 14" xfId="36097" xr:uid="{00000000-0005-0000-0000-0000038D0000}"/>
    <cellStyle name="Warning Text 5 8 15" xfId="36098" xr:uid="{00000000-0005-0000-0000-0000048D0000}"/>
    <cellStyle name="Warning Text 5 8 16" xfId="36099" xr:uid="{00000000-0005-0000-0000-0000058D0000}"/>
    <cellStyle name="Warning Text 5 8 17" xfId="36100" xr:uid="{00000000-0005-0000-0000-0000068D0000}"/>
    <cellStyle name="Warning Text 5 8 18" xfId="36101" xr:uid="{00000000-0005-0000-0000-0000078D0000}"/>
    <cellStyle name="Warning Text 5 8 19" xfId="36102" xr:uid="{00000000-0005-0000-0000-0000088D0000}"/>
    <cellStyle name="Warning Text 5 8 2" xfId="36103" xr:uid="{00000000-0005-0000-0000-0000098D0000}"/>
    <cellStyle name="Warning Text 5 8 20" xfId="36104" xr:uid="{00000000-0005-0000-0000-00000A8D0000}"/>
    <cellStyle name="Warning Text 5 8 21" xfId="36105" xr:uid="{00000000-0005-0000-0000-00000B8D0000}"/>
    <cellStyle name="Warning Text 5 8 22" xfId="36106" xr:uid="{00000000-0005-0000-0000-00000C8D0000}"/>
    <cellStyle name="Warning Text 5 8 23" xfId="36107" xr:uid="{00000000-0005-0000-0000-00000D8D0000}"/>
    <cellStyle name="Warning Text 5 8 24" xfId="36108" xr:uid="{00000000-0005-0000-0000-00000E8D0000}"/>
    <cellStyle name="Warning Text 5 8 25" xfId="36109" xr:uid="{00000000-0005-0000-0000-00000F8D0000}"/>
    <cellStyle name="Warning Text 5 8 3" xfId="36110" xr:uid="{00000000-0005-0000-0000-0000108D0000}"/>
    <cellStyle name="Warning Text 5 8 4" xfId="36111" xr:uid="{00000000-0005-0000-0000-0000118D0000}"/>
    <cellStyle name="Warning Text 5 8 5" xfId="36112" xr:uid="{00000000-0005-0000-0000-0000128D0000}"/>
    <cellStyle name="Warning Text 5 8 6" xfId="36113" xr:uid="{00000000-0005-0000-0000-0000138D0000}"/>
    <cellStyle name="Warning Text 5 8 7" xfId="36114" xr:uid="{00000000-0005-0000-0000-0000148D0000}"/>
    <cellStyle name="Warning Text 5 8 8" xfId="36115" xr:uid="{00000000-0005-0000-0000-0000158D0000}"/>
    <cellStyle name="Warning Text 5 8 9" xfId="36116" xr:uid="{00000000-0005-0000-0000-0000168D0000}"/>
    <cellStyle name="Warning Text 5 9" xfId="36117" xr:uid="{00000000-0005-0000-0000-0000178D0000}"/>
    <cellStyle name="Warning Text 5 9 10" xfId="36118" xr:uid="{00000000-0005-0000-0000-0000188D0000}"/>
    <cellStyle name="Warning Text 5 9 11" xfId="36119" xr:uid="{00000000-0005-0000-0000-0000198D0000}"/>
    <cellStyle name="Warning Text 5 9 12" xfId="36120" xr:uid="{00000000-0005-0000-0000-00001A8D0000}"/>
    <cellStyle name="Warning Text 5 9 13" xfId="36121" xr:uid="{00000000-0005-0000-0000-00001B8D0000}"/>
    <cellStyle name="Warning Text 5 9 14" xfId="36122" xr:uid="{00000000-0005-0000-0000-00001C8D0000}"/>
    <cellStyle name="Warning Text 5 9 15" xfId="36123" xr:uid="{00000000-0005-0000-0000-00001D8D0000}"/>
    <cellStyle name="Warning Text 5 9 16" xfId="36124" xr:uid="{00000000-0005-0000-0000-00001E8D0000}"/>
    <cellStyle name="Warning Text 5 9 17" xfId="36125" xr:uid="{00000000-0005-0000-0000-00001F8D0000}"/>
    <cellStyle name="Warning Text 5 9 18" xfId="36126" xr:uid="{00000000-0005-0000-0000-0000208D0000}"/>
    <cellStyle name="Warning Text 5 9 19" xfId="36127" xr:uid="{00000000-0005-0000-0000-0000218D0000}"/>
    <cellStyle name="Warning Text 5 9 2" xfId="36128" xr:uid="{00000000-0005-0000-0000-0000228D0000}"/>
    <cellStyle name="Warning Text 5 9 20" xfId="36129" xr:uid="{00000000-0005-0000-0000-0000238D0000}"/>
    <cellStyle name="Warning Text 5 9 21" xfId="36130" xr:uid="{00000000-0005-0000-0000-0000248D0000}"/>
    <cellStyle name="Warning Text 5 9 22" xfId="36131" xr:uid="{00000000-0005-0000-0000-0000258D0000}"/>
    <cellStyle name="Warning Text 5 9 23" xfId="36132" xr:uid="{00000000-0005-0000-0000-0000268D0000}"/>
    <cellStyle name="Warning Text 5 9 24" xfId="36133" xr:uid="{00000000-0005-0000-0000-0000278D0000}"/>
    <cellStyle name="Warning Text 5 9 25" xfId="36134" xr:uid="{00000000-0005-0000-0000-0000288D0000}"/>
    <cellStyle name="Warning Text 5 9 3" xfId="36135" xr:uid="{00000000-0005-0000-0000-0000298D0000}"/>
    <cellStyle name="Warning Text 5 9 4" xfId="36136" xr:uid="{00000000-0005-0000-0000-00002A8D0000}"/>
    <cellStyle name="Warning Text 5 9 5" xfId="36137" xr:uid="{00000000-0005-0000-0000-00002B8D0000}"/>
    <cellStyle name="Warning Text 5 9 6" xfId="36138" xr:uid="{00000000-0005-0000-0000-00002C8D0000}"/>
    <cellStyle name="Warning Text 5 9 7" xfId="36139" xr:uid="{00000000-0005-0000-0000-00002D8D0000}"/>
    <cellStyle name="Warning Text 5 9 8" xfId="36140" xr:uid="{00000000-0005-0000-0000-00002E8D0000}"/>
    <cellStyle name="Warning Text 5 9 9" xfId="36141" xr:uid="{00000000-0005-0000-0000-00002F8D0000}"/>
    <cellStyle name="Warning Text 6" xfId="36142" xr:uid="{00000000-0005-0000-0000-0000308D0000}"/>
    <cellStyle name="Warning Text 6 10" xfId="36143" xr:uid="{00000000-0005-0000-0000-0000318D0000}"/>
    <cellStyle name="Warning Text 6 10 10" xfId="36144" xr:uid="{00000000-0005-0000-0000-0000328D0000}"/>
    <cellStyle name="Warning Text 6 10 11" xfId="36145" xr:uid="{00000000-0005-0000-0000-0000338D0000}"/>
    <cellStyle name="Warning Text 6 10 12" xfId="36146" xr:uid="{00000000-0005-0000-0000-0000348D0000}"/>
    <cellStyle name="Warning Text 6 10 13" xfId="36147" xr:uid="{00000000-0005-0000-0000-0000358D0000}"/>
    <cellStyle name="Warning Text 6 10 14" xfId="36148" xr:uid="{00000000-0005-0000-0000-0000368D0000}"/>
    <cellStyle name="Warning Text 6 10 15" xfId="36149" xr:uid="{00000000-0005-0000-0000-0000378D0000}"/>
    <cellStyle name="Warning Text 6 10 16" xfId="36150" xr:uid="{00000000-0005-0000-0000-0000388D0000}"/>
    <cellStyle name="Warning Text 6 10 17" xfId="36151" xr:uid="{00000000-0005-0000-0000-0000398D0000}"/>
    <cellStyle name="Warning Text 6 10 18" xfId="36152" xr:uid="{00000000-0005-0000-0000-00003A8D0000}"/>
    <cellStyle name="Warning Text 6 10 19" xfId="36153" xr:uid="{00000000-0005-0000-0000-00003B8D0000}"/>
    <cellStyle name="Warning Text 6 10 2" xfId="36154" xr:uid="{00000000-0005-0000-0000-00003C8D0000}"/>
    <cellStyle name="Warning Text 6 10 20" xfId="36155" xr:uid="{00000000-0005-0000-0000-00003D8D0000}"/>
    <cellStyle name="Warning Text 6 10 21" xfId="36156" xr:uid="{00000000-0005-0000-0000-00003E8D0000}"/>
    <cellStyle name="Warning Text 6 10 22" xfId="36157" xr:uid="{00000000-0005-0000-0000-00003F8D0000}"/>
    <cellStyle name="Warning Text 6 10 23" xfId="36158" xr:uid="{00000000-0005-0000-0000-0000408D0000}"/>
    <cellStyle name="Warning Text 6 10 24" xfId="36159" xr:uid="{00000000-0005-0000-0000-0000418D0000}"/>
    <cellStyle name="Warning Text 6 10 25" xfId="36160" xr:uid="{00000000-0005-0000-0000-0000428D0000}"/>
    <cellStyle name="Warning Text 6 10 3" xfId="36161" xr:uid="{00000000-0005-0000-0000-0000438D0000}"/>
    <cellStyle name="Warning Text 6 10 4" xfId="36162" xr:uid="{00000000-0005-0000-0000-0000448D0000}"/>
    <cellStyle name="Warning Text 6 10 5" xfId="36163" xr:uid="{00000000-0005-0000-0000-0000458D0000}"/>
    <cellStyle name="Warning Text 6 10 6" xfId="36164" xr:uid="{00000000-0005-0000-0000-0000468D0000}"/>
    <cellStyle name="Warning Text 6 10 7" xfId="36165" xr:uid="{00000000-0005-0000-0000-0000478D0000}"/>
    <cellStyle name="Warning Text 6 10 8" xfId="36166" xr:uid="{00000000-0005-0000-0000-0000488D0000}"/>
    <cellStyle name="Warning Text 6 10 9" xfId="36167" xr:uid="{00000000-0005-0000-0000-0000498D0000}"/>
    <cellStyle name="Warning Text 6 11" xfId="36168" xr:uid="{00000000-0005-0000-0000-00004A8D0000}"/>
    <cellStyle name="Warning Text 6 11 2" xfId="36169" xr:uid="{00000000-0005-0000-0000-00004B8D0000}"/>
    <cellStyle name="Warning Text 6 11 3" xfId="36170" xr:uid="{00000000-0005-0000-0000-00004C8D0000}"/>
    <cellStyle name="Warning Text 6 11 4" xfId="36171" xr:uid="{00000000-0005-0000-0000-00004D8D0000}"/>
    <cellStyle name="Warning Text 6 11 5" xfId="36172" xr:uid="{00000000-0005-0000-0000-00004E8D0000}"/>
    <cellStyle name="Warning Text 6 11 6" xfId="36173" xr:uid="{00000000-0005-0000-0000-00004F8D0000}"/>
    <cellStyle name="Warning Text 6 12" xfId="36174" xr:uid="{00000000-0005-0000-0000-0000508D0000}"/>
    <cellStyle name="Warning Text 6 13" xfId="36175" xr:uid="{00000000-0005-0000-0000-0000518D0000}"/>
    <cellStyle name="Warning Text 6 14" xfId="36176" xr:uid="{00000000-0005-0000-0000-0000528D0000}"/>
    <cellStyle name="Warning Text 6 15" xfId="36177" xr:uid="{00000000-0005-0000-0000-0000538D0000}"/>
    <cellStyle name="Warning Text 6 16" xfId="36178" xr:uid="{00000000-0005-0000-0000-0000548D0000}"/>
    <cellStyle name="Warning Text 6 17" xfId="36179" xr:uid="{00000000-0005-0000-0000-0000558D0000}"/>
    <cellStyle name="Warning Text 6 18" xfId="36180" xr:uid="{00000000-0005-0000-0000-0000568D0000}"/>
    <cellStyle name="Warning Text 6 19" xfId="36181" xr:uid="{00000000-0005-0000-0000-0000578D0000}"/>
    <cellStyle name="Warning Text 6 2" xfId="36182" xr:uid="{00000000-0005-0000-0000-0000588D0000}"/>
    <cellStyle name="Warning Text 6 2 10" xfId="36183" xr:uid="{00000000-0005-0000-0000-0000598D0000}"/>
    <cellStyle name="Warning Text 6 2 11" xfId="36184" xr:uid="{00000000-0005-0000-0000-00005A8D0000}"/>
    <cellStyle name="Warning Text 6 2 12" xfId="36185" xr:uid="{00000000-0005-0000-0000-00005B8D0000}"/>
    <cellStyle name="Warning Text 6 2 13" xfId="36186" xr:uid="{00000000-0005-0000-0000-00005C8D0000}"/>
    <cellStyle name="Warning Text 6 2 14" xfId="36187" xr:uid="{00000000-0005-0000-0000-00005D8D0000}"/>
    <cellStyle name="Warning Text 6 2 15" xfId="36188" xr:uid="{00000000-0005-0000-0000-00005E8D0000}"/>
    <cellStyle name="Warning Text 6 2 16" xfId="36189" xr:uid="{00000000-0005-0000-0000-00005F8D0000}"/>
    <cellStyle name="Warning Text 6 2 17" xfId="36190" xr:uid="{00000000-0005-0000-0000-0000608D0000}"/>
    <cellStyle name="Warning Text 6 2 18" xfId="36191" xr:uid="{00000000-0005-0000-0000-0000618D0000}"/>
    <cellStyle name="Warning Text 6 2 19" xfId="36192" xr:uid="{00000000-0005-0000-0000-0000628D0000}"/>
    <cellStyle name="Warning Text 6 2 2" xfId="36193" xr:uid="{00000000-0005-0000-0000-0000638D0000}"/>
    <cellStyle name="Warning Text 6 2 2 2" xfId="36194" xr:uid="{00000000-0005-0000-0000-0000648D0000}"/>
    <cellStyle name="Warning Text 6 2 2 3" xfId="36195" xr:uid="{00000000-0005-0000-0000-0000658D0000}"/>
    <cellStyle name="Warning Text 6 2 2 4" xfId="36196" xr:uid="{00000000-0005-0000-0000-0000668D0000}"/>
    <cellStyle name="Warning Text 6 2 2 5" xfId="36197" xr:uid="{00000000-0005-0000-0000-0000678D0000}"/>
    <cellStyle name="Warning Text 6 2 2 6" xfId="36198" xr:uid="{00000000-0005-0000-0000-0000688D0000}"/>
    <cellStyle name="Warning Text 6 2 20" xfId="36199" xr:uid="{00000000-0005-0000-0000-0000698D0000}"/>
    <cellStyle name="Warning Text 6 2 21" xfId="36200" xr:uid="{00000000-0005-0000-0000-00006A8D0000}"/>
    <cellStyle name="Warning Text 6 2 22" xfId="36201" xr:uid="{00000000-0005-0000-0000-00006B8D0000}"/>
    <cellStyle name="Warning Text 6 2 23" xfId="36202" xr:uid="{00000000-0005-0000-0000-00006C8D0000}"/>
    <cellStyle name="Warning Text 6 2 24" xfId="36203" xr:uid="{00000000-0005-0000-0000-00006D8D0000}"/>
    <cellStyle name="Warning Text 6 2 25" xfId="36204" xr:uid="{00000000-0005-0000-0000-00006E8D0000}"/>
    <cellStyle name="Warning Text 6 2 3" xfId="36205" xr:uid="{00000000-0005-0000-0000-00006F8D0000}"/>
    <cellStyle name="Warning Text 6 2 4" xfId="36206" xr:uid="{00000000-0005-0000-0000-0000708D0000}"/>
    <cellStyle name="Warning Text 6 2 5" xfId="36207" xr:uid="{00000000-0005-0000-0000-0000718D0000}"/>
    <cellStyle name="Warning Text 6 2 6" xfId="36208" xr:uid="{00000000-0005-0000-0000-0000728D0000}"/>
    <cellStyle name="Warning Text 6 2 7" xfId="36209" xr:uid="{00000000-0005-0000-0000-0000738D0000}"/>
    <cellStyle name="Warning Text 6 2 8" xfId="36210" xr:uid="{00000000-0005-0000-0000-0000748D0000}"/>
    <cellStyle name="Warning Text 6 2 9" xfId="36211" xr:uid="{00000000-0005-0000-0000-0000758D0000}"/>
    <cellStyle name="Warning Text 6 20" xfId="36212" xr:uid="{00000000-0005-0000-0000-0000768D0000}"/>
    <cellStyle name="Warning Text 6 21" xfId="36213" xr:uid="{00000000-0005-0000-0000-0000778D0000}"/>
    <cellStyle name="Warning Text 6 22" xfId="36214" xr:uid="{00000000-0005-0000-0000-0000788D0000}"/>
    <cellStyle name="Warning Text 6 23" xfId="36215" xr:uid="{00000000-0005-0000-0000-0000798D0000}"/>
    <cellStyle name="Warning Text 6 24" xfId="36216" xr:uid="{00000000-0005-0000-0000-00007A8D0000}"/>
    <cellStyle name="Warning Text 6 25" xfId="36217" xr:uid="{00000000-0005-0000-0000-00007B8D0000}"/>
    <cellStyle name="Warning Text 6 26" xfId="36218" xr:uid="{00000000-0005-0000-0000-00007C8D0000}"/>
    <cellStyle name="Warning Text 6 27" xfId="36219" xr:uid="{00000000-0005-0000-0000-00007D8D0000}"/>
    <cellStyle name="Warning Text 6 28" xfId="36220" xr:uid="{00000000-0005-0000-0000-00007E8D0000}"/>
    <cellStyle name="Warning Text 6 29" xfId="36221" xr:uid="{00000000-0005-0000-0000-00007F8D0000}"/>
    <cellStyle name="Warning Text 6 3" xfId="36222" xr:uid="{00000000-0005-0000-0000-0000808D0000}"/>
    <cellStyle name="Warning Text 6 3 10" xfId="36223" xr:uid="{00000000-0005-0000-0000-0000818D0000}"/>
    <cellStyle name="Warning Text 6 3 11" xfId="36224" xr:uid="{00000000-0005-0000-0000-0000828D0000}"/>
    <cellStyle name="Warning Text 6 3 12" xfId="36225" xr:uid="{00000000-0005-0000-0000-0000838D0000}"/>
    <cellStyle name="Warning Text 6 3 13" xfId="36226" xr:uid="{00000000-0005-0000-0000-0000848D0000}"/>
    <cellStyle name="Warning Text 6 3 14" xfId="36227" xr:uid="{00000000-0005-0000-0000-0000858D0000}"/>
    <cellStyle name="Warning Text 6 3 15" xfId="36228" xr:uid="{00000000-0005-0000-0000-0000868D0000}"/>
    <cellStyle name="Warning Text 6 3 16" xfId="36229" xr:uid="{00000000-0005-0000-0000-0000878D0000}"/>
    <cellStyle name="Warning Text 6 3 17" xfId="36230" xr:uid="{00000000-0005-0000-0000-0000888D0000}"/>
    <cellStyle name="Warning Text 6 3 18" xfId="36231" xr:uid="{00000000-0005-0000-0000-0000898D0000}"/>
    <cellStyle name="Warning Text 6 3 19" xfId="36232" xr:uid="{00000000-0005-0000-0000-00008A8D0000}"/>
    <cellStyle name="Warning Text 6 3 2" xfId="36233" xr:uid="{00000000-0005-0000-0000-00008B8D0000}"/>
    <cellStyle name="Warning Text 6 3 2 2" xfId="36234" xr:uid="{00000000-0005-0000-0000-00008C8D0000}"/>
    <cellStyle name="Warning Text 6 3 2 3" xfId="36235" xr:uid="{00000000-0005-0000-0000-00008D8D0000}"/>
    <cellStyle name="Warning Text 6 3 2 4" xfId="36236" xr:uid="{00000000-0005-0000-0000-00008E8D0000}"/>
    <cellStyle name="Warning Text 6 3 2 5" xfId="36237" xr:uid="{00000000-0005-0000-0000-00008F8D0000}"/>
    <cellStyle name="Warning Text 6 3 2 6" xfId="36238" xr:uid="{00000000-0005-0000-0000-0000908D0000}"/>
    <cellStyle name="Warning Text 6 3 20" xfId="36239" xr:uid="{00000000-0005-0000-0000-0000918D0000}"/>
    <cellStyle name="Warning Text 6 3 21" xfId="36240" xr:uid="{00000000-0005-0000-0000-0000928D0000}"/>
    <cellStyle name="Warning Text 6 3 22" xfId="36241" xr:uid="{00000000-0005-0000-0000-0000938D0000}"/>
    <cellStyle name="Warning Text 6 3 23" xfId="36242" xr:uid="{00000000-0005-0000-0000-0000948D0000}"/>
    <cellStyle name="Warning Text 6 3 24" xfId="36243" xr:uid="{00000000-0005-0000-0000-0000958D0000}"/>
    <cellStyle name="Warning Text 6 3 25" xfId="36244" xr:uid="{00000000-0005-0000-0000-0000968D0000}"/>
    <cellStyle name="Warning Text 6 3 3" xfId="36245" xr:uid="{00000000-0005-0000-0000-0000978D0000}"/>
    <cellStyle name="Warning Text 6 3 4" xfId="36246" xr:uid="{00000000-0005-0000-0000-0000988D0000}"/>
    <cellStyle name="Warning Text 6 3 5" xfId="36247" xr:uid="{00000000-0005-0000-0000-0000998D0000}"/>
    <cellStyle name="Warning Text 6 3 6" xfId="36248" xr:uid="{00000000-0005-0000-0000-00009A8D0000}"/>
    <cellStyle name="Warning Text 6 3 7" xfId="36249" xr:uid="{00000000-0005-0000-0000-00009B8D0000}"/>
    <cellStyle name="Warning Text 6 3 8" xfId="36250" xr:uid="{00000000-0005-0000-0000-00009C8D0000}"/>
    <cellStyle name="Warning Text 6 3 9" xfId="36251" xr:uid="{00000000-0005-0000-0000-00009D8D0000}"/>
    <cellStyle name="Warning Text 6 30" xfId="36252" xr:uid="{00000000-0005-0000-0000-00009E8D0000}"/>
    <cellStyle name="Warning Text 6 31" xfId="36253" xr:uid="{00000000-0005-0000-0000-00009F8D0000}"/>
    <cellStyle name="Warning Text 6 32" xfId="36254" xr:uid="{00000000-0005-0000-0000-0000A08D0000}"/>
    <cellStyle name="Warning Text 6 33" xfId="36255" xr:uid="{00000000-0005-0000-0000-0000A18D0000}"/>
    <cellStyle name="Warning Text 6 34" xfId="36256" xr:uid="{00000000-0005-0000-0000-0000A28D0000}"/>
    <cellStyle name="Warning Text 6 35" xfId="36257" xr:uid="{00000000-0005-0000-0000-0000A38D0000}"/>
    <cellStyle name="Warning Text 6 36" xfId="36258" xr:uid="{00000000-0005-0000-0000-0000A48D0000}"/>
    <cellStyle name="Warning Text 6 37" xfId="36259" xr:uid="{00000000-0005-0000-0000-0000A58D0000}"/>
    <cellStyle name="Warning Text 6 38" xfId="36260" xr:uid="{00000000-0005-0000-0000-0000A68D0000}"/>
    <cellStyle name="Warning Text 6 39" xfId="36261" xr:uid="{00000000-0005-0000-0000-0000A78D0000}"/>
    <cellStyle name="Warning Text 6 4" xfId="36262" xr:uid="{00000000-0005-0000-0000-0000A88D0000}"/>
    <cellStyle name="Warning Text 6 4 10" xfId="36263" xr:uid="{00000000-0005-0000-0000-0000A98D0000}"/>
    <cellStyle name="Warning Text 6 4 11" xfId="36264" xr:uid="{00000000-0005-0000-0000-0000AA8D0000}"/>
    <cellStyle name="Warning Text 6 4 12" xfId="36265" xr:uid="{00000000-0005-0000-0000-0000AB8D0000}"/>
    <cellStyle name="Warning Text 6 4 13" xfId="36266" xr:uid="{00000000-0005-0000-0000-0000AC8D0000}"/>
    <cellStyle name="Warning Text 6 4 14" xfId="36267" xr:uid="{00000000-0005-0000-0000-0000AD8D0000}"/>
    <cellStyle name="Warning Text 6 4 15" xfId="36268" xr:uid="{00000000-0005-0000-0000-0000AE8D0000}"/>
    <cellStyle name="Warning Text 6 4 16" xfId="36269" xr:uid="{00000000-0005-0000-0000-0000AF8D0000}"/>
    <cellStyle name="Warning Text 6 4 17" xfId="36270" xr:uid="{00000000-0005-0000-0000-0000B08D0000}"/>
    <cellStyle name="Warning Text 6 4 18" xfId="36271" xr:uid="{00000000-0005-0000-0000-0000B18D0000}"/>
    <cellStyle name="Warning Text 6 4 19" xfId="36272" xr:uid="{00000000-0005-0000-0000-0000B28D0000}"/>
    <cellStyle name="Warning Text 6 4 2" xfId="36273" xr:uid="{00000000-0005-0000-0000-0000B38D0000}"/>
    <cellStyle name="Warning Text 6 4 2 2" xfId="36274" xr:uid="{00000000-0005-0000-0000-0000B48D0000}"/>
    <cellStyle name="Warning Text 6 4 2 3" xfId="36275" xr:uid="{00000000-0005-0000-0000-0000B58D0000}"/>
    <cellStyle name="Warning Text 6 4 2 4" xfId="36276" xr:uid="{00000000-0005-0000-0000-0000B68D0000}"/>
    <cellStyle name="Warning Text 6 4 2 5" xfId="36277" xr:uid="{00000000-0005-0000-0000-0000B78D0000}"/>
    <cellStyle name="Warning Text 6 4 2 6" xfId="36278" xr:uid="{00000000-0005-0000-0000-0000B88D0000}"/>
    <cellStyle name="Warning Text 6 4 20" xfId="36279" xr:uid="{00000000-0005-0000-0000-0000B98D0000}"/>
    <cellStyle name="Warning Text 6 4 21" xfId="36280" xr:uid="{00000000-0005-0000-0000-0000BA8D0000}"/>
    <cellStyle name="Warning Text 6 4 22" xfId="36281" xr:uid="{00000000-0005-0000-0000-0000BB8D0000}"/>
    <cellStyle name="Warning Text 6 4 23" xfId="36282" xr:uid="{00000000-0005-0000-0000-0000BC8D0000}"/>
    <cellStyle name="Warning Text 6 4 24" xfId="36283" xr:uid="{00000000-0005-0000-0000-0000BD8D0000}"/>
    <cellStyle name="Warning Text 6 4 25" xfId="36284" xr:uid="{00000000-0005-0000-0000-0000BE8D0000}"/>
    <cellStyle name="Warning Text 6 4 3" xfId="36285" xr:uid="{00000000-0005-0000-0000-0000BF8D0000}"/>
    <cellStyle name="Warning Text 6 4 4" xfId="36286" xr:uid="{00000000-0005-0000-0000-0000C08D0000}"/>
    <cellStyle name="Warning Text 6 4 5" xfId="36287" xr:uid="{00000000-0005-0000-0000-0000C18D0000}"/>
    <cellStyle name="Warning Text 6 4 6" xfId="36288" xr:uid="{00000000-0005-0000-0000-0000C28D0000}"/>
    <cellStyle name="Warning Text 6 4 7" xfId="36289" xr:uid="{00000000-0005-0000-0000-0000C38D0000}"/>
    <cellStyle name="Warning Text 6 4 8" xfId="36290" xr:uid="{00000000-0005-0000-0000-0000C48D0000}"/>
    <cellStyle name="Warning Text 6 4 9" xfId="36291" xr:uid="{00000000-0005-0000-0000-0000C58D0000}"/>
    <cellStyle name="Warning Text 6 40" xfId="36292" xr:uid="{00000000-0005-0000-0000-0000C68D0000}"/>
    <cellStyle name="Warning Text 6 41" xfId="36293" xr:uid="{00000000-0005-0000-0000-0000C78D0000}"/>
    <cellStyle name="Warning Text 6 5" xfId="36294" xr:uid="{00000000-0005-0000-0000-0000C88D0000}"/>
    <cellStyle name="Warning Text 6 5 10" xfId="36295" xr:uid="{00000000-0005-0000-0000-0000C98D0000}"/>
    <cellStyle name="Warning Text 6 5 11" xfId="36296" xr:uid="{00000000-0005-0000-0000-0000CA8D0000}"/>
    <cellStyle name="Warning Text 6 5 12" xfId="36297" xr:uid="{00000000-0005-0000-0000-0000CB8D0000}"/>
    <cellStyle name="Warning Text 6 5 13" xfId="36298" xr:uid="{00000000-0005-0000-0000-0000CC8D0000}"/>
    <cellStyle name="Warning Text 6 5 14" xfId="36299" xr:uid="{00000000-0005-0000-0000-0000CD8D0000}"/>
    <cellStyle name="Warning Text 6 5 15" xfId="36300" xr:uid="{00000000-0005-0000-0000-0000CE8D0000}"/>
    <cellStyle name="Warning Text 6 5 16" xfId="36301" xr:uid="{00000000-0005-0000-0000-0000CF8D0000}"/>
    <cellStyle name="Warning Text 6 5 17" xfId="36302" xr:uid="{00000000-0005-0000-0000-0000D08D0000}"/>
    <cellStyle name="Warning Text 6 5 18" xfId="36303" xr:uid="{00000000-0005-0000-0000-0000D18D0000}"/>
    <cellStyle name="Warning Text 6 5 19" xfId="36304" xr:uid="{00000000-0005-0000-0000-0000D28D0000}"/>
    <cellStyle name="Warning Text 6 5 2" xfId="36305" xr:uid="{00000000-0005-0000-0000-0000D38D0000}"/>
    <cellStyle name="Warning Text 6 5 2 2" xfId="36306" xr:uid="{00000000-0005-0000-0000-0000D48D0000}"/>
    <cellStyle name="Warning Text 6 5 2 3" xfId="36307" xr:uid="{00000000-0005-0000-0000-0000D58D0000}"/>
    <cellStyle name="Warning Text 6 5 2 4" xfId="36308" xr:uid="{00000000-0005-0000-0000-0000D68D0000}"/>
    <cellStyle name="Warning Text 6 5 2 5" xfId="36309" xr:uid="{00000000-0005-0000-0000-0000D78D0000}"/>
    <cellStyle name="Warning Text 6 5 2 6" xfId="36310" xr:uid="{00000000-0005-0000-0000-0000D88D0000}"/>
    <cellStyle name="Warning Text 6 5 20" xfId="36311" xr:uid="{00000000-0005-0000-0000-0000D98D0000}"/>
    <cellStyle name="Warning Text 6 5 21" xfId="36312" xr:uid="{00000000-0005-0000-0000-0000DA8D0000}"/>
    <cellStyle name="Warning Text 6 5 22" xfId="36313" xr:uid="{00000000-0005-0000-0000-0000DB8D0000}"/>
    <cellStyle name="Warning Text 6 5 23" xfId="36314" xr:uid="{00000000-0005-0000-0000-0000DC8D0000}"/>
    <cellStyle name="Warning Text 6 5 24" xfId="36315" xr:uid="{00000000-0005-0000-0000-0000DD8D0000}"/>
    <cellStyle name="Warning Text 6 5 25" xfId="36316" xr:uid="{00000000-0005-0000-0000-0000DE8D0000}"/>
    <cellStyle name="Warning Text 6 5 3" xfId="36317" xr:uid="{00000000-0005-0000-0000-0000DF8D0000}"/>
    <cellStyle name="Warning Text 6 5 4" xfId="36318" xr:uid="{00000000-0005-0000-0000-0000E08D0000}"/>
    <cellStyle name="Warning Text 6 5 5" xfId="36319" xr:uid="{00000000-0005-0000-0000-0000E18D0000}"/>
    <cellStyle name="Warning Text 6 5 6" xfId="36320" xr:uid="{00000000-0005-0000-0000-0000E28D0000}"/>
    <cellStyle name="Warning Text 6 5 7" xfId="36321" xr:uid="{00000000-0005-0000-0000-0000E38D0000}"/>
    <cellStyle name="Warning Text 6 5 8" xfId="36322" xr:uid="{00000000-0005-0000-0000-0000E48D0000}"/>
    <cellStyle name="Warning Text 6 5 9" xfId="36323" xr:uid="{00000000-0005-0000-0000-0000E58D0000}"/>
    <cellStyle name="Warning Text 6 6" xfId="36324" xr:uid="{00000000-0005-0000-0000-0000E68D0000}"/>
    <cellStyle name="Warning Text 6 6 10" xfId="36325" xr:uid="{00000000-0005-0000-0000-0000E78D0000}"/>
    <cellStyle name="Warning Text 6 6 11" xfId="36326" xr:uid="{00000000-0005-0000-0000-0000E88D0000}"/>
    <cellStyle name="Warning Text 6 6 12" xfId="36327" xr:uid="{00000000-0005-0000-0000-0000E98D0000}"/>
    <cellStyle name="Warning Text 6 6 13" xfId="36328" xr:uid="{00000000-0005-0000-0000-0000EA8D0000}"/>
    <cellStyle name="Warning Text 6 6 14" xfId="36329" xr:uid="{00000000-0005-0000-0000-0000EB8D0000}"/>
    <cellStyle name="Warning Text 6 6 15" xfId="36330" xr:uid="{00000000-0005-0000-0000-0000EC8D0000}"/>
    <cellStyle name="Warning Text 6 6 16" xfId="36331" xr:uid="{00000000-0005-0000-0000-0000ED8D0000}"/>
    <cellStyle name="Warning Text 6 6 17" xfId="36332" xr:uid="{00000000-0005-0000-0000-0000EE8D0000}"/>
    <cellStyle name="Warning Text 6 6 18" xfId="36333" xr:uid="{00000000-0005-0000-0000-0000EF8D0000}"/>
    <cellStyle name="Warning Text 6 6 19" xfId="36334" xr:uid="{00000000-0005-0000-0000-0000F08D0000}"/>
    <cellStyle name="Warning Text 6 6 2" xfId="36335" xr:uid="{00000000-0005-0000-0000-0000F18D0000}"/>
    <cellStyle name="Warning Text 6 6 20" xfId="36336" xr:uid="{00000000-0005-0000-0000-0000F28D0000}"/>
    <cellStyle name="Warning Text 6 6 21" xfId="36337" xr:uid="{00000000-0005-0000-0000-0000F38D0000}"/>
    <cellStyle name="Warning Text 6 6 22" xfId="36338" xr:uid="{00000000-0005-0000-0000-0000F48D0000}"/>
    <cellStyle name="Warning Text 6 6 23" xfId="36339" xr:uid="{00000000-0005-0000-0000-0000F58D0000}"/>
    <cellStyle name="Warning Text 6 6 24" xfId="36340" xr:uid="{00000000-0005-0000-0000-0000F68D0000}"/>
    <cellStyle name="Warning Text 6 6 25" xfId="36341" xr:uid="{00000000-0005-0000-0000-0000F78D0000}"/>
    <cellStyle name="Warning Text 6 6 3" xfId="36342" xr:uid="{00000000-0005-0000-0000-0000F88D0000}"/>
    <cellStyle name="Warning Text 6 6 4" xfId="36343" xr:uid="{00000000-0005-0000-0000-0000F98D0000}"/>
    <cellStyle name="Warning Text 6 6 5" xfId="36344" xr:uid="{00000000-0005-0000-0000-0000FA8D0000}"/>
    <cellStyle name="Warning Text 6 6 6" xfId="36345" xr:uid="{00000000-0005-0000-0000-0000FB8D0000}"/>
    <cellStyle name="Warning Text 6 6 7" xfId="36346" xr:uid="{00000000-0005-0000-0000-0000FC8D0000}"/>
    <cellStyle name="Warning Text 6 6 8" xfId="36347" xr:uid="{00000000-0005-0000-0000-0000FD8D0000}"/>
    <cellStyle name="Warning Text 6 6 9" xfId="36348" xr:uid="{00000000-0005-0000-0000-0000FE8D0000}"/>
    <cellStyle name="Warning Text 6 7" xfId="36349" xr:uid="{00000000-0005-0000-0000-0000FF8D0000}"/>
    <cellStyle name="Warning Text 6 7 10" xfId="36350" xr:uid="{00000000-0005-0000-0000-0000008E0000}"/>
    <cellStyle name="Warning Text 6 7 11" xfId="36351" xr:uid="{00000000-0005-0000-0000-0000018E0000}"/>
    <cellStyle name="Warning Text 6 7 12" xfId="36352" xr:uid="{00000000-0005-0000-0000-0000028E0000}"/>
    <cellStyle name="Warning Text 6 7 13" xfId="36353" xr:uid="{00000000-0005-0000-0000-0000038E0000}"/>
    <cellStyle name="Warning Text 6 7 14" xfId="36354" xr:uid="{00000000-0005-0000-0000-0000048E0000}"/>
    <cellStyle name="Warning Text 6 7 15" xfId="36355" xr:uid="{00000000-0005-0000-0000-0000058E0000}"/>
    <cellStyle name="Warning Text 6 7 16" xfId="36356" xr:uid="{00000000-0005-0000-0000-0000068E0000}"/>
    <cellStyle name="Warning Text 6 7 17" xfId="36357" xr:uid="{00000000-0005-0000-0000-0000078E0000}"/>
    <cellStyle name="Warning Text 6 7 18" xfId="36358" xr:uid="{00000000-0005-0000-0000-0000088E0000}"/>
    <cellStyle name="Warning Text 6 7 19" xfId="36359" xr:uid="{00000000-0005-0000-0000-0000098E0000}"/>
    <cellStyle name="Warning Text 6 7 2" xfId="36360" xr:uid="{00000000-0005-0000-0000-00000A8E0000}"/>
    <cellStyle name="Warning Text 6 7 20" xfId="36361" xr:uid="{00000000-0005-0000-0000-00000B8E0000}"/>
    <cellStyle name="Warning Text 6 7 21" xfId="36362" xr:uid="{00000000-0005-0000-0000-00000C8E0000}"/>
    <cellStyle name="Warning Text 6 7 22" xfId="36363" xr:uid="{00000000-0005-0000-0000-00000D8E0000}"/>
    <cellStyle name="Warning Text 6 7 23" xfId="36364" xr:uid="{00000000-0005-0000-0000-00000E8E0000}"/>
    <cellStyle name="Warning Text 6 7 24" xfId="36365" xr:uid="{00000000-0005-0000-0000-00000F8E0000}"/>
    <cellStyle name="Warning Text 6 7 25" xfId="36366" xr:uid="{00000000-0005-0000-0000-0000108E0000}"/>
    <cellStyle name="Warning Text 6 7 3" xfId="36367" xr:uid="{00000000-0005-0000-0000-0000118E0000}"/>
    <cellStyle name="Warning Text 6 7 4" xfId="36368" xr:uid="{00000000-0005-0000-0000-0000128E0000}"/>
    <cellStyle name="Warning Text 6 7 5" xfId="36369" xr:uid="{00000000-0005-0000-0000-0000138E0000}"/>
    <cellStyle name="Warning Text 6 7 6" xfId="36370" xr:uid="{00000000-0005-0000-0000-0000148E0000}"/>
    <cellStyle name="Warning Text 6 7 7" xfId="36371" xr:uid="{00000000-0005-0000-0000-0000158E0000}"/>
    <cellStyle name="Warning Text 6 7 8" xfId="36372" xr:uid="{00000000-0005-0000-0000-0000168E0000}"/>
    <cellStyle name="Warning Text 6 7 9" xfId="36373" xr:uid="{00000000-0005-0000-0000-0000178E0000}"/>
    <cellStyle name="Warning Text 6 8" xfId="36374" xr:uid="{00000000-0005-0000-0000-0000188E0000}"/>
    <cellStyle name="Warning Text 6 8 10" xfId="36375" xr:uid="{00000000-0005-0000-0000-0000198E0000}"/>
    <cellStyle name="Warning Text 6 8 11" xfId="36376" xr:uid="{00000000-0005-0000-0000-00001A8E0000}"/>
    <cellStyle name="Warning Text 6 8 12" xfId="36377" xr:uid="{00000000-0005-0000-0000-00001B8E0000}"/>
    <cellStyle name="Warning Text 6 8 13" xfId="36378" xr:uid="{00000000-0005-0000-0000-00001C8E0000}"/>
    <cellStyle name="Warning Text 6 8 14" xfId="36379" xr:uid="{00000000-0005-0000-0000-00001D8E0000}"/>
    <cellStyle name="Warning Text 6 8 15" xfId="36380" xr:uid="{00000000-0005-0000-0000-00001E8E0000}"/>
    <cellStyle name="Warning Text 6 8 16" xfId="36381" xr:uid="{00000000-0005-0000-0000-00001F8E0000}"/>
    <cellStyle name="Warning Text 6 8 17" xfId="36382" xr:uid="{00000000-0005-0000-0000-0000208E0000}"/>
    <cellStyle name="Warning Text 6 8 18" xfId="36383" xr:uid="{00000000-0005-0000-0000-0000218E0000}"/>
    <cellStyle name="Warning Text 6 8 19" xfId="36384" xr:uid="{00000000-0005-0000-0000-0000228E0000}"/>
    <cellStyle name="Warning Text 6 8 2" xfId="36385" xr:uid="{00000000-0005-0000-0000-0000238E0000}"/>
    <cellStyle name="Warning Text 6 8 20" xfId="36386" xr:uid="{00000000-0005-0000-0000-0000248E0000}"/>
    <cellStyle name="Warning Text 6 8 21" xfId="36387" xr:uid="{00000000-0005-0000-0000-0000258E0000}"/>
    <cellStyle name="Warning Text 6 8 22" xfId="36388" xr:uid="{00000000-0005-0000-0000-0000268E0000}"/>
    <cellStyle name="Warning Text 6 8 23" xfId="36389" xr:uid="{00000000-0005-0000-0000-0000278E0000}"/>
    <cellStyle name="Warning Text 6 8 24" xfId="36390" xr:uid="{00000000-0005-0000-0000-0000288E0000}"/>
    <cellStyle name="Warning Text 6 8 25" xfId="36391" xr:uid="{00000000-0005-0000-0000-0000298E0000}"/>
    <cellStyle name="Warning Text 6 8 3" xfId="36392" xr:uid="{00000000-0005-0000-0000-00002A8E0000}"/>
    <cellStyle name="Warning Text 6 8 4" xfId="36393" xr:uid="{00000000-0005-0000-0000-00002B8E0000}"/>
    <cellStyle name="Warning Text 6 8 5" xfId="36394" xr:uid="{00000000-0005-0000-0000-00002C8E0000}"/>
    <cellStyle name="Warning Text 6 8 6" xfId="36395" xr:uid="{00000000-0005-0000-0000-00002D8E0000}"/>
    <cellStyle name="Warning Text 6 8 7" xfId="36396" xr:uid="{00000000-0005-0000-0000-00002E8E0000}"/>
    <cellStyle name="Warning Text 6 8 8" xfId="36397" xr:uid="{00000000-0005-0000-0000-00002F8E0000}"/>
    <cellStyle name="Warning Text 6 8 9" xfId="36398" xr:uid="{00000000-0005-0000-0000-0000308E0000}"/>
    <cellStyle name="Warning Text 6 9" xfId="36399" xr:uid="{00000000-0005-0000-0000-0000318E0000}"/>
    <cellStyle name="Warning Text 6 9 10" xfId="36400" xr:uid="{00000000-0005-0000-0000-0000328E0000}"/>
    <cellStyle name="Warning Text 6 9 11" xfId="36401" xr:uid="{00000000-0005-0000-0000-0000338E0000}"/>
    <cellStyle name="Warning Text 6 9 12" xfId="36402" xr:uid="{00000000-0005-0000-0000-0000348E0000}"/>
    <cellStyle name="Warning Text 6 9 13" xfId="36403" xr:uid="{00000000-0005-0000-0000-0000358E0000}"/>
    <cellStyle name="Warning Text 6 9 14" xfId="36404" xr:uid="{00000000-0005-0000-0000-0000368E0000}"/>
    <cellStyle name="Warning Text 6 9 15" xfId="36405" xr:uid="{00000000-0005-0000-0000-0000378E0000}"/>
    <cellStyle name="Warning Text 6 9 16" xfId="36406" xr:uid="{00000000-0005-0000-0000-0000388E0000}"/>
    <cellStyle name="Warning Text 6 9 17" xfId="36407" xr:uid="{00000000-0005-0000-0000-0000398E0000}"/>
    <cellStyle name="Warning Text 6 9 18" xfId="36408" xr:uid="{00000000-0005-0000-0000-00003A8E0000}"/>
    <cellStyle name="Warning Text 6 9 19" xfId="36409" xr:uid="{00000000-0005-0000-0000-00003B8E0000}"/>
    <cellStyle name="Warning Text 6 9 2" xfId="36410" xr:uid="{00000000-0005-0000-0000-00003C8E0000}"/>
    <cellStyle name="Warning Text 6 9 20" xfId="36411" xr:uid="{00000000-0005-0000-0000-00003D8E0000}"/>
    <cellStyle name="Warning Text 6 9 21" xfId="36412" xr:uid="{00000000-0005-0000-0000-00003E8E0000}"/>
    <cellStyle name="Warning Text 6 9 22" xfId="36413" xr:uid="{00000000-0005-0000-0000-00003F8E0000}"/>
    <cellStyle name="Warning Text 6 9 23" xfId="36414" xr:uid="{00000000-0005-0000-0000-0000408E0000}"/>
    <cellStyle name="Warning Text 6 9 24" xfId="36415" xr:uid="{00000000-0005-0000-0000-0000418E0000}"/>
    <cellStyle name="Warning Text 6 9 25" xfId="36416" xr:uid="{00000000-0005-0000-0000-0000428E0000}"/>
    <cellStyle name="Warning Text 6 9 3" xfId="36417" xr:uid="{00000000-0005-0000-0000-0000438E0000}"/>
    <cellStyle name="Warning Text 6 9 4" xfId="36418" xr:uid="{00000000-0005-0000-0000-0000448E0000}"/>
    <cellStyle name="Warning Text 6 9 5" xfId="36419" xr:uid="{00000000-0005-0000-0000-0000458E0000}"/>
    <cellStyle name="Warning Text 6 9 6" xfId="36420" xr:uid="{00000000-0005-0000-0000-0000468E0000}"/>
    <cellStyle name="Warning Text 6 9 7" xfId="36421" xr:uid="{00000000-0005-0000-0000-0000478E0000}"/>
    <cellStyle name="Warning Text 6 9 8" xfId="36422" xr:uid="{00000000-0005-0000-0000-0000488E0000}"/>
    <cellStyle name="Warning Text 6 9 9" xfId="36423" xr:uid="{00000000-0005-0000-0000-0000498E0000}"/>
    <cellStyle name="Warning Text 7" xfId="36424" xr:uid="{00000000-0005-0000-0000-00004A8E0000}"/>
    <cellStyle name="Warning Text 7 10" xfId="36425" xr:uid="{00000000-0005-0000-0000-00004B8E0000}"/>
    <cellStyle name="Warning Text 7 10 10" xfId="36426" xr:uid="{00000000-0005-0000-0000-00004C8E0000}"/>
    <cellStyle name="Warning Text 7 10 11" xfId="36427" xr:uid="{00000000-0005-0000-0000-00004D8E0000}"/>
    <cellStyle name="Warning Text 7 10 12" xfId="36428" xr:uid="{00000000-0005-0000-0000-00004E8E0000}"/>
    <cellStyle name="Warning Text 7 10 13" xfId="36429" xr:uid="{00000000-0005-0000-0000-00004F8E0000}"/>
    <cellStyle name="Warning Text 7 10 14" xfId="36430" xr:uid="{00000000-0005-0000-0000-0000508E0000}"/>
    <cellStyle name="Warning Text 7 10 15" xfId="36431" xr:uid="{00000000-0005-0000-0000-0000518E0000}"/>
    <cellStyle name="Warning Text 7 10 16" xfId="36432" xr:uid="{00000000-0005-0000-0000-0000528E0000}"/>
    <cellStyle name="Warning Text 7 10 17" xfId="36433" xr:uid="{00000000-0005-0000-0000-0000538E0000}"/>
    <cellStyle name="Warning Text 7 10 18" xfId="36434" xr:uid="{00000000-0005-0000-0000-0000548E0000}"/>
    <cellStyle name="Warning Text 7 10 19" xfId="36435" xr:uid="{00000000-0005-0000-0000-0000558E0000}"/>
    <cellStyle name="Warning Text 7 10 2" xfId="36436" xr:uid="{00000000-0005-0000-0000-0000568E0000}"/>
    <cellStyle name="Warning Text 7 10 20" xfId="36437" xr:uid="{00000000-0005-0000-0000-0000578E0000}"/>
    <cellStyle name="Warning Text 7 10 21" xfId="36438" xr:uid="{00000000-0005-0000-0000-0000588E0000}"/>
    <cellStyle name="Warning Text 7 10 22" xfId="36439" xr:uid="{00000000-0005-0000-0000-0000598E0000}"/>
    <cellStyle name="Warning Text 7 10 23" xfId="36440" xr:uid="{00000000-0005-0000-0000-00005A8E0000}"/>
    <cellStyle name="Warning Text 7 10 24" xfId="36441" xr:uid="{00000000-0005-0000-0000-00005B8E0000}"/>
    <cellStyle name="Warning Text 7 10 25" xfId="36442" xr:uid="{00000000-0005-0000-0000-00005C8E0000}"/>
    <cellStyle name="Warning Text 7 10 3" xfId="36443" xr:uid="{00000000-0005-0000-0000-00005D8E0000}"/>
    <cellStyle name="Warning Text 7 10 4" xfId="36444" xr:uid="{00000000-0005-0000-0000-00005E8E0000}"/>
    <cellStyle name="Warning Text 7 10 5" xfId="36445" xr:uid="{00000000-0005-0000-0000-00005F8E0000}"/>
    <cellStyle name="Warning Text 7 10 6" xfId="36446" xr:uid="{00000000-0005-0000-0000-0000608E0000}"/>
    <cellStyle name="Warning Text 7 10 7" xfId="36447" xr:uid="{00000000-0005-0000-0000-0000618E0000}"/>
    <cellStyle name="Warning Text 7 10 8" xfId="36448" xr:uid="{00000000-0005-0000-0000-0000628E0000}"/>
    <cellStyle name="Warning Text 7 10 9" xfId="36449" xr:uid="{00000000-0005-0000-0000-0000638E0000}"/>
    <cellStyle name="Warning Text 7 11" xfId="36450" xr:uid="{00000000-0005-0000-0000-0000648E0000}"/>
    <cellStyle name="Warning Text 7 11 2" xfId="36451" xr:uid="{00000000-0005-0000-0000-0000658E0000}"/>
    <cellStyle name="Warning Text 7 11 3" xfId="36452" xr:uid="{00000000-0005-0000-0000-0000668E0000}"/>
    <cellStyle name="Warning Text 7 11 4" xfId="36453" xr:uid="{00000000-0005-0000-0000-0000678E0000}"/>
    <cellStyle name="Warning Text 7 11 5" xfId="36454" xr:uid="{00000000-0005-0000-0000-0000688E0000}"/>
    <cellStyle name="Warning Text 7 11 6" xfId="36455" xr:uid="{00000000-0005-0000-0000-0000698E0000}"/>
    <cellStyle name="Warning Text 7 12" xfId="36456" xr:uid="{00000000-0005-0000-0000-00006A8E0000}"/>
    <cellStyle name="Warning Text 7 13" xfId="36457" xr:uid="{00000000-0005-0000-0000-00006B8E0000}"/>
    <cellStyle name="Warning Text 7 14" xfId="36458" xr:uid="{00000000-0005-0000-0000-00006C8E0000}"/>
    <cellStyle name="Warning Text 7 15" xfId="36459" xr:uid="{00000000-0005-0000-0000-00006D8E0000}"/>
    <cellStyle name="Warning Text 7 16" xfId="36460" xr:uid="{00000000-0005-0000-0000-00006E8E0000}"/>
    <cellStyle name="Warning Text 7 17" xfId="36461" xr:uid="{00000000-0005-0000-0000-00006F8E0000}"/>
    <cellStyle name="Warning Text 7 18" xfId="36462" xr:uid="{00000000-0005-0000-0000-0000708E0000}"/>
    <cellStyle name="Warning Text 7 19" xfId="36463" xr:uid="{00000000-0005-0000-0000-0000718E0000}"/>
    <cellStyle name="Warning Text 7 2" xfId="36464" xr:uid="{00000000-0005-0000-0000-0000728E0000}"/>
    <cellStyle name="Warning Text 7 2 10" xfId="36465" xr:uid="{00000000-0005-0000-0000-0000738E0000}"/>
    <cellStyle name="Warning Text 7 2 11" xfId="36466" xr:uid="{00000000-0005-0000-0000-0000748E0000}"/>
    <cellStyle name="Warning Text 7 2 12" xfId="36467" xr:uid="{00000000-0005-0000-0000-0000758E0000}"/>
    <cellStyle name="Warning Text 7 2 13" xfId="36468" xr:uid="{00000000-0005-0000-0000-0000768E0000}"/>
    <cellStyle name="Warning Text 7 2 14" xfId="36469" xr:uid="{00000000-0005-0000-0000-0000778E0000}"/>
    <cellStyle name="Warning Text 7 2 15" xfId="36470" xr:uid="{00000000-0005-0000-0000-0000788E0000}"/>
    <cellStyle name="Warning Text 7 2 16" xfId="36471" xr:uid="{00000000-0005-0000-0000-0000798E0000}"/>
    <cellStyle name="Warning Text 7 2 17" xfId="36472" xr:uid="{00000000-0005-0000-0000-00007A8E0000}"/>
    <cellStyle name="Warning Text 7 2 18" xfId="36473" xr:uid="{00000000-0005-0000-0000-00007B8E0000}"/>
    <cellStyle name="Warning Text 7 2 19" xfId="36474" xr:uid="{00000000-0005-0000-0000-00007C8E0000}"/>
    <cellStyle name="Warning Text 7 2 2" xfId="36475" xr:uid="{00000000-0005-0000-0000-00007D8E0000}"/>
    <cellStyle name="Warning Text 7 2 2 2" xfId="36476" xr:uid="{00000000-0005-0000-0000-00007E8E0000}"/>
    <cellStyle name="Warning Text 7 2 2 3" xfId="36477" xr:uid="{00000000-0005-0000-0000-00007F8E0000}"/>
    <cellStyle name="Warning Text 7 2 2 4" xfId="36478" xr:uid="{00000000-0005-0000-0000-0000808E0000}"/>
    <cellStyle name="Warning Text 7 2 2 5" xfId="36479" xr:uid="{00000000-0005-0000-0000-0000818E0000}"/>
    <cellStyle name="Warning Text 7 2 2 6" xfId="36480" xr:uid="{00000000-0005-0000-0000-0000828E0000}"/>
    <cellStyle name="Warning Text 7 2 20" xfId="36481" xr:uid="{00000000-0005-0000-0000-0000838E0000}"/>
    <cellStyle name="Warning Text 7 2 21" xfId="36482" xr:uid="{00000000-0005-0000-0000-0000848E0000}"/>
    <cellStyle name="Warning Text 7 2 22" xfId="36483" xr:uid="{00000000-0005-0000-0000-0000858E0000}"/>
    <cellStyle name="Warning Text 7 2 23" xfId="36484" xr:uid="{00000000-0005-0000-0000-0000868E0000}"/>
    <cellStyle name="Warning Text 7 2 24" xfId="36485" xr:uid="{00000000-0005-0000-0000-0000878E0000}"/>
    <cellStyle name="Warning Text 7 2 25" xfId="36486" xr:uid="{00000000-0005-0000-0000-0000888E0000}"/>
    <cellStyle name="Warning Text 7 2 3" xfId="36487" xr:uid="{00000000-0005-0000-0000-0000898E0000}"/>
    <cellStyle name="Warning Text 7 2 4" xfId="36488" xr:uid="{00000000-0005-0000-0000-00008A8E0000}"/>
    <cellStyle name="Warning Text 7 2 5" xfId="36489" xr:uid="{00000000-0005-0000-0000-00008B8E0000}"/>
    <cellStyle name="Warning Text 7 2 6" xfId="36490" xr:uid="{00000000-0005-0000-0000-00008C8E0000}"/>
    <cellStyle name="Warning Text 7 2 7" xfId="36491" xr:uid="{00000000-0005-0000-0000-00008D8E0000}"/>
    <cellStyle name="Warning Text 7 2 8" xfId="36492" xr:uid="{00000000-0005-0000-0000-00008E8E0000}"/>
    <cellStyle name="Warning Text 7 2 9" xfId="36493" xr:uid="{00000000-0005-0000-0000-00008F8E0000}"/>
    <cellStyle name="Warning Text 7 20" xfId="36494" xr:uid="{00000000-0005-0000-0000-0000908E0000}"/>
    <cellStyle name="Warning Text 7 21" xfId="36495" xr:uid="{00000000-0005-0000-0000-0000918E0000}"/>
    <cellStyle name="Warning Text 7 22" xfId="36496" xr:uid="{00000000-0005-0000-0000-0000928E0000}"/>
    <cellStyle name="Warning Text 7 23" xfId="36497" xr:uid="{00000000-0005-0000-0000-0000938E0000}"/>
    <cellStyle name="Warning Text 7 24" xfId="36498" xr:uid="{00000000-0005-0000-0000-0000948E0000}"/>
    <cellStyle name="Warning Text 7 25" xfId="36499" xr:uid="{00000000-0005-0000-0000-0000958E0000}"/>
    <cellStyle name="Warning Text 7 26" xfId="36500" xr:uid="{00000000-0005-0000-0000-0000968E0000}"/>
    <cellStyle name="Warning Text 7 27" xfId="36501" xr:uid="{00000000-0005-0000-0000-0000978E0000}"/>
    <cellStyle name="Warning Text 7 28" xfId="36502" xr:uid="{00000000-0005-0000-0000-0000988E0000}"/>
    <cellStyle name="Warning Text 7 29" xfId="36503" xr:uid="{00000000-0005-0000-0000-0000998E0000}"/>
    <cellStyle name="Warning Text 7 3" xfId="36504" xr:uid="{00000000-0005-0000-0000-00009A8E0000}"/>
    <cellStyle name="Warning Text 7 3 10" xfId="36505" xr:uid="{00000000-0005-0000-0000-00009B8E0000}"/>
    <cellStyle name="Warning Text 7 3 11" xfId="36506" xr:uid="{00000000-0005-0000-0000-00009C8E0000}"/>
    <cellStyle name="Warning Text 7 3 12" xfId="36507" xr:uid="{00000000-0005-0000-0000-00009D8E0000}"/>
    <cellStyle name="Warning Text 7 3 13" xfId="36508" xr:uid="{00000000-0005-0000-0000-00009E8E0000}"/>
    <cellStyle name="Warning Text 7 3 14" xfId="36509" xr:uid="{00000000-0005-0000-0000-00009F8E0000}"/>
    <cellStyle name="Warning Text 7 3 15" xfId="36510" xr:uid="{00000000-0005-0000-0000-0000A08E0000}"/>
    <cellStyle name="Warning Text 7 3 16" xfId="36511" xr:uid="{00000000-0005-0000-0000-0000A18E0000}"/>
    <cellStyle name="Warning Text 7 3 17" xfId="36512" xr:uid="{00000000-0005-0000-0000-0000A28E0000}"/>
    <cellStyle name="Warning Text 7 3 18" xfId="36513" xr:uid="{00000000-0005-0000-0000-0000A38E0000}"/>
    <cellStyle name="Warning Text 7 3 19" xfId="36514" xr:uid="{00000000-0005-0000-0000-0000A48E0000}"/>
    <cellStyle name="Warning Text 7 3 2" xfId="36515" xr:uid="{00000000-0005-0000-0000-0000A58E0000}"/>
    <cellStyle name="Warning Text 7 3 2 2" xfId="36516" xr:uid="{00000000-0005-0000-0000-0000A68E0000}"/>
    <cellStyle name="Warning Text 7 3 2 3" xfId="36517" xr:uid="{00000000-0005-0000-0000-0000A78E0000}"/>
    <cellStyle name="Warning Text 7 3 2 4" xfId="36518" xr:uid="{00000000-0005-0000-0000-0000A88E0000}"/>
    <cellStyle name="Warning Text 7 3 2 5" xfId="36519" xr:uid="{00000000-0005-0000-0000-0000A98E0000}"/>
    <cellStyle name="Warning Text 7 3 2 6" xfId="36520" xr:uid="{00000000-0005-0000-0000-0000AA8E0000}"/>
    <cellStyle name="Warning Text 7 3 20" xfId="36521" xr:uid="{00000000-0005-0000-0000-0000AB8E0000}"/>
    <cellStyle name="Warning Text 7 3 21" xfId="36522" xr:uid="{00000000-0005-0000-0000-0000AC8E0000}"/>
    <cellStyle name="Warning Text 7 3 22" xfId="36523" xr:uid="{00000000-0005-0000-0000-0000AD8E0000}"/>
    <cellStyle name="Warning Text 7 3 23" xfId="36524" xr:uid="{00000000-0005-0000-0000-0000AE8E0000}"/>
    <cellStyle name="Warning Text 7 3 24" xfId="36525" xr:uid="{00000000-0005-0000-0000-0000AF8E0000}"/>
    <cellStyle name="Warning Text 7 3 25" xfId="36526" xr:uid="{00000000-0005-0000-0000-0000B08E0000}"/>
    <cellStyle name="Warning Text 7 3 3" xfId="36527" xr:uid="{00000000-0005-0000-0000-0000B18E0000}"/>
    <cellStyle name="Warning Text 7 3 4" xfId="36528" xr:uid="{00000000-0005-0000-0000-0000B28E0000}"/>
    <cellStyle name="Warning Text 7 3 5" xfId="36529" xr:uid="{00000000-0005-0000-0000-0000B38E0000}"/>
    <cellStyle name="Warning Text 7 3 6" xfId="36530" xr:uid="{00000000-0005-0000-0000-0000B48E0000}"/>
    <cellStyle name="Warning Text 7 3 7" xfId="36531" xr:uid="{00000000-0005-0000-0000-0000B58E0000}"/>
    <cellStyle name="Warning Text 7 3 8" xfId="36532" xr:uid="{00000000-0005-0000-0000-0000B68E0000}"/>
    <cellStyle name="Warning Text 7 3 9" xfId="36533" xr:uid="{00000000-0005-0000-0000-0000B78E0000}"/>
    <cellStyle name="Warning Text 7 30" xfId="36534" xr:uid="{00000000-0005-0000-0000-0000B88E0000}"/>
    <cellStyle name="Warning Text 7 31" xfId="36535" xr:uid="{00000000-0005-0000-0000-0000B98E0000}"/>
    <cellStyle name="Warning Text 7 32" xfId="36536" xr:uid="{00000000-0005-0000-0000-0000BA8E0000}"/>
    <cellStyle name="Warning Text 7 33" xfId="36537" xr:uid="{00000000-0005-0000-0000-0000BB8E0000}"/>
    <cellStyle name="Warning Text 7 34" xfId="36538" xr:uid="{00000000-0005-0000-0000-0000BC8E0000}"/>
    <cellStyle name="Warning Text 7 35" xfId="36539" xr:uid="{00000000-0005-0000-0000-0000BD8E0000}"/>
    <cellStyle name="Warning Text 7 36" xfId="36540" xr:uid="{00000000-0005-0000-0000-0000BE8E0000}"/>
    <cellStyle name="Warning Text 7 37" xfId="36541" xr:uid="{00000000-0005-0000-0000-0000BF8E0000}"/>
    <cellStyle name="Warning Text 7 38" xfId="36542" xr:uid="{00000000-0005-0000-0000-0000C08E0000}"/>
    <cellStyle name="Warning Text 7 39" xfId="36543" xr:uid="{00000000-0005-0000-0000-0000C18E0000}"/>
    <cellStyle name="Warning Text 7 4" xfId="36544" xr:uid="{00000000-0005-0000-0000-0000C28E0000}"/>
    <cellStyle name="Warning Text 7 4 10" xfId="36545" xr:uid="{00000000-0005-0000-0000-0000C38E0000}"/>
    <cellStyle name="Warning Text 7 4 11" xfId="36546" xr:uid="{00000000-0005-0000-0000-0000C48E0000}"/>
    <cellStyle name="Warning Text 7 4 12" xfId="36547" xr:uid="{00000000-0005-0000-0000-0000C58E0000}"/>
    <cellStyle name="Warning Text 7 4 13" xfId="36548" xr:uid="{00000000-0005-0000-0000-0000C68E0000}"/>
    <cellStyle name="Warning Text 7 4 14" xfId="36549" xr:uid="{00000000-0005-0000-0000-0000C78E0000}"/>
    <cellStyle name="Warning Text 7 4 15" xfId="36550" xr:uid="{00000000-0005-0000-0000-0000C88E0000}"/>
    <cellStyle name="Warning Text 7 4 16" xfId="36551" xr:uid="{00000000-0005-0000-0000-0000C98E0000}"/>
    <cellStyle name="Warning Text 7 4 17" xfId="36552" xr:uid="{00000000-0005-0000-0000-0000CA8E0000}"/>
    <cellStyle name="Warning Text 7 4 18" xfId="36553" xr:uid="{00000000-0005-0000-0000-0000CB8E0000}"/>
    <cellStyle name="Warning Text 7 4 19" xfId="36554" xr:uid="{00000000-0005-0000-0000-0000CC8E0000}"/>
    <cellStyle name="Warning Text 7 4 2" xfId="36555" xr:uid="{00000000-0005-0000-0000-0000CD8E0000}"/>
    <cellStyle name="Warning Text 7 4 2 2" xfId="36556" xr:uid="{00000000-0005-0000-0000-0000CE8E0000}"/>
    <cellStyle name="Warning Text 7 4 2 3" xfId="36557" xr:uid="{00000000-0005-0000-0000-0000CF8E0000}"/>
    <cellStyle name="Warning Text 7 4 2 4" xfId="36558" xr:uid="{00000000-0005-0000-0000-0000D08E0000}"/>
    <cellStyle name="Warning Text 7 4 2 5" xfId="36559" xr:uid="{00000000-0005-0000-0000-0000D18E0000}"/>
    <cellStyle name="Warning Text 7 4 2 6" xfId="36560" xr:uid="{00000000-0005-0000-0000-0000D28E0000}"/>
    <cellStyle name="Warning Text 7 4 20" xfId="36561" xr:uid="{00000000-0005-0000-0000-0000D38E0000}"/>
    <cellStyle name="Warning Text 7 4 21" xfId="36562" xr:uid="{00000000-0005-0000-0000-0000D48E0000}"/>
    <cellStyle name="Warning Text 7 4 22" xfId="36563" xr:uid="{00000000-0005-0000-0000-0000D58E0000}"/>
    <cellStyle name="Warning Text 7 4 23" xfId="36564" xr:uid="{00000000-0005-0000-0000-0000D68E0000}"/>
    <cellStyle name="Warning Text 7 4 24" xfId="36565" xr:uid="{00000000-0005-0000-0000-0000D78E0000}"/>
    <cellStyle name="Warning Text 7 4 25" xfId="36566" xr:uid="{00000000-0005-0000-0000-0000D88E0000}"/>
    <cellStyle name="Warning Text 7 4 3" xfId="36567" xr:uid="{00000000-0005-0000-0000-0000D98E0000}"/>
    <cellStyle name="Warning Text 7 4 4" xfId="36568" xr:uid="{00000000-0005-0000-0000-0000DA8E0000}"/>
    <cellStyle name="Warning Text 7 4 5" xfId="36569" xr:uid="{00000000-0005-0000-0000-0000DB8E0000}"/>
    <cellStyle name="Warning Text 7 4 6" xfId="36570" xr:uid="{00000000-0005-0000-0000-0000DC8E0000}"/>
    <cellStyle name="Warning Text 7 4 7" xfId="36571" xr:uid="{00000000-0005-0000-0000-0000DD8E0000}"/>
    <cellStyle name="Warning Text 7 4 8" xfId="36572" xr:uid="{00000000-0005-0000-0000-0000DE8E0000}"/>
    <cellStyle name="Warning Text 7 4 9" xfId="36573" xr:uid="{00000000-0005-0000-0000-0000DF8E0000}"/>
    <cellStyle name="Warning Text 7 40" xfId="36574" xr:uid="{00000000-0005-0000-0000-0000E08E0000}"/>
    <cellStyle name="Warning Text 7 41" xfId="36575" xr:uid="{00000000-0005-0000-0000-0000E18E0000}"/>
    <cellStyle name="Warning Text 7 5" xfId="36576" xr:uid="{00000000-0005-0000-0000-0000E28E0000}"/>
    <cellStyle name="Warning Text 7 5 10" xfId="36577" xr:uid="{00000000-0005-0000-0000-0000E38E0000}"/>
    <cellStyle name="Warning Text 7 5 11" xfId="36578" xr:uid="{00000000-0005-0000-0000-0000E48E0000}"/>
    <cellStyle name="Warning Text 7 5 12" xfId="36579" xr:uid="{00000000-0005-0000-0000-0000E58E0000}"/>
    <cellStyle name="Warning Text 7 5 13" xfId="36580" xr:uid="{00000000-0005-0000-0000-0000E68E0000}"/>
    <cellStyle name="Warning Text 7 5 14" xfId="36581" xr:uid="{00000000-0005-0000-0000-0000E78E0000}"/>
    <cellStyle name="Warning Text 7 5 15" xfId="36582" xr:uid="{00000000-0005-0000-0000-0000E88E0000}"/>
    <cellStyle name="Warning Text 7 5 16" xfId="36583" xr:uid="{00000000-0005-0000-0000-0000E98E0000}"/>
    <cellStyle name="Warning Text 7 5 17" xfId="36584" xr:uid="{00000000-0005-0000-0000-0000EA8E0000}"/>
    <cellStyle name="Warning Text 7 5 18" xfId="36585" xr:uid="{00000000-0005-0000-0000-0000EB8E0000}"/>
    <cellStyle name="Warning Text 7 5 19" xfId="36586" xr:uid="{00000000-0005-0000-0000-0000EC8E0000}"/>
    <cellStyle name="Warning Text 7 5 2" xfId="36587" xr:uid="{00000000-0005-0000-0000-0000ED8E0000}"/>
    <cellStyle name="Warning Text 7 5 2 2" xfId="36588" xr:uid="{00000000-0005-0000-0000-0000EE8E0000}"/>
    <cellStyle name="Warning Text 7 5 2 3" xfId="36589" xr:uid="{00000000-0005-0000-0000-0000EF8E0000}"/>
    <cellStyle name="Warning Text 7 5 2 4" xfId="36590" xr:uid="{00000000-0005-0000-0000-0000F08E0000}"/>
    <cellStyle name="Warning Text 7 5 2 5" xfId="36591" xr:uid="{00000000-0005-0000-0000-0000F18E0000}"/>
    <cellStyle name="Warning Text 7 5 2 6" xfId="36592" xr:uid="{00000000-0005-0000-0000-0000F28E0000}"/>
    <cellStyle name="Warning Text 7 5 20" xfId="36593" xr:uid="{00000000-0005-0000-0000-0000F38E0000}"/>
    <cellStyle name="Warning Text 7 5 21" xfId="36594" xr:uid="{00000000-0005-0000-0000-0000F48E0000}"/>
    <cellStyle name="Warning Text 7 5 22" xfId="36595" xr:uid="{00000000-0005-0000-0000-0000F58E0000}"/>
    <cellStyle name="Warning Text 7 5 23" xfId="36596" xr:uid="{00000000-0005-0000-0000-0000F68E0000}"/>
    <cellStyle name="Warning Text 7 5 24" xfId="36597" xr:uid="{00000000-0005-0000-0000-0000F78E0000}"/>
    <cellStyle name="Warning Text 7 5 25" xfId="36598" xr:uid="{00000000-0005-0000-0000-0000F88E0000}"/>
    <cellStyle name="Warning Text 7 5 3" xfId="36599" xr:uid="{00000000-0005-0000-0000-0000F98E0000}"/>
    <cellStyle name="Warning Text 7 5 4" xfId="36600" xr:uid="{00000000-0005-0000-0000-0000FA8E0000}"/>
    <cellStyle name="Warning Text 7 5 5" xfId="36601" xr:uid="{00000000-0005-0000-0000-0000FB8E0000}"/>
    <cellStyle name="Warning Text 7 5 6" xfId="36602" xr:uid="{00000000-0005-0000-0000-0000FC8E0000}"/>
    <cellStyle name="Warning Text 7 5 7" xfId="36603" xr:uid="{00000000-0005-0000-0000-0000FD8E0000}"/>
    <cellStyle name="Warning Text 7 5 8" xfId="36604" xr:uid="{00000000-0005-0000-0000-0000FE8E0000}"/>
    <cellStyle name="Warning Text 7 5 9" xfId="36605" xr:uid="{00000000-0005-0000-0000-0000FF8E0000}"/>
    <cellStyle name="Warning Text 7 6" xfId="36606" xr:uid="{00000000-0005-0000-0000-0000008F0000}"/>
    <cellStyle name="Warning Text 7 6 10" xfId="36607" xr:uid="{00000000-0005-0000-0000-0000018F0000}"/>
    <cellStyle name="Warning Text 7 6 11" xfId="36608" xr:uid="{00000000-0005-0000-0000-0000028F0000}"/>
    <cellStyle name="Warning Text 7 6 12" xfId="36609" xr:uid="{00000000-0005-0000-0000-0000038F0000}"/>
    <cellStyle name="Warning Text 7 6 13" xfId="36610" xr:uid="{00000000-0005-0000-0000-0000048F0000}"/>
    <cellStyle name="Warning Text 7 6 14" xfId="36611" xr:uid="{00000000-0005-0000-0000-0000058F0000}"/>
    <cellStyle name="Warning Text 7 6 15" xfId="36612" xr:uid="{00000000-0005-0000-0000-0000068F0000}"/>
    <cellStyle name="Warning Text 7 6 16" xfId="36613" xr:uid="{00000000-0005-0000-0000-0000078F0000}"/>
    <cellStyle name="Warning Text 7 6 17" xfId="36614" xr:uid="{00000000-0005-0000-0000-0000088F0000}"/>
    <cellStyle name="Warning Text 7 6 18" xfId="36615" xr:uid="{00000000-0005-0000-0000-0000098F0000}"/>
    <cellStyle name="Warning Text 7 6 19" xfId="36616" xr:uid="{00000000-0005-0000-0000-00000A8F0000}"/>
    <cellStyle name="Warning Text 7 6 2" xfId="36617" xr:uid="{00000000-0005-0000-0000-00000B8F0000}"/>
    <cellStyle name="Warning Text 7 6 20" xfId="36618" xr:uid="{00000000-0005-0000-0000-00000C8F0000}"/>
    <cellStyle name="Warning Text 7 6 21" xfId="36619" xr:uid="{00000000-0005-0000-0000-00000D8F0000}"/>
    <cellStyle name="Warning Text 7 6 22" xfId="36620" xr:uid="{00000000-0005-0000-0000-00000E8F0000}"/>
    <cellStyle name="Warning Text 7 6 23" xfId="36621" xr:uid="{00000000-0005-0000-0000-00000F8F0000}"/>
    <cellStyle name="Warning Text 7 6 24" xfId="36622" xr:uid="{00000000-0005-0000-0000-0000108F0000}"/>
    <cellStyle name="Warning Text 7 6 25" xfId="36623" xr:uid="{00000000-0005-0000-0000-0000118F0000}"/>
    <cellStyle name="Warning Text 7 6 3" xfId="36624" xr:uid="{00000000-0005-0000-0000-0000128F0000}"/>
    <cellStyle name="Warning Text 7 6 4" xfId="36625" xr:uid="{00000000-0005-0000-0000-0000138F0000}"/>
    <cellStyle name="Warning Text 7 6 5" xfId="36626" xr:uid="{00000000-0005-0000-0000-0000148F0000}"/>
    <cellStyle name="Warning Text 7 6 6" xfId="36627" xr:uid="{00000000-0005-0000-0000-0000158F0000}"/>
    <cellStyle name="Warning Text 7 6 7" xfId="36628" xr:uid="{00000000-0005-0000-0000-0000168F0000}"/>
    <cellStyle name="Warning Text 7 6 8" xfId="36629" xr:uid="{00000000-0005-0000-0000-0000178F0000}"/>
    <cellStyle name="Warning Text 7 6 9" xfId="36630" xr:uid="{00000000-0005-0000-0000-0000188F0000}"/>
    <cellStyle name="Warning Text 7 7" xfId="36631" xr:uid="{00000000-0005-0000-0000-0000198F0000}"/>
    <cellStyle name="Warning Text 7 7 10" xfId="36632" xr:uid="{00000000-0005-0000-0000-00001A8F0000}"/>
    <cellStyle name="Warning Text 7 7 11" xfId="36633" xr:uid="{00000000-0005-0000-0000-00001B8F0000}"/>
    <cellStyle name="Warning Text 7 7 12" xfId="36634" xr:uid="{00000000-0005-0000-0000-00001C8F0000}"/>
    <cellStyle name="Warning Text 7 7 13" xfId="36635" xr:uid="{00000000-0005-0000-0000-00001D8F0000}"/>
    <cellStyle name="Warning Text 7 7 14" xfId="36636" xr:uid="{00000000-0005-0000-0000-00001E8F0000}"/>
    <cellStyle name="Warning Text 7 7 15" xfId="36637" xr:uid="{00000000-0005-0000-0000-00001F8F0000}"/>
    <cellStyle name="Warning Text 7 7 16" xfId="36638" xr:uid="{00000000-0005-0000-0000-0000208F0000}"/>
    <cellStyle name="Warning Text 7 7 17" xfId="36639" xr:uid="{00000000-0005-0000-0000-0000218F0000}"/>
    <cellStyle name="Warning Text 7 7 18" xfId="36640" xr:uid="{00000000-0005-0000-0000-0000228F0000}"/>
    <cellStyle name="Warning Text 7 7 19" xfId="36641" xr:uid="{00000000-0005-0000-0000-0000238F0000}"/>
    <cellStyle name="Warning Text 7 7 2" xfId="36642" xr:uid="{00000000-0005-0000-0000-0000248F0000}"/>
    <cellStyle name="Warning Text 7 7 20" xfId="36643" xr:uid="{00000000-0005-0000-0000-0000258F0000}"/>
    <cellStyle name="Warning Text 7 7 21" xfId="36644" xr:uid="{00000000-0005-0000-0000-0000268F0000}"/>
    <cellStyle name="Warning Text 7 7 22" xfId="36645" xr:uid="{00000000-0005-0000-0000-0000278F0000}"/>
    <cellStyle name="Warning Text 7 7 23" xfId="36646" xr:uid="{00000000-0005-0000-0000-0000288F0000}"/>
    <cellStyle name="Warning Text 7 7 24" xfId="36647" xr:uid="{00000000-0005-0000-0000-0000298F0000}"/>
    <cellStyle name="Warning Text 7 7 25" xfId="36648" xr:uid="{00000000-0005-0000-0000-00002A8F0000}"/>
    <cellStyle name="Warning Text 7 7 3" xfId="36649" xr:uid="{00000000-0005-0000-0000-00002B8F0000}"/>
    <cellStyle name="Warning Text 7 7 4" xfId="36650" xr:uid="{00000000-0005-0000-0000-00002C8F0000}"/>
    <cellStyle name="Warning Text 7 7 5" xfId="36651" xr:uid="{00000000-0005-0000-0000-00002D8F0000}"/>
    <cellStyle name="Warning Text 7 7 6" xfId="36652" xr:uid="{00000000-0005-0000-0000-00002E8F0000}"/>
    <cellStyle name="Warning Text 7 7 7" xfId="36653" xr:uid="{00000000-0005-0000-0000-00002F8F0000}"/>
    <cellStyle name="Warning Text 7 7 8" xfId="36654" xr:uid="{00000000-0005-0000-0000-0000308F0000}"/>
    <cellStyle name="Warning Text 7 7 9" xfId="36655" xr:uid="{00000000-0005-0000-0000-0000318F0000}"/>
    <cellStyle name="Warning Text 7 8" xfId="36656" xr:uid="{00000000-0005-0000-0000-0000328F0000}"/>
    <cellStyle name="Warning Text 7 8 10" xfId="36657" xr:uid="{00000000-0005-0000-0000-0000338F0000}"/>
    <cellStyle name="Warning Text 7 8 11" xfId="36658" xr:uid="{00000000-0005-0000-0000-0000348F0000}"/>
    <cellStyle name="Warning Text 7 8 12" xfId="36659" xr:uid="{00000000-0005-0000-0000-0000358F0000}"/>
    <cellStyle name="Warning Text 7 8 13" xfId="36660" xr:uid="{00000000-0005-0000-0000-0000368F0000}"/>
    <cellStyle name="Warning Text 7 8 14" xfId="36661" xr:uid="{00000000-0005-0000-0000-0000378F0000}"/>
    <cellStyle name="Warning Text 7 8 15" xfId="36662" xr:uid="{00000000-0005-0000-0000-0000388F0000}"/>
    <cellStyle name="Warning Text 7 8 16" xfId="36663" xr:uid="{00000000-0005-0000-0000-0000398F0000}"/>
    <cellStyle name="Warning Text 7 8 17" xfId="36664" xr:uid="{00000000-0005-0000-0000-00003A8F0000}"/>
    <cellStyle name="Warning Text 7 8 18" xfId="36665" xr:uid="{00000000-0005-0000-0000-00003B8F0000}"/>
    <cellStyle name="Warning Text 7 8 19" xfId="36666" xr:uid="{00000000-0005-0000-0000-00003C8F0000}"/>
    <cellStyle name="Warning Text 7 8 2" xfId="36667" xr:uid="{00000000-0005-0000-0000-00003D8F0000}"/>
    <cellStyle name="Warning Text 7 8 20" xfId="36668" xr:uid="{00000000-0005-0000-0000-00003E8F0000}"/>
    <cellStyle name="Warning Text 7 8 21" xfId="36669" xr:uid="{00000000-0005-0000-0000-00003F8F0000}"/>
    <cellStyle name="Warning Text 7 8 22" xfId="36670" xr:uid="{00000000-0005-0000-0000-0000408F0000}"/>
    <cellStyle name="Warning Text 7 8 23" xfId="36671" xr:uid="{00000000-0005-0000-0000-0000418F0000}"/>
    <cellStyle name="Warning Text 7 8 24" xfId="36672" xr:uid="{00000000-0005-0000-0000-0000428F0000}"/>
    <cellStyle name="Warning Text 7 8 25" xfId="36673" xr:uid="{00000000-0005-0000-0000-0000438F0000}"/>
    <cellStyle name="Warning Text 7 8 3" xfId="36674" xr:uid="{00000000-0005-0000-0000-0000448F0000}"/>
    <cellStyle name="Warning Text 7 8 4" xfId="36675" xr:uid="{00000000-0005-0000-0000-0000458F0000}"/>
    <cellStyle name="Warning Text 7 8 5" xfId="36676" xr:uid="{00000000-0005-0000-0000-0000468F0000}"/>
    <cellStyle name="Warning Text 7 8 6" xfId="36677" xr:uid="{00000000-0005-0000-0000-0000478F0000}"/>
    <cellStyle name="Warning Text 7 8 7" xfId="36678" xr:uid="{00000000-0005-0000-0000-0000488F0000}"/>
    <cellStyle name="Warning Text 7 8 8" xfId="36679" xr:uid="{00000000-0005-0000-0000-0000498F0000}"/>
    <cellStyle name="Warning Text 7 8 9" xfId="36680" xr:uid="{00000000-0005-0000-0000-00004A8F0000}"/>
    <cellStyle name="Warning Text 7 9" xfId="36681" xr:uid="{00000000-0005-0000-0000-00004B8F0000}"/>
    <cellStyle name="Warning Text 7 9 10" xfId="36682" xr:uid="{00000000-0005-0000-0000-00004C8F0000}"/>
    <cellStyle name="Warning Text 7 9 11" xfId="36683" xr:uid="{00000000-0005-0000-0000-00004D8F0000}"/>
    <cellStyle name="Warning Text 7 9 12" xfId="36684" xr:uid="{00000000-0005-0000-0000-00004E8F0000}"/>
    <cellStyle name="Warning Text 7 9 13" xfId="36685" xr:uid="{00000000-0005-0000-0000-00004F8F0000}"/>
    <cellStyle name="Warning Text 7 9 14" xfId="36686" xr:uid="{00000000-0005-0000-0000-0000508F0000}"/>
    <cellStyle name="Warning Text 7 9 15" xfId="36687" xr:uid="{00000000-0005-0000-0000-0000518F0000}"/>
    <cellStyle name="Warning Text 7 9 16" xfId="36688" xr:uid="{00000000-0005-0000-0000-0000528F0000}"/>
    <cellStyle name="Warning Text 7 9 17" xfId="36689" xr:uid="{00000000-0005-0000-0000-0000538F0000}"/>
    <cellStyle name="Warning Text 7 9 18" xfId="36690" xr:uid="{00000000-0005-0000-0000-0000548F0000}"/>
    <cellStyle name="Warning Text 7 9 19" xfId="36691" xr:uid="{00000000-0005-0000-0000-0000558F0000}"/>
    <cellStyle name="Warning Text 7 9 2" xfId="36692" xr:uid="{00000000-0005-0000-0000-0000568F0000}"/>
    <cellStyle name="Warning Text 7 9 20" xfId="36693" xr:uid="{00000000-0005-0000-0000-0000578F0000}"/>
    <cellStyle name="Warning Text 7 9 21" xfId="36694" xr:uid="{00000000-0005-0000-0000-0000588F0000}"/>
    <cellStyle name="Warning Text 7 9 22" xfId="36695" xr:uid="{00000000-0005-0000-0000-0000598F0000}"/>
    <cellStyle name="Warning Text 7 9 23" xfId="36696" xr:uid="{00000000-0005-0000-0000-00005A8F0000}"/>
    <cellStyle name="Warning Text 7 9 24" xfId="36697" xr:uid="{00000000-0005-0000-0000-00005B8F0000}"/>
    <cellStyle name="Warning Text 7 9 25" xfId="36698" xr:uid="{00000000-0005-0000-0000-00005C8F0000}"/>
    <cellStyle name="Warning Text 7 9 3" xfId="36699" xr:uid="{00000000-0005-0000-0000-00005D8F0000}"/>
    <cellStyle name="Warning Text 7 9 4" xfId="36700" xr:uid="{00000000-0005-0000-0000-00005E8F0000}"/>
    <cellStyle name="Warning Text 7 9 5" xfId="36701" xr:uid="{00000000-0005-0000-0000-00005F8F0000}"/>
    <cellStyle name="Warning Text 7 9 6" xfId="36702" xr:uid="{00000000-0005-0000-0000-0000608F0000}"/>
    <cellStyle name="Warning Text 7 9 7" xfId="36703" xr:uid="{00000000-0005-0000-0000-0000618F0000}"/>
    <cellStyle name="Warning Text 7 9 8" xfId="36704" xr:uid="{00000000-0005-0000-0000-0000628F0000}"/>
    <cellStyle name="Warning Text 7 9 9" xfId="36705" xr:uid="{00000000-0005-0000-0000-0000638F0000}"/>
    <cellStyle name="Warning Text 8" xfId="36706" xr:uid="{00000000-0005-0000-0000-0000648F0000}"/>
    <cellStyle name="Warning Text 8 10" xfId="36707" xr:uid="{00000000-0005-0000-0000-0000658F0000}"/>
    <cellStyle name="Warning Text 8 10 10" xfId="36708" xr:uid="{00000000-0005-0000-0000-0000668F0000}"/>
    <cellStyle name="Warning Text 8 10 11" xfId="36709" xr:uid="{00000000-0005-0000-0000-0000678F0000}"/>
    <cellStyle name="Warning Text 8 10 12" xfId="36710" xr:uid="{00000000-0005-0000-0000-0000688F0000}"/>
    <cellStyle name="Warning Text 8 10 13" xfId="36711" xr:uid="{00000000-0005-0000-0000-0000698F0000}"/>
    <cellStyle name="Warning Text 8 10 14" xfId="36712" xr:uid="{00000000-0005-0000-0000-00006A8F0000}"/>
    <cellStyle name="Warning Text 8 10 15" xfId="36713" xr:uid="{00000000-0005-0000-0000-00006B8F0000}"/>
    <cellStyle name="Warning Text 8 10 16" xfId="36714" xr:uid="{00000000-0005-0000-0000-00006C8F0000}"/>
    <cellStyle name="Warning Text 8 10 17" xfId="36715" xr:uid="{00000000-0005-0000-0000-00006D8F0000}"/>
    <cellStyle name="Warning Text 8 10 18" xfId="36716" xr:uid="{00000000-0005-0000-0000-00006E8F0000}"/>
    <cellStyle name="Warning Text 8 10 19" xfId="36717" xr:uid="{00000000-0005-0000-0000-00006F8F0000}"/>
    <cellStyle name="Warning Text 8 10 2" xfId="36718" xr:uid="{00000000-0005-0000-0000-0000708F0000}"/>
    <cellStyle name="Warning Text 8 10 20" xfId="36719" xr:uid="{00000000-0005-0000-0000-0000718F0000}"/>
    <cellStyle name="Warning Text 8 10 21" xfId="36720" xr:uid="{00000000-0005-0000-0000-0000728F0000}"/>
    <cellStyle name="Warning Text 8 10 22" xfId="36721" xr:uid="{00000000-0005-0000-0000-0000738F0000}"/>
    <cellStyle name="Warning Text 8 10 23" xfId="36722" xr:uid="{00000000-0005-0000-0000-0000748F0000}"/>
    <cellStyle name="Warning Text 8 10 24" xfId="36723" xr:uid="{00000000-0005-0000-0000-0000758F0000}"/>
    <cellStyle name="Warning Text 8 10 25" xfId="36724" xr:uid="{00000000-0005-0000-0000-0000768F0000}"/>
    <cellStyle name="Warning Text 8 10 3" xfId="36725" xr:uid="{00000000-0005-0000-0000-0000778F0000}"/>
    <cellStyle name="Warning Text 8 10 4" xfId="36726" xr:uid="{00000000-0005-0000-0000-0000788F0000}"/>
    <cellStyle name="Warning Text 8 10 5" xfId="36727" xr:uid="{00000000-0005-0000-0000-0000798F0000}"/>
    <cellStyle name="Warning Text 8 10 6" xfId="36728" xr:uid="{00000000-0005-0000-0000-00007A8F0000}"/>
    <cellStyle name="Warning Text 8 10 7" xfId="36729" xr:uid="{00000000-0005-0000-0000-00007B8F0000}"/>
    <cellStyle name="Warning Text 8 10 8" xfId="36730" xr:uid="{00000000-0005-0000-0000-00007C8F0000}"/>
    <cellStyle name="Warning Text 8 10 9" xfId="36731" xr:uid="{00000000-0005-0000-0000-00007D8F0000}"/>
    <cellStyle name="Warning Text 8 11" xfId="36732" xr:uid="{00000000-0005-0000-0000-00007E8F0000}"/>
    <cellStyle name="Warning Text 8 11 2" xfId="36733" xr:uid="{00000000-0005-0000-0000-00007F8F0000}"/>
    <cellStyle name="Warning Text 8 11 3" xfId="36734" xr:uid="{00000000-0005-0000-0000-0000808F0000}"/>
    <cellStyle name="Warning Text 8 11 4" xfId="36735" xr:uid="{00000000-0005-0000-0000-0000818F0000}"/>
    <cellStyle name="Warning Text 8 11 5" xfId="36736" xr:uid="{00000000-0005-0000-0000-0000828F0000}"/>
    <cellStyle name="Warning Text 8 11 6" xfId="36737" xr:uid="{00000000-0005-0000-0000-0000838F0000}"/>
    <cellStyle name="Warning Text 8 12" xfId="36738" xr:uid="{00000000-0005-0000-0000-0000848F0000}"/>
    <cellStyle name="Warning Text 8 13" xfId="36739" xr:uid="{00000000-0005-0000-0000-0000858F0000}"/>
    <cellStyle name="Warning Text 8 14" xfId="36740" xr:uid="{00000000-0005-0000-0000-0000868F0000}"/>
    <cellStyle name="Warning Text 8 15" xfId="36741" xr:uid="{00000000-0005-0000-0000-0000878F0000}"/>
    <cellStyle name="Warning Text 8 16" xfId="36742" xr:uid="{00000000-0005-0000-0000-0000888F0000}"/>
    <cellStyle name="Warning Text 8 17" xfId="36743" xr:uid="{00000000-0005-0000-0000-0000898F0000}"/>
    <cellStyle name="Warning Text 8 18" xfId="36744" xr:uid="{00000000-0005-0000-0000-00008A8F0000}"/>
    <cellStyle name="Warning Text 8 19" xfId="36745" xr:uid="{00000000-0005-0000-0000-00008B8F0000}"/>
    <cellStyle name="Warning Text 8 2" xfId="36746" xr:uid="{00000000-0005-0000-0000-00008C8F0000}"/>
    <cellStyle name="Warning Text 8 2 10" xfId="36747" xr:uid="{00000000-0005-0000-0000-00008D8F0000}"/>
    <cellStyle name="Warning Text 8 2 11" xfId="36748" xr:uid="{00000000-0005-0000-0000-00008E8F0000}"/>
    <cellStyle name="Warning Text 8 2 12" xfId="36749" xr:uid="{00000000-0005-0000-0000-00008F8F0000}"/>
    <cellStyle name="Warning Text 8 2 13" xfId="36750" xr:uid="{00000000-0005-0000-0000-0000908F0000}"/>
    <cellStyle name="Warning Text 8 2 14" xfId="36751" xr:uid="{00000000-0005-0000-0000-0000918F0000}"/>
    <cellStyle name="Warning Text 8 2 15" xfId="36752" xr:uid="{00000000-0005-0000-0000-0000928F0000}"/>
    <cellStyle name="Warning Text 8 2 16" xfId="36753" xr:uid="{00000000-0005-0000-0000-0000938F0000}"/>
    <cellStyle name="Warning Text 8 2 17" xfId="36754" xr:uid="{00000000-0005-0000-0000-0000948F0000}"/>
    <cellStyle name="Warning Text 8 2 18" xfId="36755" xr:uid="{00000000-0005-0000-0000-0000958F0000}"/>
    <cellStyle name="Warning Text 8 2 19" xfId="36756" xr:uid="{00000000-0005-0000-0000-0000968F0000}"/>
    <cellStyle name="Warning Text 8 2 2" xfId="36757" xr:uid="{00000000-0005-0000-0000-0000978F0000}"/>
    <cellStyle name="Warning Text 8 2 2 2" xfId="36758" xr:uid="{00000000-0005-0000-0000-0000988F0000}"/>
    <cellStyle name="Warning Text 8 2 2 3" xfId="36759" xr:uid="{00000000-0005-0000-0000-0000998F0000}"/>
    <cellStyle name="Warning Text 8 2 2 4" xfId="36760" xr:uid="{00000000-0005-0000-0000-00009A8F0000}"/>
    <cellStyle name="Warning Text 8 2 2 5" xfId="36761" xr:uid="{00000000-0005-0000-0000-00009B8F0000}"/>
    <cellStyle name="Warning Text 8 2 2 6" xfId="36762" xr:uid="{00000000-0005-0000-0000-00009C8F0000}"/>
    <cellStyle name="Warning Text 8 2 20" xfId="36763" xr:uid="{00000000-0005-0000-0000-00009D8F0000}"/>
    <cellStyle name="Warning Text 8 2 21" xfId="36764" xr:uid="{00000000-0005-0000-0000-00009E8F0000}"/>
    <cellStyle name="Warning Text 8 2 22" xfId="36765" xr:uid="{00000000-0005-0000-0000-00009F8F0000}"/>
    <cellStyle name="Warning Text 8 2 23" xfId="36766" xr:uid="{00000000-0005-0000-0000-0000A08F0000}"/>
    <cellStyle name="Warning Text 8 2 24" xfId="36767" xr:uid="{00000000-0005-0000-0000-0000A18F0000}"/>
    <cellStyle name="Warning Text 8 2 25" xfId="36768" xr:uid="{00000000-0005-0000-0000-0000A28F0000}"/>
    <cellStyle name="Warning Text 8 2 3" xfId="36769" xr:uid="{00000000-0005-0000-0000-0000A38F0000}"/>
    <cellStyle name="Warning Text 8 2 4" xfId="36770" xr:uid="{00000000-0005-0000-0000-0000A48F0000}"/>
    <cellStyle name="Warning Text 8 2 5" xfId="36771" xr:uid="{00000000-0005-0000-0000-0000A58F0000}"/>
    <cellStyle name="Warning Text 8 2 6" xfId="36772" xr:uid="{00000000-0005-0000-0000-0000A68F0000}"/>
    <cellStyle name="Warning Text 8 2 7" xfId="36773" xr:uid="{00000000-0005-0000-0000-0000A78F0000}"/>
    <cellStyle name="Warning Text 8 2 8" xfId="36774" xr:uid="{00000000-0005-0000-0000-0000A88F0000}"/>
    <cellStyle name="Warning Text 8 2 9" xfId="36775" xr:uid="{00000000-0005-0000-0000-0000A98F0000}"/>
    <cellStyle name="Warning Text 8 20" xfId="36776" xr:uid="{00000000-0005-0000-0000-0000AA8F0000}"/>
    <cellStyle name="Warning Text 8 21" xfId="36777" xr:uid="{00000000-0005-0000-0000-0000AB8F0000}"/>
    <cellStyle name="Warning Text 8 22" xfId="36778" xr:uid="{00000000-0005-0000-0000-0000AC8F0000}"/>
    <cellStyle name="Warning Text 8 23" xfId="36779" xr:uid="{00000000-0005-0000-0000-0000AD8F0000}"/>
    <cellStyle name="Warning Text 8 24" xfId="36780" xr:uid="{00000000-0005-0000-0000-0000AE8F0000}"/>
    <cellStyle name="Warning Text 8 25" xfId="36781" xr:uid="{00000000-0005-0000-0000-0000AF8F0000}"/>
    <cellStyle name="Warning Text 8 26" xfId="36782" xr:uid="{00000000-0005-0000-0000-0000B08F0000}"/>
    <cellStyle name="Warning Text 8 27" xfId="36783" xr:uid="{00000000-0005-0000-0000-0000B18F0000}"/>
    <cellStyle name="Warning Text 8 28" xfId="36784" xr:uid="{00000000-0005-0000-0000-0000B28F0000}"/>
    <cellStyle name="Warning Text 8 29" xfId="36785" xr:uid="{00000000-0005-0000-0000-0000B38F0000}"/>
    <cellStyle name="Warning Text 8 3" xfId="36786" xr:uid="{00000000-0005-0000-0000-0000B48F0000}"/>
    <cellStyle name="Warning Text 8 3 10" xfId="36787" xr:uid="{00000000-0005-0000-0000-0000B58F0000}"/>
    <cellStyle name="Warning Text 8 3 11" xfId="36788" xr:uid="{00000000-0005-0000-0000-0000B68F0000}"/>
    <cellStyle name="Warning Text 8 3 12" xfId="36789" xr:uid="{00000000-0005-0000-0000-0000B78F0000}"/>
    <cellStyle name="Warning Text 8 3 13" xfId="36790" xr:uid="{00000000-0005-0000-0000-0000B88F0000}"/>
    <cellStyle name="Warning Text 8 3 14" xfId="36791" xr:uid="{00000000-0005-0000-0000-0000B98F0000}"/>
    <cellStyle name="Warning Text 8 3 15" xfId="36792" xr:uid="{00000000-0005-0000-0000-0000BA8F0000}"/>
    <cellStyle name="Warning Text 8 3 16" xfId="36793" xr:uid="{00000000-0005-0000-0000-0000BB8F0000}"/>
    <cellStyle name="Warning Text 8 3 17" xfId="36794" xr:uid="{00000000-0005-0000-0000-0000BC8F0000}"/>
    <cellStyle name="Warning Text 8 3 18" xfId="36795" xr:uid="{00000000-0005-0000-0000-0000BD8F0000}"/>
    <cellStyle name="Warning Text 8 3 19" xfId="36796" xr:uid="{00000000-0005-0000-0000-0000BE8F0000}"/>
    <cellStyle name="Warning Text 8 3 2" xfId="36797" xr:uid="{00000000-0005-0000-0000-0000BF8F0000}"/>
    <cellStyle name="Warning Text 8 3 2 2" xfId="36798" xr:uid="{00000000-0005-0000-0000-0000C08F0000}"/>
    <cellStyle name="Warning Text 8 3 2 3" xfId="36799" xr:uid="{00000000-0005-0000-0000-0000C18F0000}"/>
    <cellStyle name="Warning Text 8 3 2 4" xfId="36800" xr:uid="{00000000-0005-0000-0000-0000C28F0000}"/>
    <cellStyle name="Warning Text 8 3 2 5" xfId="36801" xr:uid="{00000000-0005-0000-0000-0000C38F0000}"/>
    <cellStyle name="Warning Text 8 3 2 6" xfId="36802" xr:uid="{00000000-0005-0000-0000-0000C48F0000}"/>
    <cellStyle name="Warning Text 8 3 20" xfId="36803" xr:uid="{00000000-0005-0000-0000-0000C58F0000}"/>
    <cellStyle name="Warning Text 8 3 21" xfId="36804" xr:uid="{00000000-0005-0000-0000-0000C68F0000}"/>
    <cellStyle name="Warning Text 8 3 22" xfId="36805" xr:uid="{00000000-0005-0000-0000-0000C78F0000}"/>
    <cellStyle name="Warning Text 8 3 23" xfId="36806" xr:uid="{00000000-0005-0000-0000-0000C88F0000}"/>
    <cellStyle name="Warning Text 8 3 24" xfId="36807" xr:uid="{00000000-0005-0000-0000-0000C98F0000}"/>
    <cellStyle name="Warning Text 8 3 25" xfId="36808" xr:uid="{00000000-0005-0000-0000-0000CA8F0000}"/>
    <cellStyle name="Warning Text 8 3 3" xfId="36809" xr:uid="{00000000-0005-0000-0000-0000CB8F0000}"/>
    <cellStyle name="Warning Text 8 3 4" xfId="36810" xr:uid="{00000000-0005-0000-0000-0000CC8F0000}"/>
    <cellStyle name="Warning Text 8 3 5" xfId="36811" xr:uid="{00000000-0005-0000-0000-0000CD8F0000}"/>
    <cellStyle name="Warning Text 8 3 6" xfId="36812" xr:uid="{00000000-0005-0000-0000-0000CE8F0000}"/>
    <cellStyle name="Warning Text 8 3 7" xfId="36813" xr:uid="{00000000-0005-0000-0000-0000CF8F0000}"/>
    <cellStyle name="Warning Text 8 3 8" xfId="36814" xr:uid="{00000000-0005-0000-0000-0000D08F0000}"/>
    <cellStyle name="Warning Text 8 3 9" xfId="36815" xr:uid="{00000000-0005-0000-0000-0000D18F0000}"/>
    <cellStyle name="Warning Text 8 30" xfId="36816" xr:uid="{00000000-0005-0000-0000-0000D28F0000}"/>
    <cellStyle name="Warning Text 8 31" xfId="36817" xr:uid="{00000000-0005-0000-0000-0000D38F0000}"/>
    <cellStyle name="Warning Text 8 32" xfId="36818" xr:uid="{00000000-0005-0000-0000-0000D48F0000}"/>
    <cellStyle name="Warning Text 8 33" xfId="36819" xr:uid="{00000000-0005-0000-0000-0000D58F0000}"/>
    <cellStyle name="Warning Text 8 34" xfId="36820" xr:uid="{00000000-0005-0000-0000-0000D68F0000}"/>
    <cellStyle name="Warning Text 8 35" xfId="36821" xr:uid="{00000000-0005-0000-0000-0000D78F0000}"/>
    <cellStyle name="Warning Text 8 36" xfId="36822" xr:uid="{00000000-0005-0000-0000-0000D88F0000}"/>
    <cellStyle name="Warning Text 8 37" xfId="36823" xr:uid="{00000000-0005-0000-0000-0000D98F0000}"/>
    <cellStyle name="Warning Text 8 38" xfId="36824" xr:uid="{00000000-0005-0000-0000-0000DA8F0000}"/>
    <cellStyle name="Warning Text 8 39" xfId="36825" xr:uid="{00000000-0005-0000-0000-0000DB8F0000}"/>
    <cellStyle name="Warning Text 8 4" xfId="36826" xr:uid="{00000000-0005-0000-0000-0000DC8F0000}"/>
    <cellStyle name="Warning Text 8 4 10" xfId="36827" xr:uid="{00000000-0005-0000-0000-0000DD8F0000}"/>
    <cellStyle name="Warning Text 8 4 11" xfId="36828" xr:uid="{00000000-0005-0000-0000-0000DE8F0000}"/>
    <cellStyle name="Warning Text 8 4 12" xfId="36829" xr:uid="{00000000-0005-0000-0000-0000DF8F0000}"/>
    <cellStyle name="Warning Text 8 4 13" xfId="36830" xr:uid="{00000000-0005-0000-0000-0000E08F0000}"/>
    <cellStyle name="Warning Text 8 4 14" xfId="36831" xr:uid="{00000000-0005-0000-0000-0000E18F0000}"/>
    <cellStyle name="Warning Text 8 4 15" xfId="36832" xr:uid="{00000000-0005-0000-0000-0000E28F0000}"/>
    <cellStyle name="Warning Text 8 4 16" xfId="36833" xr:uid="{00000000-0005-0000-0000-0000E38F0000}"/>
    <cellStyle name="Warning Text 8 4 17" xfId="36834" xr:uid="{00000000-0005-0000-0000-0000E48F0000}"/>
    <cellStyle name="Warning Text 8 4 18" xfId="36835" xr:uid="{00000000-0005-0000-0000-0000E58F0000}"/>
    <cellStyle name="Warning Text 8 4 19" xfId="36836" xr:uid="{00000000-0005-0000-0000-0000E68F0000}"/>
    <cellStyle name="Warning Text 8 4 2" xfId="36837" xr:uid="{00000000-0005-0000-0000-0000E78F0000}"/>
    <cellStyle name="Warning Text 8 4 2 2" xfId="36838" xr:uid="{00000000-0005-0000-0000-0000E88F0000}"/>
    <cellStyle name="Warning Text 8 4 2 3" xfId="36839" xr:uid="{00000000-0005-0000-0000-0000E98F0000}"/>
    <cellStyle name="Warning Text 8 4 2 4" xfId="36840" xr:uid="{00000000-0005-0000-0000-0000EA8F0000}"/>
    <cellStyle name="Warning Text 8 4 2 5" xfId="36841" xr:uid="{00000000-0005-0000-0000-0000EB8F0000}"/>
    <cellStyle name="Warning Text 8 4 2 6" xfId="36842" xr:uid="{00000000-0005-0000-0000-0000EC8F0000}"/>
    <cellStyle name="Warning Text 8 4 20" xfId="36843" xr:uid="{00000000-0005-0000-0000-0000ED8F0000}"/>
    <cellStyle name="Warning Text 8 4 21" xfId="36844" xr:uid="{00000000-0005-0000-0000-0000EE8F0000}"/>
    <cellStyle name="Warning Text 8 4 22" xfId="36845" xr:uid="{00000000-0005-0000-0000-0000EF8F0000}"/>
    <cellStyle name="Warning Text 8 4 23" xfId="36846" xr:uid="{00000000-0005-0000-0000-0000F08F0000}"/>
    <cellStyle name="Warning Text 8 4 24" xfId="36847" xr:uid="{00000000-0005-0000-0000-0000F18F0000}"/>
    <cellStyle name="Warning Text 8 4 25" xfId="36848" xr:uid="{00000000-0005-0000-0000-0000F28F0000}"/>
    <cellStyle name="Warning Text 8 4 3" xfId="36849" xr:uid="{00000000-0005-0000-0000-0000F38F0000}"/>
    <cellStyle name="Warning Text 8 4 4" xfId="36850" xr:uid="{00000000-0005-0000-0000-0000F48F0000}"/>
    <cellStyle name="Warning Text 8 4 5" xfId="36851" xr:uid="{00000000-0005-0000-0000-0000F58F0000}"/>
    <cellStyle name="Warning Text 8 4 6" xfId="36852" xr:uid="{00000000-0005-0000-0000-0000F68F0000}"/>
    <cellStyle name="Warning Text 8 4 7" xfId="36853" xr:uid="{00000000-0005-0000-0000-0000F78F0000}"/>
    <cellStyle name="Warning Text 8 4 8" xfId="36854" xr:uid="{00000000-0005-0000-0000-0000F88F0000}"/>
    <cellStyle name="Warning Text 8 4 9" xfId="36855" xr:uid="{00000000-0005-0000-0000-0000F98F0000}"/>
    <cellStyle name="Warning Text 8 40" xfId="36856" xr:uid="{00000000-0005-0000-0000-0000FA8F0000}"/>
    <cellStyle name="Warning Text 8 41" xfId="36857" xr:uid="{00000000-0005-0000-0000-0000FB8F0000}"/>
    <cellStyle name="Warning Text 8 5" xfId="36858" xr:uid="{00000000-0005-0000-0000-0000FC8F0000}"/>
    <cellStyle name="Warning Text 8 5 10" xfId="36859" xr:uid="{00000000-0005-0000-0000-0000FD8F0000}"/>
    <cellStyle name="Warning Text 8 5 11" xfId="36860" xr:uid="{00000000-0005-0000-0000-0000FE8F0000}"/>
    <cellStyle name="Warning Text 8 5 12" xfId="36861" xr:uid="{00000000-0005-0000-0000-0000FF8F0000}"/>
    <cellStyle name="Warning Text 8 5 13" xfId="36862" xr:uid="{00000000-0005-0000-0000-000000900000}"/>
    <cellStyle name="Warning Text 8 5 14" xfId="36863" xr:uid="{00000000-0005-0000-0000-000001900000}"/>
    <cellStyle name="Warning Text 8 5 15" xfId="36864" xr:uid="{00000000-0005-0000-0000-000002900000}"/>
    <cellStyle name="Warning Text 8 5 16" xfId="36865" xr:uid="{00000000-0005-0000-0000-000003900000}"/>
    <cellStyle name="Warning Text 8 5 17" xfId="36866" xr:uid="{00000000-0005-0000-0000-000004900000}"/>
    <cellStyle name="Warning Text 8 5 18" xfId="36867" xr:uid="{00000000-0005-0000-0000-000005900000}"/>
    <cellStyle name="Warning Text 8 5 19" xfId="36868" xr:uid="{00000000-0005-0000-0000-000006900000}"/>
    <cellStyle name="Warning Text 8 5 2" xfId="36869" xr:uid="{00000000-0005-0000-0000-000007900000}"/>
    <cellStyle name="Warning Text 8 5 2 2" xfId="36870" xr:uid="{00000000-0005-0000-0000-000008900000}"/>
    <cellStyle name="Warning Text 8 5 2 3" xfId="36871" xr:uid="{00000000-0005-0000-0000-000009900000}"/>
    <cellStyle name="Warning Text 8 5 2 4" xfId="36872" xr:uid="{00000000-0005-0000-0000-00000A900000}"/>
    <cellStyle name="Warning Text 8 5 2 5" xfId="36873" xr:uid="{00000000-0005-0000-0000-00000B900000}"/>
    <cellStyle name="Warning Text 8 5 2 6" xfId="36874" xr:uid="{00000000-0005-0000-0000-00000C900000}"/>
    <cellStyle name="Warning Text 8 5 20" xfId="36875" xr:uid="{00000000-0005-0000-0000-00000D900000}"/>
    <cellStyle name="Warning Text 8 5 21" xfId="36876" xr:uid="{00000000-0005-0000-0000-00000E900000}"/>
    <cellStyle name="Warning Text 8 5 22" xfId="36877" xr:uid="{00000000-0005-0000-0000-00000F900000}"/>
    <cellStyle name="Warning Text 8 5 23" xfId="36878" xr:uid="{00000000-0005-0000-0000-000010900000}"/>
    <cellStyle name="Warning Text 8 5 24" xfId="36879" xr:uid="{00000000-0005-0000-0000-000011900000}"/>
    <cellStyle name="Warning Text 8 5 25" xfId="36880" xr:uid="{00000000-0005-0000-0000-000012900000}"/>
    <cellStyle name="Warning Text 8 5 3" xfId="36881" xr:uid="{00000000-0005-0000-0000-000013900000}"/>
    <cellStyle name="Warning Text 8 5 4" xfId="36882" xr:uid="{00000000-0005-0000-0000-000014900000}"/>
    <cellStyle name="Warning Text 8 5 5" xfId="36883" xr:uid="{00000000-0005-0000-0000-000015900000}"/>
    <cellStyle name="Warning Text 8 5 6" xfId="36884" xr:uid="{00000000-0005-0000-0000-000016900000}"/>
    <cellStyle name="Warning Text 8 5 7" xfId="36885" xr:uid="{00000000-0005-0000-0000-000017900000}"/>
    <cellStyle name="Warning Text 8 5 8" xfId="36886" xr:uid="{00000000-0005-0000-0000-000018900000}"/>
    <cellStyle name="Warning Text 8 5 9" xfId="36887" xr:uid="{00000000-0005-0000-0000-000019900000}"/>
    <cellStyle name="Warning Text 8 6" xfId="36888" xr:uid="{00000000-0005-0000-0000-00001A900000}"/>
    <cellStyle name="Warning Text 8 6 10" xfId="36889" xr:uid="{00000000-0005-0000-0000-00001B900000}"/>
    <cellStyle name="Warning Text 8 6 11" xfId="36890" xr:uid="{00000000-0005-0000-0000-00001C900000}"/>
    <cellStyle name="Warning Text 8 6 12" xfId="36891" xr:uid="{00000000-0005-0000-0000-00001D900000}"/>
    <cellStyle name="Warning Text 8 6 13" xfId="36892" xr:uid="{00000000-0005-0000-0000-00001E900000}"/>
    <cellStyle name="Warning Text 8 6 14" xfId="36893" xr:uid="{00000000-0005-0000-0000-00001F900000}"/>
    <cellStyle name="Warning Text 8 6 15" xfId="36894" xr:uid="{00000000-0005-0000-0000-000020900000}"/>
    <cellStyle name="Warning Text 8 6 16" xfId="36895" xr:uid="{00000000-0005-0000-0000-000021900000}"/>
    <cellStyle name="Warning Text 8 6 17" xfId="36896" xr:uid="{00000000-0005-0000-0000-000022900000}"/>
    <cellStyle name="Warning Text 8 6 18" xfId="36897" xr:uid="{00000000-0005-0000-0000-000023900000}"/>
    <cellStyle name="Warning Text 8 6 19" xfId="36898" xr:uid="{00000000-0005-0000-0000-000024900000}"/>
    <cellStyle name="Warning Text 8 6 2" xfId="36899" xr:uid="{00000000-0005-0000-0000-000025900000}"/>
    <cellStyle name="Warning Text 8 6 20" xfId="36900" xr:uid="{00000000-0005-0000-0000-000026900000}"/>
    <cellStyle name="Warning Text 8 6 21" xfId="36901" xr:uid="{00000000-0005-0000-0000-000027900000}"/>
    <cellStyle name="Warning Text 8 6 22" xfId="36902" xr:uid="{00000000-0005-0000-0000-000028900000}"/>
    <cellStyle name="Warning Text 8 6 23" xfId="36903" xr:uid="{00000000-0005-0000-0000-000029900000}"/>
    <cellStyle name="Warning Text 8 6 24" xfId="36904" xr:uid="{00000000-0005-0000-0000-00002A900000}"/>
    <cellStyle name="Warning Text 8 6 25" xfId="36905" xr:uid="{00000000-0005-0000-0000-00002B900000}"/>
    <cellStyle name="Warning Text 8 6 3" xfId="36906" xr:uid="{00000000-0005-0000-0000-00002C900000}"/>
    <cellStyle name="Warning Text 8 6 4" xfId="36907" xr:uid="{00000000-0005-0000-0000-00002D900000}"/>
    <cellStyle name="Warning Text 8 6 5" xfId="36908" xr:uid="{00000000-0005-0000-0000-00002E900000}"/>
    <cellStyle name="Warning Text 8 6 6" xfId="36909" xr:uid="{00000000-0005-0000-0000-00002F900000}"/>
    <cellStyle name="Warning Text 8 6 7" xfId="36910" xr:uid="{00000000-0005-0000-0000-000030900000}"/>
    <cellStyle name="Warning Text 8 6 8" xfId="36911" xr:uid="{00000000-0005-0000-0000-000031900000}"/>
    <cellStyle name="Warning Text 8 6 9" xfId="36912" xr:uid="{00000000-0005-0000-0000-000032900000}"/>
    <cellStyle name="Warning Text 8 7" xfId="36913" xr:uid="{00000000-0005-0000-0000-000033900000}"/>
    <cellStyle name="Warning Text 8 7 10" xfId="36914" xr:uid="{00000000-0005-0000-0000-000034900000}"/>
    <cellStyle name="Warning Text 8 7 11" xfId="36915" xr:uid="{00000000-0005-0000-0000-000035900000}"/>
    <cellStyle name="Warning Text 8 7 12" xfId="36916" xr:uid="{00000000-0005-0000-0000-000036900000}"/>
    <cellStyle name="Warning Text 8 7 13" xfId="36917" xr:uid="{00000000-0005-0000-0000-000037900000}"/>
    <cellStyle name="Warning Text 8 7 14" xfId="36918" xr:uid="{00000000-0005-0000-0000-000038900000}"/>
    <cellStyle name="Warning Text 8 7 15" xfId="36919" xr:uid="{00000000-0005-0000-0000-000039900000}"/>
    <cellStyle name="Warning Text 8 7 16" xfId="36920" xr:uid="{00000000-0005-0000-0000-00003A900000}"/>
    <cellStyle name="Warning Text 8 7 17" xfId="36921" xr:uid="{00000000-0005-0000-0000-00003B900000}"/>
    <cellStyle name="Warning Text 8 7 18" xfId="36922" xr:uid="{00000000-0005-0000-0000-00003C900000}"/>
    <cellStyle name="Warning Text 8 7 19" xfId="36923" xr:uid="{00000000-0005-0000-0000-00003D900000}"/>
    <cellStyle name="Warning Text 8 7 2" xfId="36924" xr:uid="{00000000-0005-0000-0000-00003E900000}"/>
    <cellStyle name="Warning Text 8 7 20" xfId="36925" xr:uid="{00000000-0005-0000-0000-00003F900000}"/>
    <cellStyle name="Warning Text 8 7 21" xfId="36926" xr:uid="{00000000-0005-0000-0000-000040900000}"/>
    <cellStyle name="Warning Text 8 7 22" xfId="36927" xr:uid="{00000000-0005-0000-0000-000041900000}"/>
    <cellStyle name="Warning Text 8 7 23" xfId="36928" xr:uid="{00000000-0005-0000-0000-000042900000}"/>
    <cellStyle name="Warning Text 8 7 24" xfId="36929" xr:uid="{00000000-0005-0000-0000-000043900000}"/>
    <cellStyle name="Warning Text 8 7 25" xfId="36930" xr:uid="{00000000-0005-0000-0000-000044900000}"/>
    <cellStyle name="Warning Text 8 7 3" xfId="36931" xr:uid="{00000000-0005-0000-0000-000045900000}"/>
    <cellStyle name="Warning Text 8 7 4" xfId="36932" xr:uid="{00000000-0005-0000-0000-000046900000}"/>
    <cellStyle name="Warning Text 8 7 5" xfId="36933" xr:uid="{00000000-0005-0000-0000-000047900000}"/>
    <cellStyle name="Warning Text 8 7 6" xfId="36934" xr:uid="{00000000-0005-0000-0000-000048900000}"/>
    <cellStyle name="Warning Text 8 7 7" xfId="36935" xr:uid="{00000000-0005-0000-0000-000049900000}"/>
    <cellStyle name="Warning Text 8 7 8" xfId="36936" xr:uid="{00000000-0005-0000-0000-00004A900000}"/>
    <cellStyle name="Warning Text 8 7 9" xfId="36937" xr:uid="{00000000-0005-0000-0000-00004B900000}"/>
    <cellStyle name="Warning Text 8 8" xfId="36938" xr:uid="{00000000-0005-0000-0000-00004C900000}"/>
    <cellStyle name="Warning Text 8 8 10" xfId="36939" xr:uid="{00000000-0005-0000-0000-00004D900000}"/>
    <cellStyle name="Warning Text 8 8 11" xfId="36940" xr:uid="{00000000-0005-0000-0000-00004E900000}"/>
    <cellStyle name="Warning Text 8 8 12" xfId="36941" xr:uid="{00000000-0005-0000-0000-00004F900000}"/>
    <cellStyle name="Warning Text 8 8 13" xfId="36942" xr:uid="{00000000-0005-0000-0000-000050900000}"/>
    <cellStyle name="Warning Text 8 8 14" xfId="36943" xr:uid="{00000000-0005-0000-0000-000051900000}"/>
    <cellStyle name="Warning Text 8 8 15" xfId="36944" xr:uid="{00000000-0005-0000-0000-000052900000}"/>
    <cellStyle name="Warning Text 8 8 16" xfId="36945" xr:uid="{00000000-0005-0000-0000-000053900000}"/>
    <cellStyle name="Warning Text 8 8 17" xfId="36946" xr:uid="{00000000-0005-0000-0000-000054900000}"/>
    <cellStyle name="Warning Text 8 8 18" xfId="36947" xr:uid="{00000000-0005-0000-0000-000055900000}"/>
    <cellStyle name="Warning Text 8 8 19" xfId="36948" xr:uid="{00000000-0005-0000-0000-000056900000}"/>
    <cellStyle name="Warning Text 8 8 2" xfId="36949" xr:uid="{00000000-0005-0000-0000-000057900000}"/>
    <cellStyle name="Warning Text 8 8 20" xfId="36950" xr:uid="{00000000-0005-0000-0000-000058900000}"/>
    <cellStyle name="Warning Text 8 8 21" xfId="36951" xr:uid="{00000000-0005-0000-0000-000059900000}"/>
    <cellStyle name="Warning Text 8 8 22" xfId="36952" xr:uid="{00000000-0005-0000-0000-00005A900000}"/>
    <cellStyle name="Warning Text 8 8 23" xfId="36953" xr:uid="{00000000-0005-0000-0000-00005B900000}"/>
    <cellStyle name="Warning Text 8 8 24" xfId="36954" xr:uid="{00000000-0005-0000-0000-00005C900000}"/>
    <cellStyle name="Warning Text 8 8 25" xfId="36955" xr:uid="{00000000-0005-0000-0000-00005D900000}"/>
    <cellStyle name="Warning Text 8 8 3" xfId="36956" xr:uid="{00000000-0005-0000-0000-00005E900000}"/>
    <cellStyle name="Warning Text 8 8 4" xfId="36957" xr:uid="{00000000-0005-0000-0000-00005F900000}"/>
    <cellStyle name="Warning Text 8 8 5" xfId="36958" xr:uid="{00000000-0005-0000-0000-000060900000}"/>
    <cellStyle name="Warning Text 8 8 6" xfId="36959" xr:uid="{00000000-0005-0000-0000-000061900000}"/>
    <cellStyle name="Warning Text 8 8 7" xfId="36960" xr:uid="{00000000-0005-0000-0000-000062900000}"/>
    <cellStyle name="Warning Text 8 8 8" xfId="36961" xr:uid="{00000000-0005-0000-0000-000063900000}"/>
    <cellStyle name="Warning Text 8 8 9" xfId="36962" xr:uid="{00000000-0005-0000-0000-000064900000}"/>
    <cellStyle name="Warning Text 8 9" xfId="36963" xr:uid="{00000000-0005-0000-0000-000065900000}"/>
    <cellStyle name="Warning Text 8 9 10" xfId="36964" xr:uid="{00000000-0005-0000-0000-000066900000}"/>
    <cellStyle name="Warning Text 8 9 11" xfId="36965" xr:uid="{00000000-0005-0000-0000-000067900000}"/>
    <cellStyle name="Warning Text 8 9 12" xfId="36966" xr:uid="{00000000-0005-0000-0000-000068900000}"/>
    <cellStyle name="Warning Text 8 9 13" xfId="36967" xr:uid="{00000000-0005-0000-0000-000069900000}"/>
    <cellStyle name="Warning Text 8 9 14" xfId="36968" xr:uid="{00000000-0005-0000-0000-00006A900000}"/>
    <cellStyle name="Warning Text 8 9 15" xfId="36969" xr:uid="{00000000-0005-0000-0000-00006B900000}"/>
    <cellStyle name="Warning Text 8 9 16" xfId="36970" xr:uid="{00000000-0005-0000-0000-00006C900000}"/>
    <cellStyle name="Warning Text 8 9 17" xfId="36971" xr:uid="{00000000-0005-0000-0000-00006D900000}"/>
    <cellStyle name="Warning Text 8 9 18" xfId="36972" xr:uid="{00000000-0005-0000-0000-00006E900000}"/>
    <cellStyle name="Warning Text 8 9 19" xfId="36973" xr:uid="{00000000-0005-0000-0000-00006F900000}"/>
    <cellStyle name="Warning Text 8 9 2" xfId="36974" xr:uid="{00000000-0005-0000-0000-000070900000}"/>
    <cellStyle name="Warning Text 8 9 20" xfId="36975" xr:uid="{00000000-0005-0000-0000-000071900000}"/>
    <cellStyle name="Warning Text 8 9 21" xfId="36976" xr:uid="{00000000-0005-0000-0000-000072900000}"/>
    <cellStyle name="Warning Text 8 9 22" xfId="36977" xr:uid="{00000000-0005-0000-0000-000073900000}"/>
    <cellStyle name="Warning Text 8 9 23" xfId="36978" xr:uid="{00000000-0005-0000-0000-000074900000}"/>
    <cellStyle name="Warning Text 8 9 24" xfId="36979" xr:uid="{00000000-0005-0000-0000-000075900000}"/>
    <cellStyle name="Warning Text 8 9 25" xfId="36980" xr:uid="{00000000-0005-0000-0000-000076900000}"/>
    <cellStyle name="Warning Text 8 9 3" xfId="36981" xr:uid="{00000000-0005-0000-0000-000077900000}"/>
    <cellStyle name="Warning Text 8 9 4" xfId="36982" xr:uid="{00000000-0005-0000-0000-000078900000}"/>
    <cellStyle name="Warning Text 8 9 5" xfId="36983" xr:uid="{00000000-0005-0000-0000-000079900000}"/>
    <cellStyle name="Warning Text 8 9 6" xfId="36984" xr:uid="{00000000-0005-0000-0000-00007A900000}"/>
    <cellStyle name="Warning Text 8 9 7" xfId="36985" xr:uid="{00000000-0005-0000-0000-00007B900000}"/>
    <cellStyle name="Warning Text 8 9 8" xfId="36986" xr:uid="{00000000-0005-0000-0000-00007C900000}"/>
    <cellStyle name="Warning Text 8 9 9" xfId="36987" xr:uid="{00000000-0005-0000-0000-00007D900000}"/>
    <cellStyle name="Warning Text 9" xfId="36988" xr:uid="{00000000-0005-0000-0000-00007E900000}"/>
    <cellStyle name="Warning Text 9 10" xfId="36989" xr:uid="{00000000-0005-0000-0000-00007F900000}"/>
    <cellStyle name="Warning Text 9 10 10" xfId="36990" xr:uid="{00000000-0005-0000-0000-000080900000}"/>
    <cellStyle name="Warning Text 9 10 11" xfId="36991" xr:uid="{00000000-0005-0000-0000-000081900000}"/>
    <cellStyle name="Warning Text 9 10 12" xfId="36992" xr:uid="{00000000-0005-0000-0000-000082900000}"/>
    <cellStyle name="Warning Text 9 10 13" xfId="36993" xr:uid="{00000000-0005-0000-0000-000083900000}"/>
    <cellStyle name="Warning Text 9 10 14" xfId="36994" xr:uid="{00000000-0005-0000-0000-000084900000}"/>
    <cellStyle name="Warning Text 9 10 15" xfId="36995" xr:uid="{00000000-0005-0000-0000-000085900000}"/>
    <cellStyle name="Warning Text 9 10 16" xfId="36996" xr:uid="{00000000-0005-0000-0000-000086900000}"/>
    <cellStyle name="Warning Text 9 10 17" xfId="36997" xr:uid="{00000000-0005-0000-0000-000087900000}"/>
    <cellStyle name="Warning Text 9 10 18" xfId="36998" xr:uid="{00000000-0005-0000-0000-000088900000}"/>
    <cellStyle name="Warning Text 9 10 19" xfId="36999" xr:uid="{00000000-0005-0000-0000-000089900000}"/>
    <cellStyle name="Warning Text 9 10 2" xfId="37000" xr:uid="{00000000-0005-0000-0000-00008A900000}"/>
    <cellStyle name="Warning Text 9 10 20" xfId="37001" xr:uid="{00000000-0005-0000-0000-00008B900000}"/>
    <cellStyle name="Warning Text 9 10 21" xfId="37002" xr:uid="{00000000-0005-0000-0000-00008C900000}"/>
    <cellStyle name="Warning Text 9 10 22" xfId="37003" xr:uid="{00000000-0005-0000-0000-00008D900000}"/>
    <cellStyle name="Warning Text 9 10 23" xfId="37004" xr:uid="{00000000-0005-0000-0000-00008E900000}"/>
    <cellStyle name="Warning Text 9 10 24" xfId="37005" xr:uid="{00000000-0005-0000-0000-00008F900000}"/>
    <cellStyle name="Warning Text 9 10 25" xfId="37006" xr:uid="{00000000-0005-0000-0000-000090900000}"/>
    <cellStyle name="Warning Text 9 10 3" xfId="37007" xr:uid="{00000000-0005-0000-0000-000091900000}"/>
    <cellStyle name="Warning Text 9 10 4" xfId="37008" xr:uid="{00000000-0005-0000-0000-000092900000}"/>
    <cellStyle name="Warning Text 9 10 5" xfId="37009" xr:uid="{00000000-0005-0000-0000-000093900000}"/>
    <cellStyle name="Warning Text 9 10 6" xfId="37010" xr:uid="{00000000-0005-0000-0000-000094900000}"/>
    <cellStyle name="Warning Text 9 10 7" xfId="37011" xr:uid="{00000000-0005-0000-0000-000095900000}"/>
    <cellStyle name="Warning Text 9 10 8" xfId="37012" xr:uid="{00000000-0005-0000-0000-000096900000}"/>
    <cellStyle name="Warning Text 9 10 9" xfId="37013" xr:uid="{00000000-0005-0000-0000-000097900000}"/>
    <cellStyle name="Warning Text 9 11" xfId="37014" xr:uid="{00000000-0005-0000-0000-000098900000}"/>
    <cellStyle name="Warning Text 9 11 2" xfId="37015" xr:uid="{00000000-0005-0000-0000-000099900000}"/>
    <cellStyle name="Warning Text 9 11 3" xfId="37016" xr:uid="{00000000-0005-0000-0000-00009A900000}"/>
    <cellStyle name="Warning Text 9 11 4" xfId="37017" xr:uid="{00000000-0005-0000-0000-00009B900000}"/>
    <cellStyle name="Warning Text 9 11 5" xfId="37018" xr:uid="{00000000-0005-0000-0000-00009C900000}"/>
    <cellStyle name="Warning Text 9 11 6" xfId="37019" xr:uid="{00000000-0005-0000-0000-00009D900000}"/>
    <cellStyle name="Warning Text 9 12" xfId="37020" xr:uid="{00000000-0005-0000-0000-00009E900000}"/>
    <cellStyle name="Warning Text 9 13" xfId="37021" xr:uid="{00000000-0005-0000-0000-00009F900000}"/>
    <cellStyle name="Warning Text 9 14" xfId="37022" xr:uid="{00000000-0005-0000-0000-0000A0900000}"/>
    <cellStyle name="Warning Text 9 15" xfId="37023" xr:uid="{00000000-0005-0000-0000-0000A1900000}"/>
    <cellStyle name="Warning Text 9 16" xfId="37024" xr:uid="{00000000-0005-0000-0000-0000A2900000}"/>
    <cellStyle name="Warning Text 9 17" xfId="37025" xr:uid="{00000000-0005-0000-0000-0000A3900000}"/>
    <cellStyle name="Warning Text 9 18" xfId="37026" xr:uid="{00000000-0005-0000-0000-0000A4900000}"/>
    <cellStyle name="Warning Text 9 19" xfId="37027" xr:uid="{00000000-0005-0000-0000-0000A5900000}"/>
    <cellStyle name="Warning Text 9 2" xfId="37028" xr:uid="{00000000-0005-0000-0000-0000A6900000}"/>
    <cellStyle name="Warning Text 9 2 10" xfId="37029" xr:uid="{00000000-0005-0000-0000-0000A7900000}"/>
    <cellStyle name="Warning Text 9 2 11" xfId="37030" xr:uid="{00000000-0005-0000-0000-0000A8900000}"/>
    <cellStyle name="Warning Text 9 2 12" xfId="37031" xr:uid="{00000000-0005-0000-0000-0000A9900000}"/>
    <cellStyle name="Warning Text 9 2 13" xfId="37032" xr:uid="{00000000-0005-0000-0000-0000AA900000}"/>
    <cellStyle name="Warning Text 9 2 14" xfId="37033" xr:uid="{00000000-0005-0000-0000-0000AB900000}"/>
    <cellStyle name="Warning Text 9 2 15" xfId="37034" xr:uid="{00000000-0005-0000-0000-0000AC900000}"/>
    <cellStyle name="Warning Text 9 2 16" xfId="37035" xr:uid="{00000000-0005-0000-0000-0000AD900000}"/>
    <cellStyle name="Warning Text 9 2 17" xfId="37036" xr:uid="{00000000-0005-0000-0000-0000AE900000}"/>
    <cellStyle name="Warning Text 9 2 18" xfId="37037" xr:uid="{00000000-0005-0000-0000-0000AF900000}"/>
    <cellStyle name="Warning Text 9 2 19" xfId="37038" xr:uid="{00000000-0005-0000-0000-0000B0900000}"/>
    <cellStyle name="Warning Text 9 2 2" xfId="37039" xr:uid="{00000000-0005-0000-0000-0000B1900000}"/>
    <cellStyle name="Warning Text 9 2 2 2" xfId="37040" xr:uid="{00000000-0005-0000-0000-0000B2900000}"/>
    <cellStyle name="Warning Text 9 2 2 3" xfId="37041" xr:uid="{00000000-0005-0000-0000-0000B3900000}"/>
    <cellStyle name="Warning Text 9 2 2 4" xfId="37042" xr:uid="{00000000-0005-0000-0000-0000B4900000}"/>
    <cellStyle name="Warning Text 9 2 2 5" xfId="37043" xr:uid="{00000000-0005-0000-0000-0000B5900000}"/>
    <cellStyle name="Warning Text 9 2 2 6" xfId="37044" xr:uid="{00000000-0005-0000-0000-0000B6900000}"/>
    <cellStyle name="Warning Text 9 2 20" xfId="37045" xr:uid="{00000000-0005-0000-0000-0000B7900000}"/>
    <cellStyle name="Warning Text 9 2 21" xfId="37046" xr:uid="{00000000-0005-0000-0000-0000B8900000}"/>
    <cellStyle name="Warning Text 9 2 22" xfId="37047" xr:uid="{00000000-0005-0000-0000-0000B9900000}"/>
    <cellStyle name="Warning Text 9 2 23" xfId="37048" xr:uid="{00000000-0005-0000-0000-0000BA900000}"/>
    <cellStyle name="Warning Text 9 2 24" xfId="37049" xr:uid="{00000000-0005-0000-0000-0000BB900000}"/>
    <cellStyle name="Warning Text 9 2 25" xfId="37050" xr:uid="{00000000-0005-0000-0000-0000BC900000}"/>
    <cellStyle name="Warning Text 9 2 3" xfId="37051" xr:uid="{00000000-0005-0000-0000-0000BD900000}"/>
    <cellStyle name="Warning Text 9 2 4" xfId="37052" xr:uid="{00000000-0005-0000-0000-0000BE900000}"/>
    <cellStyle name="Warning Text 9 2 5" xfId="37053" xr:uid="{00000000-0005-0000-0000-0000BF900000}"/>
    <cellStyle name="Warning Text 9 2 6" xfId="37054" xr:uid="{00000000-0005-0000-0000-0000C0900000}"/>
    <cellStyle name="Warning Text 9 2 7" xfId="37055" xr:uid="{00000000-0005-0000-0000-0000C1900000}"/>
    <cellStyle name="Warning Text 9 2 8" xfId="37056" xr:uid="{00000000-0005-0000-0000-0000C2900000}"/>
    <cellStyle name="Warning Text 9 2 9" xfId="37057" xr:uid="{00000000-0005-0000-0000-0000C3900000}"/>
    <cellStyle name="Warning Text 9 20" xfId="37058" xr:uid="{00000000-0005-0000-0000-0000C4900000}"/>
    <cellStyle name="Warning Text 9 21" xfId="37059" xr:uid="{00000000-0005-0000-0000-0000C5900000}"/>
    <cellStyle name="Warning Text 9 22" xfId="37060" xr:uid="{00000000-0005-0000-0000-0000C6900000}"/>
    <cellStyle name="Warning Text 9 23" xfId="37061" xr:uid="{00000000-0005-0000-0000-0000C7900000}"/>
    <cellStyle name="Warning Text 9 24" xfId="37062" xr:uid="{00000000-0005-0000-0000-0000C8900000}"/>
    <cellStyle name="Warning Text 9 25" xfId="37063" xr:uid="{00000000-0005-0000-0000-0000C9900000}"/>
    <cellStyle name="Warning Text 9 26" xfId="37064" xr:uid="{00000000-0005-0000-0000-0000CA900000}"/>
    <cellStyle name="Warning Text 9 27" xfId="37065" xr:uid="{00000000-0005-0000-0000-0000CB900000}"/>
    <cellStyle name="Warning Text 9 28" xfId="37066" xr:uid="{00000000-0005-0000-0000-0000CC900000}"/>
    <cellStyle name="Warning Text 9 29" xfId="37067" xr:uid="{00000000-0005-0000-0000-0000CD900000}"/>
    <cellStyle name="Warning Text 9 3" xfId="37068" xr:uid="{00000000-0005-0000-0000-0000CE900000}"/>
    <cellStyle name="Warning Text 9 3 10" xfId="37069" xr:uid="{00000000-0005-0000-0000-0000CF900000}"/>
    <cellStyle name="Warning Text 9 3 11" xfId="37070" xr:uid="{00000000-0005-0000-0000-0000D0900000}"/>
    <cellStyle name="Warning Text 9 3 12" xfId="37071" xr:uid="{00000000-0005-0000-0000-0000D1900000}"/>
    <cellStyle name="Warning Text 9 3 13" xfId="37072" xr:uid="{00000000-0005-0000-0000-0000D2900000}"/>
    <cellStyle name="Warning Text 9 3 14" xfId="37073" xr:uid="{00000000-0005-0000-0000-0000D3900000}"/>
    <cellStyle name="Warning Text 9 3 15" xfId="37074" xr:uid="{00000000-0005-0000-0000-0000D4900000}"/>
    <cellStyle name="Warning Text 9 3 16" xfId="37075" xr:uid="{00000000-0005-0000-0000-0000D5900000}"/>
    <cellStyle name="Warning Text 9 3 17" xfId="37076" xr:uid="{00000000-0005-0000-0000-0000D6900000}"/>
    <cellStyle name="Warning Text 9 3 18" xfId="37077" xr:uid="{00000000-0005-0000-0000-0000D7900000}"/>
    <cellStyle name="Warning Text 9 3 19" xfId="37078" xr:uid="{00000000-0005-0000-0000-0000D8900000}"/>
    <cellStyle name="Warning Text 9 3 2" xfId="37079" xr:uid="{00000000-0005-0000-0000-0000D9900000}"/>
    <cellStyle name="Warning Text 9 3 2 2" xfId="37080" xr:uid="{00000000-0005-0000-0000-0000DA900000}"/>
    <cellStyle name="Warning Text 9 3 2 3" xfId="37081" xr:uid="{00000000-0005-0000-0000-0000DB900000}"/>
    <cellStyle name="Warning Text 9 3 2 4" xfId="37082" xr:uid="{00000000-0005-0000-0000-0000DC900000}"/>
    <cellStyle name="Warning Text 9 3 2 5" xfId="37083" xr:uid="{00000000-0005-0000-0000-0000DD900000}"/>
    <cellStyle name="Warning Text 9 3 2 6" xfId="37084" xr:uid="{00000000-0005-0000-0000-0000DE900000}"/>
    <cellStyle name="Warning Text 9 3 20" xfId="37085" xr:uid="{00000000-0005-0000-0000-0000DF900000}"/>
    <cellStyle name="Warning Text 9 3 21" xfId="37086" xr:uid="{00000000-0005-0000-0000-0000E0900000}"/>
    <cellStyle name="Warning Text 9 3 22" xfId="37087" xr:uid="{00000000-0005-0000-0000-0000E1900000}"/>
    <cellStyle name="Warning Text 9 3 23" xfId="37088" xr:uid="{00000000-0005-0000-0000-0000E2900000}"/>
    <cellStyle name="Warning Text 9 3 24" xfId="37089" xr:uid="{00000000-0005-0000-0000-0000E3900000}"/>
    <cellStyle name="Warning Text 9 3 25" xfId="37090" xr:uid="{00000000-0005-0000-0000-0000E4900000}"/>
    <cellStyle name="Warning Text 9 3 3" xfId="37091" xr:uid="{00000000-0005-0000-0000-0000E5900000}"/>
    <cellStyle name="Warning Text 9 3 4" xfId="37092" xr:uid="{00000000-0005-0000-0000-0000E6900000}"/>
    <cellStyle name="Warning Text 9 3 5" xfId="37093" xr:uid="{00000000-0005-0000-0000-0000E7900000}"/>
    <cellStyle name="Warning Text 9 3 6" xfId="37094" xr:uid="{00000000-0005-0000-0000-0000E8900000}"/>
    <cellStyle name="Warning Text 9 3 7" xfId="37095" xr:uid="{00000000-0005-0000-0000-0000E9900000}"/>
    <cellStyle name="Warning Text 9 3 8" xfId="37096" xr:uid="{00000000-0005-0000-0000-0000EA900000}"/>
    <cellStyle name="Warning Text 9 3 9" xfId="37097" xr:uid="{00000000-0005-0000-0000-0000EB900000}"/>
    <cellStyle name="Warning Text 9 30" xfId="37098" xr:uid="{00000000-0005-0000-0000-0000EC900000}"/>
    <cellStyle name="Warning Text 9 31" xfId="37099" xr:uid="{00000000-0005-0000-0000-0000ED900000}"/>
    <cellStyle name="Warning Text 9 32" xfId="37100" xr:uid="{00000000-0005-0000-0000-0000EE900000}"/>
    <cellStyle name="Warning Text 9 33" xfId="37101" xr:uid="{00000000-0005-0000-0000-0000EF900000}"/>
    <cellStyle name="Warning Text 9 34" xfId="37102" xr:uid="{00000000-0005-0000-0000-0000F0900000}"/>
    <cellStyle name="Warning Text 9 35" xfId="37103" xr:uid="{00000000-0005-0000-0000-0000F1900000}"/>
    <cellStyle name="Warning Text 9 36" xfId="37104" xr:uid="{00000000-0005-0000-0000-0000F2900000}"/>
    <cellStyle name="Warning Text 9 37" xfId="37105" xr:uid="{00000000-0005-0000-0000-0000F3900000}"/>
    <cellStyle name="Warning Text 9 38" xfId="37106" xr:uid="{00000000-0005-0000-0000-0000F4900000}"/>
    <cellStyle name="Warning Text 9 39" xfId="37107" xr:uid="{00000000-0005-0000-0000-0000F5900000}"/>
    <cellStyle name="Warning Text 9 4" xfId="37108" xr:uid="{00000000-0005-0000-0000-0000F6900000}"/>
    <cellStyle name="Warning Text 9 4 10" xfId="37109" xr:uid="{00000000-0005-0000-0000-0000F7900000}"/>
    <cellStyle name="Warning Text 9 4 11" xfId="37110" xr:uid="{00000000-0005-0000-0000-0000F8900000}"/>
    <cellStyle name="Warning Text 9 4 12" xfId="37111" xr:uid="{00000000-0005-0000-0000-0000F9900000}"/>
    <cellStyle name="Warning Text 9 4 13" xfId="37112" xr:uid="{00000000-0005-0000-0000-0000FA900000}"/>
    <cellStyle name="Warning Text 9 4 14" xfId="37113" xr:uid="{00000000-0005-0000-0000-0000FB900000}"/>
    <cellStyle name="Warning Text 9 4 15" xfId="37114" xr:uid="{00000000-0005-0000-0000-0000FC900000}"/>
    <cellStyle name="Warning Text 9 4 16" xfId="37115" xr:uid="{00000000-0005-0000-0000-0000FD900000}"/>
    <cellStyle name="Warning Text 9 4 17" xfId="37116" xr:uid="{00000000-0005-0000-0000-0000FE900000}"/>
    <cellStyle name="Warning Text 9 4 18" xfId="37117" xr:uid="{00000000-0005-0000-0000-0000FF900000}"/>
    <cellStyle name="Warning Text 9 4 19" xfId="37118" xr:uid="{00000000-0005-0000-0000-000000910000}"/>
    <cellStyle name="Warning Text 9 4 2" xfId="37119" xr:uid="{00000000-0005-0000-0000-000001910000}"/>
    <cellStyle name="Warning Text 9 4 2 2" xfId="37120" xr:uid="{00000000-0005-0000-0000-000002910000}"/>
    <cellStyle name="Warning Text 9 4 2 3" xfId="37121" xr:uid="{00000000-0005-0000-0000-000003910000}"/>
    <cellStyle name="Warning Text 9 4 2 4" xfId="37122" xr:uid="{00000000-0005-0000-0000-000004910000}"/>
    <cellStyle name="Warning Text 9 4 2 5" xfId="37123" xr:uid="{00000000-0005-0000-0000-000005910000}"/>
    <cellStyle name="Warning Text 9 4 2 6" xfId="37124" xr:uid="{00000000-0005-0000-0000-000006910000}"/>
    <cellStyle name="Warning Text 9 4 20" xfId="37125" xr:uid="{00000000-0005-0000-0000-000007910000}"/>
    <cellStyle name="Warning Text 9 4 21" xfId="37126" xr:uid="{00000000-0005-0000-0000-000008910000}"/>
    <cellStyle name="Warning Text 9 4 22" xfId="37127" xr:uid="{00000000-0005-0000-0000-000009910000}"/>
    <cellStyle name="Warning Text 9 4 23" xfId="37128" xr:uid="{00000000-0005-0000-0000-00000A910000}"/>
    <cellStyle name="Warning Text 9 4 24" xfId="37129" xr:uid="{00000000-0005-0000-0000-00000B910000}"/>
    <cellStyle name="Warning Text 9 4 25" xfId="37130" xr:uid="{00000000-0005-0000-0000-00000C910000}"/>
    <cellStyle name="Warning Text 9 4 3" xfId="37131" xr:uid="{00000000-0005-0000-0000-00000D910000}"/>
    <cellStyle name="Warning Text 9 4 4" xfId="37132" xr:uid="{00000000-0005-0000-0000-00000E910000}"/>
    <cellStyle name="Warning Text 9 4 5" xfId="37133" xr:uid="{00000000-0005-0000-0000-00000F910000}"/>
    <cellStyle name="Warning Text 9 4 6" xfId="37134" xr:uid="{00000000-0005-0000-0000-000010910000}"/>
    <cellStyle name="Warning Text 9 4 7" xfId="37135" xr:uid="{00000000-0005-0000-0000-000011910000}"/>
    <cellStyle name="Warning Text 9 4 8" xfId="37136" xr:uid="{00000000-0005-0000-0000-000012910000}"/>
    <cellStyle name="Warning Text 9 4 9" xfId="37137" xr:uid="{00000000-0005-0000-0000-000013910000}"/>
    <cellStyle name="Warning Text 9 40" xfId="37138" xr:uid="{00000000-0005-0000-0000-000014910000}"/>
    <cellStyle name="Warning Text 9 41" xfId="37139" xr:uid="{00000000-0005-0000-0000-000015910000}"/>
    <cellStyle name="Warning Text 9 5" xfId="37140" xr:uid="{00000000-0005-0000-0000-000016910000}"/>
    <cellStyle name="Warning Text 9 5 10" xfId="37141" xr:uid="{00000000-0005-0000-0000-000017910000}"/>
    <cellStyle name="Warning Text 9 5 11" xfId="37142" xr:uid="{00000000-0005-0000-0000-000018910000}"/>
    <cellStyle name="Warning Text 9 5 12" xfId="37143" xr:uid="{00000000-0005-0000-0000-000019910000}"/>
    <cellStyle name="Warning Text 9 5 13" xfId="37144" xr:uid="{00000000-0005-0000-0000-00001A910000}"/>
    <cellStyle name="Warning Text 9 5 14" xfId="37145" xr:uid="{00000000-0005-0000-0000-00001B910000}"/>
    <cellStyle name="Warning Text 9 5 15" xfId="37146" xr:uid="{00000000-0005-0000-0000-00001C910000}"/>
    <cellStyle name="Warning Text 9 5 16" xfId="37147" xr:uid="{00000000-0005-0000-0000-00001D910000}"/>
    <cellStyle name="Warning Text 9 5 17" xfId="37148" xr:uid="{00000000-0005-0000-0000-00001E910000}"/>
    <cellStyle name="Warning Text 9 5 18" xfId="37149" xr:uid="{00000000-0005-0000-0000-00001F910000}"/>
    <cellStyle name="Warning Text 9 5 19" xfId="37150" xr:uid="{00000000-0005-0000-0000-000020910000}"/>
    <cellStyle name="Warning Text 9 5 2" xfId="37151" xr:uid="{00000000-0005-0000-0000-000021910000}"/>
    <cellStyle name="Warning Text 9 5 2 2" xfId="37152" xr:uid="{00000000-0005-0000-0000-000022910000}"/>
    <cellStyle name="Warning Text 9 5 2 3" xfId="37153" xr:uid="{00000000-0005-0000-0000-000023910000}"/>
    <cellStyle name="Warning Text 9 5 2 4" xfId="37154" xr:uid="{00000000-0005-0000-0000-000024910000}"/>
    <cellStyle name="Warning Text 9 5 2 5" xfId="37155" xr:uid="{00000000-0005-0000-0000-000025910000}"/>
    <cellStyle name="Warning Text 9 5 2 6" xfId="37156" xr:uid="{00000000-0005-0000-0000-000026910000}"/>
    <cellStyle name="Warning Text 9 5 20" xfId="37157" xr:uid="{00000000-0005-0000-0000-000027910000}"/>
    <cellStyle name="Warning Text 9 5 21" xfId="37158" xr:uid="{00000000-0005-0000-0000-000028910000}"/>
    <cellStyle name="Warning Text 9 5 22" xfId="37159" xr:uid="{00000000-0005-0000-0000-000029910000}"/>
    <cellStyle name="Warning Text 9 5 23" xfId="37160" xr:uid="{00000000-0005-0000-0000-00002A910000}"/>
    <cellStyle name="Warning Text 9 5 24" xfId="37161" xr:uid="{00000000-0005-0000-0000-00002B910000}"/>
    <cellStyle name="Warning Text 9 5 25" xfId="37162" xr:uid="{00000000-0005-0000-0000-00002C910000}"/>
    <cellStyle name="Warning Text 9 5 3" xfId="37163" xr:uid="{00000000-0005-0000-0000-00002D910000}"/>
    <cellStyle name="Warning Text 9 5 4" xfId="37164" xr:uid="{00000000-0005-0000-0000-00002E910000}"/>
    <cellStyle name="Warning Text 9 5 5" xfId="37165" xr:uid="{00000000-0005-0000-0000-00002F910000}"/>
    <cellStyle name="Warning Text 9 5 6" xfId="37166" xr:uid="{00000000-0005-0000-0000-000030910000}"/>
    <cellStyle name="Warning Text 9 5 7" xfId="37167" xr:uid="{00000000-0005-0000-0000-000031910000}"/>
    <cellStyle name="Warning Text 9 5 8" xfId="37168" xr:uid="{00000000-0005-0000-0000-000032910000}"/>
    <cellStyle name="Warning Text 9 5 9" xfId="37169" xr:uid="{00000000-0005-0000-0000-000033910000}"/>
    <cellStyle name="Warning Text 9 6" xfId="37170" xr:uid="{00000000-0005-0000-0000-000034910000}"/>
    <cellStyle name="Warning Text 9 6 10" xfId="37171" xr:uid="{00000000-0005-0000-0000-000035910000}"/>
    <cellStyle name="Warning Text 9 6 11" xfId="37172" xr:uid="{00000000-0005-0000-0000-000036910000}"/>
    <cellStyle name="Warning Text 9 6 12" xfId="37173" xr:uid="{00000000-0005-0000-0000-000037910000}"/>
    <cellStyle name="Warning Text 9 6 13" xfId="37174" xr:uid="{00000000-0005-0000-0000-000038910000}"/>
    <cellStyle name="Warning Text 9 6 14" xfId="37175" xr:uid="{00000000-0005-0000-0000-000039910000}"/>
    <cellStyle name="Warning Text 9 6 15" xfId="37176" xr:uid="{00000000-0005-0000-0000-00003A910000}"/>
    <cellStyle name="Warning Text 9 6 16" xfId="37177" xr:uid="{00000000-0005-0000-0000-00003B910000}"/>
    <cellStyle name="Warning Text 9 6 17" xfId="37178" xr:uid="{00000000-0005-0000-0000-00003C910000}"/>
    <cellStyle name="Warning Text 9 6 18" xfId="37179" xr:uid="{00000000-0005-0000-0000-00003D910000}"/>
    <cellStyle name="Warning Text 9 6 19" xfId="37180" xr:uid="{00000000-0005-0000-0000-00003E910000}"/>
    <cellStyle name="Warning Text 9 6 2" xfId="37181" xr:uid="{00000000-0005-0000-0000-00003F910000}"/>
    <cellStyle name="Warning Text 9 6 20" xfId="37182" xr:uid="{00000000-0005-0000-0000-000040910000}"/>
    <cellStyle name="Warning Text 9 6 21" xfId="37183" xr:uid="{00000000-0005-0000-0000-000041910000}"/>
    <cellStyle name="Warning Text 9 6 22" xfId="37184" xr:uid="{00000000-0005-0000-0000-000042910000}"/>
    <cellStyle name="Warning Text 9 6 23" xfId="37185" xr:uid="{00000000-0005-0000-0000-000043910000}"/>
    <cellStyle name="Warning Text 9 6 24" xfId="37186" xr:uid="{00000000-0005-0000-0000-000044910000}"/>
    <cellStyle name="Warning Text 9 6 25" xfId="37187" xr:uid="{00000000-0005-0000-0000-000045910000}"/>
    <cellStyle name="Warning Text 9 6 3" xfId="37188" xr:uid="{00000000-0005-0000-0000-000046910000}"/>
    <cellStyle name="Warning Text 9 6 4" xfId="37189" xr:uid="{00000000-0005-0000-0000-000047910000}"/>
    <cellStyle name="Warning Text 9 6 5" xfId="37190" xr:uid="{00000000-0005-0000-0000-000048910000}"/>
    <cellStyle name="Warning Text 9 6 6" xfId="37191" xr:uid="{00000000-0005-0000-0000-000049910000}"/>
    <cellStyle name="Warning Text 9 6 7" xfId="37192" xr:uid="{00000000-0005-0000-0000-00004A910000}"/>
    <cellStyle name="Warning Text 9 6 8" xfId="37193" xr:uid="{00000000-0005-0000-0000-00004B910000}"/>
    <cellStyle name="Warning Text 9 6 9" xfId="37194" xr:uid="{00000000-0005-0000-0000-00004C910000}"/>
    <cellStyle name="Warning Text 9 7" xfId="37195" xr:uid="{00000000-0005-0000-0000-00004D910000}"/>
    <cellStyle name="Warning Text 9 7 10" xfId="37196" xr:uid="{00000000-0005-0000-0000-00004E910000}"/>
    <cellStyle name="Warning Text 9 7 11" xfId="37197" xr:uid="{00000000-0005-0000-0000-00004F910000}"/>
    <cellStyle name="Warning Text 9 7 12" xfId="37198" xr:uid="{00000000-0005-0000-0000-000050910000}"/>
    <cellStyle name="Warning Text 9 7 13" xfId="37199" xr:uid="{00000000-0005-0000-0000-000051910000}"/>
    <cellStyle name="Warning Text 9 7 14" xfId="37200" xr:uid="{00000000-0005-0000-0000-000052910000}"/>
    <cellStyle name="Warning Text 9 7 15" xfId="37201" xr:uid="{00000000-0005-0000-0000-000053910000}"/>
    <cellStyle name="Warning Text 9 7 16" xfId="37202" xr:uid="{00000000-0005-0000-0000-000054910000}"/>
    <cellStyle name="Warning Text 9 7 17" xfId="37203" xr:uid="{00000000-0005-0000-0000-000055910000}"/>
    <cellStyle name="Warning Text 9 7 18" xfId="37204" xr:uid="{00000000-0005-0000-0000-000056910000}"/>
    <cellStyle name="Warning Text 9 7 19" xfId="37205" xr:uid="{00000000-0005-0000-0000-000057910000}"/>
    <cellStyle name="Warning Text 9 7 2" xfId="37206" xr:uid="{00000000-0005-0000-0000-000058910000}"/>
    <cellStyle name="Warning Text 9 7 20" xfId="37207" xr:uid="{00000000-0005-0000-0000-000059910000}"/>
    <cellStyle name="Warning Text 9 7 21" xfId="37208" xr:uid="{00000000-0005-0000-0000-00005A910000}"/>
    <cellStyle name="Warning Text 9 7 22" xfId="37209" xr:uid="{00000000-0005-0000-0000-00005B910000}"/>
    <cellStyle name="Warning Text 9 7 23" xfId="37210" xr:uid="{00000000-0005-0000-0000-00005C910000}"/>
    <cellStyle name="Warning Text 9 7 24" xfId="37211" xr:uid="{00000000-0005-0000-0000-00005D910000}"/>
    <cellStyle name="Warning Text 9 7 25" xfId="37212" xr:uid="{00000000-0005-0000-0000-00005E910000}"/>
    <cellStyle name="Warning Text 9 7 3" xfId="37213" xr:uid="{00000000-0005-0000-0000-00005F910000}"/>
    <cellStyle name="Warning Text 9 7 4" xfId="37214" xr:uid="{00000000-0005-0000-0000-000060910000}"/>
    <cellStyle name="Warning Text 9 7 5" xfId="37215" xr:uid="{00000000-0005-0000-0000-000061910000}"/>
    <cellStyle name="Warning Text 9 7 6" xfId="37216" xr:uid="{00000000-0005-0000-0000-000062910000}"/>
    <cellStyle name="Warning Text 9 7 7" xfId="37217" xr:uid="{00000000-0005-0000-0000-000063910000}"/>
    <cellStyle name="Warning Text 9 7 8" xfId="37218" xr:uid="{00000000-0005-0000-0000-000064910000}"/>
    <cellStyle name="Warning Text 9 7 9" xfId="37219" xr:uid="{00000000-0005-0000-0000-000065910000}"/>
    <cellStyle name="Warning Text 9 8" xfId="37220" xr:uid="{00000000-0005-0000-0000-000066910000}"/>
    <cellStyle name="Warning Text 9 8 10" xfId="37221" xr:uid="{00000000-0005-0000-0000-000067910000}"/>
    <cellStyle name="Warning Text 9 8 11" xfId="37222" xr:uid="{00000000-0005-0000-0000-000068910000}"/>
    <cellStyle name="Warning Text 9 8 12" xfId="37223" xr:uid="{00000000-0005-0000-0000-000069910000}"/>
    <cellStyle name="Warning Text 9 8 13" xfId="37224" xr:uid="{00000000-0005-0000-0000-00006A910000}"/>
    <cellStyle name="Warning Text 9 8 14" xfId="37225" xr:uid="{00000000-0005-0000-0000-00006B910000}"/>
    <cellStyle name="Warning Text 9 8 15" xfId="37226" xr:uid="{00000000-0005-0000-0000-00006C910000}"/>
    <cellStyle name="Warning Text 9 8 16" xfId="37227" xr:uid="{00000000-0005-0000-0000-00006D910000}"/>
    <cellStyle name="Warning Text 9 8 17" xfId="37228" xr:uid="{00000000-0005-0000-0000-00006E910000}"/>
    <cellStyle name="Warning Text 9 8 18" xfId="37229" xr:uid="{00000000-0005-0000-0000-00006F910000}"/>
    <cellStyle name="Warning Text 9 8 19" xfId="37230" xr:uid="{00000000-0005-0000-0000-000070910000}"/>
    <cellStyle name="Warning Text 9 8 2" xfId="37231" xr:uid="{00000000-0005-0000-0000-000071910000}"/>
    <cellStyle name="Warning Text 9 8 20" xfId="37232" xr:uid="{00000000-0005-0000-0000-000072910000}"/>
    <cellStyle name="Warning Text 9 8 21" xfId="37233" xr:uid="{00000000-0005-0000-0000-000073910000}"/>
    <cellStyle name="Warning Text 9 8 22" xfId="37234" xr:uid="{00000000-0005-0000-0000-000074910000}"/>
    <cellStyle name="Warning Text 9 8 23" xfId="37235" xr:uid="{00000000-0005-0000-0000-000075910000}"/>
    <cellStyle name="Warning Text 9 8 24" xfId="37236" xr:uid="{00000000-0005-0000-0000-000076910000}"/>
    <cellStyle name="Warning Text 9 8 25" xfId="37237" xr:uid="{00000000-0005-0000-0000-000077910000}"/>
    <cellStyle name="Warning Text 9 8 3" xfId="37238" xr:uid="{00000000-0005-0000-0000-000078910000}"/>
    <cellStyle name="Warning Text 9 8 4" xfId="37239" xr:uid="{00000000-0005-0000-0000-000079910000}"/>
    <cellStyle name="Warning Text 9 8 5" xfId="37240" xr:uid="{00000000-0005-0000-0000-00007A910000}"/>
    <cellStyle name="Warning Text 9 8 6" xfId="37241" xr:uid="{00000000-0005-0000-0000-00007B910000}"/>
    <cellStyle name="Warning Text 9 8 7" xfId="37242" xr:uid="{00000000-0005-0000-0000-00007C910000}"/>
    <cellStyle name="Warning Text 9 8 8" xfId="37243" xr:uid="{00000000-0005-0000-0000-00007D910000}"/>
    <cellStyle name="Warning Text 9 8 9" xfId="37244" xr:uid="{00000000-0005-0000-0000-00007E910000}"/>
    <cellStyle name="Warning Text 9 9" xfId="37245" xr:uid="{00000000-0005-0000-0000-00007F910000}"/>
    <cellStyle name="Warning Text 9 9 10" xfId="37246" xr:uid="{00000000-0005-0000-0000-000080910000}"/>
    <cellStyle name="Warning Text 9 9 11" xfId="37247" xr:uid="{00000000-0005-0000-0000-000081910000}"/>
    <cellStyle name="Warning Text 9 9 12" xfId="37248" xr:uid="{00000000-0005-0000-0000-000082910000}"/>
    <cellStyle name="Warning Text 9 9 13" xfId="37249" xr:uid="{00000000-0005-0000-0000-000083910000}"/>
    <cellStyle name="Warning Text 9 9 14" xfId="37250" xr:uid="{00000000-0005-0000-0000-000084910000}"/>
    <cellStyle name="Warning Text 9 9 15" xfId="37251" xr:uid="{00000000-0005-0000-0000-000085910000}"/>
    <cellStyle name="Warning Text 9 9 16" xfId="37252" xr:uid="{00000000-0005-0000-0000-000086910000}"/>
    <cellStyle name="Warning Text 9 9 17" xfId="37253" xr:uid="{00000000-0005-0000-0000-000087910000}"/>
    <cellStyle name="Warning Text 9 9 18" xfId="37254" xr:uid="{00000000-0005-0000-0000-000088910000}"/>
    <cellStyle name="Warning Text 9 9 19" xfId="37255" xr:uid="{00000000-0005-0000-0000-000089910000}"/>
    <cellStyle name="Warning Text 9 9 2" xfId="37256" xr:uid="{00000000-0005-0000-0000-00008A910000}"/>
    <cellStyle name="Warning Text 9 9 20" xfId="37257" xr:uid="{00000000-0005-0000-0000-00008B910000}"/>
    <cellStyle name="Warning Text 9 9 21" xfId="37258" xr:uid="{00000000-0005-0000-0000-00008C910000}"/>
    <cellStyle name="Warning Text 9 9 22" xfId="37259" xr:uid="{00000000-0005-0000-0000-00008D910000}"/>
    <cellStyle name="Warning Text 9 9 23" xfId="37260" xr:uid="{00000000-0005-0000-0000-00008E910000}"/>
    <cellStyle name="Warning Text 9 9 24" xfId="37261" xr:uid="{00000000-0005-0000-0000-00008F910000}"/>
    <cellStyle name="Warning Text 9 9 25" xfId="37262" xr:uid="{00000000-0005-0000-0000-000090910000}"/>
    <cellStyle name="Warning Text 9 9 3" xfId="37263" xr:uid="{00000000-0005-0000-0000-000091910000}"/>
    <cellStyle name="Warning Text 9 9 4" xfId="37264" xr:uid="{00000000-0005-0000-0000-000092910000}"/>
    <cellStyle name="Warning Text 9 9 5" xfId="37265" xr:uid="{00000000-0005-0000-0000-000093910000}"/>
    <cellStyle name="Warning Text 9 9 6" xfId="37266" xr:uid="{00000000-0005-0000-0000-000094910000}"/>
    <cellStyle name="Warning Text 9 9 7" xfId="37267" xr:uid="{00000000-0005-0000-0000-000095910000}"/>
    <cellStyle name="Warning Text 9 9 8" xfId="37268" xr:uid="{00000000-0005-0000-0000-000096910000}"/>
    <cellStyle name="Warning Text 9 9 9" xfId="37269" xr:uid="{00000000-0005-0000-0000-000097910000}"/>
    <cellStyle name="Währung [0]_12" xfId="37270" xr:uid="{00000000-0005-0000-0000-000098910000}"/>
    <cellStyle name="Währung_12" xfId="37271" xr:uid="{00000000-0005-0000-0000-000099910000}"/>
    <cellStyle name="Währung0" xfId="37272" xr:uid="{00000000-0005-0000-0000-00009A910000}"/>
    <cellStyle name="Währunggroß" xfId="37273" xr:uid="{00000000-0005-0000-0000-00009B910000}"/>
    <cellStyle name="Währungklein" xfId="37274" xr:uid="{00000000-0005-0000-0000-00009C910000}"/>
    <cellStyle name="XL3 Blue" xfId="37275" xr:uid="{00000000-0005-0000-0000-00009D910000}"/>
    <cellStyle name="XL3 Blue 2" xfId="37276" xr:uid="{00000000-0005-0000-0000-00009E910000}"/>
    <cellStyle name="XL3 Blue 3" xfId="37277" xr:uid="{00000000-0005-0000-0000-00009F910000}"/>
    <cellStyle name="XL3 Green" xfId="37278" xr:uid="{00000000-0005-0000-0000-0000A0910000}"/>
    <cellStyle name="XL3 Green 2" xfId="37279" xr:uid="{00000000-0005-0000-0000-0000A1910000}"/>
    <cellStyle name="XL3 Green 3" xfId="37280" xr:uid="{00000000-0005-0000-0000-0000A2910000}"/>
    <cellStyle name="XL3 Orange" xfId="37281" xr:uid="{00000000-0005-0000-0000-0000A3910000}"/>
    <cellStyle name="XL3 Orange 2" xfId="37282" xr:uid="{00000000-0005-0000-0000-0000A4910000}"/>
    <cellStyle name="XL3 Orange 3" xfId="37283" xr:uid="{00000000-0005-0000-0000-0000A5910000}"/>
    <cellStyle name="XL3 Red" xfId="37284" xr:uid="{00000000-0005-0000-0000-0000A6910000}"/>
    <cellStyle name="XL3 Red 2" xfId="37285" xr:uid="{00000000-0005-0000-0000-0000A7910000}"/>
    <cellStyle name="XL3 Red 3" xfId="37286" xr:uid="{00000000-0005-0000-0000-0000A8910000}"/>
    <cellStyle name="XL3 Yellow" xfId="37287" xr:uid="{00000000-0005-0000-0000-0000A9910000}"/>
    <cellStyle name="XL3 Yellow 2" xfId="37288" xr:uid="{00000000-0005-0000-0000-0000AA910000}"/>
    <cellStyle name="XL3 Yellow 3" xfId="37289" xr:uid="{00000000-0005-0000-0000-0000AB910000}"/>
    <cellStyle name="Zeile 1" xfId="37290" xr:uid="{00000000-0005-0000-0000-0000AC910000}"/>
    <cellStyle name="Zeile 2" xfId="37291" xr:uid="{00000000-0005-0000-0000-0000AD910000}"/>
    <cellStyle name="千分位_Sheet1" xfId="37292" xr:uid="{00000000-0005-0000-0000-0000AE910000}"/>
    <cellStyle name="標準_~0032601" xfId="37293" xr:uid="{00000000-0005-0000-0000-0000AF910000}"/>
  </cellStyles>
  <dxfs count="19">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FF0000"/>
      </font>
      <fill>
        <patternFill>
          <bgColor theme="0"/>
        </patternFill>
      </fill>
    </dxf>
    <dxf>
      <font>
        <color rgb="FFFF0000"/>
      </font>
      <fill>
        <patternFill patternType="none">
          <bgColor auto="1"/>
        </patternFill>
      </fill>
    </dxf>
    <dxf>
      <font>
        <color rgb="FFFF0000"/>
      </font>
      <fill>
        <patternFill>
          <bgColor theme="0"/>
        </patternFill>
      </fill>
    </dxf>
    <dxf>
      <font>
        <color rgb="FFFF0000"/>
      </font>
      <fill>
        <patternFill patternType="none">
          <bgColor auto="1"/>
        </patternFill>
      </fill>
    </dxf>
    <dxf>
      <font>
        <color rgb="FFFF0000"/>
      </font>
    </dxf>
    <dxf>
      <font>
        <color rgb="FFFF0000"/>
      </font>
      <fill>
        <patternFill>
          <bgColor theme="0"/>
        </patternFill>
      </fill>
    </dxf>
    <dxf>
      <font>
        <color rgb="FFFF0000"/>
      </font>
      <fill>
        <patternFill>
          <bgColor theme="0"/>
        </patternFill>
      </fill>
    </dxf>
    <dxf>
      <font>
        <color rgb="FFFF0000"/>
      </font>
    </dxf>
    <dxf>
      <font>
        <color rgb="FFFF0000"/>
      </font>
      <fill>
        <patternFill patternType="none">
          <bgColor auto="1"/>
        </patternFill>
      </fill>
    </dxf>
    <dxf>
      <font>
        <color rgb="FFFF0000"/>
      </font>
      <fill>
        <patternFill>
          <bgColor theme="0"/>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C6F0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drawings/drawing1.xml><?xml version="1.0" encoding="utf-8"?>
<xdr:wsDr xmlns:xdr="http://schemas.openxmlformats.org/drawingml/2006/spreadsheetDrawing" xmlns:a="http://schemas.openxmlformats.org/drawingml/2006/main">
  <xdr:twoCellAnchor>
    <xdr:from>
      <xdr:col>12</xdr:col>
      <xdr:colOff>263977</xdr:colOff>
      <xdr:row>1</xdr:row>
      <xdr:rowOff>141514</xdr:rowOff>
    </xdr:from>
    <xdr:to>
      <xdr:col>19</xdr:col>
      <xdr:colOff>246288</xdr:colOff>
      <xdr:row>23</xdr:row>
      <xdr:rowOff>85726</xdr:rowOff>
    </xdr:to>
    <xdr:sp macro="" textlink="">
      <xdr:nvSpPr>
        <xdr:cNvPr id="4" name="Tekstfelt 3">
          <a:extLst>
            <a:ext uri="{FF2B5EF4-FFF2-40B4-BE49-F238E27FC236}">
              <a16:creationId xmlns:a16="http://schemas.microsoft.com/office/drawing/2014/main" id="{C26B531E-6080-4A4E-8221-A4DD93757AEC}"/>
            </a:ext>
          </a:extLst>
        </xdr:cNvPr>
        <xdr:cNvSpPr txBox="1"/>
      </xdr:nvSpPr>
      <xdr:spPr>
        <a:xfrm>
          <a:off x="13903777" y="332014"/>
          <a:ext cx="4249511" cy="4649562"/>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400" b="1" u="none">
              <a:solidFill>
                <a:schemeClr val="dk1"/>
              </a:solidFill>
              <a:effectLst/>
              <a:latin typeface="+mn-lt"/>
              <a:ea typeface="+mn-ea"/>
              <a:cs typeface="+mn-cs"/>
            </a:rPr>
            <a:t>Eksempler</a:t>
          </a:r>
          <a:r>
            <a:rPr lang="da-DK" sz="1400" b="1" u="none" baseline="0">
              <a:solidFill>
                <a:schemeClr val="dk1"/>
              </a:solidFill>
              <a:effectLst/>
              <a:latin typeface="+mn-lt"/>
              <a:ea typeface="+mn-ea"/>
              <a:cs typeface="+mn-cs"/>
            </a:rPr>
            <a:t> på indberetning af afløb og udstedelser af gældsforpligtelser</a:t>
          </a:r>
          <a:endParaRPr lang="da-DK" sz="1400" b="1" u="none">
            <a:solidFill>
              <a:schemeClr val="dk1"/>
            </a:solidFill>
            <a:effectLst/>
            <a:latin typeface="+mn-lt"/>
            <a:ea typeface="+mn-ea"/>
            <a:cs typeface="+mn-cs"/>
          </a:endParaRPr>
        </a:p>
        <a:p>
          <a:pPr eaLnBrk="1" fontAlgn="auto" latinLnBrk="0" hangingPunct="1"/>
          <a:endParaRPr lang="da-DK" sz="1100" u="sng">
            <a:solidFill>
              <a:schemeClr val="dk1"/>
            </a:solidFill>
            <a:effectLst/>
            <a:latin typeface="+mn-lt"/>
            <a:ea typeface="+mn-ea"/>
            <a:cs typeface="+mn-cs"/>
          </a:endParaRPr>
        </a:p>
        <a:p>
          <a:pPr eaLnBrk="1" fontAlgn="auto" latinLnBrk="0" hangingPunct="1"/>
          <a:r>
            <a:rPr lang="da-DK" sz="1100" u="sng">
              <a:solidFill>
                <a:schemeClr val="dk1"/>
              </a:solidFill>
              <a:effectLst/>
              <a:latin typeface="+mn-lt"/>
              <a:ea typeface="+mn-ea"/>
              <a:cs typeface="+mn-cs"/>
            </a:rPr>
            <a:t>Eksempel</a:t>
          </a:r>
          <a:r>
            <a:rPr lang="da-DK" sz="1100" u="sng" baseline="0">
              <a:solidFill>
                <a:schemeClr val="dk1"/>
              </a:solidFill>
              <a:effectLst/>
              <a:latin typeface="+mn-lt"/>
              <a:ea typeface="+mn-ea"/>
              <a:cs typeface="+mn-cs"/>
            </a:rPr>
            <a:t> 1</a:t>
          </a:r>
          <a:r>
            <a:rPr lang="da-DK" sz="1100" u="sng">
              <a:solidFill>
                <a:schemeClr val="dk1"/>
              </a:solidFill>
              <a:effectLst/>
              <a:latin typeface="+mn-lt"/>
              <a:ea typeface="+mn-ea"/>
              <a:cs typeface="+mn-cs"/>
            </a:rPr>
            <a:t>:</a:t>
          </a:r>
          <a:r>
            <a:rPr lang="da-DK" sz="1100" baseline="0">
              <a:solidFill>
                <a:schemeClr val="dk1"/>
              </a:solidFill>
              <a:effectLst/>
              <a:latin typeface="+mn-lt"/>
              <a:ea typeface="+mn-ea"/>
              <a:cs typeface="+mn-cs"/>
            </a:rPr>
            <a:t> Gældsforpligtelser til dækning af NEP- og gældsbufferkrav udgør 100 i udgangsåret. Der udstedes/refinansieres ikke gældsforpligtelser i fremskrivningen. I år 1 forfalder 50 af de 100 regulatorisk og kan ikke længere medregnes til dækning af NEP- og gældsbufferkravet. Tilsvarende forfalder i år 2 yderligere 25, mens der ikke er yderligere forfald i år 3. Der indberettes </a:t>
          </a:r>
        </a:p>
        <a:p>
          <a:pPr eaLnBrk="1" fontAlgn="auto" latinLnBrk="0" hangingPunct="1"/>
          <a:endParaRPr lang="da-DK"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da-DK" sz="1100" baseline="0">
              <a:solidFill>
                <a:schemeClr val="dk1"/>
              </a:solidFill>
              <a:effectLst/>
              <a:latin typeface="+mn-lt"/>
              <a:ea typeface="+mn-ea"/>
              <a:cs typeface="+mn-cs"/>
            </a:rPr>
            <a:t>- Post 10:     </a:t>
          </a:r>
          <a:r>
            <a:rPr lang="da-DK" sz="1100" b="1" baseline="0">
              <a:solidFill>
                <a:schemeClr val="dk1"/>
              </a:solidFill>
              <a:effectLst/>
              <a:latin typeface="+mn-lt"/>
              <a:ea typeface="+mn-ea"/>
              <a:cs typeface="+mn-cs"/>
            </a:rPr>
            <a:t>50 </a:t>
          </a:r>
          <a:r>
            <a:rPr lang="da-DK" sz="1100" b="0" baseline="0">
              <a:solidFill>
                <a:schemeClr val="dk1"/>
              </a:solidFill>
              <a:effectLst/>
              <a:latin typeface="+mn-lt"/>
              <a:ea typeface="+mn-ea"/>
              <a:cs typeface="+mn-cs"/>
            </a:rPr>
            <a:t>(år 1)  </a:t>
          </a:r>
          <a:r>
            <a:rPr lang="da-DK" sz="1100" b="1" baseline="0">
              <a:solidFill>
                <a:schemeClr val="dk1"/>
              </a:solidFill>
              <a:effectLst/>
              <a:latin typeface="+mn-lt"/>
              <a:ea typeface="+mn-ea"/>
              <a:cs typeface="+mn-cs"/>
            </a:rPr>
            <a:t>25 </a:t>
          </a:r>
          <a:r>
            <a:rPr lang="da-DK" sz="1100" b="0" baseline="0">
              <a:solidFill>
                <a:schemeClr val="dk1"/>
              </a:solidFill>
              <a:effectLst/>
              <a:latin typeface="+mn-lt"/>
              <a:ea typeface="+mn-ea"/>
              <a:cs typeface="+mn-cs"/>
            </a:rPr>
            <a:t>(år 2) </a:t>
          </a:r>
          <a:r>
            <a:rPr lang="da-DK" sz="1100" b="1" baseline="0">
              <a:solidFill>
                <a:schemeClr val="dk1"/>
              </a:solidFill>
              <a:effectLst/>
              <a:latin typeface="+mn-lt"/>
              <a:ea typeface="+mn-ea"/>
              <a:cs typeface="+mn-cs"/>
            </a:rPr>
            <a:t>0  </a:t>
          </a:r>
          <a:r>
            <a:rPr lang="da-DK" sz="1100" b="0" baseline="0">
              <a:solidFill>
                <a:schemeClr val="dk1"/>
              </a:solidFill>
              <a:effectLst/>
              <a:latin typeface="+mn-lt"/>
              <a:ea typeface="+mn-ea"/>
              <a:cs typeface="+mn-cs"/>
            </a:rPr>
            <a:t>(år 3)</a:t>
          </a:r>
          <a:endParaRPr lang="da-DK">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da-DK" sz="1100" baseline="0">
              <a:solidFill>
                <a:schemeClr val="dk1"/>
              </a:solidFill>
              <a:effectLst/>
              <a:latin typeface="+mn-lt"/>
              <a:ea typeface="+mn-ea"/>
              <a:cs typeface="+mn-cs"/>
            </a:rPr>
            <a:t>- Post 10.1: </a:t>
          </a:r>
          <a:r>
            <a:rPr lang="da-DK" sz="1100" b="1" baseline="0">
              <a:solidFill>
                <a:schemeClr val="dk1"/>
              </a:solidFill>
              <a:effectLst/>
              <a:latin typeface="+mn-lt"/>
              <a:ea typeface="+mn-ea"/>
              <a:cs typeface="+mn-cs"/>
            </a:rPr>
            <a:t> 50 </a:t>
          </a:r>
          <a:r>
            <a:rPr lang="da-DK" sz="1100" b="0" baseline="0">
              <a:solidFill>
                <a:schemeClr val="dk1"/>
              </a:solidFill>
              <a:effectLst/>
              <a:latin typeface="+mn-lt"/>
              <a:ea typeface="+mn-ea"/>
              <a:cs typeface="+mn-cs"/>
            </a:rPr>
            <a:t>(år 1)  </a:t>
          </a:r>
          <a:r>
            <a:rPr lang="da-DK" sz="1100" b="1" baseline="0">
              <a:solidFill>
                <a:schemeClr val="dk1"/>
              </a:solidFill>
              <a:effectLst/>
              <a:latin typeface="+mn-lt"/>
              <a:ea typeface="+mn-ea"/>
              <a:cs typeface="+mn-cs"/>
            </a:rPr>
            <a:t>25 </a:t>
          </a:r>
          <a:r>
            <a:rPr lang="da-DK" sz="1100" b="0" baseline="0">
              <a:solidFill>
                <a:schemeClr val="dk1"/>
              </a:solidFill>
              <a:effectLst/>
              <a:latin typeface="+mn-lt"/>
              <a:ea typeface="+mn-ea"/>
              <a:cs typeface="+mn-cs"/>
            </a:rPr>
            <a:t>(år 2) </a:t>
          </a:r>
          <a:r>
            <a:rPr lang="da-DK" sz="1100" b="1" baseline="0">
              <a:solidFill>
                <a:schemeClr val="dk1"/>
              </a:solidFill>
              <a:effectLst/>
              <a:latin typeface="+mn-lt"/>
              <a:ea typeface="+mn-ea"/>
              <a:cs typeface="+mn-cs"/>
            </a:rPr>
            <a:t>0  </a:t>
          </a:r>
          <a:r>
            <a:rPr lang="da-DK" sz="1100" b="0" baseline="0">
              <a:solidFill>
                <a:schemeClr val="dk1"/>
              </a:solidFill>
              <a:effectLst/>
              <a:latin typeface="+mn-lt"/>
              <a:ea typeface="+mn-ea"/>
              <a:cs typeface="+mn-cs"/>
            </a:rPr>
            <a:t>(år 3)</a:t>
          </a:r>
          <a:endParaRPr lang="da-DK">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da-DK" sz="1100" baseline="0">
              <a:solidFill>
                <a:schemeClr val="dk1"/>
              </a:solidFill>
              <a:effectLst/>
              <a:latin typeface="+mn-lt"/>
              <a:ea typeface="+mn-ea"/>
              <a:cs typeface="+mn-cs"/>
            </a:rPr>
            <a:t>- Post 11:   </a:t>
          </a:r>
          <a:r>
            <a:rPr lang="da-DK" sz="1100" b="1" baseline="0">
              <a:solidFill>
                <a:schemeClr val="dk1"/>
              </a:solidFill>
              <a:effectLst/>
              <a:latin typeface="+mn-lt"/>
              <a:ea typeface="+mn-ea"/>
              <a:cs typeface="+mn-cs"/>
            </a:rPr>
            <a:t>    0 </a:t>
          </a:r>
          <a:r>
            <a:rPr lang="da-DK" sz="1100" b="0" baseline="0">
              <a:solidFill>
                <a:schemeClr val="dk1"/>
              </a:solidFill>
              <a:effectLst/>
              <a:latin typeface="+mn-lt"/>
              <a:ea typeface="+mn-ea"/>
              <a:cs typeface="+mn-cs"/>
            </a:rPr>
            <a:t>(år 1)    </a:t>
          </a:r>
          <a:r>
            <a:rPr lang="da-DK" sz="1100" b="1" baseline="0">
              <a:solidFill>
                <a:schemeClr val="dk1"/>
              </a:solidFill>
              <a:effectLst/>
              <a:latin typeface="+mn-lt"/>
              <a:ea typeface="+mn-ea"/>
              <a:cs typeface="+mn-cs"/>
            </a:rPr>
            <a:t>0 </a:t>
          </a:r>
          <a:r>
            <a:rPr lang="da-DK" sz="1100" b="0" baseline="0">
              <a:solidFill>
                <a:schemeClr val="dk1"/>
              </a:solidFill>
              <a:effectLst/>
              <a:latin typeface="+mn-lt"/>
              <a:ea typeface="+mn-ea"/>
              <a:cs typeface="+mn-cs"/>
            </a:rPr>
            <a:t>(år 2)  </a:t>
          </a:r>
          <a:r>
            <a:rPr lang="da-DK" sz="1100" b="1" baseline="0">
              <a:solidFill>
                <a:schemeClr val="dk1"/>
              </a:solidFill>
              <a:effectLst/>
              <a:latin typeface="+mn-lt"/>
              <a:ea typeface="+mn-ea"/>
              <a:cs typeface="+mn-cs"/>
            </a:rPr>
            <a:t>0  </a:t>
          </a:r>
          <a:r>
            <a:rPr lang="da-DK" sz="1100" b="0" baseline="0">
              <a:solidFill>
                <a:schemeClr val="dk1"/>
              </a:solidFill>
              <a:effectLst/>
              <a:latin typeface="+mn-lt"/>
              <a:ea typeface="+mn-ea"/>
              <a:cs typeface="+mn-cs"/>
            </a:rPr>
            <a:t>(år 3)</a:t>
          </a:r>
          <a:endParaRPr lang="da-DK">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da-DK" sz="1100" baseline="0">
              <a:solidFill>
                <a:sysClr val="windowText" lastClr="000000"/>
              </a:solidFill>
              <a:effectLst/>
              <a:latin typeface="+mn-lt"/>
              <a:ea typeface="+mn-ea"/>
              <a:cs typeface="+mn-cs"/>
            </a:rPr>
            <a:t>- Post 11.1:    </a:t>
          </a:r>
          <a:r>
            <a:rPr lang="da-DK" sz="1100" b="1" baseline="0">
              <a:solidFill>
                <a:sysClr val="windowText" lastClr="000000"/>
              </a:solidFill>
              <a:effectLst/>
              <a:latin typeface="+mn-lt"/>
              <a:ea typeface="+mn-ea"/>
              <a:cs typeface="+mn-cs"/>
            </a:rPr>
            <a:t>0 </a:t>
          </a:r>
          <a:r>
            <a:rPr lang="da-DK" sz="1100" b="0" baseline="0">
              <a:solidFill>
                <a:sysClr val="windowText" lastClr="000000"/>
              </a:solidFill>
              <a:effectLst/>
              <a:latin typeface="+mn-lt"/>
              <a:ea typeface="+mn-ea"/>
              <a:cs typeface="+mn-cs"/>
            </a:rPr>
            <a:t>(år 1)    </a:t>
          </a:r>
          <a:r>
            <a:rPr lang="da-DK" sz="1100" b="1" baseline="0">
              <a:solidFill>
                <a:sysClr val="windowText" lastClr="000000"/>
              </a:solidFill>
              <a:effectLst/>
              <a:latin typeface="+mn-lt"/>
              <a:ea typeface="+mn-ea"/>
              <a:cs typeface="+mn-cs"/>
            </a:rPr>
            <a:t>0 </a:t>
          </a:r>
          <a:r>
            <a:rPr lang="da-DK" sz="1100" b="0" baseline="0">
              <a:solidFill>
                <a:sysClr val="windowText" lastClr="000000"/>
              </a:solidFill>
              <a:effectLst/>
              <a:latin typeface="+mn-lt"/>
              <a:ea typeface="+mn-ea"/>
              <a:cs typeface="+mn-cs"/>
            </a:rPr>
            <a:t>(år 2)  </a:t>
          </a:r>
          <a:r>
            <a:rPr lang="da-DK" sz="1100" b="1" baseline="0">
              <a:solidFill>
                <a:sysClr val="windowText" lastClr="000000"/>
              </a:solidFill>
              <a:effectLst/>
              <a:latin typeface="+mn-lt"/>
              <a:ea typeface="+mn-ea"/>
              <a:cs typeface="+mn-cs"/>
            </a:rPr>
            <a:t>0  </a:t>
          </a:r>
          <a:r>
            <a:rPr lang="da-DK" sz="1100" b="0" baseline="0">
              <a:solidFill>
                <a:sysClr val="windowText" lastClr="000000"/>
              </a:solidFill>
              <a:effectLst/>
              <a:latin typeface="+mn-lt"/>
              <a:ea typeface="+mn-ea"/>
              <a:cs typeface="+mn-cs"/>
            </a:rPr>
            <a:t>(år 3)</a:t>
          </a:r>
          <a:endParaRPr lang="da-DK">
            <a:solidFill>
              <a:sysClr val="windowText" lastClr="000000"/>
            </a:solidFill>
            <a:effectLst/>
          </a:endParaRPr>
        </a:p>
        <a:p>
          <a:pPr eaLnBrk="1" fontAlgn="auto" latinLnBrk="0" hangingPunct="1"/>
          <a:endParaRPr lang="da-DK" sz="1100" b="1" baseline="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da-DK" sz="1100" u="sng">
              <a:solidFill>
                <a:sysClr val="windowText" lastClr="000000"/>
              </a:solidFill>
              <a:effectLst/>
              <a:latin typeface="+mn-lt"/>
              <a:ea typeface="+mn-ea"/>
              <a:cs typeface="+mn-cs"/>
            </a:rPr>
            <a:t>Eksempel</a:t>
          </a:r>
          <a:r>
            <a:rPr lang="da-DK" sz="1100" u="sng" baseline="0">
              <a:solidFill>
                <a:sysClr val="windowText" lastClr="000000"/>
              </a:solidFill>
              <a:effectLst/>
              <a:latin typeface="+mn-lt"/>
              <a:ea typeface="+mn-ea"/>
              <a:cs typeface="+mn-cs"/>
            </a:rPr>
            <a:t> 2</a:t>
          </a:r>
          <a:r>
            <a:rPr lang="da-DK" sz="1100" u="sng">
              <a:solidFill>
                <a:sysClr val="windowText" lastClr="000000"/>
              </a:solidFill>
              <a:effectLst/>
              <a:latin typeface="+mn-lt"/>
              <a:ea typeface="+mn-ea"/>
              <a:cs typeface="+mn-cs"/>
            </a:rPr>
            <a:t>:</a:t>
          </a:r>
          <a:r>
            <a:rPr lang="da-DK" sz="1100" baseline="0">
              <a:solidFill>
                <a:sysClr val="windowText" lastClr="000000"/>
              </a:solidFill>
              <a:effectLst/>
              <a:latin typeface="+mn-lt"/>
              <a:ea typeface="+mn-ea"/>
              <a:cs typeface="+mn-cs"/>
            </a:rPr>
            <a:t> I tillæg til eksempel 1, antages det nu, at der i år 1 udstedes gældsforpligtelser for 150, hvoraf de 50 er refinansiering af det regulatoriske forfald i eksempel 1. Af de udstedte gældsforpligtelser på 150 i år 1 har de 50 regulatorisk forfald i år 3. Sidstnævnte forfald refinansieres ikke. Der indberettes nu:</a:t>
          </a:r>
          <a:endParaRPr lang="da-DK">
            <a:solidFill>
              <a:sysClr val="windowText" lastClr="000000"/>
            </a:solidFill>
            <a:effectLst/>
          </a:endParaRPr>
        </a:p>
        <a:p>
          <a:pPr eaLnBrk="1" fontAlgn="auto" latinLnBrk="0" hangingPunct="1"/>
          <a:endParaRPr lang="da-DK" sz="1100" baseline="0">
            <a:solidFill>
              <a:schemeClr val="dk1"/>
            </a:solidFill>
            <a:effectLst/>
            <a:latin typeface="+mn-lt"/>
            <a:ea typeface="+mn-ea"/>
            <a:cs typeface="+mn-cs"/>
          </a:endParaRPr>
        </a:p>
        <a:p>
          <a:pPr eaLnBrk="1" fontAlgn="auto" latinLnBrk="0" hangingPunct="1"/>
          <a:r>
            <a:rPr lang="da-DK" sz="1100" baseline="0">
              <a:solidFill>
                <a:schemeClr val="dk1"/>
              </a:solidFill>
              <a:effectLst/>
              <a:latin typeface="+mn-lt"/>
              <a:ea typeface="+mn-ea"/>
              <a:cs typeface="+mn-cs"/>
            </a:rPr>
            <a:t>- Post 10:      </a:t>
          </a:r>
          <a:r>
            <a:rPr lang="da-DK" sz="1100" b="1" baseline="0">
              <a:solidFill>
                <a:schemeClr val="dk1"/>
              </a:solidFill>
              <a:effectLst/>
              <a:latin typeface="+mn-lt"/>
              <a:ea typeface="+mn-ea"/>
              <a:cs typeface="+mn-cs"/>
            </a:rPr>
            <a:t>50 </a:t>
          </a:r>
          <a:r>
            <a:rPr lang="da-DK" sz="1100" b="0" baseline="0">
              <a:solidFill>
                <a:schemeClr val="dk1"/>
              </a:solidFill>
              <a:effectLst/>
              <a:latin typeface="+mn-lt"/>
              <a:ea typeface="+mn-ea"/>
              <a:cs typeface="+mn-cs"/>
            </a:rPr>
            <a:t>(år 1)  </a:t>
          </a:r>
          <a:r>
            <a:rPr lang="da-DK" sz="1100" b="1" baseline="0">
              <a:solidFill>
                <a:schemeClr val="dk1"/>
              </a:solidFill>
              <a:effectLst/>
              <a:latin typeface="+mn-lt"/>
              <a:ea typeface="+mn-ea"/>
              <a:cs typeface="+mn-cs"/>
            </a:rPr>
            <a:t>25 </a:t>
          </a:r>
          <a:r>
            <a:rPr lang="da-DK" sz="1100" b="0" baseline="0">
              <a:solidFill>
                <a:schemeClr val="dk1"/>
              </a:solidFill>
              <a:effectLst/>
              <a:latin typeface="+mn-lt"/>
              <a:ea typeface="+mn-ea"/>
              <a:cs typeface="+mn-cs"/>
            </a:rPr>
            <a:t>(år 2) </a:t>
          </a:r>
          <a:r>
            <a:rPr lang="da-DK" sz="1100" b="1" baseline="0">
              <a:solidFill>
                <a:schemeClr val="dk1"/>
              </a:solidFill>
              <a:effectLst/>
              <a:latin typeface="+mn-lt"/>
              <a:ea typeface="+mn-ea"/>
              <a:cs typeface="+mn-cs"/>
            </a:rPr>
            <a:t>50 </a:t>
          </a:r>
          <a:r>
            <a:rPr lang="da-DK" sz="1100" b="0" baseline="0">
              <a:solidFill>
                <a:schemeClr val="dk1"/>
              </a:solidFill>
              <a:effectLst/>
              <a:latin typeface="+mn-lt"/>
              <a:ea typeface="+mn-ea"/>
              <a:cs typeface="+mn-cs"/>
            </a:rPr>
            <a:t>(år 3)</a:t>
          </a:r>
          <a:endParaRPr lang="da-DK">
            <a:effectLst/>
          </a:endParaRPr>
        </a:p>
        <a:p>
          <a:pPr eaLnBrk="1" fontAlgn="auto" latinLnBrk="0" hangingPunct="1"/>
          <a:r>
            <a:rPr lang="da-DK" sz="1100" baseline="0">
              <a:solidFill>
                <a:schemeClr val="dk1"/>
              </a:solidFill>
              <a:effectLst/>
              <a:latin typeface="+mn-lt"/>
              <a:ea typeface="+mn-ea"/>
              <a:cs typeface="+mn-cs"/>
            </a:rPr>
            <a:t>- Post 10.1: </a:t>
          </a:r>
          <a:r>
            <a:rPr lang="da-DK" sz="1100" b="1" baseline="0">
              <a:solidFill>
                <a:schemeClr val="dk1"/>
              </a:solidFill>
              <a:effectLst/>
              <a:latin typeface="+mn-lt"/>
              <a:ea typeface="+mn-ea"/>
              <a:cs typeface="+mn-cs"/>
            </a:rPr>
            <a:t> 50 </a:t>
          </a:r>
          <a:r>
            <a:rPr lang="da-DK" sz="1100" b="0" baseline="0">
              <a:solidFill>
                <a:schemeClr val="dk1"/>
              </a:solidFill>
              <a:effectLst/>
              <a:latin typeface="+mn-lt"/>
              <a:ea typeface="+mn-ea"/>
              <a:cs typeface="+mn-cs"/>
            </a:rPr>
            <a:t>(år 1)  </a:t>
          </a:r>
          <a:r>
            <a:rPr lang="da-DK" sz="1100" b="1" baseline="0">
              <a:solidFill>
                <a:schemeClr val="dk1"/>
              </a:solidFill>
              <a:effectLst/>
              <a:latin typeface="+mn-lt"/>
              <a:ea typeface="+mn-ea"/>
              <a:cs typeface="+mn-cs"/>
            </a:rPr>
            <a:t>25 </a:t>
          </a:r>
          <a:r>
            <a:rPr lang="da-DK" sz="1100" b="0" baseline="0">
              <a:solidFill>
                <a:schemeClr val="dk1"/>
              </a:solidFill>
              <a:effectLst/>
              <a:latin typeface="+mn-lt"/>
              <a:ea typeface="+mn-ea"/>
              <a:cs typeface="+mn-cs"/>
            </a:rPr>
            <a:t>(år 2)  </a:t>
          </a:r>
          <a:r>
            <a:rPr lang="da-DK" sz="1100" b="1" baseline="0">
              <a:solidFill>
                <a:schemeClr val="dk1"/>
              </a:solidFill>
              <a:effectLst/>
              <a:latin typeface="+mn-lt"/>
              <a:ea typeface="+mn-ea"/>
              <a:cs typeface="+mn-cs"/>
            </a:rPr>
            <a:t>0  </a:t>
          </a:r>
          <a:r>
            <a:rPr lang="da-DK" sz="1100" b="0" baseline="0">
              <a:solidFill>
                <a:schemeClr val="dk1"/>
              </a:solidFill>
              <a:effectLst/>
              <a:latin typeface="+mn-lt"/>
              <a:ea typeface="+mn-ea"/>
              <a:cs typeface="+mn-cs"/>
            </a:rPr>
            <a:t>(år 3)</a:t>
          </a:r>
          <a:endParaRPr lang="da-DK">
            <a:effectLst/>
          </a:endParaRPr>
        </a:p>
        <a:p>
          <a:pPr eaLnBrk="1" fontAlgn="auto" latinLnBrk="0" hangingPunct="1"/>
          <a:r>
            <a:rPr lang="da-DK" sz="1100" baseline="0">
              <a:solidFill>
                <a:schemeClr val="dk1"/>
              </a:solidFill>
              <a:effectLst/>
              <a:latin typeface="+mn-lt"/>
              <a:ea typeface="+mn-ea"/>
              <a:cs typeface="+mn-cs"/>
            </a:rPr>
            <a:t>- Post 11:   </a:t>
          </a:r>
          <a:r>
            <a:rPr lang="da-DK" sz="1100" b="1" baseline="0">
              <a:solidFill>
                <a:schemeClr val="dk1"/>
              </a:solidFill>
              <a:effectLst/>
              <a:latin typeface="+mn-lt"/>
              <a:ea typeface="+mn-ea"/>
              <a:cs typeface="+mn-cs"/>
            </a:rPr>
            <a:t> 150 </a:t>
          </a:r>
          <a:r>
            <a:rPr lang="da-DK" sz="1100" b="0" baseline="0">
              <a:solidFill>
                <a:schemeClr val="dk1"/>
              </a:solidFill>
              <a:effectLst/>
              <a:latin typeface="+mn-lt"/>
              <a:ea typeface="+mn-ea"/>
              <a:cs typeface="+mn-cs"/>
            </a:rPr>
            <a:t>(år 1)   </a:t>
          </a:r>
          <a:r>
            <a:rPr lang="da-DK" sz="1100" b="1" baseline="0">
              <a:solidFill>
                <a:schemeClr val="dk1"/>
              </a:solidFill>
              <a:effectLst/>
              <a:latin typeface="+mn-lt"/>
              <a:ea typeface="+mn-ea"/>
              <a:cs typeface="+mn-cs"/>
            </a:rPr>
            <a:t>0 </a:t>
          </a:r>
          <a:r>
            <a:rPr lang="da-DK" sz="1100" b="0" baseline="0">
              <a:solidFill>
                <a:schemeClr val="dk1"/>
              </a:solidFill>
              <a:effectLst/>
              <a:latin typeface="+mn-lt"/>
              <a:ea typeface="+mn-ea"/>
              <a:cs typeface="+mn-cs"/>
            </a:rPr>
            <a:t>(år 2)  </a:t>
          </a:r>
          <a:r>
            <a:rPr lang="da-DK" sz="1100" b="1" baseline="0">
              <a:solidFill>
                <a:schemeClr val="dk1"/>
              </a:solidFill>
              <a:effectLst/>
              <a:latin typeface="+mn-lt"/>
              <a:ea typeface="+mn-ea"/>
              <a:cs typeface="+mn-cs"/>
            </a:rPr>
            <a:t>0  </a:t>
          </a:r>
          <a:r>
            <a:rPr lang="da-DK" sz="1100" b="0" baseline="0">
              <a:solidFill>
                <a:schemeClr val="dk1"/>
              </a:solidFill>
              <a:effectLst/>
              <a:latin typeface="+mn-lt"/>
              <a:ea typeface="+mn-ea"/>
              <a:cs typeface="+mn-cs"/>
            </a:rPr>
            <a:t>(år 3)</a:t>
          </a:r>
          <a:endParaRPr lang="da-DK">
            <a:effectLst/>
          </a:endParaRPr>
        </a:p>
        <a:p>
          <a:pPr eaLnBrk="1" fontAlgn="auto" latinLnBrk="0" hangingPunct="1"/>
          <a:r>
            <a:rPr lang="da-DK" sz="1100" baseline="0">
              <a:solidFill>
                <a:schemeClr val="dk1"/>
              </a:solidFill>
              <a:effectLst/>
              <a:latin typeface="+mn-lt"/>
              <a:ea typeface="+mn-ea"/>
              <a:cs typeface="+mn-cs"/>
            </a:rPr>
            <a:t>- Post 11.1:   </a:t>
          </a:r>
          <a:r>
            <a:rPr lang="da-DK" sz="1100" b="1" baseline="0">
              <a:solidFill>
                <a:schemeClr val="dk1"/>
              </a:solidFill>
              <a:effectLst/>
              <a:latin typeface="+mn-lt"/>
              <a:ea typeface="+mn-ea"/>
              <a:cs typeface="+mn-cs"/>
            </a:rPr>
            <a:t>50 </a:t>
          </a:r>
          <a:r>
            <a:rPr lang="da-DK" sz="1100" b="0" baseline="0">
              <a:solidFill>
                <a:schemeClr val="dk1"/>
              </a:solidFill>
              <a:effectLst/>
              <a:latin typeface="+mn-lt"/>
              <a:ea typeface="+mn-ea"/>
              <a:cs typeface="+mn-cs"/>
            </a:rPr>
            <a:t>(år 1)   </a:t>
          </a:r>
          <a:r>
            <a:rPr lang="da-DK" sz="1100" b="1" baseline="0">
              <a:solidFill>
                <a:schemeClr val="dk1"/>
              </a:solidFill>
              <a:effectLst/>
              <a:latin typeface="+mn-lt"/>
              <a:ea typeface="+mn-ea"/>
              <a:cs typeface="+mn-cs"/>
            </a:rPr>
            <a:t>0 </a:t>
          </a:r>
          <a:r>
            <a:rPr lang="da-DK" sz="1100" b="0" baseline="0">
              <a:solidFill>
                <a:schemeClr val="dk1"/>
              </a:solidFill>
              <a:effectLst/>
              <a:latin typeface="+mn-lt"/>
              <a:ea typeface="+mn-ea"/>
              <a:cs typeface="+mn-cs"/>
            </a:rPr>
            <a:t>(år 2)  </a:t>
          </a:r>
          <a:r>
            <a:rPr lang="da-DK" sz="1100" b="1" baseline="0">
              <a:solidFill>
                <a:schemeClr val="dk1"/>
              </a:solidFill>
              <a:effectLst/>
              <a:latin typeface="+mn-lt"/>
              <a:ea typeface="+mn-ea"/>
              <a:cs typeface="+mn-cs"/>
            </a:rPr>
            <a:t>0  </a:t>
          </a:r>
          <a:r>
            <a:rPr lang="da-DK" sz="1100" b="0" baseline="0">
              <a:solidFill>
                <a:schemeClr val="dk1"/>
              </a:solidFill>
              <a:effectLst/>
              <a:latin typeface="+mn-lt"/>
              <a:ea typeface="+mn-ea"/>
              <a:cs typeface="+mn-cs"/>
            </a:rPr>
            <a:t>(år 3)</a:t>
          </a:r>
          <a:endParaRPr lang="da-DK">
            <a:effectLst/>
          </a:endParaRPr>
        </a:p>
        <a:p>
          <a:pPr eaLnBrk="1" fontAlgn="auto" latinLnBrk="0" hangingPunct="1"/>
          <a:endParaRPr lang="da-DK">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18</xdr:col>
      <xdr:colOff>1076155</xdr:colOff>
      <xdr:row>0</xdr:row>
      <xdr:rowOff>85331</xdr:rowOff>
    </xdr:from>
    <xdr:to>
      <xdr:col>30</xdr:col>
      <xdr:colOff>408215</xdr:colOff>
      <xdr:row>39</xdr:row>
      <xdr:rowOff>44822</xdr:rowOff>
    </xdr:to>
    <xdr:sp macro="" textlink="">
      <xdr:nvSpPr>
        <xdr:cNvPr id="2" name="Tekstfelt 1">
          <a:extLst>
            <a:ext uri="{FF2B5EF4-FFF2-40B4-BE49-F238E27FC236}">
              <a16:creationId xmlns:a16="http://schemas.microsoft.com/office/drawing/2014/main" id="{16AAF346-EF71-4F45-AE99-3196CB641293}"/>
            </a:ext>
          </a:extLst>
        </xdr:cNvPr>
        <xdr:cNvSpPr txBox="1"/>
      </xdr:nvSpPr>
      <xdr:spPr>
        <a:xfrm>
          <a:off x="18343619" y="85331"/>
          <a:ext cx="9156417" cy="84639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100" b="1" u="sng">
              <a:solidFill>
                <a:schemeClr val="dk1"/>
              </a:solidFill>
              <a:effectLst/>
              <a:latin typeface="+mn-lt"/>
              <a:ea typeface="+mn-ea"/>
              <a:cs typeface="+mn-cs"/>
            </a:rPr>
            <a:t>Indberetningsvejledning:</a:t>
          </a:r>
          <a:endParaRPr lang="da-DK" sz="1100">
            <a:solidFill>
              <a:schemeClr val="dk1"/>
            </a:solidFill>
            <a:effectLst/>
            <a:latin typeface="+mn-lt"/>
            <a:ea typeface="+mn-ea"/>
            <a:cs typeface="+mn-cs"/>
          </a:endParaRPr>
        </a:p>
        <a:p>
          <a:r>
            <a:rPr lang="da-DK" sz="1100">
              <a:solidFill>
                <a:schemeClr val="dk1"/>
              </a:solidFill>
              <a:effectLst/>
              <a:latin typeface="+mn-lt"/>
              <a:ea typeface="+mn-ea"/>
              <a:cs typeface="+mn-cs"/>
            </a:rPr>
            <a:t> </a:t>
          </a:r>
        </a:p>
        <a:p>
          <a:r>
            <a:rPr lang="da-DK" sz="1100">
              <a:solidFill>
                <a:schemeClr val="dk1"/>
              </a:solidFill>
              <a:effectLst/>
              <a:latin typeface="+mn-lt"/>
              <a:ea typeface="+mn-ea"/>
              <a:cs typeface="+mn-cs"/>
            </a:rPr>
            <a:t>På siden indberettes supplerende oplysninger om rentebærende aktiver og passiver for 4. kvartal i udgangsåret for fremskrivningen.</a:t>
          </a:r>
        </a:p>
        <a:p>
          <a:r>
            <a:rPr lang="da-DK" sz="1100">
              <a:solidFill>
                <a:schemeClr val="dk1"/>
              </a:solidFill>
              <a:effectLst/>
              <a:latin typeface="+mn-lt"/>
              <a:ea typeface="+mn-ea"/>
              <a:cs typeface="+mn-cs"/>
            </a:rPr>
            <a:t> </a:t>
          </a:r>
        </a:p>
        <a:p>
          <a:r>
            <a:rPr lang="da-DK" sz="1100" b="1">
              <a:solidFill>
                <a:schemeClr val="dk1"/>
              </a:solidFill>
              <a:effectLst/>
              <a:latin typeface="+mn-lt"/>
              <a:ea typeface="+mn-ea"/>
              <a:cs typeface="+mn-cs"/>
            </a:rPr>
            <a:t>Renteindtægter/renteudgifter</a:t>
          </a:r>
          <a:endParaRPr lang="da-DK">
            <a:effectLst/>
          </a:endParaRPr>
        </a:p>
        <a:p>
          <a:r>
            <a:rPr lang="da-DK" sz="1100">
              <a:solidFill>
                <a:schemeClr val="dk1"/>
              </a:solidFill>
              <a:effectLst/>
              <a:latin typeface="+mn-lt"/>
              <a:ea typeface="+mn-ea"/>
              <a:cs typeface="+mn-cs"/>
            </a:rPr>
            <a:t>På posten angives renteindtægter/-udgifter, der kan henføres til de tilsvarende rentebærende aktiver/passiver over perioden. Renteudgifter anføres med et positivt fortegn.</a:t>
          </a:r>
        </a:p>
        <a:p>
          <a:endParaRPr lang="da-DK" sz="1100">
            <a:solidFill>
              <a:schemeClr val="dk1"/>
            </a:solidFill>
            <a:effectLst/>
            <a:latin typeface="+mn-lt"/>
            <a:ea typeface="+mn-ea"/>
            <a:cs typeface="+mn-cs"/>
          </a:endParaRPr>
        </a:p>
        <a:p>
          <a:r>
            <a:rPr lang="da-DK" sz="1100" b="1">
              <a:solidFill>
                <a:schemeClr val="dk1"/>
              </a:solidFill>
              <a:effectLst/>
              <a:latin typeface="+mn-lt"/>
              <a:ea typeface="+mn-ea"/>
              <a:cs typeface="+mn-cs"/>
            </a:rPr>
            <a:t>Volumen</a:t>
          </a:r>
          <a:endParaRPr lang="da-DK" sz="1100">
            <a:solidFill>
              <a:schemeClr val="dk1"/>
            </a:solidFill>
            <a:effectLst/>
            <a:latin typeface="+mn-lt"/>
            <a:ea typeface="+mn-ea"/>
            <a:cs typeface="+mn-cs"/>
          </a:endParaRPr>
        </a:p>
        <a:p>
          <a:r>
            <a:rPr lang="da-DK" sz="1100">
              <a:solidFill>
                <a:schemeClr val="dk1"/>
              </a:solidFill>
              <a:effectLst/>
              <a:latin typeface="+mn-lt"/>
              <a:ea typeface="+mn-ea"/>
              <a:cs typeface="+mn-cs"/>
            </a:rPr>
            <a:t>Skal opgøres til bogført værdi før nedskrivninger for instrumenter til amortiseret kostpris henholdsvis nominel værdi for instrumenter til dagsværdi. Det betyder fx at realkreditudlån skal opgøres til nominel værdi (og ikke dagsværdi).</a:t>
          </a:r>
        </a:p>
        <a:p>
          <a:endParaRPr lang="da-DK" sz="1100">
            <a:solidFill>
              <a:schemeClr val="dk1"/>
            </a:solidFill>
            <a:effectLst/>
            <a:latin typeface="+mn-lt"/>
            <a:ea typeface="+mn-ea"/>
            <a:cs typeface="+mn-cs"/>
          </a:endParaRPr>
        </a:p>
        <a:p>
          <a:r>
            <a:rPr lang="da-DK" sz="1100" b="1">
              <a:solidFill>
                <a:schemeClr val="dk1"/>
              </a:solidFill>
              <a:effectLst/>
              <a:latin typeface="+mn-lt"/>
              <a:ea typeface="+mn-ea"/>
              <a:cs typeface="+mn-cs"/>
            </a:rPr>
            <a:t>Gns. volumen</a:t>
          </a:r>
          <a:endParaRPr lang="da-DK" sz="1100">
            <a:solidFill>
              <a:schemeClr val="dk1"/>
            </a:solidFill>
            <a:effectLst/>
            <a:latin typeface="+mn-lt"/>
            <a:ea typeface="+mn-ea"/>
            <a:cs typeface="+mn-cs"/>
          </a:endParaRPr>
        </a:p>
        <a:p>
          <a:r>
            <a:rPr lang="da-DK" sz="1100">
              <a:solidFill>
                <a:schemeClr val="dk1"/>
              </a:solidFill>
              <a:effectLst/>
              <a:latin typeface="+mn-lt"/>
              <a:ea typeface="+mn-ea"/>
              <a:cs typeface="+mn-cs"/>
            </a:rPr>
            <a:t>På posten angives den gennemsnitlige volumen (som defineret ovenfor) for den pågældende post over perioden. Den gennemsnitlige volumen opgøres ud fra højest mulige frekvens (ideelt daglige gennemsnit). Den valgte frekvens skal fremgå af dokumentationen.</a:t>
          </a:r>
        </a:p>
        <a:p>
          <a:r>
            <a:rPr lang="da-DK" sz="1100">
              <a:solidFill>
                <a:schemeClr val="dk1"/>
              </a:solidFill>
              <a:effectLst/>
              <a:latin typeface="+mn-lt"/>
              <a:ea typeface="+mn-ea"/>
              <a:cs typeface="+mn-cs"/>
            </a:rPr>
            <a:t> </a:t>
          </a:r>
        </a:p>
        <a:p>
          <a:r>
            <a:rPr lang="da-DK" sz="1100" b="1">
              <a:solidFill>
                <a:schemeClr val="dk1"/>
              </a:solidFill>
              <a:effectLst/>
              <a:latin typeface="+mn-lt"/>
              <a:ea typeface="+mn-ea"/>
              <a:cs typeface="+mn-cs"/>
            </a:rPr>
            <a:t>Effektiv rente, gns.</a:t>
          </a:r>
          <a:endParaRPr lang="da-DK" sz="1100">
            <a:solidFill>
              <a:schemeClr val="dk1"/>
            </a:solidFill>
            <a:effectLst/>
            <a:latin typeface="+mn-lt"/>
            <a:ea typeface="+mn-ea"/>
            <a:cs typeface="+mn-cs"/>
          </a:endParaRPr>
        </a:p>
        <a:p>
          <a:r>
            <a:rPr lang="da-DK" sz="1100">
              <a:solidFill>
                <a:schemeClr val="dk1"/>
              </a:solidFill>
              <a:effectLst/>
              <a:latin typeface="+mn-lt"/>
              <a:ea typeface="+mn-ea"/>
              <a:cs typeface="+mn-cs"/>
            </a:rPr>
            <a:t>Den effektive rente beregnes her som renteindtægter/udgifter opregnet til årsniveau i pct. af den gennemsnitlige volumen for kvartalet. Feltet beregnes automatisk. Posten afspejler den effektive rente som gennemsnit over kvartalet. </a:t>
          </a:r>
        </a:p>
        <a:p>
          <a:r>
            <a:rPr lang="da-DK" sz="1100">
              <a:solidFill>
                <a:schemeClr val="dk1"/>
              </a:solidFill>
              <a:effectLst/>
              <a:latin typeface="+mn-lt"/>
              <a:ea typeface="+mn-ea"/>
              <a:cs typeface="+mn-cs"/>
            </a:rPr>
            <a:t> </a:t>
          </a:r>
        </a:p>
        <a:p>
          <a:r>
            <a:rPr lang="da-DK" sz="1100" b="1">
              <a:solidFill>
                <a:schemeClr val="dk1"/>
              </a:solidFill>
              <a:effectLst/>
              <a:latin typeface="+mn-lt"/>
              <a:ea typeface="+mn-ea"/>
              <a:cs typeface="+mn-cs"/>
            </a:rPr>
            <a:t>Effektiv rente, ultimo</a:t>
          </a:r>
          <a:endParaRPr lang="da-DK" sz="1100">
            <a:solidFill>
              <a:schemeClr val="dk1"/>
            </a:solidFill>
            <a:effectLst/>
            <a:latin typeface="+mn-lt"/>
            <a:ea typeface="+mn-ea"/>
            <a:cs typeface="+mn-cs"/>
          </a:endParaRPr>
        </a:p>
        <a:p>
          <a:r>
            <a:rPr lang="da-DK" sz="1100">
              <a:solidFill>
                <a:schemeClr val="dk1"/>
              </a:solidFill>
              <a:effectLst/>
              <a:latin typeface="+mn-lt"/>
              <a:ea typeface="+mn-ea"/>
              <a:cs typeface="+mn-cs"/>
            </a:rPr>
            <a:t>Posten angiver aktiv/passiv kategoriens vægtede effektive rente ultimo kvartalet. Fx for udlån og andre tilgodehavender vægtes med de individuelle udlåns størrelse. Posten skal afspejle den effektive rente, der er gældende ved kvartalets udgang (sidste bankdag). Den effektive rente skal angives som den årlige (p.a.) rente.</a:t>
          </a:r>
        </a:p>
        <a:p>
          <a:r>
            <a:rPr lang="da-DK" sz="1100">
              <a:solidFill>
                <a:schemeClr val="dk1"/>
              </a:solidFill>
              <a:effectLst/>
              <a:latin typeface="+mn-lt"/>
              <a:ea typeface="+mn-ea"/>
              <a:cs typeface="+mn-cs"/>
            </a:rPr>
            <a:t> </a:t>
          </a:r>
        </a:p>
        <a:p>
          <a:r>
            <a:rPr lang="da-DK" sz="1100">
              <a:solidFill>
                <a:schemeClr val="dk1"/>
              </a:solidFill>
              <a:effectLst/>
              <a:latin typeface="+mn-lt"/>
              <a:ea typeface="+mn-ea"/>
              <a:cs typeface="+mn-cs"/>
            </a:rPr>
            <a:t>Den effektive rente skal opgøres konsistent med beregningen ovenfor under Effektiv rente, gns.</a:t>
          </a:r>
        </a:p>
        <a:p>
          <a:r>
            <a:rPr lang="da-DK" sz="1100">
              <a:solidFill>
                <a:schemeClr val="dk1"/>
              </a:solidFill>
              <a:effectLst/>
              <a:latin typeface="+mn-lt"/>
              <a:ea typeface="+mn-ea"/>
              <a:cs typeface="+mn-cs"/>
            </a:rPr>
            <a:t> </a:t>
          </a:r>
        </a:p>
        <a:p>
          <a:r>
            <a:rPr lang="da-DK" sz="1100">
              <a:solidFill>
                <a:schemeClr val="dk1"/>
              </a:solidFill>
              <a:effectLst/>
              <a:latin typeface="+mn-lt"/>
              <a:ea typeface="+mn-ea"/>
              <a:cs typeface="+mn-cs"/>
            </a:rPr>
            <a:t>For instrumenter til dagsværdi (hvor volumen indberettes som nominel værdi) betyder det, at den effektive rente skal opgøres som den rente, der sætter nutidsværdien af instrumentets forventede fremtidige betalinger lig den nominelle værdi af instrumentet (ikke dagsværdien). Fx svarer den effektive rente til kuponrentesatsen for en obligation til dagsværdi.</a:t>
          </a:r>
        </a:p>
        <a:p>
          <a:r>
            <a:rPr lang="da-DK" sz="1100">
              <a:solidFill>
                <a:schemeClr val="dk1"/>
              </a:solidFill>
              <a:effectLst/>
              <a:latin typeface="+mn-lt"/>
              <a:ea typeface="+mn-ea"/>
              <a:cs typeface="+mn-cs"/>
            </a:rPr>
            <a:t> </a:t>
          </a:r>
        </a:p>
        <a:p>
          <a:r>
            <a:rPr lang="da-DK" sz="1100">
              <a:solidFill>
                <a:schemeClr val="dk1"/>
              </a:solidFill>
              <a:effectLst/>
              <a:latin typeface="+mn-lt"/>
              <a:ea typeface="+mn-ea"/>
              <a:cs typeface="+mn-cs"/>
            </a:rPr>
            <a:t>For en obligation til amortiseret kostpris modsvarer den effektive rente både kuponrentesatsen samt kursændringer som følge af op/nedskrivninger af kursen over obligationens løbetid, beregnet ved anvendelse af den effektive rentes metode.</a:t>
          </a:r>
        </a:p>
        <a:p>
          <a:r>
            <a:rPr lang="da-DK" sz="1100">
              <a:solidFill>
                <a:schemeClr val="dk1"/>
              </a:solidFill>
              <a:effectLst/>
              <a:latin typeface="+mn-lt"/>
              <a:ea typeface="+mn-ea"/>
              <a:cs typeface="+mn-cs"/>
            </a:rPr>
            <a:t> </a:t>
          </a:r>
        </a:p>
        <a:p>
          <a:r>
            <a:rPr lang="da-DK" sz="1100" b="1">
              <a:solidFill>
                <a:schemeClr val="dk1"/>
              </a:solidFill>
              <a:effectLst/>
              <a:latin typeface="+mn-lt"/>
              <a:ea typeface="+mn-ea"/>
              <a:cs typeface="+mn-cs"/>
            </a:rPr>
            <a:t>Rentebindingsperiode</a:t>
          </a:r>
          <a:endParaRPr lang="da-DK" sz="1100">
            <a:solidFill>
              <a:schemeClr val="dk1"/>
            </a:solidFill>
            <a:effectLst/>
            <a:latin typeface="+mn-lt"/>
            <a:ea typeface="+mn-ea"/>
            <a:cs typeface="+mn-cs"/>
          </a:endParaRPr>
        </a:p>
        <a:p>
          <a:r>
            <a:rPr lang="da-DK" sz="1100">
              <a:solidFill>
                <a:schemeClr val="dk1"/>
              </a:solidFill>
              <a:effectLst/>
              <a:latin typeface="+mn-lt"/>
              <a:ea typeface="+mn-ea"/>
              <a:cs typeface="+mn-cs"/>
            </a:rPr>
            <a:t>Rentebindingsperioden er perioden frem til næste mulige renteændring målt fra balancedagen (31. december for</a:t>
          </a:r>
          <a:r>
            <a:rPr lang="da-DK" sz="1100" baseline="0">
              <a:solidFill>
                <a:schemeClr val="dk1"/>
              </a:solidFill>
              <a:effectLst/>
              <a:latin typeface="+mn-lt"/>
              <a:ea typeface="+mn-ea"/>
              <a:cs typeface="+mn-cs"/>
            </a:rPr>
            <a:t> udgangsåret</a:t>
          </a:r>
          <a:r>
            <a:rPr lang="da-DK" sz="1100">
              <a:solidFill>
                <a:schemeClr val="dk1"/>
              </a:solidFill>
              <a:effectLst/>
              <a:latin typeface="+mn-lt"/>
              <a:ea typeface="+mn-ea"/>
              <a:cs typeface="+mn-cs"/>
            </a:rPr>
            <a:t>). Kontraktuelle afdrag på balanceinstrumenter skal også indberettes i skemaet efter hvornår afdragene forfalder.</a:t>
          </a:r>
        </a:p>
        <a:p>
          <a:r>
            <a:rPr lang="da-DK" sz="1100">
              <a:solidFill>
                <a:schemeClr val="dk1"/>
              </a:solidFill>
              <a:effectLst/>
              <a:latin typeface="+mn-lt"/>
              <a:ea typeface="+mn-ea"/>
              <a:cs typeface="+mn-cs"/>
            </a:rPr>
            <a:t>  </a:t>
          </a:r>
        </a:p>
        <a:p>
          <a:r>
            <a:rPr lang="da-DK" sz="1100" u="sng">
              <a:solidFill>
                <a:schemeClr val="dk1"/>
              </a:solidFill>
              <a:effectLst/>
              <a:latin typeface="+mn-lt"/>
              <a:ea typeface="+mn-ea"/>
              <a:cs typeface="+mn-cs"/>
            </a:rPr>
            <a:t>Eksempler</a:t>
          </a:r>
          <a:endParaRPr lang="da-DK" sz="1100">
            <a:solidFill>
              <a:schemeClr val="dk1"/>
            </a:solidFill>
            <a:effectLst/>
            <a:latin typeface="+mn-lt"/>
            <a:ea typeface="+mn-ea"/>
            <a:cs typeface="+mn-cs"/>
          </a:endParaRPr>
        </a:p>
        <a:p>
          <a:r>
            <a:rPr lang="da-DK" sz="1100">
              <a:solidFill>
                <a:schemeClr val="dk1"/>
              </a:solidFill>
              <a:effectLst/>
              <a:latin typeface="+mn-lt"/>
              <a:ea typeface="+mn-ea"/>
              <a:cs typeface="+mn-cs"/>
            </a:rPr>
            <a:t>1) Pengemarkedsbaseret udlån med kvartalsvis tilpasning af referencerente (f.eks. 3M CIBOR) og 2% rentetillæg med restløbetid på 10 år. Placeres under "(Overnight-½] år".</a:t>
          </a:r>
        </a:p>
        <a:p>
          <a:r>
            <a:rPr lang="da-DK" sz="1100">
              <a:solidFill>
                <a:schemeClr val="dk1"/>
              </a:solidFill>
              <a:effectLst/>
              <a:latin typeface="+mn-lt"/>
              <a:ea typeface="+mn-ea"/>
              <a:cs typeface="+mn-cs"/>
            </a:rPr>
            <a:t>2) Bankudlån på 4% hvor instituttet kan ændre renten med 3 måneders varsel. Placeres efter varslingsperiode, dvs. under "(Overnight-½] år".</a:t>
          </a:r>
        </a:p>
        <a:p>
          <a:r>
            <a:rPr lang="da-DK" sz="1100">
              <a:solidFill>
                <a:schemeClr val="dk1"/>
              </a:solidFill>
              <a:effectLst/>
              <a:latin typeface="+mn-lt"/>
              <a:ea typeface="+mn-ea"/>
              <a:cs typeface="+mn-cs"/>
            </a:rPr>
            <a:t>3) Aftaleindlån med bindingsperiode på 15 måneder. Placeres under (1-1,5] år.</a:t>
          </a:r>
        </a:p>
        <a:p>
          <a:r>
            <a:rPr lang="da-DK" sz="1100">
              <a:solidFill>
                <a:schemeClr val="dk1"/>
              </a:solidFill>
              <a:effectLst/>
              <a:latin typeface="+mn-lt"/>
              <a:ea typeface="+mn-ea"/>
              <a:cs typeface="+mn-cs"/>
            </a:rPr>
            <a:t>4) Et fastforrentet udlån på 500 med restløbetid på 20 år med afdrag på 10 hvert halvår. Der placeres 10 i hvert bånd (0-½] år, ... , (2,5-3] år, mens resten af udlånsmassen placeres i &gt; 3 år. </a:t>
          </a:r>
        </a:p>
        <a:p>
          <a:r>
            <a:rPr lang="da-DK" sz="1100">
              <a:solidFill>
                <a:schemeClr val="dk1"/>
              </a:solidFill>
              <a:effectLst/>
              <a:latin typeface="+mn-lt"/>
              <a:ea typeface="+mn-ea"/>
              <a:cs typeface="+mn-cs"/>
            </a:rPr>
            <a:t> </a:t>
          </a:r>
        </a:p>
        <a:p>
          <a:r>
            <a:rPr lang="da-DK" sz="1100">
              <a:solidFill>
                <a:schemeClr val="dk1"/>
              </a:solidFill>
              <a:effectLst/>
              <a:latin typeface="+mn-lt"/>
              <a:ea typeface="+mn-ea"/>
              <a:cs typeface="+mn-cs"/>
            </a:rPr>
            <a:t>For fastforrentede realkreditlån skal der ses bort fra muligheden for at ændre bidragssatsen i opgørelsen af rentebindingsperioden.</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16</xdr:col>
      <xdr:colOff>-1</xdr:colOff>
      <xdr:row>0</xdr:row>
      <xdr:rowOff>160666</xdr:rowOff>
    </xdr:from>
    <xdr:to>
      <xdr:col>26</xdr:col>
      <xdr:colOff>120742</xdr:colOff>
      <xdr:row>39</xdr:row>
      <xdr:rowOff>107156</xdr:rowOff>
    </xdr:to>
    <xdr:sp macro="" textlink="">
      <xdr:nvSpPr>
        <xdr:cNvPr id="2" name="Tekstfelt 1">
          <a:extLst>
            <a:ext uri="{FF2B5EF4-FFF2-40B4-BE49-F238E27FC236}">
              <a16:creationId xmlns:a16="http://schemas.microsoft.com/office/drawing/2014/main" id="{05C1497D-C37C-4DB2-84A6-0D79671B046A}"/>
            </a:ext>
          </a:extLst>
        </xdr:cNvPr>
        <xdr:cNvSpPr txBox="1"/>
      </xdr:nvSpPr>
      <xdr:spPr>
        <a:xfrm>
          <a:off x="12311062" y="160666"/>
          <a:ext cx="6550118" cy="88999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100" b="1" u="sng"/>
            <a:t>Indberetningsvejledning:</a:t>
          </a:r>
        </a:p>
        <a:p>
          <a:r>
            <a:rPr lang="da-DK" sz="1100" b="0" u="none">
              <a:solidFill>
                <a:schemeClr val="tx1"/>
              </a:solidFill>
            </a:rPr>
            <a:t>På</a:t>
          </a:r>
          <a:r>
            <a:rPr lang="da-DK" sz="1100" b="0" u="none" baseline="0">
              <a:solidFill>
                <a:schemeClr val="tx1"/>
              </a:solidFill>
            </a:rPr>
            <a:t> siden indberettes supplerende oplysninger relevant for beregning af værdireguleringer via posten kursreguleringer på resultatopgørelsen samt via anden totalindkomst.</a:t>
          </a:r>
        </a:p>
        <a:p>
          <a:endParaRPr lang="da-DK" sz="1100" b="0" u="none" baseline="0">
            <a:solidFill>
              <a:schemeClr val="tx1"/>
            </a:solidFill>
          </a:endParaRPr>
        </a:p>
        <a:p>
          <a:r>
            <a:rPr lang="da-DK" sz="1100" b="1" u="none" baseline="0">
              <a:solidFill>
                <a:schemeClr val="tx1"/>
              </a:solidFill>
            </a:rPr>
            <a:t>Tabel 1:</a:t>
          </a:r>
          <a:r>
            <a:rPr lang="da-DK" sz="1100" b="0" u="none" baseline="0">
              <a:solidFill>
                <a:schemeClr val="tx1"/>
              </a:solidFill>
            </a:rPr>
            <a:t> </a:t>
          </a:r>
          <a:r>
            <a:rPr lang="da-DK" sz="1100" b="1" u="none" baseline="0">
              <a:solidFill>
                <a:schemeClr val="tx1"/>
              </a:solidFill>
            </a:rPr>
            <a:t>Værdiregulering af positioner til dagsværdi</a:t>
          </a:r>
        </a:p>
        <a:p>
          <a:r>
            <a:rPr lang="da-DK" sz="1100" b="0" u="none" baseline="0">
              <a:solidFill>
                <a:schemeClr val="tx1"/>
              </a:solidFill>
            </a:rPr>
            <a:t>Tabellen omfatter alle positioner, der regnskabsmæssigt opgøres til dagsværdi. Positionerne fordeles efter om de værdireguleres gennem resultatopgørelsen eller anden totalindkomst. Instrumenter der opgøres til amortiseret kostpris indgår ikke</a:t>
          </a:r>
          <a:r>
            <a:rPr lang="da-DK" sz="1100" b="0" u="none" baseline="0">
              <a:solidFill>
                <a:sysClr val="windowText" lastClr="000000"/>
              </a:solidFill>
            </a:rPr>
            <a:t>.</a:t>
          </a:r>
        </a:p>
        <a:p>
          <a:endParaRPr lang="da-DK" sz="1100" b="0" u="none" baseline="0">
            <a:solidFill>
              <a:sysClr val="windowText" lastClr="000000"/>
            </a:solidFill>
          </a:endParaRPr>
        </a:p>
        <a:p>
          <a:r>
            <a:rPr lang="da-DK" sz="1100" b="0" u="none" baseline="0">
              <a:solidFill>
                <a:sysClr val="windowText" lastClr="000000"/>
              </a:solidFill>
            </a:rPr>
            <a:t>I skemaet indberettes positioner på sidste balancedag i udgangsåret. Værdireguleringer på positioner i stress-scenariet indberettes efter, om værdireguleringen er indregnet via resultatopgørelsen eller anden totalindkomst. Værdireguleringen skal kun omfatte effekterne af ændrede markedspriser på instittutets egne positioner (effekter af xVA-justeringer og klientindtægter indberettes særskilt).</a:t>
          </a:r>
        </a:p>
        <a:p>
          <a:endParaRPr lang="da-DK" sz="1100" b="0" u="none" baseline="0">
            <a:solidFill>
              <a:sysClr val="windowText" lastClr="000000"/>
            </a:solidFill>
          </a:endParaRPr>
        </a:p>
        <a:p>
          <a:r>
            <a:rPr lang="da-DK" sz="1100" b="0" u="none" baseline="0">
              <a:solidFill>
                <a:sysClr val="windowText" lastClr="000000"/>
              </a:solidFill>
            </a:rPr>
            <a:t>Værdireguleringer i stress-scenariet skal kun omfatte postioner til dagsværdi på sidste balancedag i udgangsåret. Eventuelle værdireguleringer på instrumenter erhvervet i løbet af stress-scenariet skal ikke indgå i tabellen.</a:t>
          </a:r>
        </a:p>
        <a:p>
          <a:endParaRPr lang="da-DK" sz="1100" b="0" u="none" baseline="0">
            <a:solidFill>
              <a:sysClr val="windowText" lastClr="000000"/>
            </a:solidFill>
          </a:endParaRPr>
        </a:p>
        <a:p>
          <a:r>
            <a:rPr lang="da-DK" sz="1100" b="1" u="none" baseline="0">
              <a:solidFill>
                <a:sysClr val="windowText" lastClr="000000"/>
              </a:solidFill>
            </a:rPr>
            <a:t>Tabel 2:</a:t>
          </a:r>
          <a:r>
            <a:rPr lang="da-DK" sz="1100" b="0" u="none" baseline="0">
              <a:solidFill>
                <a:sysClr val="windowText" lastClr="000000"/>
              </a:solidFill>
            </a:rPr>
            <a:t> </a:t>
          </a:r>
          <a:r>
            <a:rPr lang="da-DK" sz="1100" b="1" u="none" baseline="0">
              <a:solidFill>
                <a:sysClr val="windowText" lastClr="000000"/>
              </a:solidFill>
            </a:rPr>
            <a:t>Reserver fra justeringer til markedsværdien af derivatpositioner (xVA)</a:t>
          </a:r>
          <a:endParaRPr lang="da-DK" sz="1100" b="0" u="none" baseline="0">
            <a:solidFill>
              <a:sysClr val="windowText" lastClr="000000"/>
            </a:solidFill>
          </a:endParaRPr>
        </a:p>
        <a:p>
          <a:r>
            <a:rPr lang="da-DK" sz="1100" b="0" u="none" baseline="0">
              <a:solidFill>
                <a:sysClr val="windowText" lastClr="000000"/>
              </a:solidFill>
            </a:rPr>
            <a:t>I tabellen indberettes regnskabsmæssige reserver som følge af justeringer til markedsværdien af derivatpositioner (xVA) ultimo udgangsåret i stress-scenariet. Kreditrisikojusteringer som følge af modpartsrisiko (CVA) indberettes særskilt.</a:t>
          </a:r>
        </a:p>
        <a:p>
          <a:endParaRPr lang="da-DK" sz="1100" b="0" u="none" baseline="0">
            <a:solidFill>
              <a:schemeClr val="tx1"/>
            </a:solidFill>
          </a:endParaRPr>
        </a:p>
        <a:p>
          <a:r>
            <a:rPr lang="da-DK" sz="1100" b="1" u="none" baseline="0">
              <a:solidFill>
                <a:schemeClr val="tx1"/>
              </a:solidFill>
            </a:rPr>
            <a:t>Tabel 3: Klientindtægter</a:t>
          </a:r>
        </a:p>
        <a:p>
          <a:r>
            <a:rPr lang="da-DK" sz="1100" b="0" u="none" baseline="0">
              <a:solidFill>
                <a:schemeClr val="tx1"/>
              </a:solidFill>
            </a:rPr>
            <a:t>I tabellen indberettes indtægter, der økonomisk kan karakteriseres som gebyrindtægter for serviceydelser til eksterne klienter, men som regnskabsmæssigt </a:t>
          </a:r>
          <a:r>
            <a:rPr lang="da-DK" sz="1100" b="0" baseline="0">
              <a:solidFill>
                <a:schemeClr val="dk1"/>
              </a:solidFill>
              <a:effectLst/>
              <a:latin typeface="+mn-lt"/>
              <a:ea typeface="+mn-ea"/>
              <a:cs typeface="+mn-cs"/>
            </a:rPr>
            <a:t>bogføres som kursreguleringer via resultatopgørelsen. Indtægterne kan eksempelvis stammme fra handel med værdipapirer på vegne af instituttets kunder.</a:t>
          </a:r>
        </a:p>
        <a:p>
          <a:pPr marL="0" marR="0" lvl="0" indent="0" defTabSz="914400" eaLnBrk="1" fontAlgn="auto" latinLnBrk="0" hangingPunct="1">
            <a:lnSpc>
              <a:spcPct val="100000"/>
            </a:lnSpc>
            <a:spcBef>
              <a:spcPts val="0"/>
            </a:spcBef>
            <a:spcAft>
              <a:spcPts val="0"/>
            </a:spcAft>
            <a:buClrTx/>
            <a:buSzTx/>
            <a:buFontTx/>
            <a:buNone/>
            <a:tabLst/>
            <a:defRPr/>
          </a:pPr>
          <a:endParaRPr lang="da-DK" sz="1100" b="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da-DK" sz="1100" b="0" baseline="0">
              <a:solidFill>
                <a:schemeClr val="dk1"/>
              </a:solidFill>
              <a:effectLst/>
              <a:latin typeface="+mn-lt"/>
              <a:ea typeface="+mn-ea"/>
              <a:cs typeface="+mn-cs"/>
            </a:rPr>
            <a:t>Der henvises generelt til definitionen af begrebet "client revenues" i seneste version af metodevejledningen til EBA's fælles europæiske stresstest ("Methodological Note" og "Template Guidance") for nærmere information. </a:t>
          </a:r>
          <a:endParaRPr lang="da-DK">
            <a:effectLst/>
          </a:endParaRPr>
        </a:p>
        <a:p>
          <a:r>
            <a:rPr lang="da-DK" sz="1100" b="0" u="none" baseline="0">
              <a:solidFill>
                <a:schemeClr val="tx1"/>
              </a:solidFill>
            </a:rPr>
            <a:t> </a:t>
          </a:r>
        </a:p>
        <a:p>
          <a:r>
            <a:rPr lang="da-DK" sz="1100" b="0" u="none" baseline="0">
              <a:solidFill>
                <a:schemeClr val="tx1"/>
              </a:solidFill>
            </a:rPr>
            <a:t>Tabellen omfatter </a:t>
          </a:r>
          <a:r>
            <a:rPr lang="da-DK" sz="1100" b="0" u="sng" baseline="0">
              <a:solidFill>
                <a:schemeClr val="tx1"/>
              </a:solidFill>
            </a:rPr>
            <a:t>ikke</a:t>
          </a:r>
          <a:r>
            <a:rPr lang="da-DK" sz="1100" b="0" u="none" baseline="0">
              <a:solidFill>
                <a:schemeClr val="tx1"/>
              </a:solidFill>
            </a:rPr>
            <a:t> indtægter, der bogføres som gebyr- og provisionsindtægter på resultatopgørelsen.</a:t>
          </a:r>
        </a:p>
        <a:p>
          <a:endParaRPr lang="da-DK" sz="1100" b="0" u="none"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da-DK" sz="1100" b="1" baseline="0">
              <a:solidFill>
                <a:schemeClr val="dk1"/>
              </a:solidFill>
              <a:effectLst/>
              <a:latin typeface="+mn-lt"/>
              <a:ea typeface="+mn-ea"/>
              <a:cs typeface="+mn-cs"/>
            </a:rPr>
            <a:t>Tabel 4: Dekomponering af kursreguleringer via resultatopgørelsen</a:t>
          </a:r>
          <a:endParaRPr lang="da-DK" b="1">
            <a:effectLst/>
          </a:endParaRPr>
        </a:p>
        <a:p>
          <a:r>
            <a:rPr lang="da-DK" sz="1100" b="0" u="none" baseline="0">
              <a:solidFill>
                <a:schemeClr val="tx1"/>
              </a:solidFill>
            </a:rPr>
            <a:t>Tabellen dekomponerer posten kursreguleringer på resultatopgørelsen. For stress-scenariet dekomponeres baseret på bidragene fra faktorerne i tabel 1-3. Post </a:t>
          </a:r>
          <a:r>
            <a:rPr lang="da-DK" sz="1100" b="0" u="none" baseline="0">
              <a:solidFill>
                <a:sysClr val="windowText" lastClr="000000"/>
              </a:solidFill>
            </a:rPr>
            <a:t>13</a:t>
          </a:r>
          <a:r>
            <a:rPr lang="da-DK" sz="1100" b="0" u="none" baseline="0">
              <a:solidFill>
                <a:schemeClr val="tx1"/>
              </a:solidFill>
            </a:rPr>
            <a:t> ("Andre kursreguleringer") beregnes residualt baseret på indberettede værdier af de samlede kursreguleringer under fanen "Resultat". For udgangsåret indberettes en tilsvarende dekomponering. </a:t>
          </a:r>
        </a:p>
        <a:p>
          <a:endParaRPr lang="da-DK" sz="1100" b="0" u="none"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da-DK" sz="1100" b="0" baseline="0">
              <a:solidFill>
                <a:schemeClr val="dk1"/>
              </a:solidFill>
              <a:effectLst/>
              <a:latin typeface="+mn-lt"/>
              <a:ea typeface="+mn-ea"/>
              <a:cs typeface="+mn-cs"/>
            </a:rPr>
            <a:t>Hvis posten "Andre kursreguleringer" udgør et væsentligt beløb, beskrives indholdet af posten nærmere i dokumentationen.</a:t>
          </a:r>
          <a:endParaRPr lang="da-DK" sz="1100" b="0" u="none" baseline="0">
            <a:solidFill>
              <a:schemeClr val="tx1"/>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230703</xdr:colOff>
      <xdr:row>39</xdr:row>
      <xdr:rowOff>145660</xdr:rowOff>
    </xdr:from>
    <xdr:to>
      <xdr:col>28</xdr:col>
      <xdr:colOff>642938</xdr:colOff>
      <xdr:row>73</xdr:row>
      <xdr:rowOff>149679</xdr:rowOff>
    </xdr:to>
    <xdr:sp macro="" textlink="">
      <xdr:nvSpPr>
        <xdr:cNvPr id="4" name="Tekstfelt 3">
          <a:extLst>
            <a:ext uri="{FF2B5EF4-FFF2-40B4-BE49-F238E27FC236}">
              <a16:creationId xmlns:a16="http://schemas.microsoft.com/office/drawing/2014/main" id="{00000000-0008-0000-0A00-000004000000}"/>
            </a:ext>
          </a:extLst>
        </xdr:cNvPr>
        <xdr:cNvSpPr txBox="1"/>
      </xdr:nvSpPr>
      <xdr:spPr>
        <a:xfrm>
          <a:off x="16831417" y="8337160"/>
          <a:ext cx="6290521" cy="819551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400" b="1" u="sng">
              <a:solidFill>
                <a:schemeClr val="dk1"/>
              </a:solidFill>
              <a:effectLst/>
              <a:latin typeface="+mn-lt"/>
              <a:ea typeface="+mn-ea"/>
              <a:cs typeface="+mn-cs"/>
            </a:rPr>
            <a:t>Indberetningsvejledning</a:t>
          </a:r>
        </a:p>
        <a:p>
          <a:pPr eaLnBrk="1" fontAlgn="auto" latinLnBrk="0" hangingPunct="1"/>
          <a:r>
            <a:rPr lang="da-DK" sz="1100">
              <a:solidFill>
                <a:schemeClr val="dk1"/>
              </a:solidFill>
              <a:effectLst/>
              <a:latin typeface="+mn-lt"/>
              <a:ea typeface="+mn-ea"/>
              <a:cs typeface="+mn-cs"/>
            </a:rPr>
            <a:t>I</a:t>
          </a:r>
          <a:r>
            <a:rPr lang="da-DK" sz="1100" baseline="0">
              <a:solidFill>
                <a:schemeClr val="dk1"/>
              </a:solidFill>
              <a:effectLst/>
              <a:latin typeface="+mn-lt"/>
              <a:ea typeface="+mn-ea"/>
              <a:cs typeface="+mn-cs"/>
            </a:rPr>
            <a:t> </a:t>
          </a:r>
          <a:r>
            <a:rPr lang="da-DK" sz="1100">
              <a:solidFill>
                <a:schemeClr val="dk1"/>
              </a:solidFill>
              <a:effectLst/>
              <a:latin typeface="+mn-lt"/>
              <a:ea typeface="+mn-ea"/>
              <a:cs typeface="+mn-cs"/>
            </a:rPr>
            <a:t>tabellerne skal udlån og garantier,</a:t>
          </a:r>
          <a:r>
            <a:rPr lang="da-DK" sz="1100" baseline="0">
              <a:solidFill>
                <a:schemeClr val="dk1"/>
              </a:solidFill>
              <a:effectLst/>
              <a:latin typeface="+mn-lt"/>
              <a:ea typeface="+mn-ea"/>
              <a:cs typeface="+mn-cs"/>
            </a:rPr>
            <a:t> akkumulerede nedskrivninger og driftsførte nedskrivninger </a:t>
          </a:r>
          <a:r>
            <a:rPr lang="da-DK" sz="1100">
              <a:solidFill>
                <a:schemeClr val="dk1"/>
              </a:solidFill>
              <a:effectLst/>
              <a:latin typeface="+mn-lt"/>
              <a:ea typeface="+mn-ea"/>
              <a:cs typeface="+mn-cs"/>
            </a:rPr>
            <a:t>indberettes efter</a:t>
          </a:r>
          <a:r>
            <a:rPr lang="da-DK" sz="1100" baseline="0">
              <a:solidFill>
                <a:schemeClr val="dk1"/>
              </a:solidFill>
              <a:effectLst/>
              <a:latin typeface="+mn-lt"/>
              <a:ea typeface="+mn-ea"/>
              <a:cs typeface="+mn-cs"/>
            </a:rPr>
            <a:t> del-p</a:t>
          </a:r>
          <a:r>
            <a:rPr lang="da-DK" sz="1100">
              <a:solidFill>
                <a:schemeClr val="dk1"/>
              </a:solidFill>
              <a:effectLst/>
              <a:latin typeface="+mn-lt"/>
              <a:ea typeface="+mn-ea"/>
              <a:cs typeface="+mn-cs"/>
            </a:rPr>
            <a:t>opulationer,</a:t>
          </a:r>
          <a:r>
            <a:rPr lang="da-DK" sz="1100" baseline="0">
              <a:solidFill>
                <a:schemeClr val="dk1"/>
              </a:solidFill>
              <a:effectLst/>
              <a:latin typeface="+mn-lt"/>
              <a:ea typeface="+mn-ea"/>
              <a:cs typeface="+mn-cs"/>
            </a:rPr>
            <a:t> der reflekterer eksponeringernes stadievandringer fra udgangsåret til sidste år i stress-scenariet (herefter: "stadie-populationer"). </a:t>
          </a:r>
        </a:p>
        <a:p>
          <a:pPr eaLnBrk="1" fontAlgn="auto" latinLnBrk="0" hangingPunct="1"/>
          <a:endParaRPr lang="da-DK" sz="1100" baseline="0">
            <a:solidFill>
              <a:schemeClr val="dk1"/>
            </a:solidFill>
            <a:effectLst/>
            <a:latin typeface="+mn-lt"/>
            <a:ea typeface="+mn-ea"/>
            <a:cs typeface="+mn-cs"/>
          </a:endParaRPr>
        </a:p>
        <a:p>
          <a:pPr eaLnBrk="1" fontAlgn="auto" latinLnBrk="0" hangingPunct="1"/>
          <a:r>
            <a:rPr lang="da-DK" sz="1100" baseline="0">
              <a:solidFill>
                <a:schemeClr val="dk1"/>
              </a:solidFill>
              <a:effectLst/>
              <a:latin typeface="+mn-lt"/>
              <a:ea typeface="+mn-ea"/>
              <a:cs typeface="+mn-cs"/>
            </a:rPr>
            <a:t>I </a:t>
          </a:r>
          <a:r>
            <a:rPr lang="da-DK" sz="1100" b="1" baseline="0">
              <a:solidFill>
                <a:schemeClr val="dk1"/>
              </a:solidFill>
              <a:effectLst/>
              <a:latin typeface="+mn-lt"/>
              <a:ea typeface="+mn-ea"/>
              <a:cs typeface="+mn-cs"/>
            </a:rPr>
            <a:t>første</a:t>
          </a:r>
          <a:r>
            <a:rPr lang="da-DK" sz="1100" baseline="0">
              <a:solidFill>
                <a:schemeClr val="dk1"/>
              </a:solidFill>
              <a:effectLst/>
              <a:latin typeface="+mn-lt"/>
              <a:ea typeface="+mn-ea"/>
              <a:cs typeface="+mn-cs"/>
            </a:rPr>
            <a:t> tabel indberettes beholdningen af udlån og garantier i udgangsåret og i sidste år i stress-scenariet efter eksemplet nedenfor:</a:t>
          </a:r>
        </a:p>
        <a:p>
          <a:pPr eaLnBrk="1" fontAlgn="auto" latinLnBrk="0" hangingPunct="1"/>
          <a:endParaRPr lang="da-DK" sz="1100" u="sng" baseline="0">
            <a:solidFill>
              <a:schemeClr val="dk1"/>
            </a:solidFill>
            <a:effectLst/>
            <a:latin typeface="+mn-lt"/>
            <a:ea typeface="+mn-ea"/>
            <a:cs typeface="+mn-cs"/>
          </a:endParaRPr>
        </a:p>
        <a:p>
          <a:pPr eaLnBrk="1" fontAlgn="auto" latinLnBrk="0" hangingPunct="1"/>
          <a:r>
            <a:rPr lang="da-DK" sz="1100" u="sng">
              <a:solidFill>
                <a:schemeClr val="dk1"/>
              </a:solidFill>
              <a:effectLst/>
              <a:latin typeface="+mn-lt"/>
              <a:ea typeface="+mn-ea"/>
              <a:cs typeface="+mn-cs"/>
            </a:rPr>
            <a:t>Eksempel</a:t>
          </a:r>
          <a:r>
            <a:rPr lang="da-DK" sz="1100" u="sng" baseline="0">
              <a:solidFill>
                <a:schemeClr val="dk1"/>
              </a:solidFill>
              <a:effectLst/>
              <a:latin typeface="+mn-lt"/>
              <a:ea typeface="+mn-ea"/>
              <a:cs typeface="+mn-cs"/>
            </a:rPr>
            <a:t> 1</a:t>
          </a:r>
          <a:r>
            <a:rPr lang="da-DK" sz="1100" u="sng">
              <a:solidFill>
                <a:schemeClr val="dk1"/>
              </a:solidFill>
              <a:effectLst/>
              <a:latin typeface="+mn-lt"/>
              <a:ea typeface="+mn-ea"/>
              <a:cs typeface="+mn-cs"/>
            </a:rPr>
            <a:t>:</a:t>
          </a:r>
          <a:r>
            <a:rPr lang="da-DK" sz="1100" u="none" baseline="0">
              <a:solidFill>
                <a:schemeClr val="dk1"/>
              </a:solidFill>
              <a:effectLst/>
              <a:latin typeface="+mn-lt"/>
              <a:ea typeface="+mn-ea"/>
              <a:cs typeface="+mn-cs"/>
            </a:rPr>
            <a:t> Stadie 1 eksponeringer for danske erhvervskunder udgør 100 i udgangsåret. I stress-scenariets sidste år er 10 migreret til stadie 2, 5 til stadie 3, mens de resterende 85 er forblevet i stadie 1. Dermed indberettes følgende værdier for beholdningen af udlån og garantier i </a:t>
          </a:r>
          <a:r>
            <a:rPr lang="da-DK" sz="1100" u="sng" baseline="0">
              <a:solidFill>
                <a:schemeClr val="dk1"/>
              </a:solidFill>
              <a:effectLst/>
              <a:latin typeface="+mn-lt"/>
              <a:ea typeface="+mn-ea"/>
              <a:cs typeface="+mn-cs"/>
            </a:rPr>
            <a:t>udgangsåret</a:t>
          </a:r>
          <a:r>
            <a:rPr lang="da-DK" sz="1100" u="none" baseline="0">
              <a:solidFill>
                <a:schemeClr val="dk1"/>
              </a:solidFill>
              <a:effectLst/>
              <a:latin typeface="+mn-lt"/>
              <a:ea typeface="+mn-ea"/>
              <a:cs typeface="+mn-cs"/>
            </a:rPr>
            <a:t> (kolonne G-I):</a:t>
          </a:r>
        </a:p>
        <a:p>
          <a:pPr eaLnBrk="1" fontAlgn="auto" latinLnBrk="0" hangingPunct="1"/>
          <a:endParaRPr lang="da-DK" sz="1100" u="none" baseline="0">
            <a:solidFill>
              <a:schemeClr val="dk1"/>
            </a:solidFill>
            <a:effectLst/>
            <a:latin typeface="+mn-lt"/>
            <a:ea typeface="+mn-ea"/>
            <a:cs typeface="+mn-cs"/>
          </a:endParaRPr>
        </a:p>
        <a:p>
          <a:pPr eaLnBrk="1" fontAlgn="auto" latinLnBrk="0" hangingPunct="1"/>
          <a:r>
            <a:rPr lang="da-DK" sz="1100" u="none" baseline="0">
              <a:solidFill>
                <a:schemeClr val="dk1"/>
              </a:solidFill>
              <a:effectLst/>
              <a:latin typeface="+mn-lt"/>
              <a:ea typeface="+mn-ea"/>
              <a:cs typeface="+mn-cs"/>
            </a:rPr>
            <a:t>- Stadie 1 til Stadie 1: </a:t>
          </a:r>
          <a:r>
            <a:rPr lang="da-DK" sz="1100" b="1" u="none" baseline="0">
              <a:solidFill>
                <a:schemeClr val="dk1"/>
              </a:solidFill>
              <a:effectLst/>
              <a:latin typeface="+mn-lt"/>
              <a:ea typeface="+mn-ea"/>
              <a:cs typeface="+mn-cs"/>
            </a:rPr>
            <a:t>85</a:t>
          </a:r>
        </a:p>
        <a:p>
          <a:pPr eaLnBrk="1" fontAlgn="auto" latinLnBrk="0" hangingPunct="1"/>
          <a:r>
            <a:rPr lang="da-DK" sz="1100" u="none" baseline="0">
              <a:solidFill>
                <a:schemeClr val="dk1"/>
              </a:solidFill>
              <a:effectLst/>
              <a:latin typeface="+mn-lt"/>
              <a:ea typeface="+mn-ea"/>
              <a:cs typeface="+mn-cs"/>
            </a:rPr>
            <a:t>- Stadie 1 til Stadie 2: </a:t>
          </a:r>
          <a:r>
            <a:rPr lang="da-DK" sz="1100" b="1" u="none" baseline="0">
              <a:solidFill>
                <a:schemeClr val="dk1"/>
              </a:solidFill>
              <a:effectLst/>
              <a:latin typeface="+mn-lt"/>
              <a:ea typeface="+mn-ea"/>
              <a:cs typeface="+mn-cs"/>
            </a:rPr>
            <a:t>10</a:t>
          </a:r>
        </a:p>
        <a:p>
          <a:pPr eaLnBrk="1" fontAlgn="auto" latinLnBrk="0" hangingPunct="1"/>
          <a:r>
            <a:rPr lang="da-DK" sz="1100" b="0" u="none" baseline="0">
              <a:solidFill>
                <a:schemeClr val="dk1"/>
              </a:solidFill>
              <a:effectLst/>
              <a:latin typeface="+mn-lt"/>
              <a:ea typeface="+mn-ea"/>
              <a:cs typeface="+mn-cs"/>
            </a:rPr>
            <a:t>- Stadie 1 til Stadie 3: </a:t>
          </a:r>
          <a:r>
            <a:rPr lang="da-DK" sz="1100" b="1" u="none" baseline="0">
              <a:solidFill>
                <a:schemeClr val="dk1"/>
              </a:solidFill>
              <a:effectLst/>
              <a:latin typeface="+mn-lt"/>
              <a:ea typeface="+mn-ea"/>
              <a:cs typeface="+mn-cs"/>
            </a:rPr>
            <a:t>5</a:t>
          </a:r>
        </a:p>
        <a:p>
          <a:pPr eaLnBrk="1" fontAlgn="auto" latinLnBrk="0" hangingPunct="1"/>
          <a:endParaRPr lang="da-DK">
            <a:effectLst/>
          </a:endParaRPr>
        </a:p>
        <a:p>
          <a:pPr eaLnBrk="1" fontAlgn="auto" latinLnBrk="0" hangingPunct="1"/>
          <a:r>
            <a:rPr lang="da-DK">
              <a:effectLst/>
            </a:rPr>
            <a:t>Øvrige</a:t>
          </a:r>
          <a:r>
            <a:rPr lang="da-DK" baseline="0">
              <a:effectLst/>
            </a:rPr>
            <a:t> eksponeringer i stadie 2 og 3 indberettes på samme måde. </a:t>
          </a:r>
          <a:r>
            <a:rPr lang="da-DK">
              <a:effectLst/>
            </a:rPr>
            <a:t>I</a:t>
          </a:r>
          <a:r>
            <a:rPr lang="da-DK" baseline="0">
              <a:effectLst/>
            </a:rPr>
            <a:t> </a:t>
          </a:r>
          <a:r>
            <a:rPr lang="da-DK" sz="1100" baseline="0">
              <a:solidFill>
                <a:schemeClr val="dk1"/>
              </a:solidFill>
              <a:effectLst/>
              <a:latin typeface="+mn-lt"/>
              <a:ea typeface="+mn-ea"/>
              <a:cs typeface="+mn-cs"/>
            </a:rPr>
            <a:t>kolonne P-X indberettes </a:t>
          </a:r>
          <a:r>
            <a:rPr lang="da-DK" sz="1100">
              <a:solidFill>
                <a:schemeClr val="dk1"/>
              </a:solidFill>
              <a:effectLst/>
              <a:latin typeface="+mn-lt"/>
              <a:ea typeface="+mn-ea"/>
              <a:cs typeface="+mn-cs"/>
            </a:rPr>
            <a:t>beholdningen </a:t>
          </a:r>
          <a:r>
            <a:rPr lang="da-DK" sz="1100" baseline="0">
              <a:solidFill>
                <a:schemeClr val="dk1"/>
              </a:solidFill>
              <a:effectLst/>
              <a:latin typeface="+mn-lt"/>
              <a:ea typeface="+mn-ea"/>
              <a:cs typeface="+mn-cs"/>
            </a:rPr>
            <a:t>af udlån og garantier i </a:t>
          </a:r>
          <a:r>
            <a:rPr lang="da-DK" sz="1100" u="sng" baseline="0">
              <a:solidFill>
                <a:schemeClr val="dk1"/>
              </a:solidFill>
              <a:effectLst/>
              <a:latin typeface="+mn-lt"/>
              <a:ea typeface="+mn-ea"/>
              <a:cs typeface="+mn-cs"/>
            </a:rPr>
            <a:t>sidste år i stress-scenariet</a:t>
          </a:r>
          <a:r>
            <a:rPr lang="da-DK" sz="1100" baseline="0">
              <a:solidFill>
                <a:schemeClr val="dk1"/>
              </a:solidFill>
              <a:effectLst/>
              <a:latin typeface="+mn-lt"/>
              <a:ea typeface="+mn-ea"/>
              <a:cs typeface="+mn-cs"/>
            </a:rPr>
            <a:t> for de opdelte stadie-populationer. Disse tal kan afvige fra værdierne i udgangsåret (kolonne G-O), som følge af antagelserne om udlånsvækst i stress-scenariet. </a:t>
          </a:r>
        </a:p>
        <a:p>
          <a:pPr eaLnBrk="1" fontAlgn="auto" latinLnBrk="0" hangingPunct="1"/>
          <a:endParaRPr lang="da-DK" sz="1100" u="sng"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da-DK">
              <a:effectLst/>
            </a:rPr>
            <a:t>I den </a:t>
          </a:r>
          <a:r>
            <a:rPr lang="da-DK" b="1">
              <a:effectLst/>
            </a:rPr>
            <a:t>anden</a:t>
          </a:r>
          <a:r>
            <a:rPr lang="da-DK">
              <a:effectLst/>
            </a:rPr>
            <a:t> tabel</a:t>
          </a:r>
          <a:r>
            <a:rPr lang="da-DK" baseline="0">
              <a:effectLst/>
            </a:rPr>
            <a:t> indberettes </a:t>
          </a:r>
          <a:r>
            <a:rPr lang="da-DK" sz="1100" baseline="0">
              <a:solidFill>
                <a:schemeClr val="dk1"/>
              </a:solidFill>
              <a:effectLst/>
              <a:latin typeface="+mn-lt"/>
              <a:ea typeface="+mn-ea"/>
              <a:cs typeface="+mn-cs"/>
            </a:rPr>
            <a:t>akkumulerede nedskrivninger i udgangsåret og i sidste år i stress-scenariet opdelt efter stadie-populationer. </a:t>
          </a:r>
          <a:endParaRPr lang="da-DK">
            <a:effectLst/>
          </a:endParaRPr>
        </a:p>
        <a:p>
          <a:pPr eaLnBrk="1" fontAlgn="auto" latinLnBrk="0" hangingPunct="1"/>
          <a:endParaRPr lang="da-DK" baseline="0">
            <a:effectLst/>
          </a:endParaRPr>
        </a:p>
        <a:p>
          <a:pPr eaLnBrk="1" fontAlgn="auto" latinLnBrk="0" hangingPunct="1"/>
          <a:r>
            <a:rPr lang="da-DK" sz="1100" u="sng">
              <a:solidFill>
                <a:schemeClr val="dk1"/>
              </a:solidFill>
              <a:effectLst/>
              <a:latin typeface="+mn-lt"/>
              <a:ea typeface="+mn-ea"/>
              <a:cs typeface="+mn-cs"/>
            </a:rPr>
            <a:t>Eksempel</a:t>
          </a:r>
          <a:r>
            <a:rPr lang="da-DK" sz="1100" u="sng" baseline="0">
              <a:solidFill>
                <a:schemeClr val="dk1"/>
              </a:solidFill>
              <a:effectLst/>
              <a:latin typeface="+mn-lt"/>
              <a:ea typeface="+mn-ea"/>
              <a:cs typeface="+mn-cs"/>
            </a:rPr>
            <a:t> 2 (fortsat):</a:t>
          </a:r>
          <a:r>
            <a:rPr lang="da-DK" sz="1100" u="none" baseline="0">
              <a:solidFill>
                <a:schemeClr val="dk1"/>
              </a:solidFill>
              <a:effectLst/>
              <a:latin typeface="+mn-lt"/>
              <a:ea typeface="+mn-ea"/>
              <a:cs typeface="+mn-cs"/>
            </a:rPr>
            <a:t> For stadie 1 eksponeringerne i eksemplet ovenfor er der i </a:t>
          </a:r>
          <a:r>
            <a:rPr lang="da-DK" sz="1100" u="sng" baseline="0">
              <a:solidFill>
                <a:schemeClr val="dk1"/>
              </a:solidFill>
              <a:effectLst/>
              <a:latin typeface="+mn-lt"/>
              <a:ea typeface="+mn-ea"/>
              <a:cs typeface="+mn-cs"/>
            </a:rPr>
            <a:t>udgangsåret</a:t>
          </a:r>
          <a:r>
            <a:rPr lang="da-DK" sz="1100" u="none" baseline="0">
              <a:solidFill>
                <a:schemeClr val="dk1"/>
              </a:solidFill>
              <a:effectLst/>
              <a:latin typeface="+mn-lt"/>
              <a:ea typeface="+mn-ea"/>
              <a:cs typeface="+mn-cs"/>
            </a:rPr>
            <a:t> akkumulerede nedskrivninger for 10 i alt. Heraf er de 2 nedskrevet på eksponeringer, der migrerer til stadie 2 i stress-scenariet, 2 er nedskrevet på kunder, der migrerer til stadie 3, mens de resterende 6 er nedskrevet på kunder, der forbliver i stadie 1. </a:t>
          </a:r>
          <a:r>
            <a:rPr lang="da-DK" sz="1100" baseline="0">
              <a:solidFill>
                <a:schemeClr val="dk1"/>
              </a:solidFill>
              <a:effectLst/>
              <a:latin typeface="+mn-lt"/>
              <a:ea typeface="+mn-ea"/>
              <a:cs typeface="+mn-cs"/>
            </a:rPr>
            <a:t>Dermed indberettes følgende værdier for akkumulerede nedskrivninger i </a:t>
          </a:r>
          <a:r>
            <a:rPr lang="da-DK" sz="1100" u="sng" baseline="0">
              <a:solidFill>
                <a:schemeClr val="dk1"/>
              </a:solidFill>
              <a:effectLst/>
              <a:latin typeface="+mn-lt"/>
              <a:ea typeface="+mn-ea"/>
              <a:cs typeface="+mn-cs"/>
            </a:rPr>
            <a:t>udgangsåret</a:t>
          </a:r>
          <a:r>
            <a:rPr lang="da-DK" sz="1100" baseline="0">
              <a:solidFill>
                <a:schemeClr val="dk1"/>
              </a:solidFill>
              <a:effectLst/>
              <a:latin typeface="+mn-lt"/>
              <a:ea typeface="+mn-ea"/>
              <a:cs typeface="+mn-cs"/>
            </a:rPr>
            <a:t> (kolonne G-I):</a:t>
          </a:r>
          <a:endParaRPr lang="da-DK" baseline="0">
            <a:effectLst/>
          </a:endParaRPr>
        </a:p>
        <a:p>
          <a:pPr eaLnBrk="1" fontAlgn="auto" latinLnBrk="0" hangingPunct="1"/>
          <a:endParaRPr lang="da-DK" baseline="0">
            <a:effectLst/>
          </a:endParaRPr>
        </a:p>
        <a:p>
          <a:pPr eaLnBrk="1" fontAlgn="auto" latinLnBrk="0" hangingPunct="1"/>
          <a:r>
            <a:rPr lang="da-DK" sz="1100" baseline="0">
              <a:solidFill>
                <a:schemeClr val="dk1"/>
              </a:solidFill>
              <a:effectLst/>
              <a:latin typeface="+mn-lt"/>
              <a:ea typeface="+mn-ea"/>
              <a:cs typeface="+mn-cs"/>
            </a:rPr>
            <a:t>- Stadie 1 til Stadie 1: </a:t>
          </a:r>
          <a:r>
            <a:rPr lang="da-DK" sz="1100" b="1" baseline="0">
              <a:solidFill>
                <a:schemeClr val="dk1"/>
              </a:solidFill>
              <a:effectLst/>
              <a:latin typeface="+mn-lt"/>
              <a:ea typeface="+mn-ea"/>
              <a:cs typeface="+mn-cs"/>
            </a:rPr>
            <a:t>6</a:t>
          </a:r>
          <a:endParaRPr lang="da-DK">
            <a:effectLst/>
          </a:endParaRPr>
        </a:p>
        <a:p>
          <a:pPr eaLnBrk="1" fontAlgn="auto" latinLnBrk="0" hangingPunct="1"/>
          <a:r>
            <a:rPr lang="da-DK" sz="1100" baseline="0">
              <a:solidFill>
                <a:schemeClr val="dk1"/>
              </a:solidFill>
              <a:effectLst/>
              <a:latin typeface="+mn-lt"/>
              <a:ea typeface="+mn-ea"/>
              <a:cs typeface="+mn-cs"/>
            </a:rPr>
            <a:t>- Stadie 1 til Stadie 2: </a:t>
          </a:r>
          <a:r>
            <a:rPr lang="da-DK" sz="1100" b="1" baseline="0">
              <a:solidFill>
                <a:schemeClr val="dk1"/>
              </a:solidFill>
              <a:effectLst/>
              <a:latin typeface="+mn-lt"/>
              <a:ea typeface="+mn-ea"/>
              <a:cs typeface="+mn-cs"/>
            </a:rPr>
            <a:t>2</a:t>
          </a:r>
        </a:p>
        <a:p>
          <a:pPr eaLnBrk="1" fontAlgn="auto" latinLnBrk="0" hangingPunct="1"/>
          <a:r>
            <a:rPr lang="da-DK" sz="1100" b="0" baseline="0">
              <a:solidFill>
                <a:schemeClr val="dk1"/>
              </a:solidFill>
              <a:effectLst/>
              <a:latin typeface="+mn-lt"/>
              <a:ea typeface="+mn-ea"/>
              <a:cs typeface="+mn-cs"/>
            </a:rPr>
            <a:t>- Stadie 1 til Stadie 3: </a:t>
          </a:r>
          <a:r>
            <a:rPr lang="da-DK" sz="1100" b="1" baseline="0">
              <a:solidFill>
                <a:schemeClr val="dk1"/>
              </a:solidFill>
              <a:effectLst/>
              <a:latin typeface="+mn-lt"/>
              <a:ea typeface="+mn-ea"/>
              <a:cs typeface="+mn-cs"/>
            </a:rPr>
            <a:t>2</a:t>
          </a:r>
        </a:p>
        <a:p>
          <a:pPr eaLnBrk="1" fontAlgn="auto" latinLnBrk="0" hangingPunct="1"/>
          <a:endParaRPr lang="da-DK" sz="1100" b="1" baseline="0">
            <a:solidFill>
              <a:sysClr val="windowText" lastClr="000000"/>
            </a:solidFill>
            <a:effectLst/>
            <a:latin typeface="+mn-lt"/>
            <a:ea typeface="+mn-ea"/>
            <a:cs typeface="+mn-cs"/>
          </a:endParaRPr>
        </a:p>
        <a:p>
          <a:pPr eaLnBrk="1" fontAlgn="auto" latinLnBrk="0" hangingPunct="1"/>
          <a:r>
            <a:rPr lang="da-DK">
              <a:solidFill>
                <a:sysClr val="windowText" lastClr="000000"/>
              </a:solidFill>
              <a:effectLst/>
            </a:rPr>
            <a:t>For</a:t>
          </a:r>
          <a:r>
            <a:rPr lang="da-DK" baseline="0">
              <a:solidFill>
                <a:sysClr val="windowText" lastClr="000000"/>
              </a:solidFill>
              <a:effectLst/>
            </a:rPr>
            <a:t> ø</a:t>
          </a:r>
          <a:r>
            <a:rPr lang="da-DK">
              <a:solidFill>
                <a:sysClr val="windowText" lastClr="000000"/>
              </a:solidFill>
              <a:effectLst/>
            </a:rPr>
            <a:t>vrige</a:t>
          </a:r>
          <a:r>
            <a:rPr lang="da-DK" baseline="0">
              <a:solidFill>
                <a:sysClr val="windowText" lastClr="000000"/>
              </a:solidFill>
              <a:effectLst/>
            </a:rPr>
            <a:t> stadie-populationer indberettes t</a:t>
          </a:r>
          <a:r>
            <a:rPr lang="da-DK">
              <a:solidFill>
                <a:sysClr val="windowText" lastClr="000000"/>
              </a:solidFill>
              <a:effectLst/>
            </a:rPr>
            <a:t>ilsvarende.</a:t>
          </a:r>
          <a:r>
            <a:rPr lang="da-DK" baseline="0">
              <a:solidFill>
                <a:sysClr val="windowText" lastClr="000000"/>
              </a:solidFill>
              <a:effectLst/>
            </a:rPr>
            <a:t> I kolonne P-X indberettes akkumulerede nedskrivninger </a:t>
          </a:r>
          <a:r>
            <a:rPr lang="da-DK" sz="1100" baseline="0">
              <a:solidFill>
                <a:sysClr val="windowText" lastClr="000000"/>
              </a:solidFill>
              <a:effectLst/>
              <a:latin typeface="+mn-lt"/>
              <a:ea typeface="+mn-ea"/>
              <a:cs typeface="+mn-cs"/>
            </a:rPr>
            <a:t>i </a:t>
          </a:r>
          <a:r>
            <a:rPr lang="da-DK" sz="1100" u="sng" baseline="0">
              <a:solidFill>
                <a:sysClr val="windowText" lastClr="000000"/>
              </a:solidFill>
              <a:effectLst/>
              <a:latin typeface="+mn-lt"/>
              <a:ea typeface="+mn-ea"/>
              <a:cs typeface="+mn-cs"/>
            </a:rPr>
            <a:t>sidste år i stress-scenariet</a:t>
          </a:r>
          <a:r>
            <a:rPr lang="da-DK" sz="1100" baseline="0">
              <a:solidFill>
                <a:sysClr val="windowText" lastClr="000000"/>
              </a:solidFill>
              <a:effectLst/>
              <a:latin typeface="+mn-lt"/>
              <a:ea typeface="+mn-ea"/>
              <a:cs typeface="+mn-cs"/>
            </a:rPr>
            <a:t> for de opdelte stadie-populationer, hvor der er taget højde for de driftsførte nedskrivninger på stadie-populationerne i løbet af stress-scenariet. Indberetningen skal reflektere værdier </a:t>
          </a:r>
          <a:r>
            <a:rPr lang="da-DK" sz="1100" u="none" baseline="0">
              <a:solidFill>
                <a:sysClr val="windowText" lastClr="000000"/>
              </a:solidFill>
              <a:effectLst/>
              <a:latin typeface="+mn-lt"/>
              <a:ea typeface="+mn-ea"/>
              <a:cs typeface="+mn-cs"/>
            </a:rPr>
            <a:t>efter der er taget </a:t>
          </a:r>
          <a:r>
            <a:rPr lang="da-DK" sz="1100" baseline="0">
              <a:solidFill>
                <a:sysClr val="windowText" lastClr="000000"/>
              </a:solidFill>
              <a:effectLst/>
              <a:latin typeface="+mn-lt"/>
              <a:ea typeface="+mn-ea"/>
              <a:cs typeface="+mn-cs"/>
            </a:rPr>
            <a:t>højde for antagelsen om udlånsvækst i stress-scenariet.  </a:t>
          </a:r>
        </a:p>
        <a:p>
          <a:pPr eaLnBrk="1" fontAlgn="auto" latinLnBrk="0" hangingPunct="1"/>
          <a:endParaRPr lang="da-DK" sz="110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da-DK" sz="1100">
              <a:solidFill>
                <a:schemeClr val="dk1"/>
              </a:solidFill>
              <a:effectLst/>
              <a:latin typeface="+mn-lt"/>
              <a:ea typeface="+mn-ea"/>
              <a:cs typeface="+mn-cs"/>
            </a:rPr>
            <a:t>I den </a:t>
          </a:r>
          <a:r>
            <a:rPr lang="da-DK" sz="1100" b="1">
              <a:solidFill>
                <a:schemeClr val="dk1"/>
              </a:solidFill>
              <a:effectLst/>
              <a:latin typeface="+mn-lt"/>
              <a:ea typeface="+mn-ea"/>
              <a:cs typeface="+mn-cs"/>
            </a:rPr>
            <a:t>tredje</a:t>
          </a:r>
          <a:r>
            <a:rPr lang="da-DK" sz="1100">
              <a:solidFill>
                <a:schemeClr val="dk1"/>
              </a:solidFill>
              <a:effectLst/>
              <a:latin typeface="+mn-lt"/>
              <a:ea typeface="+mn-ea"/>
              <a:cs typeface="+mn-cs"/>
            </a:rPr>
            <a:t> tabel</a:t>
          </a:r>
          <a:r>
            <a:rPr lang="da-DK" sz="1100" baseline="0">
              <a:solidFill>
                <a:schemeClr val="dk1"/>
              </a:solidFill>
              <a:effectLst/>
              <a:latin typeface="+mn-lt"/>
              <a:ea typeface="+mn-ea"/>
              <a:cs typeface="+mn-cs"/>
            </a:rPr>
            <a:t> indberettes summen af de driftsførte nedskrivninger over de 3 år i stress-scenariet fordelt efter stadie-populationer. </a:t>
          </a:r>
        </a:p>
        <a:p>
          <a:pPr marL="0" marR="0" indent="0" defTabSz="914400" eaLnBrk="1" fontAlgn="auto" latinLnBrk="0" hangingPunct="1">
            <a:lnSpc>
              <a:spcPct val="100000"/>
            </a:lnSpc>
            <a:spcBef>
              <a:spcPts val="0"/>
            </a:spcBef>
            <a:spcAft>
              <a:spcPts val="0"/>
            </a:spcAft>
            <a:buClrTx/>
            <a:buSzTx/>
            <a:buFontTx/>
            <a:buNone/>
            <a:tabLst/>
            <a:defRPr/>
          </a:pPr>
          <a:endParaRPr lang="da-DK" sz="110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da-DK" sz="1100" baseline="0">
              <a:solidFill>
                <a:schemeClr val="dk1"/>
              </a:solidFill>
              <a:effectLst/>
              <a:latin typeface="+mn-lt"/>
              <a:ea typeface="+mn-ea"/>
              <a:cs typeface="+mn-cs"/>
            </a:rPr>
            <a:t>Baseret på de indberettede værdier i kolonne G-X beregnes for de 3 tabeller automatisk værdier for </a:t>
          </a:r>
          <a:r>
            <a:rPr lang="da-DK" sz="1100" u="sng" baseline="0">
              <a:solidFill>
                <a:schemeClr val="dk1"/>
              </a:solidFill>
              <a:effectLst/>
              <a:latin typeface="+mn-lt"/>
              <a:ea typeface="+mn-ea"/>
              <a:cs typeface="+mn-cs"/>
            </a:rPr>
            <a:t>udgangsåret</a:t>
          </a:r>
          <a:r>
            <a:rPr lang="da-DK" sz="1100" baseline="0">
              <a:solidFill>
                <a:schemeClr val="dk1"/>
              </a:solidFill>
              <a:effectLst/>
              <a:latin typeface="+mn-lt"/>
              <a:ea typeface="+mn-ea"/>
              <a:cs typeface="+mn-cs"/>
            </a:rPr>
            <a:t> og </a:t>
          </a:r>
          <a:r>
            <a:rPr lang="da-DK" sz="1100" u="sng" baseline="0">
              <a:solidFill>
                <a:schemeClr val="dk1"/>
              </a:solidFill>
              <a:effectLst/>
              <a:latin typeface="+mn-lt"/>
              <a:ea typeface="+mn-ea"/>
              <a:cs typeface="+mn-cs"/>
            </a:rPr>
            <a:t>sidste år i stress-scenariet</a:t>
          </a:r>
          <a:r>
            <a:rPr lang="da-DK" sz="1100" u="none" baseline="0">
              <a:solidFill>
                <a:schemeClr val="dk1"/>
              </a:solidFill>
              <a:effectLst/>
              <a:latin typeface="+mn-lt"/>
              <a:ea typeface="+mn-ea"/>
              <a:cs typeface="+mn-cs"/>
            </a:rPr>
            <a:t> fordelt på stadier.</a:t>
          </a:r>
          <a:r>
            <a:rPr lang="da-DK" sz="1100" baseline="0">
              <a:solidFill>
                <a:schemeClr val="dk1"/>
              </a:solidFill>
              <a:effectLst/>
              <a:latin typeface="+mn-lt"/>
              <a:ea typeface="+mn-ea"/>
              <a:cs typeface="+mn-cs"/>
            </a:rPr>
            <a:t> En undtagelse er den </a:t>
          </a:r>
          <a:r>
            <a:rPr lang="da-DK" sz="1100" b="1" baseline="0">
              <a:solidFill>
                <a:schemeClr val="dk1"/>
              </a:solidFill>
              <a:effectLst/>
              <a:latin typeface="+mn-lt"/>
              <a:ea typeface="+mn-ea"/>
              <a:cs typeface="+mn-cs"/>
            </a:rPr>
            <a:t>tredje</a:t>
          </a:r>
          <a:r>
            <a:rPr lang="da-DK" sz="1100" b="0" baseline="0">
              <a:solidFill>
                <a:schemeClr val="dk1"/>
              </a:solidFill>
              <a:effectLst/>
              <a:latin typeface="+mn-lt"/>
              <a:ea typeface="+mn-ea"/>
              <a:cs typeface="+mn-cs"/>
            </a:rPr>
            <a:t> tabel, hvor de driftsførte nedskrivninger i </a:t>
          </a:r>
          <a:r>
            <a:rPr lang="da-DK" sz="1100" b="0" u="sng" baseline="0">
              <a:solidFill>
                <a:schemeClr val="dk1"/>
              </a:solidFill>
              <a:effectLst/>
              <a:latin typeface="+mn-lt"/>
              <a:ea typeface="+mn-ea"/>
              <a:cs typeface="+mn-cs"/>
            </a:rPr>
            <a:t>udgangsåret</a:t>
          </a:r>
          <a:r>
            <a:rPr lang="da-DK" sz="1100" b="0" baseline="0">
              <a:solidFill>
                <a:schemeClr val="dk1"/>
              </a:solidFill>
              <a:effectLst/>
              <a:latin typeface="+mn-lt"/>
              <a:ea typeface="+mn-ea"/>
              <a:cs typeface="+mn-cs"/>
            </a:rPr>
            <a:t> skal indberettes i de grå felter.</a:t>
          </a:r>
          <a:endParaRPr lang="da-DK">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da-DK">
            <a:effectLst/>
          </a:endParaRPr>
        </a:p>
        <a:p>
          <a:pPr marL="0" marR="0" indent="0" defTabSz="914400" eaLnBrk="1" fontAlgn="auto" latinLnBrk="0" hangingPunct="1">
            <a:lnSpc>
              <a:spcPct val="100000"/>
            </a:lnSpc>
            <a:spcBef>
              <a:spcPts val="0"/>
            </a:spcBef>
            <a:spcAft>
              <a:spcPts val="0"/>
            </a:spcAft>
            <a:buClrTx/>
            <a:buSzTx/>
            <a:buFontTx/>
            <a:buNone/>
            <a:tabLst/>
            <a:defRPr/>
          </a:pPr>
          <a:r>
            <a:rPr lang="da-DK">
              <a:effectLst/>
            </a:rPr>
            <a:t>Øvrige tabeller beregnes</a:t>
          </a:r>
          <a:r>
            <a:rPr lang="da-DK" baseline="0">
              <a:effectLst/>
            </a:rPr>
            <a:t> automatisk.</a:t>
          </a:r>
          <a:endParaRPr lang="da-DK">
            <a:effectLst/>
          </a:endParaRPr>
        </a:p>
        <a:p>
          <a:pPr eaLnBrk="1" fontAlgn="auto" latinLnBrk="0" hangingPunct="1"/>
          <a:endParaRPr lang="da-DK">
            <a:effectLst/>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313766</xdr:colOff>
      <xdr:row>20</xdr:row>
      <xdr:rowOff>33616</xdr:rowOff>
    </xdr:from>
    <xdr:to>
      <xdr:col>6</xdr:col>
      <xdr:colOff>448234</xdr:colOff>
      <xdr:row>54</xdr:row>
      <xdr:rowOff>11205</xdr:rowOff>
    </xdr:to>
    <xdr:sp macro="" textlink="">
      <xdr:nvSpPr>
        <xdr:cNvPr id="2" name="Tekstfelt 1">
          <a:extLst>
            <a:ext uri="{FF2B5EF4-FFF2-40B4-BE49-F238E27FC236}">
              <a16:creationId xmlns:a16="http://schemas.microsoft.com/office/drawing/2014/main" id="{58C2A398-EF78-4F2A-AAB9-C05E43928BCF}"/>
            </a:ext>
          </a:extLst>
        </xdr:cNvPr>
        <xdr:cNvSpPr txBox="1"/>
      </xdr:nvSpPr>
      <xdr:spPr>
        <a:xfrm>
          <a:off x="7205384" y="4123763"/>
          <a:ext cx="3664321" cy="6454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100" b="1">
              <a:solidFill>
                <a:schemeClr val="tx1"/>
              </a:solidFill>
              <a:effectLst/>
              <a:latin typeface="+mn-lt"/>
              <a:ea typeface="+mn-ea"/>
              <a:cs typeface="+mn-cs"/>
            </a:rPr>
            <a:t>Indberetningsvejledning</a:t>
          </a:r>
        </a:p>
        <a:p>
          <a:r>
            <a:rPr lang="da-DK" sz="1100">
              <a:solidFill>
                <a:schemeClr val="tx1"/>
              </a:solidFill>
              <a:effectLst/>
              <a:latin typeface="+mn-lt"/>
              <a:ea typeface="+mn-ea"/>
              <a:cs typeface="+mn-cs"/>
            </a:rPr>
            <a:t>På siden indberettes oplysninger om den del af de akkumulerede nedskrivninger på udlån og garantier i udgangsåret, der udgøres af ledelsesmæssige skøn (også kendt under betegnelsen Post Model Adjustments, PMA) samt In-Model Adjustments (IMA). Indberetningen omfatter danske og udenlandske erhvervs- og privatkunder. </a:t>
          </a:r>
        </a:p>
        <a:p>
          <a:r>
            <a:rPr lang="da-DK" sz="1100">
              <a:solidFill>
                <a:schemeClr val="tx1"/>
              </a:solidFill>
              <a:effectLst/>
              <a:latin typeface="+mn-lt"/>
              <a:ea typeface="+mn-ea"/>
              <a:cs typeface="+mn-cs"/>
            </a:rPr>
            <a:t> </a:t>
          </a:r>
        </a:p>
        <a:p>
          <a:r>
            <a:rPr lang="da-DK" sz="1100">
              <a:solidFill>
                <a:schemeClr val="tx1"/>
              </a:solidFill>
              <a:effectLst/>
              <a:latin typeface="+mn-lt"/>
              <a:ea typeface="+mn-ea"/>
              <a:cs typeface="+mn-cs"/>
            </a:rPr>
            <a:t>Ledelsesmæssige skøn indberettes efter samme definition som udmøntet i KRGS/C og afgrænses her til kategori 1 (”</a:t>
          </a:r>
          <a:r>
            <a:rPr lang="da-DK" sz="1100" i="1">
              <a:solidFill>
                <a:schemeClr val="tx1"/>
              </a:solidFill>
              <a:effectLst/>
              <a:latin typeface="+mn-lt"/>
              <a:ea typeface="+mn-ea"/>
              <a:cs typeface="+mn-cs"/>
            </a:rPr>
            <a:t>Forventede tab, der er vanskelige at opgøre på det enkelte engagement på grund af en omskiftelig verden”</a:t>
          </a:r>
          <a:r>
            <a:rPr lang="da-DK" sz="1100">
              <a:solidFill>
                <a:schemeClr val="tx1"/>
              </a:solidFill>
              <a:effectLst/>
              <a:latin typeface="+mn-lt"/>
              <a:ea typeface="+mn-ea"/>
              <a:cs typeface="+mn-cs"/>
            </a:rPr>
            <a:t>). In-Model Adjustments dækker over justeringer til de forventede tab (Expected Credit Losses, ECL) foretaget inden for instituttets modelberegnede nedskrivninger (fx justeringer til kreditparametre), der afspejler en ledelsesmæssig vurdering, og</a:t>
          </a:r>
          <a:r>
            <a:rPr lang="da-DK" sz="1100" baseline="0">
              <a:solidFill>
                <a:schemeClr val="tx1"/>
              </a:solidFill>
              <a:effectLst/>
              <a:latin typeface="+mn-lt"/>
              <a:ea typeface="+mn-ea"/>
              <a:cs typeface="+mn-cs"/>
            </a:rPr>
            <a:t> som skal fange samme type af forventede tab som de ledelsesmæssige skøn i kategori 1</a:t>
          </a:r>
          <a:r>
            <a:rPr lang="da-DK" sz="1100">
              <a:solidFill>
                <a:schemeClr val="tx1"/>
              </a:solidFill>
              <a:effectLst/>
              <a:latin typeface="+mn-lt"/>
              <a:ea typeface="+mn-ea"/>
              <a:cs typeface="+mn-cs"/>
            </a:rPr>
            <a:t>. </a:t>
          </a:r>
        </a:p>
        <a:p>
          <a:r>
            <a:rPr lang="da-DK" sz="1100">
              <a:solidFill>
                <a:schemeClr val="tx1"/>
              </a:solidFill>
              <a:effectLst/>
              <a:latin typeface="+mn-lt"/>
              <a:ea typeface="+mn-ea"/>
              <a:cs typeface="+mn-cs"/>
            </a:rPr>
            <a:t> </a:t>
          </a:r>
        </a:p>
        <a:p>
          <a:r>
            <a:rPr lang="da-DK" sz="1100">
              <a:solidFill>
                <a:schemeClr val="tx1"/>
              </a:solidFill>
              <a:effectLst/>
              <a:latin typeface="+mn-lt"/>
              <a:ea typeface="+mn-ea"/>
              <a:cs typeface="+mn-cs"/>
            </a:rPr>
            <a:t>I den første tabel fordeles ledelsesmæssige skøn og IMA’er efter om de er afsat med henblik på at afdække </a:t>
          </a:r>
          <a:r>
            <a:rPr lang="da-DK" sz="1100" i="1">
              <a:solidFill>
                <a:schemeClr val="tx1"/>
              </a:solidFill>
              <a:effectLst/>
              <a:latin typeface="+mn-lt"/>
              <a:ea typeface="+mn-ea"/>
              <a:cs typeface="+mn-cs"/>
            </a:rPr>
            <a:t>makroøkonomiske-, landbrugsrelaterede- </a:t>
          </a:r>
          <a:r>
            <a:rPr lang="da-DK" sz="1100">
              <a:solidFill>
                <a:schemeClr val="tx1"/>
              </a:solidFill>
              <a:effectLst/>
              <a:latin typeface="+mn-lt"/>
              <a:ea typeface="+mn-ea"/>
              <a:cs typeface="+mn-cs"/>
            </a:rPr>
            <a:t>eller </a:t>
          </a:r>
          <a:r>
            <a:rPr lang="da-DK" sz="1100" i="1">
              <a:solidFill>
                <a:schemeClr val="tx1"/>
              </a:solidFill>
              <a:effectLst/>
              <a:latin typeface="+mn-lt"/>
              <a:ea typeface="+mn-ea"/>
              <a:cs typeface="+mn-cs"/>
            </a:rPr>
            <a:t>andre</a:t>
          </a:r>
          <a:r>
            <a:rPr lang="da-DK" sz="1100">
              <a:solidFill>
                <a:schemeClr val="tx1"/>
              </a:solidFill>
              <a:effectLst/>
              <a:latin typeface="+mn-lt"/>
              <a:ea typeface="+mn-ea"/>
              <a:cs typeface="+mn-cs"/>
            </a:rPr>
            <a:t> risici. Kategoriseringen foretages efter bedste evne og beskrives kort i dokumentationen. Desuden underopdeles på erhverv og privat. Endeligt angives hvor stor en del af de afsatte midler, der antages at blive tilbageført i instituttets fremskrivninger under de tre år i stress-scenariet.  </a:t>
          </a:r>
        </a:p>
        <a:p>
          <a:r>
            <a:rPr lang="da-DK" sz="1100">
              <a:solidFill>
                <a:schemeClr val="tx1"/>
              </a:solidFill>
              <a:effectLst/>
              <a:latin typeface="+mn-lt"/>
              <a:ea typeface="+mn-ea"/>
              <a:cs typeface="+mn-cs"/>
            </a:rPr>
            <a:t> </a:t>
          </a:r>
        </a:p>
        <a:p>
          <a:r>
            <a:rPr lang="da-DK" sz="1100">
              <a:solidFill>
                <a:schemeClr val="tx1"/>
              </a:solidFill>
              <a:effectLst/>
              <a:latin typeface="+mn-lt"/>
              <a:ea typeface="+mn-ea"/>
              <a:cs typeface="+mn-cs"/>
            </a:rPr>
            <a:t>I den anden tabel fordeles ledelsesmæssige skøn og IMA’er afsat til </a:t>
          </a:r>
          <a:r>
            <a:rPr lang="da-DK" sz="1100" i="1">
              <a:solidFill>
                <a:schemeClr val="tx1"/>
              </a:solidFill>
              <a:effectLst/>
              <a:latin typeface="+mn-lt"/>
              <a:ea typeface="+mn-ea"/>
              <a:cs typeface="+mn-cs"/>
            </a:rPr>
            <a:t>makroøkonomiske risici</a:t>
          </a:r>
          <a:r>
            <a:rPr lang="da-DK" sz="1100">
              <a:solidFill>
                <a:schemeClr val="tx1"/>
              </a:solidFill>
              <a:effectLst/>
              <a:latin typeface="+mn-lt"/>
              <a:ea typeface="+mn-ea"/>
              <a:cs typeface="+mn-cs"/>
            </a:rPr>
            <a:t> ud på brancher for erhverv, jf. markering med grøn. Det er kun tillæg som instituttet tilbagefører</a:t>
          </a:r>
          <a:r>
            <a:rPr lang="da-DK" sz="1100" baseline="0">
              <a:solidFill>
                <a:schemeClr val="tx1"/>
              </a:solidFill>
              <a:effectLst/>
              <a:latin typeface="+mn-lt"/>
              <a:ea typeface="+mn-ea"/>
              <a:cs typeface="+mn-cs"/>
            </a:rPr>
            <a:t> i stress-scenariet, som skal medtages i opgørelsen.</a:t>
          </a:r>
          <a:r>
            <a:rPr lang="da-DK" sz="1100">
              <a:solidFill>
                <a:schemeClr val="tx1"/>
              </a:solidFill>
              <a:effectLst/>
              <a:latin typeface="+mn-lt"/>
              <a:ea typeface="+mn-ea"/>
              <a:cs typeface="+mn-cs"/>
            </a:rPr>
            <a:t> Totalen</a:t>
          </a:r>
          <a:r>
            <a:rPr lang="da-DK" sz="1100" baseline="0">
              <a:solidFill>
                <a:schemeClr val="tx1"/>
              </a:solidFill>
              <a:effectLst/>
              <a:latin typeface="+mn-lt"/>
              <a:ea typeface="+mn-ea"/>
              <a:cs typeface="+mn-cs"/>
            </a:rPr>
            <a:t> skal stemme overens med oplysningerne i den første tabel (dvs. d</a:t>
          </a:r>
          <a:r>
            <a:rPr lang="da-DK" sz="1100">
              <a:solidFill>
                <a:schemeClr val="tx1"/>
              </a:solidFill>
              <a:effectLst/>
              <a:latin typeface="+mn-lt"/>
              <a:ea typeface="+mn-ea"/>
              <a:cs typeface="+mn-cs"/>
            </a:rPr>
            <a:t>e to grønne celler skal stemme overens).</a:t>
          </a:r>
        </a:p>
        <a:p>
          <a:endParaRPr lang="da-DK" sz="1100" b="0" baseline="0">
            <a:solidFill>
              <a:schemeClr val="tx1"/>
            </a:solidFill>
          </a:endParaRPr>
        </a:p>
        <a:p>
          <a:r>
            <a:rPr lang="da-DK" sz="1100" b="0" baseline="0">
              <a:solidFill>
                <a:schemeClr val="tx1"/>
              </a:solidFill>
            </a:rPr>
            <a:t>Skemaet skal alene udfyldes på institutniveau (solo).</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298313</xdr:colOff>
      <xdr:row>1</xdr:row>
      <xdr:rowOff>9684</xdr:rowOff>
    </xdr:from>
    <xdr:to>
      <xdr:col>18</xdr:col>
      <xdr:colOff>347489</xdr:colOff>
      <xdr:row>24</xdr:row>
      <xdr:rowOff>141333</xdr:rowOff>
    </xdr:to>
    <xdr:sp macro="" textlink="">
      <xdr:nvSpPr>
        <xdr:cNvPr id="2" name="Tekstfelt 1">
          <a:extLst>
            <a:ext uri="{FF2B5EF4-FFF2-40B4-BE49-F238E27FC236}">
              <a16:creationId xmlns:a16="http://schemas.microsoft.com/office/drawing/2014/main" id="{00000000-0008-0000-0B00-000002000000}"/>
            </a:ext>
          </a:extLst>
        </xdr:cNvPr>
        <xdr:cNvSpPr txBox="1"/>
      </xdr:nvSpPr>
      <xdr:spPr>
        <a:xfrm>
          <a:off x="10275751" y="200184"/>
          <a:ext cx="7335801" cy="612049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400" b="1" u="sng">
              <a:solidFill>
                <a:schemeClr val="dk1"/>
              </a:solidFill>
              <a:effectLst/>
              <a:latin typeface="+mn-lt"/>
              <a:ea typeface="+mn-ea"/>
              <a:cs typeface="+mn-cs"/>
            </a:rPr>
            <a:t>Indberetningsvejledning</a:t>
          </a:r>
        </a:p>
        <a:p>
          <a:endParaRPr lang="da-DK" sz="1100" b="1">
            <a:solidFill>
              <a:schemeClr val="dk1"/>
            </a:solidFill>
            <a:effectLst/>
            <a:latin typeface="+mn-lt"/>
            <a:ea typeface="+mn-ea"/>
            <a:cs typeface="+mn-cs"/>
          </a:endParaRPr>
        </a:p>
        <a:p>
          <a:r>
            <a:rPr lang="da-DK" sz="1100">
              <a:solidFill>
                <a:schemeClr val="dk1"/>
              </a:solidFill>
              <a:effectLst/>
              <a:latin typeface="+mn-lt"/>
              <a:ea typeface="+mn-ea"/>
              <a:cs typeface="+mn-cs"/>
            </a:rPr>
            <a:t>Indberetningsniveau: Pengeinstituttet solo </a:t>
          </a:r>
        </a:p>
        <a:p>
          <a:r>
            <a:rPr lang="da-DK" sz="1100">
              <a:solidFill>
                <a:schemeClr val="dk1"/>
              </a:solidFill>
              <a:effectLst/>
              <a:latin typeface="+mn-lt"/>
              <a:ea typeface="+mn-ea"/>
              <a:cs typeface="+mn-cs"/>
            </a:rPr>
            <a:t> </a:t>
          </a:r>
        </a:p>
        <a:p>
          <a:r>
            <a:rPr lang="da-DK" sz="1100">
              <a:solidFill>
                <a:schemeClr val="dk1"/>
              </a:solidFill>
              <a:effectLst/>
              <a:latin typeface="+mn-lt"/>
              <a:ea typeface="+mn-ea"/>
              <a:cs typeface="+mn-cs"/>
            </a:rPr>
            <a:t>Pengeinstituttet skal indberette bankudlån med sikkerhed i fast ejendom til </a:t>
          </a:r>
          <a:r>
            <a:rPr lang="da-DK" sz="1100" i="1">
              <a:solidFill>
                <a:schemeClr val="dk1"/>
              </a:solidFill>
              <a:effectLst/>
              <a:latin typeface="+mn-lt"/>
              <a:ea typeface="+mn-ea"/>
              <a:cs typeface="+mn-cs"/>
            </a:rPr>
            <a:t>danske</a:t>
          </a:r>
          <a:r>
            <a:rPr lang="da-DK" sz="1100">
              <a:solidFill>
                <a:schemeClr val="dk1"/>
              </a:solidFill>
              <a:effectLst/>
              <a:latin typeface="+mn-lt"/>
              <a:ea typeface="+mn-ea"/>
              <a:cs typeface="+mn-cs"/>
            </a:rPr>
            <a:t> privatkunder fordelt på LTV-bånd. Det samlede bankudlån med sikkerhed i fast ejendom opdeles i underkategorierne </a:t>
          </a:r>
          <a:r>
            <a:rPr lang="da-DK" sz="1100" i="1">
              <a:solidFill>
                <a:schemeClr val="dk1"/>
              </a:solidFill>
              <a:effectLst/>
              <a:latin typeface="+mn-lt"/>
              <a:ea typeface="+mn-ea"/>
              <a:cs typeface="+mn-cs"/>
            </a:rPr>
            <a:t>realkreditlignende bankudlån</a:t>
          </a:r>
          <a:r>
            <a:rPr lang="da-DK" sz="1100">
              <a:solidFill>
                <a:schemeClr val="dk1"/>
              </a:solidFill>
              <a:effectLst/>
              <a:latin typeface="+mn-lt"/>
              <a:ea typeface="+mn-ea"/>
              <a:cs typeface="+mn-cs"/>
            </a:rPr>
            <a:t>, </a:t>
          </a:r>
          <a:r>
            <a:rPr lang="da-DK" sz="1100" i="1">
              <a:solidFill>
                <a:schemeClr val="dk1"/>
              </a:solidFill>
              <a:effectLst/>
              <a:latin typeface="+mn-lt"/>
              <a:ea typeface="+mn-ea"/>
              <a:cs typeface="+mn-cs"/>
            </a:rPr>
            <a:t>udlån med pant i andelsbolig</a:t>
          </a:r>
          <a:r>
            <a:rPr lang="da-DK" sz="1100">
              <a:solidFill>
                <a:schemeClr val="dk1"/>
              </a:solidFill>
              <a:effectLst/>
              <a:latin typeface="+mn-lt"/>
              <a:ea typeface="+mn-ea"/>
              <a:cs typeface="+mn-cs"/>
            </a:rPr>
            <a:t> og </a:t>
          </a:r>
          <a:r>
            <a:rPr lang="da-DK" sz="1100" i="1">
              <a:solidFill>
                <a:schemeClr val="dk1"/>
              </a:solidFill>
              <a:effectLst/>
              <a:latin typeface="+mn-lt"/>
              <a:ea typeface="+mn-ea"/>
              <a:cs typeface="+mn-cs"/>
            </a:rPr>
            <a:t>andre udlån med sikkerhed i fast ejendom</a:t>
          </a:r>
          <a:r>
            <a:rPr lang="da-DK" sz="1100">
              <a:solidFill>
                <a:schemeClr val="dk1"/>
              </a:solidFill>
              <a:effectLst/>
              <a:latin typeface="+mn-lt"/>
              <a:ea typeface="+mn-ea"/>
              <a:cs typeface="+mn-cs"/>
            </a:rPr>
            <a:t>. </a:t>
          </a:r>
        </a:p>
        <a:p>
          <a:r>
            <a:rPr lang="da-DK" sz="1100">
              <a:solidFill>
                <a:schemeClr val="dk1"/>
              </a:solidFill>
              <a:effectLst/>
              <a:latin typeface="+mn-lt"/>
              <a:ea typeface="+mn-ea"/>
              <a:cs typeface="+mn-cs"/>
            </a:rPr>
            <a:t> </a:t>
          </a:r>
        </a:p>
        <a:p>
          <a:r>
            <a:rPr lang="da-DK" sz="1100">
              <a:solidFill>
                <a:schemeClr val="dk1"/>
              </a:solidFill>
              <a:effectLst/>
              <a:latin typeface="+mn-lt"/>
              <a:ea typeface="+mn-ea"/>
              <a:cs typeface="+mn-cs"/>
            </a:rPr>
            <a:t>Som en memo-post indhentes via formelreferencer det indberettede beløb for udlån og garantier for den tilsvarende kategori under fanen </a:t>
          </a:r>
          <a:r>
            <a:rPr lang="da-DK" sz="1100" i="1">
              <a:solidFill>
                <a:schemeClr val="dk1"/>
              </a:solidFill>
              <a:effectLst/>
              <a:latin typeface="+mn-lt"/>
              <a:ea typeface="+mn-ea"/>
              <a:cs typeface="+mn-cs"/>
            </a:rPr>
            <a:t>Nedskrivninger</a:t>
          </a:r>
          <a:r>
            <a:rPr lang="da-DK" sz="1100">
              <a:solidFill>
                <a:schemeClr val="dk1"/>
              </a:solidFill>
              <a:effectLst/>
              <a:latin typeface="+mn-lt"/>
              <a:ea typeface="+mn-ea"/>
              <a:cs typeface="+mn-cs"/>
            </a:rPr>
            <a:t>. Feltet ”Afvigelse” sammenligner summen af det indberettede beløb fordelt på LTV-bånd med totalen indberettet på fanen </a:t>
          </a:r>
          <a:r>
            <a:rPr lang="da-DK" sz="1100" i="1">
              <a:solidFill>
                <a:schemeClr val="dk1"/>
              </a:solidFill>
              <a:effectLst/>
              <a:latin typeface="+mn-lt"/>
              <a:ea typeface="+mn-ea"/>
              <a:cs typeface="+mn-cs"/>
            </a:rPr>
            <a:t>Nedskrivninger. </a:t>
          </a:r>
          <a:r>
            <a:rPr lang="da-DK" sz="1100">
              <a:solidFill>
                <a:schemeClr val="dk1"/>
              </a:solidFill>
              <a:effectLst/>
              <a:latin typeface="+mn-lt"/>
              <a:ea typeface="+mn-ea"/>
              <a:cs typeface="+mn-cs"/>
            </a:rPr>
            <a:t>Tallene forventes at være tæt på ens, men der kan være mindre afgivelser som følge af forskellig opgørelsesmetode.</a:t>
          </a:r>
        </a:p>
        <a:p>
          <a:r>
            <a:rPr lang="da-DK" sz="1100">
              <a:solidFill>
                <a:schemeClr val="dk1"/>
              </a:solidFill>
              <a:effectLst/>
              <a:latin typeface="+mn-lt"/>
              <a:ea typeface="+mn-ea"/>
              <a:cs typeface="+mn-cs"/>
            </a:rPr>
            <a:t> </a:t>
          </a:r>
        </a:p>
        <a:p>
          <a:r>
            <a:rPr lang="da-DK" sz="1400" b="1" u="sng">
              <a:solidFill>
                <a:schemeClr val="dk1"/>
              </a:solidFill>
              <a:effectLst/>
              <a:latin typeface="+mn-lt"/>
              <a:ea typeface="+mn-ea"/>
              <a:cs typeface="+mn-cs"/>
            </a:rPr>
            <a:t>Nedenstående specifikationer skal anvendes i opgørelsen</a:t>
          </a:r>
        </a:p>
        <a:p>
          <a:endParaRPr lang="da-DK" sz="1100">
            <a:solidFill>
              <a:schemeClr val="dk1"/>
            </a:solidFill>
            <a:effectLst/>
            <a:latin typeface="+mn-lt"/>
            <a:ea typeface="+mn-ea"/>
            <a:cs typeface="+mn-cs"/>
          </a:endParaRPr>
        </a:p>
        <a:p>
          <a:r>
            <a:rPr lang="da-DK" sz="1100">
              <a:solidFill>
                <a:schemeClr val="dk1"/>
              </a:solidFill>
              <a:effectLst/>
              <a:latin typeface="+mn-lt"/>
              <a:ea typeface="+mn-ea"/>
              <a:cs typeface="+mn-cs"/>
            </a:rPr>
            <a:t>- Udlån opgøres som den faktisk udestående restgæld anvendt i den regnskabsmæssige opgørelse af balancen (tidligere benævnt ”netto restgæld”). Skal opgøres efter nedskrivninger og til nominel værdi (ikke dagsværdi).</a:t>
          </a:r>
        </a:p>
        <a:p>
          <a:r>
            <a:rPr lang="da-DK" sz="1100">
              <a:solidFill>
                <a:schemeClr val="dk1"/>
              </a:solidFill>
              <a:effectLst/>
              <a:latin typeface="+mn-lt"/>
              <a:ea typeface="+mn-ea"/>
              <a:cs typeface="+mn-cs"/>
            </a:rPr>
            <a:t>- </a:t>
          </a:r>
          <a:r>
            <a:rPr lang="da-DK" sz="1100" b="1">
              <a:solidFill>
                <a:schemeClr val="dk1"/>
              </a:solidFill>
              <a:effectLst/>
              <a:latin typeface="+mn-lt"/>
              <a:ea typeface="+mn-ea"/>
              <a:cs typeface="+mn-cs"/>
            </a:rPr>
            <a:t>Bankudlån med sikkerhed i fast ejendom i alt</a:t>
          </a:r>
          <a:r>
            <a:rPr lang="da-DK" sz="1100">
              <a:solidFill>
                <a:schemeClr val="dk1"/>
              </a:solidFill>
              <a:effectLst/>
              <a:latin typeface="+mn-lt"/>
              <a:ea typeface="+mn-ea"/>
              <a:cs typeface="+mn-cs"/>
            </a:rPr>
            <a:t> omfatter ejendomskategorierne </a:t>
          </a:r>
          <a:r>
            <a:rPr lang="da-DK" sz="1100" i="1">
              <a:solidFill>
                <a:schemeClr val="dk1"/>
              </a:solidFill>
              <a:effectLst/>
              <a:latin typeface="+mn-lt"/>
              <a:ea typeface="+mn-ea"/>
              <a:cs typeface="+mn-cs"/>
            </a:rPr>
            <a:t>ejerboliger til helårsbrug</a:t>
          </a:r>
          <a:r>
            <a:rPr lang="da-DK" sz="1100">
              <a:solidFill>
                <a:schemeClr val="dk1"/>
              </a:solidFill>
              <a:effectLst/>
              <a:latin typeface="+mn-lt"/>
              <a:ea typeface="+mn-ea"/>
              <a:cs typeface="+mn-cs"/>
            </a:rPr>
            <a:t>, </a:t>
          </a:r>
          <a:r>
            <a:rPr lang="da-DK" sz="1100" i="1">
              <a:solidFill>
                <a:schemeClr val="dk1"/>
              </a:solidFill>
              <a:effectLst/>
              <a:latin typeface="+mn-lt"/>
              <a:ea typeface="+mn-ea"/>
              <a:cs typeface="+mn-cs"/>
            </a:rPr>
            <a:t>fritidshuse</a:t>
          </a:r>
          <a:r>
            <a:rPr lang="da-DK" sz="1100">
              <a:solidFill>
                <a:schemeClr val="dk1"/>
              </a:solidFill>
              <a:effectLst/>
              <a:latin typeface="+mn-lt"/>
              <a:ea typeface="+mn-ea"/>
              <a:cs typeface="+mn-cs"/>
            </a:rPr>
            <a:t> og </a:t>
          </a:r>
          <a:r>
            <a:rPr lang="da-DK" sz="1100" i="1">
              <a:solidFill>
                <a:schemeClr val="dk1"/>
              </a:solidFill>
              <a:effectLst/>
              <a:latin typeface="+mn-lt"/>
              <a:ea typeface="+mn-ea"/>
              <a:cs typeface="+mn-cs"/>
            </a:rPr>
            <a:t>private andelsboliger.</a:t>
          </a:r>
          <a:r>
            <a:rPr lang="da-DK" sz="1100">
              <a:solidFill>
                <a:schemeClr val="dk1"/>
              </a:solidFill>
              <a:effectLst/>
              <a:latin typeface="+mn-lt"/>
              <a:ea typeface="+mn-ea"/>
              <a:cs typeface="+mn-cs"/>
            </a:rPr>
            <a:t> For sidstnævnte skal alene medtages </a:t>
          </a:r>
          <a:r>
            <a:rPr lang="da-DK" sz="1100" i="1">
              <a:solidFill>
                <a:schemeClr val="dk1"/>
              </a:solidFill>
              <a:effectLst/>
              <a:latin typeface="+mn-lt"/>
              <a:ea typeface="+mn-ea"/>
              <a:cs typeface="+mn-cs"/>
            </a:rPr>
            <a:t>andelsboligudlån til andelshaver, dvs.</a:t>
          </a:r>
          <a:r>
            <a:rPr lang="da-DK" sz="1100">
              <a:solidFill>
                <a:schemeClr val="dk1"/>
              </a:solidFill>
              <a:effectLst/>
              <a:latin typeface="+mn-lt"/>
              <a:ea typeface="+mn-ea"/>
              <a:cs typeface="+mn-cs"/>
            </a:rPr>
            <a:t> udlån til andelsboligforeninger skal </a:t>
          </a:r>
          <a:r>
            <a:rPr lang="da-DK" sz="1100" u="sng">
              <a:solidFill>
                <a:schemeClr val="dk1"/>
              </a:solidFill>
              <a:effectLst/>
              <a:latin typeface="+mn-lt"/>
              <a:ea typeface="+mn-ea"/>
              <a:cs typeface="+mn-cs"/>
            </a:rPr>
            <a:t>ikke</a:t>
          </a:r>
          <a:r>
            <a:rPr lang="da-DK" sz="1100">
              <a:solidFill>
                <a:schemeClr val="dk1"/>
              </a:solidFill>
              <a:effectLst/>
              <a:latin typeface="+mn-lt"/>
              <a:ea typeface="+mn-ea"/>
              <a:cs typeface="+mn-cs"/>
            </a:rPr>
            <a:t> medtages (et sådant mellemværende kategoriseres som et erhvervsudlån). </a:t>
          </a:r>
        </a:p>
        <a:p>
          <a:r>
            <a:rPr lang="da-DK" sz="1100">
              <a:solidFill>
                <a:schemeClr val="dk1"/>
              </a:solidFill>
              <a:effectLst/>
              <a:latin typeface="+mn-lt"/>
              <a:ea typeface="+mn-ea"/>
              <a:cs typeface="+mn-cs"/>
            </a:rPr>
            <a:t>- </a:t>
          </a:r>
          <a:r>
            <a:rPr lang="da-DK" sz="1100" b="1">
              <a:solidFill>
                <a:schemeClr val="dk1"/>
              </a:solidFill>
              <a:effectLst/>
              <a:latin typeface="+mn-lt"/>
              <a:ea typeface="+mn-ea"/>
              <a:cs typeface="+mn-cs"/>
            </a:rPr>
            <a:t>Realkreditlignende bankudlån</a:t>
          </a:r>
          <a:r>
            <a:rPr lang="da-DK" sz="1100">
              <a:solidFill>
                <a:schemeClr val="dk1"/>
              </a:solidFill>
              <a:effectLst/>
              <a:latin typeface="+mn-lt"/>
              <a:ea typeface="+mn-ea"/>
              <a:cs typeface="+mn-cs"/>
            </a:rPr>
            <a:t> omfatter lån med pant i ejerboliger til helårsbrug og fritidshuse, som kan sidestilles med et lån i et realkreditinstitut, ydet inden for den fastsatte belåningsgrænse for den pågældende ejendomskategori på belåningstidspunktet, jf. afgrænsningen i fx Lov om finansiel virksomhed § 5, stk. 1, nr. 42. Det vil typisk omfatte prioritetslån eller bankboliglån med LTV fra 0 op til 80 på belåningstidspunktet og ofte i form af, men ikke nødvendigvis kun, 1. prioritetspant. Andre former for udlån, der økonomisk kan sidestilles med et lån i et realkreditinstitut, kan også placeres her efter nærmere aftale med Finanstilsynet.</a:t>
          </a:r>
        </a:p>
        <a:p>
          <a:r>
            <a:rPr lang="da-DK" sz="1100">
              <a:solidFill>
                <a:schemeClr val="dk1"/>
              </a:solidFill>
              <a:effectLst/>
              <a:latin typeface="+mn-lt"/>
              <a:ea typeface="+mn-ea"/>
              <a:cs typeface="+mn-cs"/>
            </a:rPr>
            <a:t>- </a:t>
          </a:r>
          <a:r>
            <a:rPr lang="da-DK" sz="1100" b="1">
              <a:solidFill>
                <a:schemeClr val="dk1"/>
              </a:solidFill>
              <a:effectLst/>
              <a:latin typeface="+mn-lt"/>
              <a:ea typeface="+mn-ea"/>
              <a:cs typeface="+mn-cs"/>
            </a:rPr>
            <a:t>Udlån med pant i andelsbolig</a:t>
          </a:r>
          <a:r>
            <a:rPr lang="da-DK" sz="1100">
              <a:solidFill>
                <a:schemeClr val="dk1"/>
              </a:solidFill>
              <a:effectLst/>
              <a:latin typeface="+mn-lt"/>
              <a:ea typeface="+mn-ea"/>
              <a:cs typeface="+mn-cs"/>
            </a:rPr>
            <a:t> omfatter </a:t>
          </a:r>
          <a:r>
            <a:rPr lang="da-DK" sz="1100" i="1">
              <a:solidFill>
                <a:schemeClr val="dk1"/>
              </a:solidFill>
              <a:effectLst/>
              <a:latin typeface="+mn-lt"/>
              <a:ea typeface="+mn-ea"/>
              <a:cs typeface="+mn-cs"/>
            </a:rPr>
            <a:t>andelsboligudlån</a:t>
          </a:r>
          <a:r>
            <a:rPr lang="da-DK" sz="1100">
              <a:solidFill>
                <a:schemeClr val="dk1"/>
              </a:solidFill>
              <a:effectLst/>
              <a:latin typeface="+mn-lt"/>
              <a:ea typeface="+mn-ea"/>
              <a:cs typeface="+mn-cs"/>
            </a:rPr>
            <a:t> </a:t>
          </a:r>
          <a:r>
            <a:rPr lang="da-DK" sz="1100" i="1">
              <a:solidFill>
                <a:schemeClr val="dk1"/>
              </a:solidFill>
              <a:effectLst/>
              <a:latin typeface="+mn-lt"/>
              <a:ea typeface="+mn-ea"/>
              <a:cs typeface="+mn-cs"/>
            </a:rPr>
            <a:t>til andelshaver</a:t>
          </a:r>
          <a:r>
            <a:rPr lang="da-DK" sz="1100">
              <a:solidFill>
                <a:schemeClr val="dk1"/>
              </a:solidFill>
              <a:effectLst/>
              <a:latin typeface="+mn-lt"/>
              <a:ea typeface="+mn-ea"/>
              <a:cs typeface="+mn-cs"/>
            </a:rPr>
            <a:t>. </a:t>
          </a:r>
        </a:p>
        <a:p>
          <a:r>
            <a:rPr lang="da-DK" sz="1100">
              <a:solidFill>
                <a:schemeClr val="dk1"/>
              </a:solidFill>
              <a:effectLst/>
              <a:latin typeface="+mn-lt"/>
              <a:ea typeface="+mn-ea"/>
              <a:cs typeface="+mn-cs"/>
            </a:rPr>
            <a:t>- </a:t>
          </a:r>
          <a:r>
            <a:rPr lang="da-DK" sz="1100" b="1">
              <a:solidFill>
                <a:schemeClr val="dk1"/>
              </a:solidFill>
              <a:effectLst/>
              <a:latin typeface="+mn-lt"/>
              <a:ea typeface="+mn-ea"/>
              <a:cs typeface="+mn-cs"/>
            </a:rPr>
            <a:t>Andre udlån med sikkerhed i fast ejendom</a:t>
          </a:r>
          <a:r>
            <a:rPr lang="da-DK" sz="1100" b="1" i="1">
              <a:solidFill>
                <a:schemeClr val="dk1"/>
              </a:solidFill>
              <a:effectLst/>
              <a:latin typeface="+mn-lt"/>
              <a:ea typeface="+mn-ea"/>
              <a:cs typeface="+mn-cs"/>
            </a:rPr>
            <a:t> </a:t>
          </a:r>
          <a:r>
            <a:rPr lang="da-DK" sz="1100">
              <a:solidFill>
                <a:schemeClr val="dk1"/>
              </a:solidFill>
              <a:effectLst/>
              <a:latin typeface="+mn-lt"/>
              <a:ea typeface="+mn-ea"/>
              <a:cs typeface="+mn-cs"/>
            </a:rPr>
            <a:t>defineres residualt og omfatter blandt andet banklån med pant i ejerbolig ydet fra LTV 80 op til 95 på belåningstidspunktet.</a:t>
          </a:r>
        </a:p>
        <a:p>
          <a:r>
            <a:rPr lang="da-DK" sz="1100">
              <a:solidFill>
                <a:schemeClr val="dk1"/>
              </a:solidFill>
              <a:effectLst/>
              <a:latin typeface="+mn-lt"/>
              <a:ea typeface="+mn-ea"/>
              <a:cs typeface="+mn-cs"/>
            </a:rPr>
            <a:t>- Opgørelsen skal kun omfatte mellemværender med danske privatkunder.</a:t>
          </a:r>
        </a:p>
        <a:p>
          <a:r>
            <a:rPr lang="da-DK" sz="1100">
              <a:solidFill>
                <a:schemeClr val="dk1"/>
              </a:solidFill>
              <a:effectLst/>
              <a:latin typeface="+mn-lt"/>
              <a:ea typeface="+mn-ea"/>
              <a:cs typeface="+mn-cs"/>
            </a:rPr>
            <a:t>- Fordeling på LTV-bånd skal foretages fra ”bunden op”, jf. anmærkning under tabellen.</a:t>
          </a:r>
        </a:p>
        <a:p>
          <a:endParaRPr lang="da-DK" sz="1100" b="1">
            <a:solidFill>
              <a:schemeClr val="dk1"/>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9</xdr:col>
      <xdr:colOff>247650</xdr:colOff>
      <xdr:row>0</xdr:row>
      <xdr:rowOff>104774</xdr:rowOff>
    </xdr:from>
    <xdr:to>
      <xdr:col>20</xdr:col>
      <xdr:colOff>144556</xdr:colOff>
      <xdr:row>22</xdr:row>
      <xdr:rowOff>190499</xdr:rowOff>
    </xdr:to>
    <xdr:sp macro="" textlink="">
      <xdr:nvSpPr>
        <xdr:cNvPr id="2" name="Tekstfelt 1">
          <a:extLst>
            <a:ext uri="{FF2B5EF4-FFF2-40B4-BE49-F238E27FC236}">
              <a16:creationId xmlns:a16="http://schemas.microsoft.com/office/drawing/2014/main" id="{89491AA6-49EA-4A94-A3C1-29F9C950716D}"/>
            </a:ext>
          </a:extLst>
        </xdr:cNvPr>
        <xdr:cNvSpPr txBox="1"/>
      </xdr:nvSpPr>
      <xdr:spPr>
        <a:xfrm>
          <a:off x="11172825" y="104774"/>
          <a:ext cx="6602506" cy="54578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100" b="1" u="sng">
              <a:latin typeface="Calibri" panose="020F0502020204030204" pitchFamily="34" charset="0"/>
              <a:ea typeface="Calibri" panose="020F0502020204030204" pitchFamily="34" charset="0"/>
              <a:cs typeface="Calibri" panose="020F0502020204030204" pitchFamily="34" charset="0"/>
            </a:rPr>
            <a:t>Indberetningsvejledning:</a:t>
          </a:r>
        </a:p>
        <a:p>
          <a:r>
            <a:rPr lang="da-DK" sz="1100" b="0" u="none">
              <a:solidFill>
                <a:schemeClr val="tx1"/>
              </a:solidFill>
              <a:latin typeface="Calibri" panose="020F0502020204030204" pitchFamily="34" charset="0"/>
              <a:ea typeface="Calibri" panose="020F0502020204030204" pitchFamily="34" charset="0"/>
              <a:cs typeface="Calibri" panose="020F0502020204030204" pitchFamily="34" charset="0"/>
            </a:rPr>
            <a:t>På</a:t>
          </a:r>
          <a:r>
            <a:rPr lang="da-DK" sz="1100" b="0" u="none" baseline="0">
              <a:solidFill>
                <a:schemeClr val="tx1"/>
              </a:solidFill>
              <a:latin typeface="Calibri" panose="020F0502020204030204" pitchFamily="34" charset="0"/>
              <a:ea typeface="Calibri" panose="020F0502020204030204" pitchFamily="34" charset="0"/>
              <a:cs typeface="Calibri" panose="020F0502020204030204" pitchFamily="34" charset="0"/>
            </a:rPr>
            <a:t> siden indberettes resultater for følsomhedsanalysen for kreditspændsrisiko </a:t>
          </a:r>
          <a:r>
            <a:rPr lang="da-DK" sz="1100" b="0" u="none" baseline="0">
              <a:solidFill>
                <a:sysClr val="windowText" lastClr="000000"/>
              </a:solidFill>
              <a:latin typeface="Calibri" panose="020F0502020204030204" pitchFamily="34" charset="0"/>
              <a:ea typeface="Calibri" panose="020F0502020204030204" pitchFamily="34" charset="0"/>
              <a:cs typeface="Calibri" panose="020F0502020204030204" pitchFamily="34" charset="0"/>
            </a:rPr>
            <a:t>i relation til markedsrisiko. Følsomhedsanalysen foretages ved at genberegne værdien af porteføljen af obligationer efter stødet (udvidelsen af kreditspænd).</a:t>
          </a:r>
        </a:p>
        <a:p>
          <a:endParaRPr lang="da-DK" sz="1100" b="0" u="none" baseline="0">
            <a:solidFill>
              <a:schemeClr val="tx1"/>
            </a:solidFill>
            <a:latin typeface="Calibri" panose="020F0502020204030204" pitchFamily="34" charset="0"/>
            <a:ea typeface="Calibri" panose="020F0502020204030204" pitchFamily="34" charset="0"/>
            <a:cs typeface="Calibri" panose="020F0502020204030204" pitchFamily="34" charset="0"/>
          </a:endParaRPr>
        </a:p>
        <a:p>
          <a:r>
            <a:rPr lang="da-DK" sz="1100" b="1" u="none" baseline="0">
              <a:solidFill>
                <a:schemeClr val="tx1"/>
              </a:solidFill>
              <a:latin typeface="Calibri" panose="020F0502020204030204" pitchFamily="34" charset="0"/>
              <a:ea typeface="Calibri" panose="020F0502020204030204" pitchFamily="34" charset="0"/>
              <a:cs typeface="Calibri" panose="020F0502020204030204" pitchFamily="34" charset="0"/>
            </a:rPr>
            <a:t>Tabel 1:</a:t>
          </a:r>
          <a:r>
            <a:rPr lang="da-DK" sz="1100" b="0" u="none" baseline="0">
              <a:solidFill>
                <a:schemeClr val="tx1"/>
              </a:solidFill>
              <a:latin typeface="Calibri" panose="020F0502020204030204" pitchFamily="34" charset="0"/>
              <a:ea typeface="Calibri" panose="020F0502020204030204" pitchFamily="34" charset="0"/>
              <a:cs typeface="Calibri" panose="020F0502020204030204" pitchFamily="34" charset="0"/>
            </a:rPr>
            <a:t> </a:t>
          </a:r>
          <a:r>
            <a:rPr lang="da-DK" sz="1100" b="1" u="none" baseline="0">
              <a:solidFill>
                <a:schemeClr val="tx1"/>
              </a:solidFill>
              <a:latin typeface="Calibri" panose="020F0502020204030204" pitchFamily="34" charset="0"/>
              <a:ea typeface="Calibri" panose="020F0502020204030204" pitchFamily="34" charset="0"/>
              <a:cs typeface="Calibri" panose="020F0502020204030204" pitchFamily="34" charset="0"/>
            </a:rPr>
            <a:t>Obligationer opgjort til dagsværdi </a:t>
          </a:r>
          <a:endParaRPr lang="da-DK" sz="1100" b="0" u="none" baseline="0">
            <a:solidFill>
              <a:schemeClr val="tx1"/>
            </a:solidFill>
            <a:latin typeface="Calibri" panose="020F0502020204030204" pitchFamily="34" charset="0"/>
            <a:ea typeface="Calibri" panose="020F0502020204030204" pitchFamily="34" charset="0"/>
            <a:cs typeface="Calibri" panose="020F0502020204030204" pitchFamily="34" charset="0"/>
          </a:endParaRPr>
        </a:p>
        <a:p>
          <a:r>
            <a:rPr lang="da-DK" sz="1100" b="0" u="none" baseline="0">
              <a:solidFill>
                <a:schemeClr val="tx1"/>
              </a:solidFill>
              <a:latin typeface="Calibri" panose="020F0502020204030204" pitchFamily="34" charset="0"/>
              <a:ea typeface="Calibri" panose="020F0502020204030204" pitchFamily="34" charset="0"/>
              <a:cs typeface="Calibri" panose="020F0502020204030204" pitchFamily="34" charset="0"/>
            </a:rPr>
            <a:t>Tabellen omfatter alle </a:t>
          </a:r>
          <a:r>
            <a:rPr lang="da-DK" sz="1100" b="0" u="none" baseline="0">
              <a:solidFill>
                <a:sysClr val="windowText" lastClr="000000"/>
              </a:solidFill>
              <a:latin typeface="Calibri" panose="020F0502020204030204" pitchFamily="34" charset="0"/>
              <a:ea typeface="Calibri" panose="020F0502020204030204" pitchFamily="34" charset="0"/>
              <a:cs typeface="Calibri" panose="020F0502020204030204" pitchFamily="34" charset="0"/>
            </a:rPr>
            <a:t>obligationer</a:t>
          </a:r>
          <a:r>
            <a:rPr lang="da-DK" sz="1100" b="0" u="none" baseline="0">
              <a:solidFill>
                <a:schemeClr val="tx1"/>
              </a:solidFill>
              <a:latin typeface="Calibri" panose="020F0502020204030204" pitchFamily="34" charset="0"/>
              <a:ea typeface="Calibri" panose="020F0502020204030204" pitchFamily="34" charset="0"/>
              <a:cs typeface="Calibri" panose="020F0502020204030204" pitchFamily="34" charset="0"/>
            </a:rPr>
            <a:t>, der regnskabsmæssigt opgøres til dagsværdi. Positionerne fordeles efter, om værdireguleringerne af positionen indregnes via resultatopgørelsen eller anden totalindkomst. Instrumenter der opgøres til amortiseret kostpris indgår ikke</a:t>
          </a:r>
          <a:r>
            <a:rPr lang="da-DK" sz="1100" b="0" u="none" baseline="0">
              <a:solidFill>
                <a:sysClr val="windowText" lastClr="000000"/>
              </a:solidFill>
              <a:latin typeface="Calibri" panose="020F0502020204030204" pitchFamily="34" charset="0"/>
              <a:ea typeface="Calibri" panose="020F0502020204030204" pitchFamily="34" charset="0"/>
              <a:cs typeface="Calibri" panose="020F0502020204030204" pitchFamily="34" charset="0"/>
            </a:rPr>
            <a:t>.</a:t>
          </a:r>
        </a:p>
        <a:p>
          <a:endParaRPr lang="da-DK" sz="1100" b="0" u="none" baseline="0">
            <a:solidFill>
              <a:sysClr val="windowText" lastClr="000000"/>
            </a:solidFill>
            <a:latin typeface="Calibri" panose="020F0502020204030204" pitchFamily="34" charset="0"/>
            <a:ea typeface="Calibri" panose="020F0502020204030204" pitchFamily="34" charset="0"/>
            <a:cs typeface="Calibri" panose="020F0502020204030204" pitchFamily="34" charset="0"/>
          </a:endParaRPr>
        </a:p>
        <a:p>
          <a:r>
            <a:rPr lang="da-DK" sz="1100" b="0" u="none" baseline="0">
              <a:solidFill>
                <a:sysClr val="windowText" lastClr="000000"/>
              </a:solidFill>
              <a:latin typeface="Calibri" panose="020F0502020204030204" pitchFamily="34" charset="0"/>
              <a:ea typeface="Calibri" panose="020F0502020204030204" pitchFamily="34" charset="0"/>
              <a:cs typeface="Calibri" panose="020F0502020204030204" pitchFamily="34" charset="0"/>
            </a:rPr>
            <a:t>I skemaet indberettes faktiske positioner på sidste balancedag i udgangsåret fordelt efter type af obligation og ovennævnte skæring. Summen bør stemme med posten "Obligationer til dagsværdi" på balancen. I følsomhedsanalysen genberegnes og indberettes positionerne til dagsværdi på sidste balancedag </a:t>
          </a:r>
          <a:r>
            <a:rPr lang="da-DK" sz="1100" b="0" u="sng" baseline="0">
              <a:solidFill>
                <a:sysClr val="windowText" lastClr="000000"/>
              </a:solidFill>
              <a:latin typeface="Calibri" panose="020F0502020204030204" pitchFamily="34" charset="0"/>
              <a:ea typeface="Calibri" panose="020F0502020204030204" pitchFamily="34" charset="0"/>
              <a:cs typeface="Calibri" panose="020F0502020204030204" pitchFamily="34" charset="0"/>
            </a:rPr>
            <a:t>efter</a:t>
          </a:r>
          <a:r>
            <a:rPr lang="da-DK" sz="1100" b="0" u="none" baseline="0">
              <a:solidFill>
                <a:sysClr val="windowText" lastClr="000000"/>
              </a:solidFill>
              <a:latin typeface="Calibri" panose="020F0502020204030204" pitchFamily="34" charset="0"/>
              <a:ea typeface="Calibri" panose="020F0502020204030204" pitchFamily="34" charset="0"/>
              <a:cs typeface="Calibri" panose="020F0502020204030204" pitchFamily="34" charset="0"/>
            </a:rPr>
            <a:t>, at der er foretaget værdireguleringer som følge af stødet til kreditspænd. Her indberettes positionerne ligeledes efter type af obligation, og om værdireguleringen skal indregnes via resultatopgørelsen eller anden totalindkomst. Bemærk, at det er postitionerne og ikke værdireguleringerne, der skal indberettes.</a:t>
          </a:r>
        </a:p>
        <a:p>
          <a:endParaRPr lang="da-DK" sz="1100" b="0" u="none" baseline="0">
            <a:solidFill>
              <a:sysClr val="windowText" lastClr="000000"/>
            </a:solidFill>
            <a:latin typeface="Calibri" panose="020F0502020204030204" pitchFamily="34" charset="0"/>
            <a:ea typeface="Calibri" panose="020F0502020204030204" pitchFamily="34" charset="0"/>
            <a:cs typeface="Calibri" panose="020F0502020204030204" pitchFamily="34" charset="0"/>
          </a:endParaRPr>
        </a:p>
        <a:p>
          <a:r>
            <a:rPr lang="da-DK" sz="1100" b="1" u="none" baseline="0">
              <a:solidFill>
                <a:sysClr val="windowText" lastClr="000000"/>
              </a:solidFill>
              <a:latin typeface="Calibri" panose="020F0502020204030204" pitchFamily="34" charset="0"/>
              <a:ea typeface="Calibri" panose="020F0502020204030204" pitchFamily="34" charset="0"/>
              <a:cs typeface="Calibri" panose="020F0502020204030204" pitchFamily="34" charset="0"/>
            </a:rPr>
            <a:t>Tabel 2: Udvalgte oplysninger vedr. solvens mv. </a:t>
          </a:r>
          <a:endParaRPr lang="da-DK" sz="1100" b="0" u="none" baseline="0">
            <a:solidFill>
              <a:sysClr val="windowText" lastClr="000000"/>
            </a:solidFill>
            <a:latin typeface="Calibri" panose="020F0502020204030204" pitchFamily="34" charset="0"/>
            <a:ea typeface="Calibri" panose="020F0502020204030204" pitchFamily="34" charset="0"/>
            <a:cs typeface="Calibri" panose="020F0502020204030204" pitchFamily="34" charset="0"/>
          </a:endParaRPr>
        </a:p>
        <a:p>
          <a:r>
            <a:rPr lang="da-DK" sz="1100" b="0" u="none" baseline="0">
              <a:solidFill>
                <a:sysClr val="windowText" lastClr="000000"/>
              </a:solidFill>
              <a:latin typeface="Calibri" panose="020F0502020204030204" pitchFamily="34" charset="0"/>
              <a:ea typeface="Calibri" panose="020F0502020204030204" pitchFamily="34" charset="0"/>
              <a:cs typeface="Calibri" panose="020F0502020204030204" pitchFamily="34" charset="0"/>
            </a:rPr>
            <a:t>I tabellen indberettes udvalgte oplysninger om risikoeksponeringer og det tilstrækkelige kapitalgrundlag på sidste balancedag i udgangsåret. I følsomhedsanalysen indberettes værdien af de tilsvarende poster efter eventuelle afledte effekter af værdireguleringer på obligationer til dagsværdi. </a:t>
          </a:r>
        </a:p>
        <a:p>
          <a:endParaRPr lang="da-DK" sz="1100" b="0" u="none" baseline="0">
            <a:solidFill>
              <a:schemeClr val="tx1"/>
            </a:solidFill>
            <a:latin typeface="Calibri" panose="020F0502020204030204" pitchFamily="34" charset="0"/>
            <a:ea typeface="Calibri" panose="020F0502020204030204" pitchFamily="34" charset="0"/>
            <a:cs typeface="Calibri" panose="020F0502020204030204" pitchFamily="34" charset="0"/>
          </a:endParaRPr>
        </a:p>
        <a:p>
          <a:r>
            <a:rPr lang="da-DK" sz="1100" b="1" u="none" baseline="0">
              <a:solidFill>
                <a:schemeClr val="tx1"/>
              </a:solidFill>
              <a:latin typeface="Calibri" panose="020F0502020204030204" pitchFamily="34" charset="0"/>
              <a:ea typeface="Calibri" panose="020F0502020204030204" pitchFamily="34" charset="0"/>
              <a:cs typeface="Calibri" panose="020F0502020204030204" pitchFamily="34" charset="0"/>
            </a:rPr>
            <a:t>Tabel 3: Memo: Obligationer opgjor til amortiseret kostpris</a:t>
          </a:r>
        </a:p>
        <a:p>
          <a:r>
            <a:rPr lang="da-DK" sz="1100" b="0" baseline="0">
              <a:solidFill>
                <a:schemeClr val="dk1"/>
              </a:solidFill>
              <a:effectLst/>
              <a:latin typeface="+mn-lt"/>
              <a:ea typeface="+mn-ea"/>
              <a:cs typeface="+mn-cs"/>
            </a:rPr>
            <a:t>Tabellen omfatter alle </a:t>
          </a:r>
          <a:r>
            <a:rPr lang="da-DK" sz="1100" b="0" baseline="0">
              <a:solidFill>
                <a:sysClr val="windowText" lastClr="000000"/>
              </a:solidFill>
              <a:effectLst/>
              <a:latin typeface="+mn-lt"/>
              <a:ea typeface="+mn-ea"/>
              <a:cs typeface="+mn-cs"/>
            </a:rPr>
            <a:t>obligationer, </a:t>
          </a:r>
          <a:r>
            <a:rPr lang="da-DK" sz="1100" b="0" baseline="0">
              <a:solidFill>
                <a:schemeClr val="dk1"/>
              </a:solidFill>
              <a:effectLst/>
              <a:latin typeface="+mn-lt"/>
              <a:ea typeface="+mn-ea"/>
              <a:cs typeface="+mn-cs"/>
            </a:rPr>
            <a:t>der regnskabsmæssigt opgøres til amortiseret kostpris. </a:t>
          </a:r>
        </a:p>
        <a:p>
          <a:endParaRPr lang="da-DK" sz="1100" b="0" u="none" baseline="0">
            <a:solidFill>
              <a:schemeClr val="dk1"/>
            </a:solidFill>
            <a:effectLst/>
            <a:latin typeface="+mn-lt"/>
            <a:ea typeface="+mn-ea"/>
            <a:cs typeface="+mn-cs"/>
          </a:endParaRPr>
        </a:p>
        <a:p>
          <a:r>
            <a:rPr lang="da-DK" sz="1100" b="0" u="none" baseline="0">
              <a:solidFill>
                <a:schemeClr val="dk1"/>
              </a:solidFill>
              <a:effectLst/>
              <a:latin typeface="+mn-lt"/>
              <a:ea typeface="+mn-ea"/>
              <a:cs typeface="+mn-cs"/>
            </a:rPr>
            <a:t>I skemaet indberettes værdien af positionerne på sidste balancedag i udgangsåret opgjort til både den regnskabsmæssige værdi og </a:t>
          </a:r>
          <a:r>
            <a:rPr lang="da-DK" sz="1100" b="0" u="none" baseline="0">
              <a:solidFill>
                <a:sysClr val="windowText" lastClr="000000"/>
              </a:solidFill>
              <a:effectLst/>
              <a:latin typeface="+mn-lt"/>
              <a:ea typeface="+mn-ea"/>
              <a:cs typeface="+mn-cs"/>
            </a:rPr>
            <a:t>dagsværdien.</a:t>
          </a:r>
          <a:r>
            <a:rPr lang="da-DK" sz="1100" b="0" baseline="0">
              <a:solidFill>
                <a:sysClr val="windowText" lastClr="000000"/>
              </a:solidFill>
              <a:effectLst/>
              <a:latin typeface="+mn-lt"/>
              <a:ea typeface="+mn-ea"/>
              <a:cs typeface="+mn-cs"/>
            </a:rPr>
            <a:t> Summen af den regnskabsmæssige værdi bør stemme med posten "Obligationer til amortiseret kostpris" på balancen. I følsomhedsanalysen indberettes </a:t>
          </a:r>
          <a:r>
            <a:rPr lang="da-DK" sz="1100" b="0" baseline="0">
              <a:solidFill>
                <a:schemeClr val="dk1"/>
              </a:solidFill>
              <a:effectLst/>
              <a:latin typeface="+mn-lt"/>
              <a:ea typeface="+mn-ea"/>
              <a:cs typeface="+mn-cs"/>
            </a:rPr>
            <a:t>værdien af obligationerne opgjort til dagsværdi </a:t>
          </a:r>
          <a:r>
            <a:rPr lang="da-DK" sz="1100" b="0" u="sng" baseline="0">
              <a:solidFill>
                <a:sysClr val="windowText" lastClr="000000"/>
              </a:solidFill>
              <a:effectLst/>
              <a:latin typeface="+mn-lt"/>
              <a:ea typeface="+mn-ea"/>
              <a:cs typeface="+mn-cs"/>
            </a:rPr>
            <a:t>efter</a:t>
          </a:r>
          <a:r>
            <a:rPr lang="da-DK" sz="1100" b="0" baseline="0">
              <a:solidFill>
                <a:schemeClr val="dk1"/>
              </a:solidFill>
              <a:effectLst/>
              <a:latin typeface="+mn-lt"/>
              <a:ea typeface="+mn-ea"/>
              <a:cs typeface="+mn-cs"/>
            </a:rPr>
            <a:t> at der er foretaget værdireguleringer som følge af stødet til kreditspænd. </a:t>
          </a:r>
          <a:endParaRPr lang="da-DK" sz="1100" b="0" u="none" baseline="0">
            <a:solidFill>
              <a:schemeClr val="tx1"/>
            </a:solidFill>
            <a:latin typeface="Calibri" panose="020F0502020204030204" pitchFamily="34" charset="0"/>
            <a:ea typeface="Calibri" panose="020F0502020204030204" pitchFamily="34" charset="0"/>
            <a:cs typeface="Calibri" panose="020F0502020204030204" pitchFamily="34" charset="0"/>
          </a:endParaRPr>
        </a:p>
        <a:p>
          <a:endParaRPr lang="da-DK" sz="1100" b="0" u="none" baseline="0">
            <a:solidFill>
              <a:schemeClr val="tx1"/>
            </a:solidFill>
            <a:latin typeface="Calibri" panose="020F0502020204030204" pitchFamily="34" charset="0"/>
            <a:ea typeface="Calibri" panose="020F0502020204030204" pitchFamily="34" charset="0"/>
            <a:cs typeface="Calibri" panose="020F0502020204030204" pitchFamily="34" charset="0"/>
          </a:endParaRPr>
        </a:p>
        <a:p>
          <a:endParaRPr lang="da-DK" sz="1100" b="0" u="none" baseline="0">
            <a:solidFill>
              <a:schemeClr val="tx1"/>
            </a:solidFill>
            <a:latin typeface="Calibri" panose="020F0502020204030204" pitchFamily="34" charset="0"/>
            <a:ea typeface="Calibri" panose="020F0502020204030204" pitchFamily="34" charset="0"/>
            <a:cs typeface="Calibri" panose="020F0502020204030204" pitchFamily="34" charset="0"/>
          </a:endParaRPr>
        </a:p>
      </xdr:txBody>
    </xdr:sp>
    <xdr:clientData/>
  </xdr:twoCellAnchor>
</xdr:wsDr>
</file>

<file path=xl/theme/theme1.xml><?xml version="1.0" encoding="utf-8"?>
<a:theme xmlns:a="http://schemas.openxmlformats.org/drawingml/2006/main" name="Kontortema">
  <a:themeElements>
    <a:clrScheme name="FT farver">
      <a:dk1>
        <a:sysClr val="windowText" lastClr="000000"/>
      </a:dk1>
      <a:lt1>
        <a:sysClr val="window" lastClr="FFFFFF"/>
      </a:lt1>
      <a:dk2>
        <a:srgbClr val="5F1A15"/>
      </a:dk2>
      <a:lt2>
        <a:srgbClr val="F0E1CD"/>
      </a:lt2>
      <a:accent1>
        <a:srgbClr val="990000"/>
      </a:accent1>
      <a:accent2>
        <a:srgbClr val="FF9933"/>
      </a:accent2>
      <a:accent3>
        <a:srgbClr val="00505F"/>
      </a:accent3>
      <a:accent4>
        <a:srgbClr val="82A0AA"/>
      </a:accent4>
      <a:accent5>
        <a:srgbClr val="1E5F32"/>
      </a:accent5>
      <a:accent6>
        <a:srgbClr val="9BD2AA"/>
      </a:accent6>
      <a:hlink>
        <a:srgbClr val="990000"/>
      </a:hlink>
      <a:folHlink>
        <a:srgbClr val="FF9933"/>
      </a:folHlink>
    </a:clrScheme>
    <a:fontScheme name="Kont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ont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033E0E-3B85-46F0-BC01-42EF58A2258A}">
  <sheetPr>
    <tabColor rgb="FFFFC000"/>
  </sheetPr>
  <dimension ref="A1:R55"/>
  <sheetViews>
    <sheetView workbookViewId="0"/>
  </sheetViews>
  <sheetFormatPr defaultColWidth="9.140625" defaultRowHeight="12.75"/>
  <cols>
    <col min="1" max="1" width="35" style="178" bestFit="1" customWidth="1"/>
    <col min="2" max="3" width="13.28515625" style="178" customWidth="1"/>
    <col min="4" max="4" width="24.140625" style="15" bestFit="1" customWidth="1"/>
    <col min="5" max="5" width="14.28515625" style="15" customWidth="1"/>
    <col min="6" max="9" width="14.28515625" style="177" customWidth="1"/>
    <col min="10" max="12" width="14.28515625" style="15" customWidth="1"/>
    <col min="13" max="16" width="9.140625" style="15"/>
    <col min="17" max="17" width="29.7109375" style="15" bestFit="1" customWidth="1"/>
    <col min="18" max="16384" width="9.140625" style="15"/>
  </cols>
  <sheetData>
    <row r="1" spans="1:18" s="28" customFormat="1" ht="30" customHeight="1">
      <c r="A1" s="179" t="s">
        <v>1033</v>
      </c>
      <c r="B1" s="179" t="s">
        <v>996</v>
      </c>
      <c r="C1" s="179" t="s">
        <v>1034</v>
      </c>
      <c r="D1" s="180" t="s">
        <v>1035</v>
      </c>
      <c r="E1" s="180" t="s">
        <v>1036</v>
      </c>
      <c r="F1" s="180" t="s">
        <v>1037</v>
      </c>
      <c r="G1" s="180" t="s">
        <v>1038</v>
      </c>
      <c r="H1" s="180" t="s">
        <v>1039</v>
      </c>
      <c r="I1" s="180" t="s">
        <v>1040</v>
      </c>
      <c r="J1" s="180" t="s">
        <v>1041</v>
      </c>
      <c r="K1" s="180" t="s">
        <v>1042</v>
      </c>
      <c r="L1" s="180" t="s">
        <v>1043</v>
      </c>
      <c r="M1" s="180" t="s">
        <v>1044</v>
      </c>
      <c r="N1" s="180" t="s">
        <v>1045</v>
      </c>
      <c r="O1" s="180" t="s">
        <v>1046</v>
      </c>
      <c r="P1" s="180" t="s">
        <v>1000</v>
      </c>
      <c r="Q1" s="28" t="s">
        <v>1047</v>
      </c>
    </row>
    <row r="2" spans="1:18">
      <c r="A2" s="93" t="s">
        <v>1001</v>
      </c>
      <c r="B2" s="93" t="s">
        <v>997</v>
      </c>
      <c r="C2" s="93" t="str">
        <f>"Regn_"&amp;Resultat!$C$5</f>
        <v>Regn_2025</v>
      </c>
      <c r="D2" s="30"/>
      <c r="E2" s="30">
        <f>'Nedskrivninger på stadier'!H9</f>
        <v>0</v>
      </c>
      <c r="F2" s="30">
        <f>'Nedskrivninger på stadier'!I9</f>
        <v>0</v>
      </c>
      <c r="G2" s="30">
        <f>'Nedskrivninger på stadier'!J9</f>
        <v>0</v>
      </c>
      <c r="H2" s="30">
        <f>'Nedskrivninger på stadier'!K9</f>
        <v>0</v>
      </c>
      <c r="I2" s="30">
        <f>'Nedskrivninger på stadier'!L9</f>
        <v>0</v>
      </c>
      <c r="J2" s="30">
        <f>'Nedskrivninger på stadier'!M9</f>
        <v>0</v>
      </c>
      <c r="K2" s="30">
        <f>'Nedskrivninger på stadier'!N9</f>
        <v>0</v>
      </c>
      <c r="L2" s="30">
        <f>'Nedskrivninger på stadier'!O9</f>
        <v>0</v>
      </c>
      <c r="M2" s="30">
        <f>'Nedskrivninger på stadier'!C9</f>
        <v>0</v>
      </c>
      <c r="N2" s="30">
        <f>'Nedskrivninger på stadier'!D9</f>
        <v>0</v>
      </c>
      <c r="O2" s="30">
        <f>'Nedskrivninger på stadier'!E9</f>
        <v>0</v>
      </c>
      <c r="P2" s="30">
        <f>'Nedskrivninger på stadier'!F9</f>
        <v>0</v>
      </c>
      <c r="Q2" s="15" t="str">
        <f t="shared" ref="Q2:Q55" si="0">A2&amp;"_"&amp;B2&amp;"_"&amp;D$1</f>
        <v>NedSt_Udl_DK_Off_St1_1</v>
      </c>
      <c r="R2" s="15">
        <f t="shared" ref="R2:R55" si="1">LEN(Q2)</f>
        <v>22</v>
      </c>
    </row>
    <row r="3" spans="1:18">
      <c r="A3" s="93" t="s">
        <v>1001</v>
      </c>
      <c r="B3" s="93" t="s">
        <v>998</v>
      </c>
      <c r="C3" s="93" t="str">
        <f>"Regn_"&amp;Resultat!$C$5</f>
        <v>Regn_2025</v>
      </c>
      <c r="D3" s="30">
        <f>'Nedskrivninger på stadier'!G10</f>
        <v>0</v>
      </c>
      <c r="E3" s="30">
        <f>'Nedskrivninger på stadier'!H10</f>
        <v>0</v>
      </c>
      <c r="F3" s="30">
        <f>'Nedskrivninger på stadier'!I10</f>
        <v>0</v>
      </c>
      <c r="G3" s="30">
        <f>'Nedskrivninger på stadier'!J10</f>
        <v>0</v>
      </c>
      <c r="H3" s="30">
        <f>'Nedskrivninger på stadier'!K10</f>
        <v>0</v>
      </c>
      <c r="I3" s="30">
        <f>'Nedskrivninger på stadier'!L10</f>
        <v>0</v>
      </c>
      <c r="J3" s="30">
        <f>'Nedskrivninger på stadier'!M10</f>
        <v>0</v>
      </c>
      <c r="K3" s="30">
        <f>'Nedskrivninger på stadier'!N10</f>
        <v>0</v>
      </c>
      <c r="L3" s="30">
        <f>'Nedskrivninger på stadier'!O10</f>
        <v>0</v>
      </c>
      <c r="M3" s="30">
        <f>'Nedskrivninger på stadier'!C10</f>
        <v>0</v>
      </c>
      <c r="N3" s="30">
        <f>'Nedskrivninger på stadier'!D10</f>
        <v>0</v>
      </c>
      <c r="O3" s="30">
        <f>'Nedskrivninger på stadier'!E10</f>
        <v>0</v>
      </c>
      <c r="P3" s="30">
        <f>'Nedskrivninger på stadier'!F10</f>
        <v>0</v>
      </c>
      <c r="Q3" s="15" t="str">
        <f t="shared" si="0"/>
        <v>NedSt_Udl_DK_Erhv_St1_1</v>
      </c>
      <c r="R3" s="15">
        <f t="shared" si="1"/>
        <v>23</v>
      </c>
    </row>
    <row r="4" spans="1:18">
      <c r="A4" s="93" t="s">
        <v>1001</v>
      </c>
      <c r="B4" s="93" t="s">
        <v>999</v>
      </c>
      <c r="C4" s="93" t="str">
        <f>"Regn_"&amp;Resultat!$C$5</f>
        <v>Regn_2025</v>
      </c>
      <c r="D4" s="30">
        <f>'Nedskrivninger på stadier'!G11</f>
        <v>0</v>
      </c>
      <c r="E4" s="30">
        <f>'Nedskrivninger på stadier'!H11</f>
        <v>0</v>
      </c>
      <c r="F4" s="30">
        <f>'Nedskrivninger på stadier'!I11</f>
        <v>0</v>
      </c>
      <c r="G4" s="30">
        <f>'Nedskrivninger på stadier'!J11</f>
        <v>0</v>
      </c>
      <c r="H4" s="30">
        <f>'Nedskrivninger på stadier'!K11</f>
        <v>0</v>
      </c>
      <c r="I4" s="30">
        <f>'Nedskrivninger på stadier'!L11</f>
        <v>0</v>
      </c>
      <c r="J4" s="30">
        <f>'Nedskrivninger på stadier'!M11</f>
        <v>0</v>
      </c>
      <c r="K4" s="30">
        <f>'Nedskrivninger på stadier'!N11</f>
        <v>0</v>
      </c>
      <c r="L4" s="30">
        <f>'Nedskrivninger på stadier'!O11</f>
        <v>0</v>
      </c>
      <c r="M4" s="30">
        <f>'Nedskrivninger på stadier'!C11</f>
        <v>0</v>
      </c>
      <c r="N4" s="30">
        <f>'Nedskrivninger på stadier'!D11</f>
        <v>0</v>
      </c>
      <c r="O4" s="30">
        <f>'Nedskrivninger på stadier'!E11</f>
        <v>0</v>
      </c>
      <c r="P4" s="30">
        <f>'Nedskrivninger på stadier'!F11</f>
        <v>0</v>
      </c>
      <c r="Q4" s="15" t="str">
        <f t="shared" si="0"/>
        <v>NedSt_Udl_DK_Priv_St1_1</v>
      </c>
      <c r="R4" s="15">
        <f t="shared" si="1"/>
        <v>23</v>
      </c>
    </row>
    <row r="5" spans="1:18">
      <c r="A5" s="93" t="s">
        <v>1001</v>
      </c>
      <c r="B5" s="93" t="s">
        <v>1000</v>
      </c>
      <c r="C5" s="93" t="str">
        <f>"Regn_"&amp;Resultat!$C$5</f>
        <v>Regn_2025</v>
      </c>
      <c r="D5" s="30">
        <f>'Nedskrivninger på stadier'!G12</f>
        <v>0</v>
      </c>
      <c r="E5" s="30">
        <f>'Nedskrivninger på stadier'!H12</f>
        <v>0</v>
      </c>
      <c r="F5" s="30">
        <f>'Nedskrivninger på stadier'!I12</f>
        <v>0</v>
      </c>
      <c r="G5" s="30">
        <f>'Nedskrivninger på stadier'!J12</f>
        <v>0</v>
      </c>
      <c r="H5" s="30">
        <f>'Nedskrivninger på stadier'!K12</f>
        <v>0</v>
      </c>
      <c r="I5" s="30">
        <f>'Nedskrivninger på stadier'!L12</f>
        <v>0</v>
      </c>
      <c r="J5" s="30">
        <f>'Nedskrivninger på stadier'!M12</f>
        <v>0</v>
      </c>
      <c r="K5" s="30">
        <f>'Nedskrivninger på stadier'!N12</f>
        <v>0</v>
      </c>
      <c r="L5" s="30">
        <f>'Nedskrivninger på stadier'!O12</f>
        <v>0</v>
      </c>
      <c r="M5" s="30">
        <f>'Nedskrivninger på stadier'!C12</f>
        <v>0</v>
      </c>
      <c r="N5" s="30">
        <f>'Nedskrivninger på stadier'!D12</f>
        <v>0</v>
      </c>
      <c r="O5" s="30">
        <f>'Nedskrivninger på stadier'!E12</f>
        <v>0</v>
      </c>
      <c r="P5" s="30">
        <f>'Nedskrivninger på stadier'!F12</f>
        <v>0</v>
      </c>
      <c r="Q5" s="15" t="str">
        <f t="shared" si="0"/>
        <v>NedSt_Udl_DK_Ialt_St1_1</v>
      </c>
      <c r="R5" s="15">
        <f t="shared" si="1"/>
        <v>23</v>
      </c>
    </row>
    <row r="6" spans="1:18">
      <c r="A6" s="93" t="s">
        <v>1002</v>
      </c>
      <c r="B6" s="93" t="s">
        <v>997</v>
      </c>
      <c r="C6" s="93" t="str">
        <f>"Regn_"&amp;Resultat!$C$5</f>
        <v>Regn_2025</v>
      </c>
      <c r="D6" s="30">
        <f>'Nedskrivninger på stadier'!G14</f>
        <v>0</v>
      </c>
      <c r="E6" s="30">
        <f>'Nedskrivninger på stadier'!H14</f>
        <v>0</v>
      </c>
      <c r="F6" s="30">
        <f>'Nedskrivninger på stadier'!I14</f>
        <v>0</v>
      </c>
      <c r="G6" s="30">
        <f>'Nedskrivninger på stadier'!J14</f>
        <v>0</v>
      </c>
      <c r="H6" s="30">
        <f>'Nedskrivninger på stadier'!K14</f>
        <v>0</v>
      </c>
      <c r="I6" s="30">
        <f>'Nedskrivninger på stadier'!L14</f>
        <v>0</v>
      </c>
      <c r="J6" s="30">
        <f>'Nedskrivninger på stadier'!M14</f>
        <v>0</v>
      </c>
      <c r="K6" s="30">
        <f>'Nedskrivninger på stadier'!N14</f>
        <v>0</v>
      </c>
      <c r="L6" s="30">
        <f>'Nedskrivninger på stadier'!O14</f>
        <v>0</v>
      </c>
      <c r="M6" s="30">
        <f>'Nedskrivninger på stadier'!C14</f>
        <v>0</v>
      </c>
      <c r="N6" s="30">
        <f>'Nedskrivninger på stadier'!D14</f>
        <v>0</v>
      </c>
      <c r="O6" s="30">
        <f>'Nedskrivninger på stadier'!E14</f>
        <v>0</v>
      </c>
      <c r="P6" s="30">
        <f>'Nedskrivninger på stadier'!F14</f>
        <v>0</v>
      </c>
      <c r="Q6" s="15" t="str">
        <f t="shared" si="0"/>
        <v>NedSt_Udl_Udenl_Off_St1_1</v>
      </c>
      <c r="R6" s="15">
        <f t="shared" si="1"/>
        <v>25</v>
      </c>
    </row>
    <row r="7" spans="1:18">
      <c r="A7" s="93" t="s">
        <v>1002</v>
      </c>
      <c r="B7" s="93" t="s">
        <v>998</v>
      </c>
      <c r="C7" s="93" t="str">
        <f>"Regn_"&amp;Resultat!$C$5</f>
        <v>Regn_2025</v>
      </c>
      <c r="D7" s="30">
        <f>'Nedskrivninger på stadier'!G15</f>
        <v>0</v>
      </c>
      <c r="E7" s="30">
        <f>'Nedskrivninger på stadier'!H15</f>
        <v>0</v>
      </c>
      <c r="F7" s="30">
        <f>'Nedskrivninger på stadier'!I15</f>
        <v>0</v>
      </c>
      <c r="G7" s="30">
        <f>'Nedskrivninger på stadier'!J15</f>
        <v>0</v>
      </c>
      <c r="H7" s="30">
        <f>'Nedskrivninger på stadier'!K15</f>
        <v>0</v>
      </c>
      <c r="I7" s="30">
        <f>'Nedskrivninger på stadier'!L15</f>
        <v>0</v>
      </c>
      <c r="J7" s="30">
        <f>'Nedskrivninger på stadier'!M15</f>
        <v>0</v>
      </c>
      <c r="K7" s="30">
        <f>'Nedskrivninger på stadier'!N15</f>
        <v>0</v>
      </c>
      <c r="L7" s="30">
        <f>'Nedskrivninger på stadier'!O15</f>
        <v>0</v>
      </c>
      <c r="M7" s="30">
        <f>'Nedskrivninger på stadier'!C15</f>
        <v>0</v>
      </c>
      <c r="N7" s="30">
        <f>'Nedskrivninger på stadier'!D15</f>
        <v>0</v>
      </c>
      <c r="O7" s="30">
        <f>'Nedskrivninger på stadier'!E15</f>
        <v>0</v>
      </c>
      <c r="P7" s="30">
        <f>'Nedskrivninger på stadier'!F15</f>
        <v>0</v>
      </c>
      <c r="Q7" s="15" t="str">
        <f t="shared" si="0"/>
        <v>NedSt_Udl_Udenl_Erhv_St1_1</v>
      </c>
      <c r="R7" s="15">
        <f t="shared" si="1"/>
        <v>26</v>
      </c>
    </row>
    <row r="8" spans="1:18">
      <c r="A8" s="93" t="s">
        <v>1002</v>
      </c>
      <c r="B8" s="93" t="s">
        <v>999</v>
      </c>
      <c r="C8" s="93" t="str">
        <f>"Regn_"&amp;Resultat!$C$5</f>
        <v>Regn_2025</v>
      </c>
      <c r="D8" s="30">
        <f>'Nedskrivninger på stadier'!G16</f>
        <v>0</v>
      </c>
      <c r="E8" s="30">
        <f>'Nedskrivninger på stadier'!H16</f>
        <v>0</v>
      </c>
      <c r="F8" s="30">
        <f>'Nedskrivninger på stadier'!I16</f>
        <v>0</v>
      </c>
      <c r="G8" s="30">
        <f>'Nedskrivninger på stadier'!J16</f>
        <v>0</v>
      </c>
      <c r="H8" s="30">
        <f>'Nedskrivninger på stadier'!K16</f>
        <v>0</v>
      </c>
      <c r="I8" s="30">
        <f>'Nedskrivninger på stadier'!L16</f>
        <v>0</v>
      </c>
      <c r="J8" s="30">
        <f>'Nedskrivninger på stadier'!M16</f>
        <v>0</v>
      </c>
      <c r="K8" s="30">
        <f>'Nedskrivninger på stadier'!N16</f>
        <v>0</v>
      </c>
      <c r="L8" s="30">
        <f>'Nedskrivninger på stadier'!O16</f>
        <v>0</v>
      </c>
      <c r="M8" s="30">
        <f>'Nedskrivninger på stadier'!C16</f>
        <v>0</v>
      </c>
      <c r="N8" s="30">
        <f>'Nedskrivninger på stadier'!D16</f>
        <v>0</v>
      </c>
      <c r="O8" s="30">
        <f>'Nedskrivninger på stadier'!E16</f>
        <v>0</v>
      </c>
      <c r="P8" s="30">
        <f>'Nedskrivninger på stadier'!F16</f>
        <v>0</v>
      </c>
      <c r="Q8" s="15" t="str">
        <f t="shared" si="0"/>
        <v>NedSt_Udl_Udenl_Priv_St1_1</v>
      </c>
      <c r="R8" s="15">
        <f t="shared" si="1"/>
        <v>26</v>
      </c>
    </row>
    <row r="9" spans="1:18">
      <c r="A9" s="93" t="s">
        <v>1002</v>
      </c>
      <c r="B9" s="93" t="s">
        <v>1000</v>
      </c>
      <c r="C9" s="93" t="str">
        <f>"Regn_"&amp;Resultat!$C$5</f>
        <v>Regn_2025</v>
      </c>
      <c r="D9" s="30">
        <f>'Nedskrivninger på stadier'!G17</f>
        <v>0</v>
      </c>
      <c r="E9" s="30">
        <f>'Nedskrivninger på stadier'!H17</f>
        <v>0</v>
      </c>
      <c r="F9" s="30">
        <f>'Nedskrivninger på stadier'!I17</f>
        <v>0</v>
      </c>
      <c r="G9" s="30">
        <f>'Nedskrivninger på stadier'!J17</f>
        <v>0</v>
      </c>
      <c r="H9" s="30">
        <f>'Nedskrivninger på stadier'!K17</f>
        <v>0</v>
      </c>
      <c r="I9" s="30">
        <f>'Nedskrivninger på stadier'!L17</f>
        <v>0</v>
      </c>
      <c r="J9" s="30">
        <f>'Nedskrivninger på stadier'!M17</f>
        <v>0</v>
      </c>
      <c r="K9" s="30">
        <f>'Nedskrivninger på stadier'!N17</f>
        <v>0</v>
      </c>
      <c r="L9" s="30">
        <f>'Nedskrivninger på stadier'!O17</f>
        <v>0</v>
      </c>
      <c r="M9" s="30">
        <f>'Nedskrivninger på stadier'!C17</f>
        <v>0</v>
      </c>
      <c r="N9" s="30">
        <f>'Nedskrivninger på stadier'!D17</f>
        <v>0</v>
      </c>
      <c r="O9" s="30">
        <f>'Nedskrivninger på stadier'!E17</f>
        <v>0</v>
      </c>
      <c r="P9" s="30">
        <f>'Nedskrivninger på stadier'!F17</f>
        <v>0</v>
      </c>
      <c r="Q9" s="15" t="str">
        <f t="shared" si="0"/>
        <v>NedSt_Udl_Udenl_Ialt_St1_1</v>
      </c>
      <c r="R9" s="15">
        <f t="shared" si="1"/>
        <v>26</v>
      </c>
    </row>
    <row r="10" spans="1:18">
      <c r="A10" s="93" t="s">
        <v>1003</v>
      </c>
      <c r="B10" s="93" t="s">
        <v>1000</v>
      </c>
      <c r="C10" s="93" t="str">
        <f>"Regn_"&amp;Resultat!$C$5</f>
        <v>Regn_2025</v>
      </c>
      <c r="D10" s="30">
        <f>'Nedskrivninger på stadier'!G18</f>
        <v>0</v>
      </c>
      <c r="E10" s="30">
        <f>'Nedskrivninger på stadier'!H18</f>
        <v>0</v>
      </c>
      <c r="F10" s="30">
        <f>'Nedskrivninger på stadier'!I18</f>
        <v>0</v>
      </c>
      <c r="G10" s="30">
        <f>'Nedskrivninger på stadier'!J18</f>
        <v>0</v>
      </c>
      <c r="H10" s="30">
        <f>'Nedskrivninger på stadier'!K18</f>
        <v>0</v>
      </c>
      <c r="I10" s="30">
        <f>'Nedskrivninger på stadier'!L18</f>
        <v>0</v>
      </c>
      <c r="J10" s="30">
        <f>'Nedskrivninger på stadier'!M18</f>
        <v>0</v>
      </c>
      <c r="K10" s="30">
        <f>'Nedskrivninger på stadier'!N18</f>
        <v>0</v>
      </c>
      <c r="L10" s="30">
        <f>'Nedskrivninger på stadier'!O18</f>
        <v>0</v>
      </c>
      <c r="M10" s="30">
        <f>'Nedskrivninger på stadier'!C18</f>
        <v>0</v>
      </c>
      <c r="N10" s="30">
        <f>'Nedskrivninger på stadier'!D18</f>
        <v>0</v>
      </c>
      <c r="O10" s="30">
        <f>'Nedskrivninger på stadier'!E18</f>
        <v>0</v>
      </c>
      <c r="P10" s="30">
        <f>'Nedskrivninger på stadier'!F18</f>
        <v>0</v>
      </c>
      <c r="Q10" s="15" t="str">
        <f t="shared" si="0"/>
        <v>NedSt_Udl_Ialt_St1_1</v>
      </c>
      <c r="R10" s="15">
        <f t="shared" si="1"/>
        <v>20</v>
      </c>
    </row>
    <row r="11" spans="1:18">
      <c r="A11" s="93" t="s">
        <v>1001</v>
      </c>
      <c r="B11" s="93" t="s">
        <v>997</v>
      </c>
      <c r="C11" s="93" t="str">
        <f>"Stress_"&amp;Resultat!$I$5</f>
        <v>Stress_2028</v>
      </c>
      <c r="D11" s="30">
        <f>'Nedskrivninger på stadier'!P9</f>
        <v>0</v>
      </c>
      <c r="E11" s="30">
        <f>'Nedskrivninger på stadier'!Q9</f>
        <v>0</v>
      </c>
      <c r="F11" s="30">
        <f>'Nedskrivninger på stadier'!R9</f>
        <v>0</v>
      </c>
      <c r="G11" s="30">
        <f>'Nedskrivninger på stadier'!S9</f>
        <v>0</v>
      </c>
      <c r="H11" s="30">
        <f>'Nedskrivninger på stadier'!T9</f>
        <v>0</v>
      </c>
      <c r="I11" s="30">
        <f>'Nedskrivninger på stadier'!U9</f>
        <v>0</v>
      </c>
      <c r="J11" s="30">
        <f>'Nedskrivninger på stadier'!V9</f>
        <v>0</v>
      </c>
      <c r="K11" s="30">
        <f>'Nedskrivninger på stadier'!W9</f>
        <v>0</v>
      </c>
      <c r="L11" s="30">
        <f>'Nedskrivninger på stadier'!X9</f>
        <v>0</v>
      </c>
      <c r="M11" s="30">
        <f>'Nedskrivninger på stadier'!Y9</f>
        <v>0</v>
      </c>
      <c r="N11" s="30">
        <f>'Nedskrivninger på stadier'!Z9</f>
        <v>0</v>
      </c>
      <c r="O11" s="30">
        <f>'Nedskrivninger på stadier'!AA9</f>
        <v>0</v>
      </c>
      <c r="P11" s="30">
        <f>'Nedskrivninger på stadier'!AB9</f>
        <v>0</v>
      </c>
      <c r="Q11" s="15" t="str">
        <f t="shared" si="0"/>
        <v>NedSt_Udl_DK_Off_St1_1</v>
      </c>
      <c r="R11" s="15">
        <f t="shared" si="1"/>
        <v>22</v>
      </c>
    </row>
    <row r="12" spans="1:18">
      <c r="A12" s="93" t="s">
        <v>1001</v>
      </c>
      <c r="B12" s="93" t="s">
        <v>998</v>
      </c>
      <c r="C12" s="93" t="str">
        <f>"Stress_"&amp;Resultat!$I$5</f>
        <v>Stress_2028</v>
      </c>
      <c r="D12" s="30">
        <f>'Nedskrivninger på stadier'!P10</f>
        <v>0</v>
      </c>
      <c r="E12" s="30">
        <f>'Nedskrivninger på stadier'!Q10</f>
        <v>0</v>
      </c>
      <c r="F12" s="30">
        <f>'Nedskrivninger på stadier'!R10</f>
        <v>0</v>
      </c>
      <c r="G12" s="30">
        <f>'Nedskrivninger på stadier'!S10</f>
        <v>0</v>
      </c>
      <c r="H12" s="30">
        <f>'Nedskrivninger på stadier'!T10</f>
        <v>0</v>
      </c>
      <c r="I12" s="30">
        <f>'Nedskrivninger på stadier'!U10</f>
        <v>0</v>
      </c>
      <c r="J12" s="30">
        <f>'Nedskrivninger på stadier'!V10</f>
        <v>0</v>
      </c>
      <c r="K12" s="30">
        <f>'Nedskrivninger på stadier'!W10</f>
        <v>0</v>
      </c>
      <c r="L12" s="30">
        <f>'Nedskrivninger på stadier'!X10</f>
        <v>0</v>
      </c>
      <c r="M12" s="30">
        <f>'Nedskrivninger på stadier'!Y10</f>
        <v>0</v>
      </c>
      <c r="N12" s="30">
        <f>'Nedskrivninger på stadier'!Z10</f>
        <v>0</v>
      </c>
      <c r="O12" s="30">
        <f>'Nedskrivninger på stadier'!AA10</f>
        <v>0</v>
      </c>
      <c r="P12" s="30">
        <f>'Nedskrivninger på stadier'!AB10</f>
        <v>0</v>
      </c>
      <c r="Q12" s="15" t="str">
        <f t="shared" si="0"/>
        <v>NedSt_Udl_DK_Erhv_St1_1</v>
      </c>
      <c r="R12" s="15">
        <f t="shared" si="1"/>
        <v>23</v>
      </c>
    </row>
    <row r="13" spans="1:18">
      <c r="A13" s="93" t="s">
        <v>1001</v>
      </c>
      <c r="B13" s="93" t="s">
        <v>999</v>
      </c>
      <c r="C13" s="93" t="str">
        <f>"Stress_"&amp;Resultat!$I$5</f>
        <v>Stress_2028</v>
      </c>
      <c r="D13" s="30">
        <f>'Nedskrivninger på stadier'!P11</f>
        <v>0</v>
      </c>
      <c r="E13" s="30">
        <f>'Nedskrivninger på stadier'!Q11</f>
        <v>0</v>
      </c>
      <c r="F13" s="30">
        <f>'Nedskrivninger på stadier'!R11</f>
        <v>0</v>
      </c>
      <c r="G13" s="30">
        <f>'Nedskrivninger på stadier'!S11</f>
        <v>0</v>
      </c>
      <c r="H13" s="30">
        <f>'Nedskrivninger på stadier'!T11</f>
        <v>0</v>
      </c>
      <c r="I13" s="30">
        <f>'Nedskrivninger på stadier'!U11</f>
        <v>0</v>
      </c>
      <c r="J13" s="30">
        <f>'Nedskrivninger på stadier'!V11</f>
        <v>0</v>
      </c>
      <c r="K13" s="30">
        <f>'Nedskrivninger på stadier'!W11</f>
        <v>0</v>
      </c>
      <c r="L13" s="30">
        <f>'Nedskrivninger på stadier'!X11</f>
        <v>0</v>
      </c>
      <c r="M13" s="30">
        <f>'Nedskrivninger på stadier'!Y11</f>
        <v>0</v>
      </c>
      <c r="N13" s="30">
        <f>'Nedskrivninger på stadier'!Z11</f>
        <v>0</v>
      </c>
      <c r="O13" s="30">
        <f>'Nedskrivninger på stadier'!AA11</f>
        <v>0</v>
      </c>
      <c r="P13" s="30">
        <f>'Nedskrivninger på stadier'!AB11</f>
        <v>0</v>
      </c>
      <c r="Q13" s="15" t="str">
        <f t="shared" si="0"/>
        <v>NedSt_Udl_DK_Priv_St1_1</v>
      </c>
      <c r="R13" s="15">
        <f t="shared" si="1"/>
        <v>23</v>
      </c>
    </row>
    <row r="14" spans="1:18">
      <c r="A14" s="93" t="s">
        <v>1001</v>
      </c>
      <c r="B14" s="93" t="s">
        <v>1000</v>
      </c>
      <c r="C14" s="93" t="str">
        <f>"Stress_"&amp;Resultat!$I$5</f>
        <v>Stress_2028</v>
      </c>
      <c r="D14" s="30">
        <f>'Nedskrivninger på stadier'!P12</f>
        <v>0</v>
      </c>
      <c r="E14" s="30">
        <f>'Nedskrivninger på stadier'!Q12</f>
        <v>0</v>
      </c>
      <c r="F14" s="30">
        <f>'Nedskrivninger på stadier'!R12</f>
        <v>0</v>
      </c>
      <c r="G14" s="30">
        <f>'Nedskrivninger på stadier'!S12</f>
        <v>0</v>
      </c>
      <c r="H14" s="30">
        <f>'Nedskrivninger på stadier'!T12</f>
        <v>0</v>
      </c>
      <c r="I14" s="30">
        <f>'Nedskrivninger på stadier'!U12</f>
        <v>0</v>
      </c>
      <c r="J14" s="30">
        <f>'Nedskrivninger på stadier'!V12</f>
        <v>0</v>
      </c>
      <c r="K14" s="30">
        <f>'Nedskrivninger på stadier'!W12</f>
        <v>0</v>
      </c>
      <c r="L14" s="30">
        <f>'Nedskrivninger på stadier'!X12</f>
        <v>0</v>
      </c>
      <c r="M14" s="30">
        <f>'Nedskrivninger på stadier'!Y12</f>
        <v>0</v>
      </c>
      <c r="N14" s="30">
        <f>'Nedskrivninger på stadier'!Z12</f>
        <v>0</v>
      </c>
      <c r="O14" s="30">
        <f>'Nedskrivninger på stadier'!AA12</f>
        <v>0</v>
      </c>
      <c r="P14" s="30">
        <f>'Nedskrivninger på stadier'!AB12</f>
        <v>0</v>
      </c>
      <c r="Q14" s="15" t="str">
        <f t="shared" si="0"/>
        <v>NedSt_Udl_DK_Ialt_St1_1</v>
      </c>
      <c r="R14" s="15">
        <f t="shared" si="1"/>
        <v>23</v>
      </c>
    </row>
    <row r="15" spans="1:18">
      <c r="A15" s="93" t="s">
        <v>1002</v>
      </c>
      <c r="B15" s="93" t="s">
        <v>997</v>
      </c>
      <c r="C15" s="93" t="str">
        <f>"Stress_"&amp;Resultat!$I$5</f>
        <v>Stress_2028</v>
      </c>
      <c r="D15" s="30">
        <f>'Nedskrivninger på stadier'!P14</f>
        <v>0</v>
      </c>
      <c r="E15" s="30">
        <f>'Nedskrivninger på stadier'!Q14</f>
        <v>0</v>
      </c>
      <c r="F15" s="30">
        <f>'Nedskrivninger på stadier'!R14</f>
        <v>0</v>
      </c>
      <c r="G15" s="30">
        <f>'Nedskrivninger på stadier'!S14</f>
        <v>0</v>
      </c>
      <c r="H15" s="30">
        <f>'Nedskrivninger på stadier'!T14</f>
        <v>0</v>
      </c>
      <c r="I15" s="30">
        <f>'Nedskrivninger på stadier'!U14</f>
        <v>0</v>
      </c>
      <c r="J15" s="30">
        <f>'Nedskrivninger på stadier'!V14</f>
        <v>0</v>
      </c>
      <c r="K15" s="30">
        <f>'Nedskrivninger på stadier'!W14</f>
        <v>0</v>
      </c>
      <c r="L15" s="30">
        <f>'Nedskrivninger på stadier'!X14</f>
        <v>0</v>
      </c>
      <c r="M15" s="30">
        <f>'Nedskrivninger på stadier'!Y14</f>
        <v>0</v>
      </c>
      <c r="N15" s="30">
        <f>'Nedskrivninger på stadier'!Z14</f>
        <v>0</v>
      </c>
      <c r="O15" s="30">
        <f>'Nedskrivninger på stadier'!AA14</f>
        <v>0</v>
      </c>
      <c r="P15" s="30">
        <f>'Nedskrivninger på stadier'!AB14</f>
        <v>0</v>
      </c>
      <c r="Q15" s="15" t="str">
        <f t="shared" si="0"/>
        <v>NedSt_Udl_Udenl_Off_St1_1</v>
      </c>
      <c r="R15" s="15">
        <f t="shared" si="1"/>
        <v>25</v>
      </c>
    </row>
    <row r="16" spans="1:18">
      <c r="A16" s="93" t="s">
        <v>1002</v>
      </c>
      <c r="B16" s="93" t="s">
        <v>998</v>
      </c>
      <c r="C16" s="93" t="str">
        <f>"Stress_"&amp;Resultat!$I$5</f>
        <v>Stress_2028</v>
      </c>
      <c r="D16" s="30">
        <f>'Nedskrivninger på stadier'!P15</f>
        <v>0</v>
      </c>
      <c r="E16" s="30">
        <f>'Nedskrivninger på stadier'!Q15</f>
        <v>0</v>
      </c>
      <c r="F16" s="30">
        <f>'Nedskrivninger på stadier'!R15</f>
        <v>0</v>
      </c>
      <c r="G16" s="30">
        <f>'Nedskrivninger på stadier'!S15</f>
        <v>0</v>
      </c>
      <c r="H16" s="30">
        <f>'Nedskrivninger på stadier'!T15</f>
        <v>0</v>
      </c>
      <c r="I16" s="30">
        <f>'Nedskrivninger på stadier'!U15</f>
        <v>0</v>
      </c>
      <c r="J16" s="30">
        <f>'Nedskrivninger på stadier'!V15</f>
        <v>0</v>
      </c>
      <c r="K16" s="30">
        <f>'Nedskrivninger på stadier'!W15</f>
        <v>0</v>
      </c>
      <c r="L16" s="30">
        <f>'Nedskrivninger på stadier'!X15</f>
        <v>0</v>
      </c>
      <c r="M16" s="30">
        <f>'Nedskrivninger på stadier'!Y15</f>
        <v>0</v>
      </c>
      <c r="N16" s="30">
        <f>'Nedskrivninger på stadier'!Z15</f>
        <v>0</v>
      </c>
      <c r="O16" s="30">
        <f>'Nedskrivninger på stadier'!AA15</f>
        <v>0</v>
      </c>
      <c r="P16" s="30">
        <f>'Nedskrivninger på stadier'!AB15</f>
        <v>0</v>
      </c>
      <c r="Q16" s="15" t="str">
        <f t="shared" si="0"/>
        <v>NedSt_Udl_Udenl_Erhv_St1_1</v>
      </c>
      <c r="R16" s="15">
        <f t="shared" si="1"/>
        <v>26</v>
      </c>
    </row>
    <row r="17" spans="1:18">
      <c r="A17" s="93" t="s">
        <v>1002</v>
      </c>
      <c r="B17" s="93" t="s">
        <v>999</v>
      </c>
      <c r="C17" s="93" t="str">
        <f>"Stress_"&amp;Resultat!$I$5</f>
        <v>Stress_2028</v>
      </c>
      <c r="D17" s="30">
        <f>'Nedskrivninger på stadier'!P16</f>
        <v>0</v>
      </c>
      <c r="E17" s="30">
        <f>'Nedskrivninger på stadier'!Q16</f>
        <v>0</v>
      </c>
      <c r="F17" s="30">
        <f>'Nedskrivninger på stadier'!R16</f>
        <v>0</v>
      </c>
      <c r="G17" s="30">
        <f>'Nedskrivninger på stadier'!S16</f>
        <v>0</v>
      </c>
      <c r="H17" s="30">
        <f>'Nedskrivninger på stadier'!T16</f>
        <v>0</v>
      </c>
      <c r="I17" s="30">
        <f>'Nedskrivninger på stadier'!U16</f>
        <v>0</v>
      </c>
      <c r="J17" s="30">
        <f>'Nedskrivninger på stadier'!V16</f>
        <v>0</v>
      </c>
      <c r="K17" s="30">
        <f>'Nedskrivninger på stadier'!W16</f>
        <v>0</v>
      </c>
      <c r="L17" s="30">
        <f>'Nedskrivninger på stadier'!X16</f>
        <v>0</v>
      </c>
      <c r="M17" s="30">
        <f>'Nedskrivninger på stadier'!Y16</f>
        <v>0</v>
      </c>
      <c r="N17" s="30">
        <f>'Nedskrivninger på stadier'!Z16</f>
        <v>0</v>
      </c>
      <c r="O17" s="30">
        <f>'Nedskrivninger på stadier'!AA16</f>
        <v>0</v>
      </c>
      <c r="P17" s="30">
        <f>'Nedskrivninger på stadier'!AB16</f>
        <v>0</v>
      </c>
      <c r="Q17" s="15" t="str">
        <f t="shared" si="0"/>
        <v>NedSt_Udl_Udenl_Priv_St1_1</v>
      </c>
      <c r="R17" s="15">
        <f t="shared" si="1"/>
        <v>26</v>
      </c>
    </row>
    <row r="18" spans="1:18">
      <c r="A18" s="93" t="s">
        <v>1002</v>
      </c>
      <c r="B18" s="93" t="s">
        <v>1000</v>
      </c>
      <c r="C18" s="93" t="str">
        <f>"Stress_"&amp;Resultat!$I$5</f>
        <v>Stress_2028</v>
      </c>
      <c r="D18" s="30">
        <f>'Nedskrivninger på stadier'!P17</f>
        <v>0</v>
      </c>
      <c r="E18" s="30">
        <f>'Nedskrivninger på stadier'!Q17</f>
        <v>0</v>
      </c>
      <c r="F18" s="30">
        <f>'Nedskrivninger på stadier'!R17</f>
        <v>0</v>
      </c>
      <c r="G18" s="30">
        <f>'Nedskrivninger på stadier'!S17</f>
        <v>0</v>
      </c>
      <c r="H18" s="30">
        <f>'Nedskrivninger på stadier'!T17</f>
        <v>0</v>
      </c>
      <c r="I18" s="30">
        <f>'Nedskrivninger på stadier'!U17</f>
        <v>0</v>
      </c>
      <c r="J18" s="30">
        <f>'Nedskrivninger på stadier'!V17</f>
        <v>0</v>
      </c>
      <c r="K18" s="30">
        <f>'Nedskrivninger på stadier'!W17</f>
        <v>0</v>
      </c>
      <c r="L18" s="30">
        <f>'Nedskrivninger på stadier'!X17</f>
        <v>0</v>
      </c>
      <c r="M18" s="30">
        <f>'Nedskrivninger på stadier'!Y17</f>
        <v>0</v>
      </c>
      <c r="N18" s="30">
        <f>'Nedskrivninger på stadier'!Z17</f>
        <v>0</v>
      </c>
      <c r="O18" s="30">
        <f>'Nedskrivninger på stadier'!AA17</f>
        <v>0</v>
      </c>
      <c r="P18" s="30">
        <f>'Nedskrivninger på stadier'!AB17</f>
        <v>0</v>
      </c>
      <c r="Q18" s="15" t="str">
        <f t="shared" si="0"/>
        <v>NedSt_Udl_Udenl_Ialt_St1_1</v>
      </c>
      <c r="R18" s="15">
        <f t="shared" si="1"/>
        <v>26</v>
      </c>
    </row>
    <row r="19" spans="1:18">
      <c r="A19" s="93" t="s">
        <v>1003</v>
      </c>
      <c r="B19" s="93" t="s">
        <v>1000</v>
      </c>
      <c r="C19" s="93" t="str">
        <f>"Stress_"&amp;Resultat!$I$5</f>
        <v>Stress_2028</v>
      </c>
      <c r="D19" s="30">
        <f>'Nedskrivninger på stadier'!P18</f>
        <v>0</v>
      </c>
      <c r="E19" s="30">
        <f>'Nedskrivninger på stadier'!Q18</f>
        <v>0</v>
      </c>
      <c r="F19" s="30">
        <f>'Nedskrivninger på stadier'!R18</f>
        <v>0</v>
      </c>
      <c r="G19" s="30">
        <f>'Nedskrivninger på stadier'!S18</f>
        <v>0</v>
      </c>
      <c r="H19" s="30">
        <f>'Nedskrivninger på stadier'!T18</f>
        <v>0</v>
      </c>
      <c r="I19" s="30">
        <f>'Nedskrivninger på stadier'!U18</f>
        <v>0</v>
      </c>
      <c r="J19" s="30">
        <f>'Nedskrivninger på stadier'!V18</f>
        <v>0</v>
      </c>
      <c r="K19" s="30">
        <f>'Nedskrivninger på stadier'!W18</f>
        <v>0</v>
      </c>
      <c r="L19" s="30">
        <f>'Nedskrivninger på stadier'!X18</f>
        <v>0</v>
      </c>
      <c r="M19" s="30">
        <f>'Nedskrivninger på stadier'!Y18</f>
        <v>0</v>
      </c>
      <c r="N19" s="30">
        <f>'Nedskrivninger på stadier'!Z18</f>
        <v>0</v>
      </c>
      <c r="O19" s="30">
        <f>'Nedskrivninger på stadier'!AA18</f>
        <v>0</v>
      </c>
      <c r="P19" s="30">
        <f>'Nedskrivninger på stadier'!AB18</f>
        <v>0</v>
      </c>
      <c r="Q19" s="15" t="str">
        <f t="shared" si="0"/>
        <v>NedSt_Udl_Ialt_St1_1</v>
      </c>
      <c r="R19" s="15">
        <f t="shared" si="1"/>
        <v>20</v>
      </c>
    </row>
    <row r="20" spans="1:18">
      <c r="A20" s="91" t="s">
        <v>1048</v>
      </c>
      <c r="B20" s="91" t="s">
        <v>997</v>
      </c>
      <c r="C20" s="91" t="str">
        <f>"Regn_"&amp;Resultat!$C$5</f>
        <v>Regn_2025</v>
      </c>
      <c r="D20" s="40">
        <f>'Nedskrivninger på stadier'!G29</f>
        <v>0</v>
      </c>
      <c r="E20" s="40">
        <f>'Nedskrivninger på stadier'!H29</f>
        <v>0</v>
      </c>
      <c r="F20" s="40">
        <f>'Nedskrivninger på stadier'!I29</f>
        <v>0</v>
      </c>
      <c r="G20" s="40">
        <f>'Nedskrivninger på stadier'!J29</f>
        <v>0</v>
      </c>
      <c r="H20" s="40">
        <f>'Nedskrivninger på stadier'!K29</f>
        <v>0</v>
      </c>
      <c r="I20" s="40">
        <f>'Nedskrivninger på stadier'!L29</f>
        <v>0</v>
      </c>
      <c r="J20" s="40">
        <f>'Nedskrivninger på stadier'!M29</f>
        <v>0</v>
      </c>
      <c r="K20" s="40">
        <f>'Nedskrivninger på stadier'!N29</f>
        <v>0</v>
      </c>
      <c r="L20" s="40">
        <f>'Nedskrivninger på stadier'!O29</f>
        <v>0</v>
      </c>
      <c r="M20" s="40">
        <f>'Nedskrivninger på stadier'!C29</f>
        <v>0</v>
      </c>
      <c r="N20" s="40">
        <f>'Nedskrivninger på stadier'!D29</f>
        <v>0</v>
      </c>
      <c r="O20" s="40">
        <f>'Nedskrivninger på stadier'!E29</f>
        <v>0</v>
      </c>
      <c r="P20" s="40">
        <f>'Nedskrivninger på stadier'!F29</f>
        <v>0</v>
      </c>
      <c r="Q20" s="15" t="str">
        <f t="shared" si="0"/>
        <v>NedSt_Akk_DK_Off_St1_1</v>
      </c>
      <c r="R20" s="15">
        <f t="shared" si="1"/>
        <v>22</v>
      </c>
    </row>
    <row r="21" spans="1:18">
      <c r="A21" s="91" t="s">
        <v>1048</v>
      </c>
      <c r="B21" s="91" t="s">
        <v>998</v>
      </c>
      <c r="C21" s="91" t="str">
        <f>"Regn_"&amp;Resultat!$C$5</f>
        <v>Regn_2025</v>
      </c>
      <c r="D21" s="40">
        <f>'Nedskrivninger på stadier'!G30</f>
        <v>0</v>
      </c>
      <c r="E21" s="40">
        <f>'Nedskrivninger på stadier'!H30</f>
        <v>0</v>
      </c>
      <c r="F21" s="40">
        <f>'Nedskrivninger på stadier'!I30</f>
        <v>0</v>
      </c>
      <c r="G21" s="40">
        <f>'Nedskrivninger på stadier'!J30</f>
        <v>0</v>
      </c>
      <c r="H21" s="40">
        <f>'Nedskrivninger på stadier'!K30</f>
        <v>0</v>
      </c>
      <c r="I21" s="40">
        <f>'Nedskrivninger på stadier'!L30</f>
        <v>0</v>
      </c>
      <c r="J21" s="40">
        <f>'Nedskrivninger på stadier'!M30</f>
        <v>0</v>
      </c>
      <c r="K21" s="40">
        <f>'Nedskrivninger på stadier'!N30</f>
        <v>0</v>
      </c>
      <c r="L21" s="40">
        <f>'Nedskrivninger på stadier'!O30</f>
        <v>0</v>
      </c>
      <c r="M21" s="40">
        <f>'Nedskrivninger på stadier'!C30</f>
        <v>0</v>
      </c>
      <c r="N21" s="40">
        <f>'Nedskrivninger på stadier'!D30</f>
        <v>0</v>
      </c>
      <c r="O21" s="40">
        <f>'Nedskrivninger på stadier'!E30</f>
        <v>0</v>
      </c>
      <c r="P21" s="40">
        <f>'Nedskrivninger på stadier'!F30</f>
        <v>0</v>
      </c>
      <c r="Q21" s="15" t="str">
        <f t="shared" si="0"/>
        <v>NedSt_Akk_DK_Erhv_St1_1</v>
      </c>
      <c r="R21" s="15">
        <f t="shared" si="1"/>
        <v>23</v>
      </c>
    </row>
    <row r="22" spans="1:18">
      <c r="A22" s="91" t="s">
        <v>1048</v>
      </c>
      <c r="B22" s="91" t="s">
        <v>999</v>
      </c>
      <c r="C22" s="91" t="str">
        <f>"Regn_"&amp;Resultat!$C$5</f>
        <v>Regn_2025</v>
      </c>
      <c r="D22" s="40">
        <f>'Nedskrivninger på stadier'!G31</f>
        <v>0</v>
      </c>
      <c r="E22" s="40">
        <f>'Nedskrivninger på stadier'!H31</f>
        <v>0</v>
      </c>
      <c r="F22" s="40">
        <f>'Nedskrivninger på stadier'!I31</f>
        <v>0</v>
      </c>
      <c r="G22" s="40">
        <f>'Nedskrivninger på stadier'!J31</f>
        <v>0</v>
      </c>
      <c r="H22" s="40">
        <f>'Nedskrivninger på stadier'!K31</f>
        <v>0</v>
      </c>
      <c r="I22" s="40">
        <f>'Nedskrivninger på stadier'!L31</f>
        <v>0</v>
      </c>
      <c r="J22" s="40">
        <f>'Nedskrivninger på stadier'!M31</f>
        <v>0</v>
      </c>
      <c r="K22" s="40">
        <f>'Nedskrivninger på stadier'!N31</f>
        <v>0</v>
      </c>
      <c r="L22" s="40">
        <f>'Nedskrivninger på stadier'!O31</f>
        <v>0</v>
      </c>
      <c r="M22" s="40">
        <f>'Nedskrivninger på stadier'!C31</f>
        <v>0</v>
      </c>
      <c r="N22" s="40">
        <f>'Nedskrivninger på stadier'!D31</f>
        <v>0</v>
      </c>
      <c r="O22" s="40">
        <f>'Nedskrivninger på stadier'!E31</f>
        <v>0</v>
      </c>
      <c r="P22" s="40">
        <f>'Nedskrivninger på stadier'!F31</f>
        <v>0</v>
      </c>
      <c r="Q22" s="15" t="str">
        <f t="shared" si="0"/>
        <v>NedSt_Akk_DK_Priv_St1_1</v>
      </c>
      <c r="R22" s="15">
        <f t="shared" si="1"/>
        <v>23</v>
      </c>
    </row>
    <row r="23" spans="1:18">
      <c r="A23" s="91" t="s">
        <v>1048</v>
      </c>
      <c r="B23" s="91" t="s">
        <v>1000</v>
      </c>
      <c r="C23" s="91" t="str">
        <f>"Regn_"&amp;Resultat!$C$5</f>
        <v>Regn_2025</v>
      </c>
      <c r="D23" s="40">
        <f>'Nedskrivninger på stadier'!G32</f>
        <v>0</v>
      </c>
      <c r="E23" s="40">
        <f>'Nedskrivninger på stadier'!H32</f>
        <v>0</v>
      </c>
      <c r="F23" s="40">
        <f>'Nedskrivninger på stadier'!I32</f>
        <v>0</v>
      </c>
      <c r="G23" s="40">
        <f>'Nedskrivninger på stadier'!J32</f>
        <v>0</v>
      </c>
      <c r="H23" s="40">
        <f>'Nedskrivninger på stadier'!K32</f>
        <v>0</v>
      </c>
      <c r="I23" s="40">
        <f>'Nedskrivninger på stadier'!L32</f>
        <v>0</v>
      </c>
      <c r="J23" s="40">
        <f>'Nedskrivninger på stadier'!M32</f>
        <v>0</v>
      </c>
      <c r="K23" s="40">
        <f>'Nedskrivninger på stadier'!N32</f>
        <v>0</v>
      </c>
      <c r="L23" s="40">
        <f>'Nedskrivninger på stadier'!O32</f>
        <v>0</v>
      </c>
      <c r="M23" s="40">
        <f>'Nedskrivninger på stadier'!C32</f>
        <v>0</v>
      </c>
      <c r="N23" s="40">
        <f>'Nedskrivninger på stadier'!D32</f>
        <v>0</v>
      </c>
      <c r="O23" s="40">
        <f>'Nedskrivninger på stadier'!E32</f>
        <v>0</v>
      </c>
      <c r="P23" s="40">
        <f>'Nedskrivninger på stadier'!F32</f>
        <v>0</v>
      </c>
      <c r="Q23" s="15" t="str">
        <f t="shared" si="0"/>
        <v>NedSt_Akk_DK_Ialt_St1_1</v>
      </c>
      <c r="R23" s="15">
        <f t="shared" si="1"/>
        <v>23</v>
      </c>
    </row>
    <row r="24" spans="1:18">
      <c r="A24" s="91" t="s">
        <v>1049</v>
      </c>
      <c r="B24" s="91" t="s">
        <v>997</v>
      </c>
      <c r="C24" s="91" t="str">
        <f>"Regn_"&amp;Resultat!$C$5</f>
        <v>Regn_2025</v>
      </c>
      <c r="D24" s="40">
        <f>'Nedskrivninger på stadier'!G34</f>
        <v>0</v>
      </c>
      <c r="E24" s="40">
        <f>'Nedskrivninger på stadier'!H34</f>
        <v>0</v>
      </c>
      <c r="F24" s="40">
        <f>'Nedskrivninger på stadier'!I34</f>
        <v>0</v>
      </c>
      <c r="G24" s="40">
        <f>'Nedskrivninger på stadier'!J34</f>
        <v>0</v>
      </c>
      <c r="H24" s="40">
        <f>'Nedskrivninger på stadier'!K34</f>
        <v>0</v>
      </c>
      <c r="I24" s="40">
        <f>'Nedskrivninger på stadier'!L34</f>
        <v>0</v>
      </c>
      <c r="J24" s="40">
        <f>'Nedskrivninger på stadier'!M34</f>
        <v>0</v>
      </c>
      <c r="K24" s="40">
        <f>'Nedskrivninger på stadier'!N34</f>
        <v>0</v>
      </c>
      <c r="L24" s="40">
        <f>'Nedskrivninger på stadier'!O34</f>
        <v>0</v>
      </c>
      <c r="M24" s="40">
        <f>'Nedskrivninger på stadier'!C34</f>
        <v>0</v>
      </c>
      <c r="N24" s="40">
        <f>'Nedskrivninger på stadier'!D34</f>
        <v>0</v>
      </c>
      <c r="O24" s="40">
        <f>'Nedskrivninger på stadier'!E34</f>
        <v>0</v>
      </c>
      <c r="P24" s="40">
        <f>'Nedskrivninger på stadier'!F34</f>
        <v>0</v>
      </c>
      <c r="Q24" s="15" t="str">
        <f t="shared" si="0"/>
        <v>NedSt_Akk_Udenl_Off_St1_1</v>
      </c>
      <c r="R24" s="15">
        <f t="shared" si="1"/>
        <v>25</v>
      </c>
    </row>
    <row r="25" spans="1:18">
      <c r="A25" s="91" t="s">
        <v>1049</v>
      </c>
      <c r="B25" s="91" t="s">
        <v>998</v>
      </c>
      <c r="C25" s="91" t="str">
        <f>"Regn_"&amp;Resultat!$C$5</f>
        <v>Regn_2025</v>
      </c>
      <c r="D25" s="40">
        <f>'Nedskrivninger på stadier'!G35</f>
        <v>0</v>
      </c>
      <c r="E25" s="40">
        <f>'Nedskrivninger på stadier'!H35</f>
        <v>0</v>
      </c>
      <c r="F25" s="40">
        <f>'Nedskrivninger på stadier'!I35</f>
        <v>0</v>
      </c>
      <c r="G25" s="40">
        <f>'Nedskrivninger på stadier'!J35</f>
        <v>0</v>
      </c>
      <c r="H25" s="40">
        <f>'Nedskrivninger på stadier'!K35</f>
        <v>0</v>
      </c>
      <c r="I25" s="40">
        <f>'Nedskrivninger på stadier'!L35</f>
        <v>0</v>
      </c>
      <c r="J25" s="40">
        <f>'Nedskrivninger på stadier'!M35</f>
        <v>0</v>
      </c>
      <c r="K25" s="40">
        <f>'Nedskrivninger på stadier'!N35</f>
        <v>0</v>
      </c>
      <c r="L25" s="40">
        <f>'Nedskrivninger på stadier'!O35</f>
        <v>0</v>
      </c>
      <c r="M25" s="40">
        <f>'Nedskrivninger på stadier'!C35</f>
        <v>0</v>
      </c>
      <c r="N25" s="40">
        <f>'Nedskrivninger på stadier'!D35</f>
        <v>0</v>
      </c>
      <c r="O25" s="40">
        <f>'Nedskrivninger på stadier'!E35</f>
        <v>0</v>
      </c>
      <c r="P25" s="40">
        <f>'Nedskrivninger på stadier'!F35</f>
        <v>0</v>
      </c>
      <c r="Q25" s="15" t="str">
        <f t="shared" si="0"/>
        <v>NedSt_Akk_Udenl_Erhv_St1_1</v>
      </c>
      <c r="R25" s="15">
        <f t="shared" si="1"/>
        <v>26</v>
      </c>
    </row>
    <row r="26" spans="1:18">
      <c r="A26" s="91" t="s">
        <v>1049</v>
      </c>
      <c r="B26" s="91" t="s">
        <v>999</v>
      </c>
      <c r="C26" s="91" t="str">
        <f>"Regn_"&amp;Resultat!$C$5</f>
        <v>Regn_2025</v>
      </c>
      <c r="D26" s="40">
        <f>'Nedskrivninger på stadier'!G36</f>
        <v>0</v>
      </c>
      <c r="E26" s="40">
        <f>'Nedskrivninger på stadier'!H36</f>
        <v>0</v>
      </c>
      <c r="F26" s="40">
        <f>'Nedskrivninger på stadier'!I36</f>
        <v>0</v>
      </c>
      <c r="G26" s="40">
        <f>'Nedskrivninger på stadier'!J36</f>
        <v>0</v>
      </c>
      <c r="H26" s="40">
        <f>'Nedskrivninger på stadier'!K36</f>
        <v>0</v>
      </c>
      <c r="I26" s="40">
        <f>'Nedskrivninger på stadier'!L36</f>
        <v>0</v>
      </c>
      <c r="J26" s="40">
        <f>'Nedskrivninger på stadier'!M36</f>
        <v>0</v>
      </c>
      <c r="K26" s="40">
        <f>'Nedskrivninger på stadier'!N36</f>
        <v>0</v>
      </c>
      <c r="L26" s="40">
        <f>'Nedskrivninger på stadier'!O36</f>
        <v>0</v>
      </c>
      <c r="M26" s="40">
        <f>'Nedskrivninger på stadier'!C36</f>
        <v>0</v>
      </c>
      <c r="N26" s="40">
        <f>'Nedskrivninger på stadier'!D36</f>
        <v>0</v>
      </c>
      <c r="O26" s="40">
        <f>'Nedskrivninger på stadier'!E36</f>
        <v>0</v>
      </c>
      <c r="P26" s="40">
        <f>'Nedskrivninger på stadier'!F36</f>
        <v>0</v>
      </c>
      <c r="Q26" s="15" t="str">
        <f t="shared" si="0"/>
        <v>NedSt_Akk_Udenl_Priv_St1_1</v>
      </c>
      <c r="R26" s="15">
        <f t="shared" si="1"/>
        <v>26</v>
      </c>
    </row>
    <row r="27" spans="1:18">
      <c r="A27" s="91" t="s">
        <v>1049</v>
      </c>
      <c r="B27" s="91" t="s">
        <v>1000</v>
      </c>
      <c r="C27" s="91" t="str">
        <f>"Regn_"&amp;Resultat!$C$5</f>
        <v>Regn_2025</v>
      </c>
      <c r="D27" s="40">
        <f>'Nedskrivninger på stadier'!G37</f>
        <v>0</v>
      </c>
      <c r="E27" s="40">
        <f>'Nedskrivninger på stadier'!H37</f>
        <v>0</v>
      </c>
      <c r="F27" s="40">
        <f>'Nedskrivninger på stadier'!I37</f>
        <v>0</v>
      </c>
      <c r="G27" s="40">
        <f>'Nedskrivninger på stadier'!J37</f>
        <v>0</v>
      </c>
      <c r="H27" s="40">
        <f>'Nedskrivninger på stadier'!K37</f>
        <v>0</v>
      </c>
      <c r="I27" s="40">
        <f>'Nedskrivninger på stadier'!L37</f>
        <v>0</v>
      </c>
      <c r="J27" s="40">
        <f>'Nedskrivninger på stadier'!M37</f>
        <v>0</v>
      </c>
      <c r="K27" s="40">
        <f>'Nedskrivninger på stadier'!N37</f>
        <v>0</v>
      </c>
      <c r="L27" s="40">
        <f>'Nedskrivninger på stadier'!O37</f>
        <v>0</v>
      </c>
      <c r="M27" s="40">
        <f>'Nedskrivninger på stadier'!C37</f>
        <v>0</v>
      </c>
      <c r="N27" s="40">
        <f>'Nedskrivninger på stadier'!D37</f>
        <v>0</v>
      </c>
      <c r="O27" s="40">
        <f>'Nedskrivninger på stadier'!E37</f>
        <v>0</v>
      </c>
      <c r="P27" s="40">
        <f>'Nedskrivninger på stadier'!F37</f>
        <v>0</v>
      </c>
      <c r="Q27" s="15" t="str">
        <f t="shared" si="0"/>
        <v>NedSt_Akk_Udenl_Ialt_St1_1</v>
      </c>
      <c r="R27" s="15">
        <f t="shared" si="1"/>
        <v>26</v>
      </c>
    </row>
    <row r="28" spans="1:18">
      <c r="A28" s="91" t="s">
        <v>1050</v>
      </c>
      <c r="B28" s="91" t="s">
        <v>1000</v>
      </c>
      <c r="C28" s="91" t="str">
        <f>"Regn_"&amp;Resultat!$C$5</f>
        <v>Regn_2025</v>
      </c>
      <c r="D28" s="40">
        <f>'Nedskrivninger på stadier'!G38</f>
        <v>0</v>
      </c>
      <c r="E28" s="40">
        <f>'Nedskrivninger på stadier'!H38</f>
        <v>0</v>
      </c>
      <c r="F28" s="40">
        <f>'Nedskrivninger på stadier'!I38</f>
        <v>0</v>
      </c>
      <c r="G28" s="40">
        <f>'Nedskrivninger på stadier'!J38</f>
        <v>0</v>
      </c>
      <c r="H28" s="40">
        <f>'Nedskrivninger på stadier'!K38</f>
        <v>0</v>
      </c>
      <c r="I28" s="40">
        <f>'Nedskrivninger på stadier'!L38</f>
        <v>0</v>
      </c>
      <c r="J28" s="40">
        <f>'Nedskrivninger på stadier'!M38</f>
        <v>0</v>
      </c>
      <c r="K28" s="40">
        <f>'Nedskrivninger på stadier'!N38</f>
        <v>0</v>
      </c>
      <c r="L28" s="40">
        <f>'Nedskrivninger på stadier'!O38</f>
        <v>0</v>
      </c>
      <c r="M28" s="40">
        <f>'Nedskrivninger på stadier'!C38</f>
        <v>0</v>
      </c>
      <c r="N28" s="40">
        <f>'Nedskrivninger på stadier'!D38</f>
        <v>0</v>
      </c>
      <c r="O28" s="40">
        <f>'Nedskrivninger på stadier'!E38</f>
        <v>0</v>
      </c>
      <c r="P28" s="40">
        <f>'Nedskrivninger på stadier'!F38</f>
        <v>0</v>
      </c>
      <c r="Q28" s="15" t="str">
        <f t="shared" si="0"/>
        <v>NedSt_Akk_Ialt_St1_1</v>
      </c>
      <c r="R28" s="15">
        <f t="shared" si="1"/>
        <v>20</v>
      </c>
    </row>
    <row r="29" spans="1:18">
      <c r="A29" s="91" t="s">
        <v>1048</v>
      </c>
      <c r="B29" s="91" t="s">
        <v>997</v>
      </c>
      <c r="C29" s="91" t="str">
        <f>"Stress_"&amp;Resultat!$I$5</f>
        <v>Stress_2028</v>
      </c>
      <c r="D29" s="40">
        <f>'Nedskrivninger på stadier'!P29</f>
        <v>0</v>
      </c>
      <c r="E29" s="40">
        <f>'Nedskrivninger på stadier'!Q29</f>
        <v>0</v>
      </c>
      <c r="F29" s="40">
        <f>'Nedskrivninger på stadier'!R29</f>
        <v>0</v>
      </c>
      <c r="G29" s="40">
        <f>'Nedskrivninger på stadier'!S29</f>
        <v>0</v>
      </c>
      <c r="H29" s="40">
        <f>'Nedskrivninger på stadier'!T29</f>
        <v>0</v>
      </c>
      <c r="I29" s="40">
        <f>'Nedskrivninger på stadier'!U29</f>
        <v>0</v>
      </c>
      <c r="J29" s="40">
        <f>'Nedskrivninger på stadier'!V29</f>
        <v>0</v>
      </c>
      <c r="K29" s="40">
        <f>'Nedskrivninger på stadier'!W29</f>
        <v>0</v>
      </c>
      <c r="L29" s="40">
        <f>'Nedskrivninger på stadier'!X29</f>
        <v>0</v>
      </c>
      <c r="M29" s="40">
        <f>'Nedskrivninger på stadier'!Y29</f>
        <v>0</v>
      </c>
      <c r="N29" s="40">
        <f>'Nedskrivninger på stadier'!Z29</f>
        <v>0</v>
      </c>
      <c r="O29" s="40">
        <f>'Nedskrivninger på stadier'!AA29</f>
        <v>0</v>
      </c>
      <c r="P29" s="40">
        <f>'Nedskrivninger på stadier'!AB29</f>
        <v>0</v>
      </c>
      <c r="Q29" s="15" t="str">
        <f t="shared" si="0"/>
        <v>NedSt_Akk_DK_Off_St1_1</v>
      </c>
      <c r="R29" s="15">
        <f t="shared" si="1"/>
        <v>22</v>
      </c>
    </row>
    <row r="30" spans="1:18">
      <c r="A30" s="91" t="s">
        <v>1048</v>
      </c>
      <c r="B30" s="91" t="s">
        <v>998</v>
      </c>
      <c r="C30" s="91" t="str">
        <f>"Stress_"&amp;Resultat!$I$5</f>
        <v>Stress_2028</v>
      </c>
      <c r="D30" s="40">
        <f>'Nedskrivninger på stadier'!P30</f>
        <v>0</v>
      </c>
      <c r="E30" s="40">
        <f>'Nedskrivninger på stadier'!Q30</f>
        <v>0</v>
      </c>
      <c r="F30" s="40">
        <f>'Nedskrivninger på stadier'!R30</f>
        <v>0</v>
      </c>
      <c r="G30" s="40">
        <f>'Nedskrivninger på stadier'!S30</f>
        <v>0</v>
      </c>
      <c r="H30" s="40">
        <f>'Nedskrivninger på stadier'!T30</f>
        <v>0</v>
      </c>
      <c r="I30" s="40">
        <f>'Nedskrivninger på stadier'!U30</f>
        <v>0</v>
      </c>
      <c r="J30" s="40">
        <f>'Nedskrivninger på stadier'!V30</f>
        <v>0</v>
      </c>
      <c r="K30" s="40">
        <f>'Nedskrivninger på stadier'!W30</f>
        <v>0</v>
      </c>
      <c r="L30" s="40">
        <f>'Nedskrivninger på stadier'!X30</f>
        <v>0</v>
      </c>
      <c r="M30" s="40">
        <f>'Nedskrivninger på stadier'!Y30</f>
        <v>0</v>
      </c>
      <c r="N30" s="40">
        <f>'Nedskrivninger på stadier'!Z30</f>
        <v>0</v>
      </c>
      <c r="O30" s="40">
        <f>'Nedskrivninger på stadier'!AA30</f>
        <v>0</v>
      </c>
      <c r="P30" s="40">
        <f>'Nedskrivninger på stadier'!AB30</f>
        <v>0</v>
      </c>
      <c r="Q30" s="15" t="str">
        <f t="shared" si="0"/>
        <v>NedSt_Akk_DK_Erhv_St1_1</v>
      </c>
      <c r="R30" s="15">
        <f t="shared" si="1"/>
        <v>23</v>
      </c>
    </row>
    <row r="31" spans="1:18">
      <c r="A31" s="91" t="s">
        <v>1048</v>
      </c>
      <c r="B31" s="91" t="s">
        <v>999</v>
      </c>
      <c r="C31" s="91" t="str">
        <f>"Stress_"&amp;Resultat!$I$5</f>
        <v>Stress_2028</v>
      </c>
      <c r="D31" s="40">
        <f>'Nedskrivninger på stadier'!P31</f>
        <v>0</v>
      </c>
      <c r="E31" s="40">
        <f>'Nedskrivninger på stadier'!Q31</f>
        <v>0</v>
      </c>
      <c r="F31" s="40">
        <f>'Nedskrivninger på stadier'!R31</f>
        <v>0</v>
      </c>
      <c r="G31" s="40">
        <f>'Nedskrivninger på stadier'!S31</f>
        <v>0</v>
      </c>
      <c r="H31" s="40">
        <f>'Nedskrivninger på stadier'!T31</f>
        <v>0</v>
      </c>
      <c r="I31" s="40">
        <f>'Nedskrivninger på stadier'!U31</f>
        <v>0</v>
      </c>
      <c r="J31" s="40">
        <f>'Nedskrivninger på stadier'!V31</f>
        <v>0</v>
      </c>
      <c r="K31" s="40">
        <f>'Nedskrivninger på stadier'!W31</f>
        <v>0</v>
      </c>
      <c r="L31" s="40">
        <f>'Nedskrivninger på stadier'!X31</f>
        <v>0</v>
      </c>
      <c r="M31" s="40">
        <f>'Nedskrivninger på stadier'!Y31</f>
        <v>0</v>
      </c>
      <c r="N31" s="40">
        <f>'Nedskrivninger på stadier'!Z31</f>
        <v>0</v>
      </c>
      <c r="O31" s="40">
        <f>'Nedskrivninger på stadier'!AA31</f>
        <v>0</v>
      </c>
      <c r="P31" s="40">
        <f>'Nedskrivninger på stadier'!AB31</f>
        <v>0</v>
      </c>
      <c r="Q31" s="15" t="str">
        <f t="shared" si="0"/>
        <v>NedSt_Akk_DK_Priv_St1_1</v>
      </c>
      <c r="R31" s="15">
        <f t="shared" si="1"/>
        <v>23</v>
      </c>
    </row>
    <row r="32" spans="1:18">
      <c r="A32" s="91" t="s">
        <v>1048</v>
      </c>
      <c r="B32" s="91" t="s">
        <v>1000</v>
      </c>
      <c r="C32" s="91" t="str">
        <f>"Stress_"&amp;Resultat!$I$5</f>
        <v>Stress_2028</v>
      </c>
      <c r="D32" s="40">
        <f>'Nedskrivninger på stadier'!P32</f>
        <v>0</v>
      </c>
      <c r="E32" s="40">
        <f>'Nedskrivninger på stadier'!Q32</f>
        <v>0</v>
      </c>
      <c r="F32" s="40">
        <f>'Nedskrivninger på stadier'!R32</f>
        <v>0</v>
      </c>
      <c r="G32" s="40">
        <f>'Nedskrivninger på stadier'!S32</f>
        <v>0</v>
      </c>
      <c r="H32" s="40">
        <f>'Nedskrivninger på stadier'!T32</f>
        <v>0</v>
      </c>
      <c r="I32" s="40">
        <f>'Nedskrivninger på stadier'!U32</f>
        <v>0</v>
      </c>
      <c r="J32" s="40">
        <f>'Nedskrivninger på stadier'!V32</f>
        <v>0</v>
      </c>
      <c r="K32" s="40">
        <f>'Nedskrivninger på stadier'!W32</f>
        <v>0</v>
      </c>
      <c r="L32" s="40">
        <f>'Nedskrivninger på stadier'!X32</f>
        <v>0</v>
      </c>
      <c r="M32" s="40">
        <f>'Nedskrivninger på stadier'!Y32</f>
        <v>0</v>
      </c>
      <c r="N32" s="40">
        <f>'Nedskrivninger på stadier'!Z32</f>
        <v>0</v>
      </c>
      <c r="O32" s="40">
        <f>'Nedskrivninger på stadier'!AA32</f>
        <v>0</v>
      </c>
      <c r="P32" s="40">
        <f>'Nedskrivninger på stadier'!AB32</f>
        <v>0</v>
      </c>
      <c r="Q32" s="15" t="str">
        <f t="shared" si="0"/>
        <v>NedSt_Akk_DK_Ialt_St1_1</v>
      </c>
      <c r="R32" s="15">
        <f t="shared" si="1"/>
        <v>23</v>
      </c>
    </row>
    <row r="33" spans="1:18">
      <c r="A33" s="91" t="s">
        <v>1049</v>
      </c>
      <c r="B33" s="91" t="s">
        <v>997</v>
      </c>
      <c r="C33" s="91" t="str">
        <f>"Stress_"&amp;Resultat!$I$5</f>
        <v>Stress_2028</v>
      </c>
      <c r="D33" s="40">
        <f>'Nedskrivninger på stadier'!P34</f>
        <v>0</v>
      </c>
      <c r="E33" s="40">
        <f>'Nedskrivninger på stadier'!Q34</f>
        <v>0</v>
      </c>
      <c r="F33" s="40">
        <f>'Nedskrivninger på stadier'!R34</f>
        <v>0</v>
      </c>
      <c r="G33" s="40">
        <f>'Nedskrivninger på stadier'!S34</f>
        <v>0</v>
      </c>
      <c r="H33" s="40">
        <f>'Nedskrivninger på stadier'!T34</f>
        <v>0</v>
      </c>
      <c r="I33" s="40">
        <f>'Nedskrivninger på stadier'!U34</f>
        <v>0</v>
      </c>
      <c r="J33" s="40">
        <f>'Nedskrivninger på stadier'!V34</f>
        <v>0</v>
      </c>
      <c r="K33" s="40">
        <f>'Nedskrivninger på stadier'!W34</f>
        <v>0</v>
      </c>
      <c r="L33" s="40">
        <f>'Nedskrivninger på stadier'!X34</f>
        <v>0</v>
      </c>
      <c r="M33" s="40">
        <f>'Nedskrivninger på stadier'!Y34</f>
        <v>0</v>
      </c>
      <c r="N33" s="40">
        <f>'Nedskrivninger på stadier'!Z34</f>
        <v>0</v>
      </c>
      <c r="O33" s="40">
        <f>'Nedskrivninger på stadier'!AA34</f>
        <v>0</v>
      </c>
      <c r="P33" s="40">
        <f>'Nedskrivninger på stadier'!AB34</f>
        <v>0</v>
      </c>
      <c r="Q33" s="15" t="str">
        <f t="shared" si="0"/>
        <v>NedSt_Akk_Udenl_Off_St1_1</v>
      </c>
      <c r="R33" s="15">
        <f t="shared" si="1"/>
        <v>25</v>
      </c>
    </row>
    <row r="34" spans="1:18">
      <c r="A34" s="91" t="s">
        <v>1049</v>
      </c>
      <c r="B34" s="91" t="s">
        <v>998</v>
      </c>
      <c r="C34" s="91" t="str">
        <f>"Stress_"&amp;Resultat!$I$5</f>
        <v>Stress_2028</v>
      </c>
      <c r="D34" s="40">
        <f>'Nedskrivninger på stadier'!P35</f>
        <v>0</v>
      </c>
      <c r="E34" s="40">
        <f>'Nedskrivninger på stadier'!Q35</f>
        <v>0</v>
      </c>
      <c r="F34" s="40">
        <f>'Nedskrivninger på stadier'!R35</f>
        <v>0</v>
      </c>
      <c r="G34" s="40">
        <f>'Nedskrivninger på stadier'!S35</f>
        <v>0</v>
      </c>
      <c r="H34" s="40">
        <f>'Nedskrivninger på stadier'!T35</f>
        <v>0</v>
      </c>
      <c r="I34" s="40">
        <f>'Nedskrivninger på stadier'!U35</f>
        <v>0</v>
      </c>
      <c r="J34" s="40">
        <f>'Nedskrivninger på stadier'!V35</f>
        <v>0</v>
      </c>
      <c r="K34" s="40">
        <f>'Nedskrivninger på stadier'!W35</f>
        <v>0</v>
      </c>
      <c r="L34" s="40">
        <f>'Nedskrivninger på stadier'!X35</f>
        <v>0</v>
      </c>
      <c r="M34" s="40">
        <f>'Nedskrivninger på stadier'!Y35</f>
        <v>0</v>
      </c>
      <c r="N34" s="40">
        <f>'Nedskrivninger på stadier'!Z35</f>
        <v>0</v>
      </c>
      <c r="O34" s="40">
        <f>'Nedskrivninger på stadier'!AA35</f>
        <v>0</v>
      </c>
      <c r="P34" s="40">
        <f>'Nedskrivninger på stadier'!AB35</f>
        <v>0</v>
      </c>
      <c r="Q34" s="15" t="str">
        <f t="shared" si="0"/>
        <v>NedSt_Akk_Udenl_Erhv_St1_1</v>
      </c>
      <c r="R34" s="15">
        <f t="shared" si="1"/>
        <v>26</v>
      </c>
    </row>
    <row r="35" spans="1:18">
      <c r="A35" s="91" t="s">
        <v>1049</v>
      </c>
      <c r="B35" s="91" t="s">
        <v>999</v>
      </c>
      <c r="C35" s="91" t="str">
        <f>"Stress_"&amp;Resultat!$I$5</f>
        <v>Stress_2028</v>
      </c>
      <c r="D35" s="40">
        <f>'Nedskrivninger på stadier'!P36</f>
        <v>0</v>
      </c>
      <c r="E35" s="40">
        <f>'Nedskrivninger på stadier'!Q36</f>
        <v>0</v>
      </c>
      <c r="F35" s="40">
        <f>'Nedskrivninger på stadier'!R36</f>
        <v>0</v>
      </c>
      <c r="G35" s="40">
        <f>'Nedskrivninger på stadier'!S36</f>
        <v>0</v>
      </c>
      <c r="H35" s="40">
        <f>'Nedskrivninger på stadier'!T36</f>
        <v>0</v>
      </c>
      <c r="I35" s="40">
        <f>'Nedskrivninger på stadier'!U36</f>
        <v>0</v>
      </c>
      <c r="J35" s="40">
        <f>'Nedskrivninger på stadier'!V36</f>
        <v>0</v>
      </c>
      <c r="K35" s="40">
        <f>'Nedskrivninger på stadier'!W36</f>
        <v>0</v>
      </c>
      <c r="L35" s="40">
        <f>'Nedskrivninger på stadier'!X36</f>
        <v>0</v>
      </c>
      <c r="M35" s="40">
        <f>'Nedskrivninger på stadier'!Y36</f>
        <v>0</v>
      </c>
      <c r="N35" s="40">
        <f>'Nedskrivninger på stadier'!Z36</f>
        <v>0</v>
      </c>
      <c r="O35" s="40">
        <f>'Nedskrivninger på stadier'!AA36</f>
        <v>0</v>
      </c>
      <c r="P35" s="40">
        <f>'Nedskrivninger på stadier'!AB36</f>
        <v>0</v>
      </c>
      <c r="Q35" s="15" t="str">
        <f t="shared" si="0"/>
        <v>NedSt_Akk_Udenl_Priv_St1_1</v>
      </c>
      <c r="R35" s="15">
        <f t="shared" si="1"/>
        <v>26</v>
      </c>
    </row>
    <row r="36" spans="1:18">
      <c r="A36" s="91" t="s">
        <v>1049</v>
      </c>
      <c r="B36" s="91" t="s">
        <v>1000</v>
      </c>
      <c r="C36" s="91" t="str">
        <f>"Stress_"&amp;Resultat!$I$5</f>
        <v>Stress_2028</v>
      </c>
      <c r="D36" s="40">
        <f>'Nedskrivninger på stadier'!P37</f>
        <v>0</v>
      </c>
      <c r="E36" s="40">
        <f>'Nedskrivninger på stadier'!Q37</f>
        <v>0</v>
      </c>
      <c r="F36" s="40">
        <f>'Nedskrivninger på stadier'!R37</f>
        <v>0</v>
      </c>
      <c r="G36" s="40">
        <f>'Nedskrivninger på stadier'!S37</f>
        <v>0</v>
      </c>
      <c r="H36" s="40">
        <f>'Nedskrivninger på stadier'!T37</f>
        <v>0</v>
      </c>
      <c r="I36" s="40">
        <f>'Nedskrivninger på stadier'!U37</f>
        <v>0</v>
      </c>
      <c r="J36" s="40">
        <f>'Nedskrivninger på stadier'!V37</f>
        <v>0</v>
      </c>
      <c r="K36" s="40">
        <f>'Nedskrivninger på stadier'!W37</f>
        <v>0</v>
      </c>
      <c r="L36" s="40">
        <f>'Nedskrivninger på stadier'!X37</f>
        <v>0</v>
      </c>
      <c r="M36" s="40">
        <f>'Nedskrivninger på stadier'!Y37</f>
        <v>0</v>
      </c>
      <c r="N36" s="40">
        <f>'Nedskrivninger på stadier'!Z37</f>
        <v>0</v>
      </c>
      <c r="O36" s="40">
        <f>'Nedskrivninger på stadier'!AA37</f>
        <v>0</v>
      </c>
      <c r="P36" s="40">
        <f>'Nedskrivninger på stadier'!AB37</f>
        <v>0</v>
      </c>
      <c r="Q36" s="15" t="str">
        <f t="shared" si="0"/>
        <v>NedSt_Akk_Udenl_Ialt_St1_1</v>
      </c>
      <c r="R36" s="15">
        <f t="shared" si="1"/>
        <v>26</v>
      </c>
    </row>
    <row r="37" spans="1:18">
      <c r="A37" s="91" t="s">
        <v>1050</v>
      </c>
      <c r="B37" s="91" t="s">
        <v>1000</v>
      </c>
      <c r="C37" s="91" t="str">
        <f>"Stress_"&amp;Resultat!$I$5</f>
        <v>Stress_2028</v>
      </c>
      <c r="D37" s="40">
        <f>'Nedskrivninger på stadier'!P38</f>
        <v>0</v>
      </c>
      <c r="E37" s="40">
        <f>'Nedskrivninger på stadier'!Q38</f>
        <v>0</v>
      </c>
      <c r="F37" s="40">
        <f>'Nedskrivninger på stadier'!R38</f>
        <v>0</v>
      </c>
      <c r="G37" s="40">
        <f>'Nedskrivninger på stadier'!S38</f>
        <v>0</v>
      </c>
      <c r="H37" s="40">
        <f>'Nedskrivninger på stadier'!T38</f>
        <v>0</v>
      </c>
      <c r="I37" s="40">
        <f>'Nedskrivninger på stadier'!U38</f>
        <v>0</v>
      </c>
      <c r="J37" s="40">
        <f>'Nedskrivninger på stadier'!V38</f>
        <v>0</v>
      </c>
      <c r="K37" s="40">
        <f>'Nedskrivninger på stadier'!W38</f>
        <v>0</v>
      </c>
      <c r="L37" s="40">
        <f>'Nedskrivninger på stadier'!X38</f>
        <v>0</v>
      </c>
      <c r="M37" s="40">
        <f>'Nedskrivninger på stadier'!Y38</f>
        <v>0</v>
      </c>
      <c r="N37" s="40">
        <f>'Nedskrivninger på stadier'!Z38</f>
        <v>0</v>
      </c>
      <c r="O37" s="40">
        <f>'Nedskrivninger på stadier'!AA38</f>
        <v>0</v>
      </c>
      <c r="P37" s="40">
        <f>'Nedskrivninger på stadier'!AB38</f>
        <v>0</v>
      </c>
      <c r="Q37" s="15" t="str">
        <f t="shared" si="0"/>
        <v>NedSt_Akk_Ialt_St1_1</v>
      </c>
      <c r="R37" s="15">
        <f t="shared" si="1"/>
        <v>20</v>
      </c>
    </row>
    <row r="38" spans="1:18">
      <c r="A38" s="93" t="s">
        <v>1051</v>
      </c>
      <c r="B38" s="93" t="s">
        <v>997</v>
      </c>
      <c r="C38" s="93" t="str">
        <f>"Regn_"&amp;Resultat!$C$5</f>
        <v>Regn_2025</v>
      </c>
      <c r="D38" s="30"/>
      <c r="E38" s="30"/>
      <c r="F38" s="30"/>
      <c r="G38" s="30"/>
      <c r="H38" s="30"/>
      <c r="I38" s="30"/>
      <c r="J38" s="30"/>
      <c r="K38" s="30"/>
      <c r="L38" s="30"/>
      <c r="M38" s="30">
        <f>'Nedskrivninger på stadier'!C49</f>
        <v>0</v>
      </c>
      <c r="N38" s="30">
        <f>'Nedskrivninger på stadier'!D49</f>
        <v>0</v>
      </c>
      <c r="O38" s="30">
        <f>'Nedskrivninger på stadier'!E49</f>
        <v>0</v>
      </c>
      <c r="P38" s="30">
        <f>'Nedskrivninger på stadier'!F49</f>
        <v>0</v>
      </c>
      <c r="Q38" s="15" t="str">
        <f t="shared" si="0"/>
        <v>NedSt_Ned_DK_Off_St1_1</v>
      </c>
      <c r="R38" s="15">
        <f t="shared" si="1"/>
        <v>22</v>
      </c>
    </row>
    <row r="39" spans="1:18">
      <c r="A39" s="93" t="s">
        <v>1051</v>
      </c>
      <c r="B39" s="93" t="s">
        <v>998</v>
      </c>
      <c r="C39" s="93" t="str">
        <f>"Regn_"&amp;Resultat!$C$5</f>
        <v>Regn_2025</v>
      </c>
      <c r="D39" s="30"/>
      <c r="E39" s="30"/>
      <c r="F39" s="30"/>
      <c r="G39" s="30"/>
      <c r="H39" s="30"/>
      <c r="I39" s="30"/>
      <c r="J39" s="30"/>
      <c r="K39" s="30"/>
      <c r="L39" s="30"/>
      <c r="M39" s="30">
        <f>'Nedskrivninger på stadier'!C50</f>
        <v>0</v>
      </c>
      <c r="N39" s="30">
        <f>'Nedskrivninger på stadier'!D50</f>
        <v>0</v>
      </c>
      <c r="O39" s="30">
        <f>'Nedskrivninger på stadier'!E50</f>
        <v>0</v>
      </c>
      <c r="P39" s="30">
        <f>'Nedskrivninger på stadier'!F50</f>
        <v>0</v>
      </c>
      <c r="Q39" s="15" t="str">
        <f t="shared" si="0"/>
        <v>NedSt_Ned_DK_Erhv_St1_1</v>
      </c>
      <c r="R39" s="15">
        <f t="shared" si="1"/>
        <v>23</v>
      </c>
    </row>
    <row r="40" spans="1:18">
      <c r="A40" s="93" t="s">
        <v>1051</v>
      </c>
      <c r="B40" s="93" t="s">
        <v>999</v>
      </c>
      <c r="C40" s="93" t="str">
        <f>"Regn_"&amp;Resultat!$C$5</f>
        <v>Regn_2025</v>
      </c>
      <c r="D40" s="30"/>
      <c r="E40" s="30"/>
      <c r="F40" s="30"/>
      <c r="G40" s="30"/>
      <c r="H40" s="30"/>
      <c r="I40" s="30"/>
      <c r="J40" s="30"/>
      <c r="K40" s="30"/>
      <c r="L40" s="30"/>
      <c r="M40" s="30">
        <f>'Nedskrivninger på stadier'!C51</f>
        <v>0</v>
      </c>
      <c r="N40" s="30">
        <f>'Nedskrivninger på stadier'!D51</f>
        <v>0</v>
      </c>
      <c r="O40" s="30">
        <f>'Nedskrivninger på stadier'!E51</f>
        <v>0</v>
      </c>
      <c r="P40" s="30">
        <f>'Nedskrivninger på stadier'!F51</f>
        <v>0</v>
      </c>
      <c r="Q40" s="15" t="str">
        <f t="shared" si="0"/>
        <v>NedSt_Ned_DK_Priv_St1_1</v>
      </c>
      <c r="R40" s="15">
        <f t="shared" si="1"/>
        <v>23</v>
      </c>
    </row>
    <row r="41" spans="1:18">
      <c r="A41" s="93" t="s">
        <v>1051</v>
      </c>
      <c r="B41" s="93" t="s">
        <v>1000</v>
      </c>
      <c r="C41" s="93" t="str">
        <f>"Regn_"&amp;Resultat!$C$5</f>
        <v>Regn_2025</v>
      </c>
      <c r="D41" s="30"/>
      <c r="E41" s="30"/>
      <c r="F41" s="30"/>
      <c r="G41" s="30"/>
      <c r="H41" s="30"/>
      <c r="I41" s="30"/>
      <c r="J41" s="30"/>
      <c r="K41" s="30"/>
      <c r="L41" s="30"/>
      <c r="M41" s="30">
        <f>'Nedskrivninger på stadier'!C52</f>
        <v>0</v>
      </c>
      <c r="N41" s="30">
        <f>'Nedskrivninger på stadier'!D52</f>
        <v>0</v>
      </c>
      <c r="O41" s="30">
        <f>'Nedskrivninger på stadier'!E52</f>
        <v>0</v>
      </c>
      <c r="P41" s="30">
        <f>'Nedskrivninger på stadier'!F52</f>
        <v>0</v>
      </c>
      <c r="Q41" s="15" t="str">
        <f t="shared" si="0"/>
        <v>NedSt_Ned_DK_Ialt_St1_1</v>
      </c>
      <c r="R41" s="15">
        <f t="shared" si="1"/>
        <v>23</v>
      </c>
    </row>
    <row r="42" spans="1:18">
      <c r="A42" s="93" t="s">
        <v>1052</v>
      </c>
      <c r="B42" s="93" t="s">
        <v>997</v>
      </c>
      <c r="C42" s="93" t="str">
        <f>"Regn_"&amp;Resultat!$C$5</f>
        <v>Regn_2025</v>
      </c>
      <c r="D42" s="30"/>
      <c r="E42" s="30"/>
      <c r="F42" s="30"/>
      <c r="G42" s="30"/>
      <c r="H42" s="30"/>
      <c r="I42" s="30"/>
      <c r="J42" s="30"/>
      <c r="K42" s="30"/>
      <c r="L42" s="30"/>
      <c r="M42" s="30">
        <f>'Nedskrivninger på stadier'!C54</f>
        <v>0</v>
      </c>
      <c r="N42" s="30">
        <f>'Nedskrivninger på stadier'!D54</f>
        <v>0</v>
      </c>
      <c r="O42" s="30">
        <f>'Nedskrivninger på stadier'!E54</f>
        <v>0</v>
      </c>
      <c r="P42" s="30">
        <f>'Nedskrivninger på stadier'!F54</f>
        <v>0</v>
      </c>
      <c r="Q42" s="15" t="str">
        <f t="shared" si="0"/>
        <v>NedSt_Ned_Udenl_Off_St1_1</v>
      </c>
      <c r="R42" s="15">
        <f t="shared" si="1"/>
        <v>25</v>
      </c>
    </row>
    <row r="43" spans="1:18">
      <c r="A43" s="93" t="s">
        <v>1052</v>
      </c>
      <c r="B43" s="93" t="s">
        <v>998</v>
      </c>
      <c r="C43" s="93" t="str">
        <f>"Regn_"&amp;Resultat!$C$5</f>
        <v>Regn_2025</v>
      </c>
      <c r="D43" s="30"/>
      <c r="E43" s="30"/>
      <c r="F43" s="30"/>
      <c r="G43" s="30"/>
      <c r="H43" s="30"/>
      <c r="I43" s="30"/>
      <c r="J43" s="30"/>
      <c r="K43" s="30"/>
      <c r="L43" s="30"/>
      <c r="M43" s="30">
        <f>'Nedskrivninger på stadier'!C55</f>
        <v>0</v>
      </c>
      <c r="N43" s="30">
        <f>'Nedskrivninger på stadier'!D55</f>
        <v>0</v>
      </c>
      <c r="O43" s="30">
        <f>'Nedskrivninger på stadier'!E55</f>
        <v>0</v>
      </c>
      <c r="P43" s="30">
        <f>'Nedskrivninger på stadier'!F55</f>
        <v>0</v>
      </c>
      <c r="Q43" s="15" t="str">
        <f t="shared" si="0"/>
        <v>NedSt_Ned_Udenl_Erhv_St1_1</v>
      </c>
      <c r="R43" s="15">
        <f t="shared" si="1"/>
        <v>26</v>
      </c>
    </row>
    <row r="44" spans="1:18">
      <c r="A44" s="93" t="s">
        <v>1052</v>
      </c>
      <c r="B44" s="93" t="s">
        <v>999</v>
      </c>
      <c r="C44" s="93" t="str">
        <f>"Regn_"&amp;Resultat!$C$5</f>
        <v>Regn_2025</v>
      </c>
      <c r="D44" s="30"/>
      <c r="E44" s="30"/>
      <c r="F44" s="30"/>
      <c r="G44" s="30"/>
      <c r="H44" s="30"/>
      <c r="I44" s="30"/>
      <c r="J44" s="30"/>
      <c r="K44" s="30"/>
      <c r="L44" s="30"/>
      <c r="M44" s="30">
        <f>'Nedskrivninger på stadier'!C56</f>
        <v>0</v>
      </c>
      <c r="N44" s="30">
        <f>'Nedskrivninger på stadier'!D56</f>
        <v>0</v>
      </c>
      <c r="O44" s="30">
        <f>'Nedskrivninger på stadier'!E56</f>
        <v>0</v>
      </c>
      <c r="P44" s="30">
        <f>'Nedskrivninger på stadier'!F56</f>
        <v>0</v>
      </c>
      <c r="Q44" s="15" t="str">
        <f t="shared" si="0"/>
        <v>NedSt_Ned_Udenl_Priv_St1_1</v>
      </c>
      <c r="R44" s="15">
        <f t="shared" si="1"/>
        <v>26</v>
      </c>
    </row>
    <row r="45" spans="1:18">
      <c r="A45" s="93" t="s">
        <v>1052</v>
      </c>
      <c r="B45" s="93" t="s">
        <v>1000</v>
      </c>
      <c r="C45" s="93" t="str">
        <f>"Regn_"&amp;Resultat!$C$5</f>
        <v>Regn_2025</v>
      </c>
      <c r="D45" s="30"/>
      <c r="E45" s="30"/>
      <c r="F45" s="30"/>
      <c r="G45" s="30"/>
      <c r="H45" s="30"/>
      <c r="I45" s="30"/>
      <c r="J45" s="30"/>
      <c r="K45" s="30"/>
      <c r="L45" s="30"/>
      <c r="M45" s="30">
        <f>'Nedskrivninger på stadier'!C57</f>
        <v>0</v>
      </c>
      <c r="N45" s="30">
        <f>'Nedskrivninger på stadier'!D57</f>
        <v>0</v>
      </c>
      <c r="O45" s="30">
        <f>'Nedskrivninger på stadier'!E57</f>
        <v>0</v>
      </c>
      <c r="P45" s="30">
        <f>'Nedskrivninger på stadier'!F57</f>
        <v>0</v>
      </c>
      <c r="Q45" s="15" t="str">
        <f t="shared" si="0"/>
        <v>NedSt_Ned_Udenl_Ialt_St1_1</v>
      </c>
      <c r="R45" s="15">
        <f t="shared" si="1"/>
        <v>26</v>
      </c>
    </row>
    <row r="46" spans="1:18">
      <c r="A46" s="93" t="s">
        <v>1053</v>
      </c>
      <c r="B46" s="93" t="s">
        <v>1000</v>
      </c>
      <c r="C46" s="93" t="str">
        <f>"Regn_"&amp;Resultat!$C$5</f>
        <v>Regn_2025</v>
      </c>
      <c r="D46" s="30"/>
      <c r="E46" s="30"/>
      <c r="F46" s="30"/>
      <c r="G46" s="30"/>
      <c r="H46" s="30"/>
      <c r="I46" s="30"/>
      <c r="J46" s="30"/>
      <c r="K46" s="30"/>
      <c r="L46" s="30"/>
      <c r="M46" s="30">
        <f>'Nedskrivninger på stadier'!C58</f>
        <v>0</v>
      </c>
      <c r="N46" s="30">
        <f>'Nedskrivninger på stadier'!D58</f>
        <v>0</v>
      </c>
      <c r="O46" s="30">
        <f>'Nedskrivninger på stadier'!E58</f>
        <v>0</v>
      </c>
      <c r="P46" s="30">
        <f>'Nedskrivninger på stadier'!F58</f>
        <v>0</v>
      </c>
      <c r="Q46" s="15" t="str">
        <f t="shared" si="0"/>
        <v>NedSt_Ned_Ialt_St1_1</v>
      </c>
      <c r="R46" s="15">
        <f t="shared" si="1"/>
        <v>20</v>
      </c>
    </row>
    <row r="47" spans="1:18">
      <c r="A47" s="93" t="s">
        <v>1051</v>
      </c>
      <c r="B47" s="93" t="s">
        <v>997</v>
      </c>
      <c r="C47" s="93" t="str">
        <f>"Stress_"&amp;Resultat!$I$5</f>
        <v>Stress_2028</v>
      </c>
      <c r="D47" s="30">
        <f>'Nedskrivninger på stadier'!G49</f>
        <v>0</v>
      </c>
      <c r="E47" s="30">
        <f>'Nedskrivninger på stadier'!H49</f>
        <v>0</v>
      </c>
      <c r="F47" s="30">
        <f>'Nedskrivninger på stadier'!I49</f>
        <v>0</v>
      </c>
      <c r="G47" s="30">
        <f>'Nedskrivninger på stadier'!J49</f>
        <v>0</v>
      </c>
      <c r="H47" s="30">
        <f>'Nedskrivninger på stadier'!K49</f>
        <v>0</v>
      </c>
      <c r="I47" s="30">
        <f>'Nedskrivninger på stadier'!L49</f>
        <v>0</v>
      </c>
      <c r="J47" s="30">
        <f>'Nedskrivninger på stadier'!M49</f>
        <v>0</v>
      </c>
      <c r="K47" s="30">
        <f>'Nedskrivninger på stadier'!N49</f>
        <v>0</v>
      </c>
      <c r="L47" s="30">
        <f>'Nedskrivninger på stadier'!O49</f>
        <v>0</v>
      </c>
      <c r="M47" s="30">
        <f>'Nedskrivninger på stadier'!P49</f>
        <v>0</v>
      </c>
      <c r="N47" s="30">
        <f>'Nedskrivninger på stadier'!Q49</f>
        <v>0</v>
      </c>
      <c r="O47" s="30">
        <f>'Nedskrivninger på stadier'!R49</f>
        <v>0</v>
      </c>
      <c r="P47" s="30">
        <f>'Nedskrivninger på stadier'!S49</f>
        <v>0</v>
      </c>
      <c r="Q47" s="15" t="str">
        <f t="shared" si="0"/>
        <v>NedSt_Ned_DK_Off_St1_1</v>
      </c>
      <c r="R47" s="15">
        <f t="shared" si="1"/>
        <v>22</v>
      </c>
    </row>
    <row r="48" spans="1:18">
      <c r="A48" s="93" t="s">
        <v>1051</v>
      </c>
      <c r="B48" s="93" t="s">
        <v>998</v>
      </c>
      <c r="C48" s="93" t="str">
        <f>"Stress_"&amp;Resultat!$I$5</f>
        <v>Stress_2028</v>
      </c>
      <c r="D48" s="30">
        <f>'Nedskrivninger på stadier'!G50</f>
        <v>0</v>
      </c>
      <c r="E48" s="30">
        <f>'Nedskrivninger på stadier'!H50</f>
        <v>0</v>
      </c>
      <c r="F48" s="30">
        <f>'Nedskrivninger på stadier'!I50</f>
        <v>0</v>
      </c>
      <c r="G48" s="30">
        <f>'Nedskrivninger på stadier'!J50</f>
        <v>0</v>
      </c>
      <c r="H48" s="30">
        <f>'Nedskrivninger på stadier'!K50</f>
        <v>0</v>
      </c>
      <c r="I48" s="30">
        <f>'Nedskrivninger på stadier'!L50</f>
        <v>0</v>
      </c>
      <c r="J48" s="30">
        <f>'Nedskrivninger på stadier'!M50</f>
        <v>0</v>
      </c>
      <c r="K48" s="30">
        <f>'Nedskrivninger på stadier'!N50</f>
        <v>0</v>
      </c>
      <c r="L48" s="30">
        <f>'Nedskrivninger på stadier'!O50</f>
        <v>0</v>
      </c>
      <c r="M48" s="30">
        <f>'Nedskrivninger på stadier'!P50</f>
        <v>0</v>
      </c>
      <c r="N48" s="30">
        <f>'Nedskrivninger på stadier'!Q50</f>
        <v>0</v>
      </c>
      <c r="O48" s="30">
        <f>'Nedskrivninger på stadier'!R50</f>
        <v>0</v>
      </c>
      <c r="P48" s="30">
        <f>'Nedskrivninger på stadier'!S50</f>
        <v>0</v>
      </c>
      <c r="Q48" s="15" t="str">
        <f t="shared" si="0"/>
        <v>NedSt_Ned_DK_Erhv_St1_1</v>
      </c>
      <c r="R48" s="15">
        <f t="shared" si="1"/>
        <v>23</v>
      </c>
    </row>
    <row r="49" spans="1:18">
      <c r="A49" s="93" t="s">
        <v>1051</v>
      </c>
      <c r="B49" s="93" t="s">
        <v>999</v>
      </c>
      <c r="C49" s="93" t="str">
        <f>"Stress_"&amp;Resultat!$I$5</f>
        <v>Stress_2028</v>
      </c>
      <c r="D49" s="30">
        <f>'Nedskrivninger på stadier'!G51</f>
        <v>0</v>
      </c>
      <c r="E49" s="30">
        <f>'Nedskrivninger på stadier'!H51</f>
        <v>0</v>
      </c>
      <c r="F49" s="30">
        <f>'Nedskrivninger på stadier'!I51</f>
        <v>0</v>
      </c>
      <c r="G49" s="30">
        <f>'Nedskrivninger på stadier'!J51</f>
        <v>0</v>
      </c>
      <c r="H49" s="30">
        <f>'Nedskrivninger på stadier'!K51</f>
        <v>0</v>
      </c>
      <c r="I49" s="30">
        <f>'Nedskrivninger på stadier'!L51</f>
        <v>0</v>
      </c>
      <c r="J49" s="30">
        <f>'Nedskrivninger på stadier'!M51</f>
        <v>0</v>
      </c>
      <c r="K49" s="30">
        <f>'Nedskrivninger på stadier'!N51</f>
        <v>0</v>
      </c>
      <c r="L49" s="30">
        <f>'Nedskrivninger på stadier'!O51</f>
        <v>0</v>
      </c>
      <c r="M49" s="30">
        <f>'Nedskrivninger på stadier'!P51</f>
        <v>0</v>
      </c>
      <c r="N49" s="30">
        <f>'Nedskrivninger på stadier'!Q51</f>
        <v>0</v>
      </c>
      <c r="O49" s="30">
        <f>'Nedskrivninger på stadier'!R51</f>
        <v>0</v>
      </c>
      <c r="P49" s="30">
        <f>'Nedskrivninger på stadier'!S51</f>
        <v>0</v>
      </c>
      <c r="Q49" s="15" t="str">
        <f t="shared" si="0"/>
        <v>NedSt_Ned_DK_Priv_St1_1</v>
      </c>
      <c r="R49" s="15">
        <f t="shared" si="1"/>
        <v>23</v>
      </c>
    </row>
    <row r="50" spans="1:18">
      <c r="A50" s="93" t="s">
        <v>1051</v>
      </c>
      <c r="B50" s="93" t="s">
        <v>1000</v>
      </c>
      <c r="C50" s="93" t="str">
        <f>"Stress_"&amp;Resultat!$I$5</f>
        <v>Stress_2028</v>
      </c>
      <c r="D50" s="30">
        <f>'Nedskrivninger på stadier'!G52</f>
        <v>0</v>
      </c>
      <c r="E50" s="30">
        <f>'Nedskrivninger på stadier'!H52</f>
        <v>0</v>
      </c>
      <c r="F50" s="30">
        <f>'Nedskrivninger på stadier'!I52</f>
        <v>0</v>
      </c>
      <c r="G50" s="30">
        <f>'Nedskrivninger på stadier'!J52</f>
        <v>0</v>
      </c>
      <c r="H50" s="30">
        <f>'Nedskrivninger på stadier'!K52</f>
        <v>0</v>
      </c>
      <c r="I50" s="30">
        <f>'Nedskrivninger på stadier'!L52</f>
        <v>0</v>
      </c>
      <c r="J50" s="30">
        <f>'Nedskrivninger på stadier'!M52</f>
        <v>0</v>
      </c>
      <c r="K50" s="30">
        <f>'Nedskrivninger på stadier'!N52</f>
        <v>0</v>
      </c>
      <c r="L50" s="30">
        <f>'Nedskrivninger på stadier'!O52</f>
        <v>0</v>
      </c>
      <c r="M50" s="30">
        <f>'Nedskrivninger på stadier'!P52</f>
        <v>0</v>
      </c>
      <c r="N50" s="30">
        <f>'Nedskrivninger på stadier'!Q52</f>
        <v>0</v>
      </c>
      <c r="O50" s="30">
        <f>'Nedskrivninger på stadier'!R52</f>
        <v>0</v>
      </c>
      <c r="P50" s="30">
        <f>'Nedskrivninger på stadier'!S52</f>
        <v>0</v>
      </c>
      <c r="Q50" s="15" t="str">
        <f t="shared" si="0"/>
        <v>NedSt_Ned_DK_Ialt_St1_1</v>
      </c>
      <c r="R50" s="15">
        <f t="shared" si="1"/>
        <v>23</v>
      </c>
    </row>
    <row r="51" spans="1:18">
      <c r="A51" s="93" t="s">
        <v>1052</v>
      </c>
      <c r="B51" s="93" t="s">
        <v>997</v>
      </c>
      <c r="C51" s="93" t="str">
        <f>"Stress_"&amp;Resultat!$I$5</f>
        <v>Stress_2028</v>
      </c>
      <c r="D51" s="30">
        <f>'Nedskrivninger på stadier'!G54</f>
        <v>0</v>
      </c>
      <c r="E51" s="30">
        <f>'Nedskrivninger på stadier'!H54</f>
        <v>0</v>
      </c>
      <c r="F51" s="30">
        <f>'Nedskrivninger på stadier'!I54</f>
        <v>0</v>
      </c>
      <c r="G51" s="30">
        <f>'Nedskrivninger på stadier'!J54</f>
        <v>0</v>
      </c>
      <c r="H51" s="30">
        <f>'Nedskrivninger på stadier'!K54</f>
        <v>0</v>
      </c>
      <c r="I51" s="30">
        <f>'Nedskrivninger på stadier'!L54</f>
        <v>0</v>
      </c>
      <c r="J51" s="30">
        <f>'Nedskrivninger på stadier'!M54</f>
        <v>0</v>
      </c>
      <c r="K51" s="30">
        <f>'Nedskrivninger på stadier'!N54</f>
        <v>0</v>
      </c>
      <c r="L51" s="30">
        <f>'Nedskrivninger på stadier'!O54</f>
        <v>0</v>
      </c>
      <c r="M51" s="30">
        <f>'Nedskrivninger på stadier'!P54</f>
        <v>0</v>
      </c>
      <c r="N51" s="30">
        <f>'Nedskrivninger på stadier'!Q54</f>
        <v>0</v>
      </c>
      <c r="O51" s="30">
        <f>'Nedskrivninger på stadier'!R54</f>
        <v>0</v>
      </c>
      <c r="P51" s="30">
        <f>'Nedskrivninger på stadier'!S54</f>
        <v>0</v>
      </c>
      <c r="Q51" s="15" t="str">
        <f t="shared" si="0"/>
        <v>NedSt_Ned_Udenl_Off_St1_1</v>
      </c>
      <c r="R51" s="15">
        <f t="shared" si="1"/>
        <v>25</v>
      </c>
    </row>
    <row r="52" spans="1:18">
      <c r="A52" s="93" t="s">
        <v>1052</v>
      </c>
      <c r="B52" s="93" t="s">
        <v>998</v>
      </c>
      <c r="C52" s="93" t="str">
        <f>"Stress_"&amp;Resultat!$I$5</f>
        <v>Stress_2028</v>
      </c>
      <c r="D52" s="30">
        <f>'Nedskrivninger på stadier'!G55</f>
        <v>0</v>
      </c>
      <c r="E52" s="30">
        <f>'Nedskrivninger på stadier'!H55</f>
        <v>0</v>
      </c>
      <c r="F52" s="30">
        <f>'Nedskrivninger på stadier'!I55</f>
        <v>0</v>
      </c>
      <c r="G52" s="30">
        <f>'Nedskrivninger på stadier'!J55</f>
        <v>0</v>
      </c>
      <c r="H52" s="30">
        <f>'Nedskrivninger på stadier'!K55</f>
        <v>0</v>
      </c>
      <c r="I52" s="30">
        <f>'Nedskrivninger på stadier'!L55</f>
        <v>0</v>
      </c>
      <c r="J52" s="30">
        <f>'Nedskrivninger på stadier'!M55</f>
        <v>0</v>
      </c>
      <c r="K52" s="30">
        <f>'Nedskrivninger på stadier'!N55</f>
        <v>0</v>
      </c>
      <c r="L52" s="30">
        <f>'Nedskrivninger på stadier'!O55</f>
        <v>0</v>
      </c>
      <c r="M52" s="30">
        <f>'Nedskrivninger på stadier'!P55</f>
        <v>0</v>
      </c>
      <c r="N52" s="30">
        <f>'Nedskrivninger på stadier'!Q55</f>
        <v>0</v>
      </c>
      <c r="O52" s="30">
        <f>'Nedskrivninger på stadier'!R55</f>
        <v>0</v>
      </c>
      <c r="P52" s="30">
        <f>'Nedskrivninger på stadier'!S55</f>
        <v>0</v>
      </c>
      <c r="Q52" s="15" t="str">
        <f t="shared" si="0"/>
        <v>NedSt_Ned_Udenl_Erhv_St1_1</v>
      </c>
      <c r="R52" s="15">
        <f t="shared" si="1"/>
        <v>26</v>
      </c>
    </row>
    <row r="53" spans="1:18">
      <c r="A53" s="93" t="s">
        <v>1052</v>
      </c>
      <c r="B53" s="93" t="s">
        <v>999</v>
      </c>
      <c r="C53" s="93" t="str">
        <f>"Stress_"&amp;Resultat!$I$5</f>
        <v>Stress_2028</v>
      </c>
      <c r="D53" s="30">
        <f>'Nedskrivninger på stadier'!G56</f>
        <v>0</v>
      </c>
      <c r="E53" s="30">
        <f>'Nedskrivninger på stadier'!H56</f>
        <v>0</v>
      </c>
      <c r="F53" s="30">
        <f>'Nedskrivninger på stadier'!I56</f>
        <v>0</v>
      </c>
      <c r="G53" s="30">
        <f>'Nedskrivninger på stadier'!J56</f>
        <v>0</v>
      </c>
      <c r="H53" s="30">
        <f>'Nedskrivninger på stadier'!K56</f>
        <v>0</v>
      </c>
      <c r="I53" s="30">
        <f>'Nedskrivninger på stadier'!L56</f>
        <v>0</v>
      </c>
      <c r="J53" s="30">
        <f>'Nedskrivninger på stadier'!M56</f>
        <v>0</v>
      </c>
      <c r="K53" s="30">
        <f>'Nedskrivninger på stadier'!N56</f>
        <v>0</v>
      </c>
      <c r="L53" s="30">
        <f>'Nedskrivninger på stadier'!O56</f>
        <v>0</v>
      </c>
      <c r="M53" s="30">
        <f>'Nedskrivninger på stadier'!P56</f>
        <v>0</v>
      </c>
      <c r="N53" s="30">
        <f>'Nedskrivninger på stadier'!Q56</f>
        <v>0</v>
      </c>
      <c r="O53" s="30">
        <f>'Nedskrivninger på stadier'!R56</f>
        <v>0</v>
      </c>
      <c r="P53" s="30">
        <f>'Nedskrivninger på stadier'!S56</f>
        <v>0</v>
      </c>
      <c r="Q53" s="15" t="str">
        <f t="shared" si="0"/>
        <v>NedSt_Ned_Udenl_Priv_St1_1</v>
      </c>
      <c r="R53" s="15">
        <f t="shared" si="1"/>
        <v>26</v>
      </c>
    </row>
    <row r="54" spans="1:18">
      <c r="A54" s="93" t="s">
        <v>1052</v>
      </c>
      <c r="B54" s="93" t="s">
        <v>1000</v>
      </c>
      <c r="C54" s="93" t="str">
        <f>"Stress_"&amp;Resultat!$I$5</f>
        <v>Stress_2028</v>
      </c>
      <c r="D54" s="30">
        <f>'Nedskrivninger på stadier'!G57</f>
        <v>0</v>
      </c>
      <c r="E54" s="30">
        <f>'Nedskrivninger på stadier'!H57</f>
        <v>0</v>
      </c>
      <c r="F54" s="30">
        <f>'Nedskrivninger på stadier'!I57</f>
        <v>0</v>
      </c>
      <c r="G54" s="30">
        <f>'Nedskrivninger på stadier'!J57</f>
        <v>0</v>
      </c>
      <c r="H54" s="30">
        <f>'Nedskrivninger på stadier'!K57</f>
        <v>0</v>
      </c>
      <c r="I54" s="30">
        <f>'Nedskrivninger på stadier'!L57</f>
        <v>0</v>
      </c>
      <c r="J54" s="30">
        <f>'Nedskrivninger på stadier'!M57</f>
        <v>0</v>
      </c>
      <c r="K54" s="30">
        <f>'Nedskrivninger på stadier'!N57</f>
        <v>0</v>
      </c>
      <c r="L54" s="30">
        <f>'Nedskrivninger på stadier'!O57</f>
        <v>0</v>
      </c>
      <c r="M54" s="30">
        <f>'Nedskrivninger på stadier'!P57</f>
        <v>0</v>
      </c>
      <c r="N54" s="30">
        <f>'Nedskrivninger på stadier'!Q57</f>
        <v>0</v>
      </c>
      <c r="O54" s="30">
        <f>'Nedskrivninger på stadier'!R57</f>
        <v>0</v>
      </c>
      <c r="P54" s="30">
        <f>'Nedskrivninger på stadier'!S57</f>
        <v>0</v>
      </c>
      <c r="Q54" s="15" t="str">
        <f t="shared" si="0"/>
        <v>NedSt_Ned_Udenl_Ialt_St1_1</v>
      </c>
      <c r="R54" s="15">
        <f t="shared" si="1"/>
        <v>26</v>
      </c>
    </row>
    <row r="55" spans="1:18">
      <c r="A55" s="93" t="s">
        <v>1053</v>
      </c>
      <c r="B55" s="93" t="s">
        <v>1000</v>
      </c>
      <c r="C55" s="93" t="str">
        <f>"Stress_"&amp;Resultat!$I$5</f>
        <v>Stress_2028</v>
      </c>
      <c r="D55" s="30">
        <f>'Nedskrivninger på stadier'!G58</f>
        <v>0</v>
      </c>
      <c r="E55" s="30">
        <f>'Nedskrivninger på stadier'!H58</f>
        <v>0</v>
      </c>
      <c r="F55" s="30">
        <f>'Nedskrivninger på stadier'!I58</f>
        <v>0</v>
      </c>
      <c r="G55" s="30">
        <f>'Nedskrivninger på stadier'!J58</f>
        <v>0</v>
      </c>
      <c r="H55" s="30">
        <f>'Nedskrivninger på stadier'!K58</f>
        <v>0</v>
      </c>
      <c r="I55" s="30">
        <f>'Nedskrivninger på stadier'!L58</f>
        <v>0</v>
      </c>
      <c r="J55" s="30">
        <f>'Nedskrivninger på stadier'!M58</f>
        <v>0</v>
      </c>
      <c r="K55" s="30">
        <f>'Nedskrivninger på stadier'!N58</f>
        <v>0</v>
      </c>
      <c r="L55" s="30">
        <f>'Nedskrivninger på stadier'!O58</f>
        <v>0</v>
      </c>
      <c r="M55" s="30">
        <f>'Nedskrivninger på stadier'!P58</f>
        <v>0</v>
      </c>
      <c r="N55" s="30">
        <f>'Nedskrivninger på stadier'!Q58</f>
        <v>0</v>
      </c>
      <c r="O55" s="30">
        <f>'Nedskrivninger på stadier'!R58</f>
        <v>0</v>
      </c>
      <c r="P55" s="30">
        <f>'Nedskrivninger på stadier'!S58</f>
        <v>0</v>
      </c>
      <c r="Q55" s="15" t="str">
        <f t="shared" si="0"/>
        <v>NedSt_Ned_Ialt_St1_1</v>
      </c>
      <c r="R55" s="15">
        <f t="shared" si="1"/>
        <v>20</v>
      </c>
    </row>
  </sheetData>
  <conditionalFormatting sqref="R2:R55">
    <cfRule type="cellIs" dxfId="18" priority="1" operator="greaterThan">
      <formula>30</formula>
    </cfRule>
  </conditionalFormatting>
  <pageMargins left="0.7" right="0.7" top="0.75" bottom="0.75" header="0.3" footer="0.3"/>
  <pageSetup paperSize="9" orientation="portrait" horizontalDpi="1200"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C73401-809E-4EE3-A86B-796693CA483D}">
  <sheetPr>
    <pageSetUpPr fitToPage="1"/>
  </sheetPr>
  <dimension ref="A1:AT42"/>
  <sheetViews>
    <sheetView topLeftCell="R1" zoomScale="70" zoomScaleNormal="70" workbookViewId="0">
      <selection activeCell="AH4" sqref="AH4"/>
    </sheetView>
  </sheetViews>
  <sheetFormatPr defaultColWidth="9.140625" defaultRowHeight="15" customHeight="1"/>
  <cols>
    <col min="1" max="1" width="5.7109375" style="4" customWidth="1"/>
    <col min="2" max="2" width="60.7109375" style="2" customWidth="1"/>
    <col min="3" max="3" width="14.85546875" style="2" customWidth="1"/>
    <col min="4" max="15" width="11.7109375" style="2" customWidth="1"/>
    <col min="16" max="18" width="12.7109375" style="2" customWidth="1"/>
    <col min="19" max="19" width="17.28515625" style="2" bestFit="1" customWidth="1"/>
    <col min="20" max="20" width="17.7109375" style="2" customWidth="1"/>
    <col min="21" max="21" width="10.5703125" style="2" customWidth="1"/>
    <col min="22" max="22" width="13.28515625" style="2" customWidth="1"/>
    <col min="23" max="23" width="13.85546875" style="2" customWidth="1"/>
    <col min="24" max="24" width="12.5703125" style="2" customWidth="1"/>
    <col min="25" max="25" width="14.7109375" style="2" customWidth="1"/>
    <col min="26" max="26" width="10.42578125" style="2" customWidth="1"/>
    <col min="27" max="32" width="9.140625" style="2" customWidth="1"/>
    <col min="33" max="33" width="9.140625" style="2"/>
    <col min="34" max="46" width="30.7109375" style="2" customWidth="1"/>
    <col min="47" max="16384" width="9.140625" style="2"/>
  </cols>
  <sheetData>
    <row r="1" spans="1:46" ht="30" customHeight="1">
      <c r="A1" s="467" t="s">
        <v>1347</v>
      </c>
      <c r="B1" s="467"/>
      <c r="C1" s="488" t="s">
        <v>45</v>
      </c>
      <c r="D1" s="488"/>
      <c r="E1" s="488"/>
      <c r="F1" s="488"/>
      <c r="G1" s="488"/>
      <c r="H1" s="488"/>
      <c r="I1" s="488"/>
      <c r="J1" s="488"/>
      <c r="K1" s="488"/>
      <c r="L1" s="488"/>
      <c r="M1" s="488"/>
      <c r="N1" s="488"/>
      <c r="O1" s="488"/>
      <c r="P1" s="498" t="str">
        <f>Resultat!$G$1</f>
        <v>Stress-scenario</v>
      </c>
      <c r="Q1" s="499"/>
      <c r="R1" s="500"/>
    </row>
    <row r="2" spans="1:46" ht="15" customHeight="1">
      <c r="A2" s="467"/>
      <c r="B2" s="467"/>
      <c r="C2" s="488" t="str">
        <f>Resultat!C5&amp;"K4"</f>
        <v>2025K4</v>
      </c>
      <c r="D2" s="488"/>
      <c r="E2" s="488"/>
      <c r="F2" s="488"/>
      <c r="G2" s="488"/>
      <c r="H2" s="489" t="str">
        <f>"Ultimo volumen pr. "&amp;Resultat!C5&amp;"K4 fordelt efter rentebindingsperiode"</f>
        <v>Ultimo volumen pr. 2025K4 fordelt efter rentebindingsperiode</v>
      </c>
      <c r="I2" s="489"/>
      <c r="J2" s="489"/>
      <c r="K2" s="489"/>
      <c r="L2" s="489"/>
      <c r="M2" s="489"/>
      <c r="N2" s="489"/>
      <c r="O2" s="489"/>
      <c r="P2" s="501">
        <f>Resultat!$G$5</f>
        <v>2026</v>
      </c>
      <c r="Q2" s="501">
        <f>Resultat!$H$5</f>
        <v>2027</v>
      </c>
      <c r="R2" s="501">
        <f>Resultat!$I$5</f>
        <v>2028</v>
      </c>
    </row>
    <row r="3" spans="1:46" ht="15" customHeight="1">
      <c r="A3" s="467"/>
      <c r="B3" s="467"/>
      <c r="C3" s="488"/>
      <c r="D3" s="488"/>
      <c r="E3" s="488"/>
      <c r="F3" s="488"/>
      <c r="G3" s="488"/>
      <c r="H3" s="489"/>
      <c r="I3" s="489"/>
      <c r="J3" s="489"/>
      <c r="K3" s="489"/>
      <c r="L3" s="489"/>
      <c r="M3" s="489"/>
      <c r="N3" s="489"/>
      <c r="O3" s="489"/>
      <c r="P3" s="502"/>
      <c r="Q3" s="502"/>
      <c r="R3" s="502"/>
    </row>
    <row r="4" spans="1:46" ht="47.25" customHeight="1">
      <c r="A4" s="467"/>
      <c r="B4" s="467"/>
      <c r="C4" s="327" t="s">
        <v>1348</v>
      </c>
      <c r="D4" s="326" t="s">
        <v>1349</v>
      </c>
      <c r="E4" s="327" t="s">
        <v>1350</v>
      </c>
      <c r="F4" s="327" t="s">
        <v>1351</v>
      </c>
      <c r="G4" s="327" t="s">
        <v>1352</v>
      </c>
      <c r="H4" s="375" t="s">
        <v>1353</v>
      </c>
      <c r="I4" s="375" t="s">
        <v>1354</v>
      </c>
      <c r="J4" s="375" t="s">
        <v>1355</v>
      </c>
      <c r="K4" s="375" t="s">
        <v>1356</v>
      </c>
      <c r="L4" s="375" t="s">
        <v>1357</v>
      </c>
      <c r="M4" s="375" t="s">
        <v>1358</v>
      </c>
      <c r="N4" s="375" t="s">
        <v>1359</v>
      </c>
      <c r="O4" s="375" t="s">
        <v>1360</v>
      </c>
      <c r="P4" s="458" t="s">
        <v>1350</v>
      </c>
      <c r="Q4" s="496"/>
      <c r="R4" s="496"/>
    </row>
    <row r="5" spans="1:46" ht="21.75" customHeight="1">
      <c r="A5" s="467"/>
      <c r="B5" s="467"/>
      <c r="C5" s="488" t="s">
        <v>229</v>
      </c>
      <c r="D5" s="488"/>
      <c r="E5" s="488"/>
      <c r="F5" s="488" t="s">
        <v>50</v>
      </c>
      <c r="G5" s="488"/>
      <c r="H5" s="497" t="s">
        <v>229</v>
      </c>
      <c r="I5" s="497"/>
      <c r="J5" s="497"/>
      <c r="K5" s="497"/>
      <c r="L5" s="497"/>
      <c r="M5" s="497"/>
      <c r="N5" s="497"/>
      <c r="O5" s="497"/>
      <c r="P5" s="497"/>
      <c r="Q5" s="497"/>
      <c r="R5" s="497"/>
      <c r="AH5" s="490" t="s">
        <v>689</v>
      </c>
      <c r="AI5" s="491"/>
      <c r="AJ5" s="491"/>
      <c r="AK5" s="491"/>
      <c r="AL5" s="491"/>
      <c r="AM5" s="491"/>
      <c r="AN5" s="491"/>
      <c r="AO5" s="491"/>
      <c r="AP5" s="491"/>
      <c r="AQ5" s="491"/>
      <c r="AR5" s="491"/>
      <c r="AS5" s="491"/>
      <c r="AT5" s="492"/>
    </row>
    <row r="6" spans="1:46" ht="15" customHeight="1">
      <c r="A6" s="91"/>
      <c r="B6" s="171" t="s">
        <v>1361</v>
      </c>
      <c r="C6" s="149"/>
      <c r="D6" s="328"/>
      <c r="E6" s="328"/>
      <c r="F6" s="328"/>
      <c r="G6" s="328"/>
      <c r="H6" s="329"/>
      <c r="I6" s="329"/>
      <c r="J6" s="329"/>
      <c r="K6" s="329"/>
      <c r="L6" s="329"/>
      <c r="M6" s="329"/>
      <c r="N6" s="329"/>
      <c r="O6" s="329"/>
      <c r="P6" s="68"/>
      <c r="Q6" s="68"/>
      <c r="R6" s="68"/>
      <c r="AH6" s="493"/>
      <c r="AI6" s="494"/>
      <c r="AJ6" s="494"/>
      <c r="AK6" s="494"/>
      <c r="AL6" s="494"/>
      <c r="AM6" s="494"/>
      <c r="AN6" s="494"/>
      <c r="AO6" s="494"/>
      <c r="AP6" s="494"/>
      <c r="AQ6" s="494"/>
      <c r="AR6" s="494"/>
      <c r="AS6" s="494"/>
      <c r="AT6" s="495"/>
    </row>
    <row r="7" spans="1:46" ht="15" customHeight="1">
      <c r="A7" s="91">
        <v>1</v>
      </c>
      <c r="B7" s="90" t="s">
        <v>1362</v>
      </c>
      <c r="C7" s="61"/>
      <c r="D7" s="61"/>
      <c r="E7" s="61"/>
      <c r="F7" s="331">
        <f>IF(D7=0,0,(C7*4)/D7*100)</f>
        <v>0</v>
      </c>
      <c r="G7" s="332"/>
      <c r="H7" s="333"/>
      <c r="I7" s="333"/>
      <c r="J7" s="333"/>
      <c r="K7" s="333"/>
      <c r="L7" s="333"/>
      <c r="M7" s="330"/>
      <c r="N7" s="330"/>
      <c r="O7" s="160">
        <f>E7-SUM(H7:N7)</f>
        <v>0</v>
      </c>
      <c r="P7" s="330"/>
      <c r="Q7" s="330"/>
      <c r="R7" s="330"/>
      <c r="AH7" s="430" t="s">
        <v>1641</v>
      </c>
      <c r="AI7" s="431" t="s">
        <v>1642</v>
      </c>
      <c r="AJ7" s="431" t="s">
        <v>1643</v>
      </c>
      <c r="AK7" s="431" t="s">
        <v>1644</v>
      </c>
      <c r="AL7" s="431" t="s">
        <v>1645</v>
      </c>
      <c r="AM7" s="431" t="s">
        <v>1646</v>
      </c>
      <c r="AN7" s="431" t="s">
        <v>1647</v>
      </c>
      <c r="AO7" s="431" t="s">
        <v>1648</v>
      </c>
      <c r="AP7" s="431" t="s">
        <v>1649</v>
      </c>
      <c r="AQ7" s="431" t="s">
        <v>1650</v>
      </c>
      <c r="AR7" s="431" t="s">
        <v>1651</v>
      </c>
      <c r="AS7" s="431" t="s">
        <v>1652</v>
      </c>
      <c r="AT7" s="238" t="s">
        <v>1653</v>
      </c>
    </row>
    <row r="8" spans="1:46" ht="15" customHeight="1">
      <c r="A8" s="91" t="str">
        <f>A7&amp;"."&amp;1</f>
        <v>1.1</v>
      </c>
      <c r="B8" s="211" t="s">
        <v>1167</v>
      </c>
      <c r="C8" s="61"/>
      <c r="D8" s="61"/>
      <c r="E8" s="61"/>
      <c r="F8" s="331">
        <f>IF(D8=0,0,(C8*4)/D8*100)</f>
        <v>0</v>
      </c>
      <c r="G8" s="332"/>
      <c r="H8" s="333"/>
      <c r="I8" s="333"/>
      <c r="J8" s="333"/>
      <c r="K8" s="333"/>
      <c r="L8" s="333"/>
      <c r="M8" s="330"/>
      <c r="N8" s="330"/>
      <c r="O8" s="160">
        <f>E8-SUM(H8:N8)</f>
        <v>0</v>
      </c>
      <c r="P8" s="330"/>
      <c r="Q8" s="330"/>
      <c r="R8" s="330"/>
      <c r="AH8" s="151" t="s">
        <v>1654</v>
      </c>
      <c r="AI8" s="38" t="s">
        <v>1655</v>
      </c>
      <c r="AJ8" s="38" t="s">
        <v>1656</v>
      </c>
      <c r="AK8" s="38" t="s">
        <v>1657</v>
      </c>
      <c r="AL8" s="38" t="s">
        <v>1658</v>
      </c>
      <c r="AM8" s="38" t="s">
        <v>1659</v>
      </c>
      <c r="AN8" s="38" t="s">
        <v>1660</v>
      </c>
      <c r="AO8" s="38" t="s">
        <v>1661</v>
      </c>
      <c r="AP8" s="38" t="s">
        <v>1662</v>
      </c>
      <c r="AQ8" s="38" t="s">
        <v>1663</v>
      </c>
      <c r="AR8" s="38" t="s">
        <v>1664</v>
      </c>
      <c r="AS8" s="38" t="s">
        <v>1665</v>
      </c>
      <c r="AT8" s="106" t="s">
        <v>1666</v>
      </c>
    </row>
    <row r="9" spans="1:46" ht="15" customHeight="1">
      <c r="A9" s="91">
        <f>A7+1</f>
        <v>2</v>
      </c>
      <c r="B9" s="90" t="s">
        <v>6</v>
      </c>
      <c r="C9" s="61"/>
      <c r="D9" s="61"/>
      <c r="E9" s="61"/>
      <c r="F9" s="331">
        <f>IF(D9=0,0,(C9*4)/D9*100)</f>
        <v>0</v>
      </c>
      <c r="G9" s="332"/>
      <c r="H9" s="333"/>
      <c r="I9" s="333"/>
      <c r="J9" s="333"/>
      <c r="K9" s="333"/>
      <c r="L9" s="333"/>
      <c r="M9" s="330"/>
      <c r="N9" s="330"/>
      <c r="O9" s="160">
        <f t="shared" ref="O9:O23" si="0">E9-SUM(H9:N9)</f>
        <v>0</v>
      </c>
      <c r="P9" s="330"/>
      <c r="Q9" s="330"/>
      <c r="R9" s="330"/>
      <c r="AH9" s="151" t="s">
        <v>1667</v>
      </c>
      <c r="AI9" s="38" t="s">
        <v>1668</v>
      </c>
      <c r="AJ9" s="38" t="s">
        <v>1669</v>
      </c>
      <c r="AK9" s="38" t="s">
        <v>1670</v>
      </c>
      <c r="AL9" s="38" t="s">
        <v>1671</v>
      </c>
      <c r="AM9" s="38" t="s">
        <v>1672</v>
      </c>
      <c r="AN9" s="38" t="s">
        <v>1673</v>
      </c>
      <c r="AO9" s="38" t="s">
        <v>1674</v>
      </c>
      <c r="AP9" s="38" t="s">
        <v>1675</v>
      </c>
      <c r="AQ9" s="38" t="s">
        <v>1676</v>
      </c>
      <c r="AR9" s="38" t="s">
        <v>1677</v>
      </c>
      <c r="AS9" s="38" t="s">
        <v>1678</v>
      </c>
      <c r="AT9" s="106" t="s">
        <v>1679</v>
      </c>
    </row>
    <row r="10" spans="1:46" ht="15" customHeight="1">
      <c r="A10" s="91">
        <f>A9+1</f>
        <v>3</v>
      </c>
      <c r="B10" s="90" t="s">
        <v>44</v>
      </c>
      <c r="C10" s="61"/>
      <c r="D10" s="61"/>
      <c r="E10" s="61"/>
      <c r="F10" s="331">
        <f>IF(D10=0,0,(C10*4)/D10*100)</f>
        <v>0</v>
      </c>
      <c r="G10" s="332"/>
      <c r="H10" s="333"/>
      <c r="I10" s="333"/>
      <c r="J10" s="333"/>
      <c r="K10" s="333"/>
      <c r="L10" s="333"/>
      <c r="M10" s="333"/>
      <c r="N10" s="333"/>
      <c r="O10" s="424">
        <f t="shared" ref="O10" si="1">SUM(O11:O14)</f>
        <v>0</v>
      </c>
      <c r="P10" s="330"/>
      <c r="Q10" s="330"/>
      <c r="R10" s="330"/>
      <c r="AH10" s="151" t="s">
        <v>1680</v>
      </c>
      <c r="AI10" s="38" t="s">
        <v>1681</v>
      </c>
      <c r="AJ10" s="38" t="s">
        <v>1682</v>
      </c>
      <c r="AK10" s="38" t="s">
        <v>1683</v>
      </c>
      <c r="AL10" s="38" t="s">
        <v>1684</v>
      </c>
      <c r="AM10" s="38" t="s">
        <v>1685</v>
      </c>
      <c r="AN10" s="38" t="s">
        <v>1686</v>
      </c>
      <c r="AO10" s="38" t="s">
        <v>1687</v>
      </c>
      <c r="AP10" s="38" t="s">
        <v>1688</v>
      </c>
      <c r="AQ10" s="38" t="s">
        <v>1689</v>
      </c>
      <c r="AR10" s="38" t="s">
        <v>1690</v>
      </c>
      <c r="AS10" s="38" t="s">
        <v>1691</v>
      </c>
      <c r="AT10" s="106" t="s">
        <v>1692</v>
      </c>
    </row>
    <row r="11" spans="1:46" ht="15" customHeight="1">
      <c r="A11" s="91" t="str">
        <f>$A$10&amp;"."&amp;1</f>
        <v>3.1</v>
      </c>
      <c r="B11" s="91" t="s">
        <v>1363</v>
      </c>
      <c r="C11" s="61"/>
      <c r="D11" s="61"/>
      <c r="E11" s="61"/>
      <c r="F11" s="331">
        <f t="shared" ref="F11:F16" si="2">IF(D11=0,0,(C11*4)/D11*100)</f>
        <v>0</v>
      </c>
      <c r="G11" s="332"/>
      <c r="H11" s="333"/>
      <c r="I11" s="333"/>
      <c r="J11" s="333"/>
      <c r="K11" s="333"/>
      <c r="L11" s="333"/>
      <c r="M11" s="330"/>
      <c r="N11" s="330"/>
      <c r="O11" s="160">
        <f t="shared" si="0"/>
        <v>0</v>
      </c>
      <c r="P11" s="330"/>
      <c r="Q11" s="330"/>
      <c r="R11" s="330"/>
      <c r="AH11" s="151" t="s">
        <v>1693</v>
      </c>
      <c r="AI11" s="38" t="s">
        <v>1694</v>
      </c>
      <c r="AJ11" s="38" t="s">
        <v>1695</v>
      </c>
      <c r="AK11" s="38" t="s">
        <v>1696</v>
      </c>
      <c r="AL11" s="38" t="s">
        <v>1697</v>
      </c>
      <c r="AM11" s="38" t="s">
        <v>1698</v>
      </c>
      <c r="AN11" s="38" t="s">
        <v>1699</v>
      </c>
      <c r="AO11" s="38" t="s">
        <v>1700</v>
      </c>
      <c r="AP11" s="38" t="s">
        <v>1701</v>
      </c>
      <c r="AQ11" s="38" t="s">
        <v>1702</v>
      </c>
      <c r="AR11" s="38" t="s">
        <v>1703</v>
      </c>
      <c r="AS11" s="38" t="s">
        <v>1704</v>
      </c>
      <c r="AT11" s="106" t="s">
        <v>1705</v>
      </c>
    </row>
    <row r="12" spans="1:46" ht="15" customHeight="1">
      <c r="A12" s="24" t="s">
        <v>1525</v>
      </c>
      <c r="B12" s="24" t="s">
        <v>1527</v>
      </c>
      <c r="C12" s="61"/>
      <c r="D12" s="61"/>
      <c r="E12" s="61"/>
      <c r="F12" s="331">
        <f t="shared" si="2"/>
        <v>0</v>
      </c>
      <c r="G12" s="332"/>
      <c r="H12" s="333"/>
      <c r="I12" s="333"/>
      <c r="J12" s="333"/>
      <c r="K12" s="333"/>
      <c r="L12" s="333"/>
      <c r="M12" s="330"/>
      <c r="N12" s="330"/>
      <c r="O12" s="160">
        <f t="shared" si="0"/>
        <v>0</v>
      </c>
      <c r="P12" s="330"/>
      <c r="Q12" s="330"/>
      <c r="R12" s="330"/>
      <c r="AH12" s="151" t="s">
        <v>1706</v>
      </c>
      <c r="AI12" s="38" t="s">
        <v>1707</v>
      </c>
      <c r="AJ12" s="38" t="s">
        <v>1708</v>
      </c>
      <c r="AK12" s="38" t="s">
        <v>1709</v>
      </c>
      <c r="AL12" s="38" t="s">
        <v>1710</v>
      </c>
      <c r="AM12" s="38" t="s">
        <v>1711</v>
      </c>
      <c r="AN12" s="38" t="s">
        <v>1712</v>
      </c>
      <c r="AO12" s="38" t="s">
        <v>1713</v>
      </c>
      <c r="AP12" s="38" t="s">
        <v>1714</v>
      </c>
      <c r="AQ12" s="38" t="s">
        <v>1715</v>
      </c>
      <c r="AR12" s="38" t="s">
        <v>1716</v>
      </c>
      <c r="AS12" s="38" t="s">
        <v>1717</v>
      </c>
      <c r="AT12" s="106" t="s">
        <v>1718</v>
      </c>
    </row>
    <row r="13" spans="1:46" ht="15" customHeight="1">
      <c r="A13" s="24" t="s">
        <v>1541</v>
      </c>
      <c r="B13" s="24" t="s">
        <v>1540</v>
      </c>
      <c r="C13" s="160">
        <f>C11-C12</f>
        <v>0</v>
      </c>
      <c r="D13" s="160">
        <f t="shared" ref="D13:E13" si="3">D11-D12</f>
        <v>0</v>
      </c>
      <c r="E13" s="160">
        <f t="shared" si="3"/>
        <v>0</v>
      </c>
      <c r="F13" s="331">
        <f t="shared" si="2"/>
        <v>0</v>
      </c>
      <c r="G13" s="332"/>
      <c r="H13" s="160">
        <f t="shared" ref="H13" si="4">H11-H12</f>
        <v>0</v>
      </c>
      <c r="I13" s="160">
        <f t="shared" ref="I13" si="5">I11-I12</f>
        <v>0</v>
      </c>
      <c r="J13" s="160">
        <f t="shared" ref="J13" si="6">J11-J12</f>
        <v>0</v>
      </c>
      <c r="K13" s="160">
        <f t="shared" ref="K13" si="7">K11-K12</f>
        <v>0</v>
      </c>
      <c r="L13" s="160">
        <f t="shared" ref="L13" si="8">L11-L12</f>
        <v>0</v>
      </c>
      <c r="M13" s="160">
        <f t="shared" ref="M13" si="9">M11-M12</f>
        <v>0</v>
      </c>
      <c r="N13" s="160">
        <f t="shared" ref="N13:R13" si="10">N11-N12</f>
        <v>0</v>
      </c>
      <c r="O13" s="160">
        <f t="shared" si="0"/>
        <v>0</v>
      </c>
      <c r="P13" s="160">
        <f t="shared" si="10"/>
        <v>0</v>
      </c>
      <c r="Q13" s="160">
        <f t="shared" si="10"/>
        <v>0</v>
      </c>
      <c r="R13" s="160">
        <f t="shared" si="10"/>
        <v>0</v>
      </c>
      <c r="AH13" s="151" t="s">
        <v>1966</v>
      </c>
      <c r="AI13" s="38" t="s">
        <v>1967</v>
      </c>
      <c r="AJ13" s="38" t="s">
        <v>1968</v>
      </c>
      <c r="AK13" s="38" t="s">
        <v>1969</v>
      </c>
      <c r="AL13" s="38" t="s">
        <v>1970</v>
      </c>
      <c r="AM13" s="38" t="s">
        <v>1971</v>
      </c>
      <c r="AN13" s="38" t="s">
        <v>1972</v>
      </c>
      <c r="AO13" s="38" t="s">
        <v>1973</v>
      </c>
      <c r="AP13" s="38" t="s">
        <v>1974</v>
      </c>
      <c r="AQ13" s="38" t="s">
        <v>1975</v>
      </c>
      <c r="AR13" s="38" t="s">
        <v>1976</v>
      </c>
      <c r="AS13" s="38" t="s">
        <v>1977</v>
      </c>
      <c r="AT13" s="106" t="s">
        <v>1978</v>
      </c>
    </row>
    <row r="14" spans="1:46" ht="15" customHeight="1">
      <c r="A14" s="91" t="str">
        <f>$A$10&amp;"."&amp;2</f>
        <v>3.2</v>
      </c>
      <c r="B14" s="91" t="s">
        <v>1364</v>
      </c>
      <c r="C14" s="61"/>
      <c r="D14" s="61"/>
      <c r="E14" s="61"/>
      <c r="F14" s="331">
        <f t="shared" si="2"/>
        <v>0</v>
      </c>
      <c r="G14" s="332"/>
      <c r="H14" s="333"/>
      <c r="I14" s="333"/>
      <c r="J14" s="333"/>
      <c r="K14" s="333"/>
      <c r="L14" s="333"/>
      <c r="M14" s="330"/>
      <c r="N14" s="330"/>
      <c r="O14" s="160">
        <f t="shared" si="0"/>
        <v>0</v>
      </c>
      <c r="P14" s="330"/>
      <c r="Q14" s="330"/>
      <c r="R14" s="330"/>
      <c r="AH14" s="151" t="s">
        <v>1719</v>
      </c>
      <c r="AI14" s="38" t="s">
        <v>1720</v>
      </c>
      <c r="AJ14" s="38" t="s">
        <v>1721</v>
      </c>
      <c r="AK14" s="38" t="s">
        <v>1722</v>
      </c>
      <c r="AL14" s="38" t="s">
        <v>1723</v>
      </c>
      <c r="AM14" s="38" t="s">
        <v>1724</v>
      </c>
      <c r="AN14" s="38" t="s">
        <v>1725</v>
      </c>
      <c r="AO14" s="38" t="s">
        <v>1726</v>
      </c>
      <c r="AP14" s="38" t="s">
        <v>1727</v>
      </c>
      <c r="AQ14" s="38" t="s">
        <v>1728</v>
      </c>
      <c r="AR14" s="38" t="s">
        <v>1729</v>
      </c>
      <c r="AS14" s="38" t="s">
        <v>1730</v>
      </c>
      <c r="AT14" s="106" t="s">
        <v>1731</v>
      </c>
    </row>
    <row r="15" spans="1:46" ht="15" customHeight="1">
      <c r="A15" s="91" t="str">
        <f>$A$10&amp;"."&amp;3</f>
        <v>3.3</v>
      </c>
      <c r="B15" s="123" t="s">
        <v>1365</v>
      </c>
      <c r="C15" s="61"/>
      <c r="D15" s="346"/>
      <c r="E15" s="346"/>
      <c r="F15" s="331">
        <f>IF(D14=0,0,(C15*4)/D14*100)</f>
        <v>0</v>
      </c>
      <c r="G15" s="332"/>
      <c r="H15" s="335"/>
      <c r="I15" s="335"/>
      <c r="J15" s="335"/>
      <c r="K15" s="335"/>
      <c r="L15" s="335"/>
      <c r="M15" s="336"/>
      <c r="N15" s="336"/>
      <c r="O15" s="158"/>
      <c r="P15" s="337"/>
      <c r="Q15" s="337"/>
      <c r="R15" s="337"/>
      <c r="AH15" s="151" t="s">
        <v>1732</v>
      </c>
      <c r="AI15" s="38" t="s">
        <v>1733</v>
      </c>
      <c r="AJ15" s="38" t="s">
        <v>1734</v>
      </c>
      <c r="AK15" s="38" t="s">
        <v>1735</v>
      </c>
      <c r="AL15" s="38" t="s">
        <v>1736</v>
      </c>
      <c r="AM15" s="38" t="s">
        <v>1737</v>
      </c>
      <c r="AN15" s="38" t="s">
        <v>1738</v>
      </c>
      <c r="AO15" s="38" t="s">
        <v>1739</v>
      </c>
      <c r="AP15" s="38" t="s">
        <v>1740</v>
      </c>
      <c r="AQ15" s="38" t="s">
        <v>1741</v>
      </c>
      <c r="AR15" s="38" t="s">
        <v>1742</v>
      </c>
      <c r="AS15" s="38" t="s">
        <v>1743</v>
      </c>
      <c r="AT15" s="106" t="s">
        <v>1744</v>
      </c>
    </row>
    <row r="16" spans="1:46" ht="15" customHeight="1">
      <c r="A16" s="91" t="str">
        <f>$A$10&amp;"."&amp;4</f>
        <v>3.4</v>
      </c>
      <c r="B16" s="123" t="s">
        <v>1366</v>
      </c>
      <c r="C16" s="160">
        <f>C10-SUM(C11,C14:C15)</f>
        <v>0</v>
      </c>
      <c r="D16" s="160">
        <f>D10-SUM(D11,D14)</f>
        <v>0</v>
      </c>
      <c r="E16" s="160">
        <f>E10-SUM(E11,E14)</f>
        <v>0</v>
      </c>
      <c r="F16" s="331">
        <f t="shared" si="2"/>
        <v>0</v>
      </c>
      <c r="G16" s="332"/>
      <c r="H16" s="160">
        <f>H10-SUM(H11,H14)</f>
        <v>0</v>
      </c>
      <c r="I16" s="160">
        <f t="shared" ref="I16:R16" si="11">I10-SUM(I11,I14)</f>
        <v>0</v>
      </c>
      <c r="J16" s="160">
        <f t="shared" si="11"/>
        <v>0</v>
      </c>
      <c r="K16" s="160">
        <f t="shared" si="11"/>
        <v>0</v>
      </c>
      <c r="L16" s="160">
        <f t="shared" si="11"/>
        <v>0</v>
      </c>
      <c r="M16" s="160">
        <f t="shared" si="11"/>
        <v>0</v>
      </c>
      <c r="N16" s="160">
        <f t="shared" si="11"/>
        <v>0</v>
      </c>
      <c r="O16" s="160">
        <f t="shared" si="11"/>
        <v>0</v>
      </c>
      <c r="P16" s="160">
        <f t="shared" si="11"/>
        <v>0</v>
      </c>
      <c r="Q16" s="160">
        <f t="shared" si="11"/>
        <v>0</v>
      </c>
      <c r="R16" s="160">
        <f t="shared" si="11"/>
        <v>0</v>
      </c>
      <c r="AH16" s="151" t="s">
        <v>1745</v>
      </c>
      <c r="AI16" s="38" t="s">
        <v>1746</v>
      </c>
      <c r="AJ16" s="38" t="s">
        <v>1747</v>
      </c>
      <c r="AK16" s="38" t="s">
        <v>1748</v>
      </c>
      <c r="AL16" s="38" t="s">
        <v>1749</v>
      </c>
      <c r="AM16" s="38" t="s">
        <v>1750</v>
      </c>
      <c r="AN16" s="38" t="s">
        <v>1751</v>
      </c>
      <c r="AO16" s="38" t="s">
        <v>1752</v>
      </c>
      <c r="AP16" s="38" t="s">
        <v>1753</v>
      </c>
      <c r="AQ16" s="38" t="s">
        <v>1754</v>
      </c>
      <c r="AR16" s="38" t="s">
        <v>1755</v>
      </c>
      <c r="AS16" s="38" t="s">
        <v>1756</v>
      </c>
      <c r="AT16" s="106" t="s">
        <v>1757</v>
      </c>
    </row>
    <row r="17" spans="1:46" ht="15" customHeight="1">
      <c r="A17" s="91">
        <f>A10+1</f>
        <v>4</v>
      </c>
      <c r="B17" s="90" t="s">
        <v>7</v>
      </c>
      <c r="C17" s="160">
        <f>SUM(C18:C19)</f>
        <v>0</v>
      </c>
      <c r="D17" s="160">
        <f>SUM(D18:D19)</f>
        <v>0</v>
      </c>
      <c r="E17" s="169">
        <f>SUM(E18:E19)</f>
        <v>0</v>
      </c>
      <c r="F17" s="331">
        <f>IF(D17=0,0,(C17*4)/D17*100)</f>
        <v>0</v>
      </c>
      <c r="G17" s="332"/>
      <c r="H17" s="160">
        <f t="shared" ref="H17:R17" si="12">SUM(H18:H19)</f>
        <v>0</v>
      </c>
      <c r="I17" s="160">
        <f t="shared" si="12"/>
        <v>0</v>
      </c>
      <c r="J17" s="160">
        <f t="shared" si="12"/>
        <v>0</v>
      </c>
      <c r="K17" s="160">
        <f t="shared" si="12"/>
        <v>0</v>
      </c>
      <c r="L17" s="160">
        <f t="shared" si="12"/>
        <v>0</v>
      </c>
      <c r="M17" s="160">
        <f t="shared" si="12"/>
        <v>0</v>
      </c>
      <c r="N17" s="160">
        <f t="shared" si="12"/>
        <v>0</v>
      </c>
      <c r="O17" s="160">
        <f t="shared" si="12"/>
        <v>0</v>
      </c>
      <c r="P17" s="169">
        <f t="shared" si="12"/>
        <v>0</v>
      </c>
      <c r="Q17" s="169">
        <f t="shared" si="12"/>
        <v>0</v>
      </c>
      <c r="R17" s="169">
        <f t="shared" si="12"/>
        <v>0</v>
      </c>
      <c r="AH17" s="151" t="s">
        <v>1758</v>
      </c>
      <c r="AI17" s="38" t="s">
        <v>1759</v>
      </c>
      <c r="AJ17" s="38" t="s">
        <v>1760</v>
      </c>
      <c r="AK17" s="38" t="s">
        <v>1761</v>
      </c>
      <c r="AL17" s="38" t="s">
        <v>1762</v>
      </c>
      <c r="AM17" s="38" t="s">
        <v>1763</v>
      </c>
      <c r="AN17" s="38" t="s">
        <v>1764</v>
      </c>
      <c r="AO17" s="38" t="s">
        <v>1765</v>
      </c>
      <c r="AP17" s="38" t="s">
        <v>1766</v>
      </c>
      <c r="AQ17" s="38" t="s">
        <v>1767</v>
      </c>
      <c r="AR17" s="38" t="s">
        <v>1768</v>
      </c>
      <c r="AS17" s="38" t="s">
        <v>1769</v>
      </c>
      <c r="AT17" s="106" t="s">
        <v>1770</v>
      </c>
    </row>
    <row r="18" spans="1:46" ht="15" customHeight="1">
      <c r="A18" s="91" t="str">
        <f>$A$17&amp;"."&amp;1</f>
        <v>4.1</v>
      </c>
      <c r="B18" s="91" t="s">
        <v>1212</v>
      </c>
      <c r="C18" s="61"/>
      <c r="D18" s="61"/>
      <c r="E18" s="61"/>
      <c r="F18" s="331">
        <f>IF(D18=0,0,(C18*4)/D18*100)</f>
        <v>0</v>
      </c>
      <c r="G18" s="332"/>
      <c r="H18" s="333"/>
      <c r="I18" s="333"/>
      <c r="J18" s="333"/>
      <c r="K18" s="333"/>
      <c r="L18" s="333"/>
      <c r="M18" s="330"/>
      <c r="N18" s="330"/>
      <c r="O18" s="160">
        <f t="shared" si="0"/>
        <v>0</v>
      </c>
      <c r="P18" s="330"/>
      <c r="Q18" s="330"/>
      <c r="R18" s="330"/>
      <c r="AH18" s="151" t="s">
        <v>1771</v>
      </c>
      <c r="AI18" s="38" t="s">
        <v>1772</v>
      </c>
      <c r="AJ18" s="38" t="s">
        <v>1773</v>
      </c>
      <c r="AK18" s="38" t="s">
        <v>1774</v>
      </c>
      <c r="AL18" s="38" t="s">
        <v>1775</v>
      </c>
      <c r="AM18" s="38" t="s">
        <v>1776</v>
      </c>
      <c r="AN18" s="38" t="s">
        <v>1777</v>
      </c>
      <c r="AO18" s="38" t="s">
        <v>1778</v>
      </c>
      <c r="AP18" s="38" t="s">
        <v>1779</v>
      </c>
      <c r="AQ18" s="38" t="s">
        <v>1780</v>
      </c>
      <c r="AR18" s="38" t="s">
        <v>1781</v>
      </c>
      <c r="AS18" s="38" t="s">
        <v>1782</v>
      </c>
      <c r="AT18" s="106" t="s">
        <v>1783</v>
      </c>
    </row>
    <row r="19" spans="1:46" ht="15" customHeight="1">
      <c r="A19" s="91" t="str">
        <f>$A$17&amp;"."&amp;2</f>
        <v>4.2</v>
      </c>
      <c r="B19" s="91" t="s">
        <v>1213</v>
      </c>
      <c r="C19" s="61"/>
      <c r="D19" s="61"/>
      <c r="E19" s="61"/>
      <c r="F19" s="331">
        <f t="shared" ref="F19:F22" si="13">IF(D19=0,0,(C19*4)/D19*100)</f>
        <v>0</v>
      </c>
      <c r="G19" s="332"/>
      <c r="H19" s="333"/>
      <c r="I19" s="333"/>
      <c r="J19" s="333"/>
      <c r="K19" s="333"/>
      <c r="L19" s="333"/>
      <c r="M19" s="330"/>
      <c r="N19" s="330"/>
      <c r="O19" s="160">
        <f t="shared" si="0"/>
        <v>0</v>
      </c>
      <c r="P19" s="330"/>
      <c r="Q19" s="330"/>
      <c r="R19" s="330"/>
      <c r="AH19" s="151" t="s">
        <v>1784</v>
      </c>
      <c r="AI19" s="38" t="s">
        <v>1785</v>
      </c>
      <c r="AJ19" s="38" t="s">
        <v>1786</v>
      </c>
      <c r="AK19" s="38" t="s">
        <v>1787</v>
      </c>
      <c r="AL19" s="38" t="s">
        <v>1788</v>
      </c>
      <c r="AM19" s="38" t="s">
        <v>1789</v>
      </c>
      <c r="AN19" s="38" t="s">
        <v>1790</v>
      </c>
      <c r="AO19" s="38" t="s">
        <v>1791</v>
      </c>
      <c r="AP19" s="38" t="s">
        <v>1792</v>
      </c>
      <c r="AQ19" s="38" t="s">
        <v>1793</v>
      </c>
      <c r="AR19" s="38" t="s">
        <v>1794</v>
      </c>
      <c r="AS19" s="38" t="s">
        <v>1795</v>
      </c>
      <c r="AT19" s="106" t="s">
        <v>1796</v>
      </c>
    </row>
    <row r="20" spans="1:46" ht="15" customHeight="1">
      <c r="A20" s="91">
        <f>A17+1</f>
        <v>5</v>
      </c>
      <c r="B20" s="90" t="s">
        <v>172</v>
      </c>
      <c r="C20" s="160">
        <f>C21-C22</f>
        <v>0</v>
      </c>
      <c r="D20" s="160">
        <f>D21-D22</f>
        <v>0</v>
      </c>
      <c r="E20" s="160">
        <f>E21-E22</f>
        <v>0</v>
      </c>
      <c r="F20" s="331">
        <f t="shared" si="13"/>
        <v>0</v>
      </c>
      <c r="G20" s="332"/>
      <c r="H20" s="424">
        <f t="shared" ref="H20:R20" si="14">H21-H22</f>
        <v>0</v>
      </c>
      <c r="I20" s="424">
        <f t="shared" si="14"/>
        <v>0</v>
      </c>
      <c r="J20" s="424">
        <f t="shared" si="14"/>
        <v>0</v>
      </c>
      <c r="K20" s="424">
        <f t="shared" si="14"/>
        <v>0</v>
      </c>
      <c r="L20" s="424">
        <f t="shared" si="14"/>
        <v>0</v>
      </c>
      <c r="M20" s="159">
        <f t="shared" si="14"/>
        <v>0</v>
      </c>
      <c r="N20" s="159">
        <f t="shared" si="14"/>
        <v>0</v>
      </c>
      <c r="O20" s="159">
        <f t="shared" si="14"/>
        <v>0</v>
      </c>
      <c r="P20" s="160">
        <f t="shared" si="14"/>
        <v>0</v>
      </c>
      <c r="Q20" s="160">
        <f t="shared" si="14"/>
        <v>0</v>
      </c>
      <c r="R20" s="160">
        <f t="shared" si="14"/>
        <v>0</v>
      </c>
      <c r="AH20" s="151" t="s">
        <v>1797</v>
      </c>
      <c r="AI20" s="38" t="s">
        <v>1798</v>
      </c>
      <c r="AJ20" s="38" t="s">
        <v>1799</v>
      </c>
      <c r="AK20" s="38" t="s">
        <v>1800</v>
      </c>
      <c r="AL20" s="38" t="s">
        <v>1801</v>
      </c>
      <c r="AM20" s="38" t="s">
        <v>1802</v>
      </c>
      <c r="AN20" s="38" t="s">
        <v>1803</v>
      </c>
      <c r="AO20" s="38" t="s">
        <v>1804</v>
      </c>
      <c r="AP20" s="38" t="s">
        <v>1805</v>
      </c>
      <c r="AQ20" s="38" t="s">
        <v>1806</v>
      </c>
      <c r="AR20" s="38" t="s">
        <v>1807</v>
      </c>
      <c r="AS20" s="38" t="s">
        <v>1808</v>
      </c>
      <c r="AT20" s="106" t="s">
        <v>1809</v>
      </c>
    </row>
    <row r="21" spans="1:46" ht="15" customHeight="1">
      <c r="A21" s="91" t="str">
        <f>$A$20&amp;"."&amp;1</f>
        <v>5.1</v>
      </c>
      <c r="B21" s="91" t="s">
        <v>1367</v>
      </c>
      <c r="C21" s="61"/>
      <c r="D21" s="61"/>
      <c r="E21" s="61"/>
      <c r="F21" s="331">
        <f t="shared" si="13"/>
        <v>0</v>
      </c>
      <c r="G21" s="332"/>
      <c r="H21" s="333"/>
      <c r="I21" s="333"/>
      <c r="J21" s="333"/>
      <c r="K21" s="333"/>
      <c r="L21" s="333"/>
      <c r="M21" s="330"/>
      <c r="N21" s="330"/>
      <c r="O21" s="160">
        <f t="shared" si="0"/>
        <v>0</v>
      </c>
      <c r="P21" s="61"/>
      <c r="Q21" s="61"/>
      <c r="R21" s="61"/>
      <c r="AH21" s="151" t="s">
        <v>1810</v>
      </c>
      <c r="AI21" s="38" t="s">
        <v>1811</v>
      </c>
      <c r="AJ21" s="38" t="s">
        <v>1812</v>
      </c>
      <c r="AK21" s="38" t="s">
        <v>1813</v>
      </c>
      <c r="AL21" s="38" t="s">
        <v>1814</v>
      </c>
      <c r="AM21" s="38" t="s">
        <v>1815</v>
      </c>
      <c r="AN21" s="38" t="s">
        <v>1816</v>
      </c>
      <c r="AO21" s="38" t="s">
        <v>1817</v>
      </c>
      <c r="AP21" s="38" t="s">
        <v>1818</v>
      </c>
      <c r="AQ21" s="38" t="s">
        <v>1819</v>
      </c>
      <c r="AR21" s="38" t="s">
        <v>1820</v>
      </c>
      <c r="AS21" s="38" t="s">
        <v>1821</v>
      </c>
      <c r="AT21" s="106" t="s">
        <v>1822</v>
      </c>
    </row>
    <row r="22" spans="1:46" ht="15" customHeight="1">
      <c r="A22" s="91" t="str">
        <f>$A$20&amp;"."&amp;2</f>
        <v>5.2</v>
      </c>
      <c r="B22" s="91" t="s">
        <v>1368</v>
      </c>
      <c r="C22" s="61"/>
      <c r="D22" s="61"/>
      <c r="E22" s="61"/>
      <c r="F22" s="331">
        <f t="shared" si="13"/>
        <v>0</v>
      </c>
      <c r="G22" s="332"/>
      <c r="H22" s="333"/>
      <c r="I22" s="333"/>
      <c r="J22" s="333"/>
      <c r="K22" s="333"/>
      <c r="L22" s="333"/>
      <c r="M22" s="330"/>
      <c r="N22" s="330"/>
      <c r="O22" s="160">
        <f t="shared" si="0"/>
        <v>0</v>
      </c>
      <c r="P22" s="61"/>
      <c r="Q22" s="61"/>
      <c r="R22" s="61"/>
      <c r="AH22" s="151" t="s">
        <v>1823</v>
      </c>
      <c r="AI22" s="38" t="s">
        <v>1824</v>
      </c>
      <c r="AJ22" s="38" t="s">
        <v>1825</v>
      </c>
      <c r="AK22" s="38" t="s">
        <v>1826</v>
      </c>
      <c r="AL22" s="38" t="s">
        <v>1827</v>
      </c>
      <c r="AM22" s="38" t="s">
        <v>1828</v>
      </c>
      <c r="AN22" s="38" t="s">
        <v>1829</v>
      </c>
      <c r="AO22" s="38" t="s">
        <v>1830</v>
      </c>
      <c r="AP22" s="38" t="s">
        <v>1831</v>
      </c>
      <c r="AQ22" s="38" t="s">
        <v>1832</v>
      </c>
      <c r="AR22" s="38" t="s">
        <v>1833</v>
      </c>
      <c r="AS22" s="38" t="s">
        <v>1834</v>
      </c>
      <c r="AT22" s="106" t="s">
        <v>1835</v>
      </c>
    </row>
    <row r="23" spans="1:46" ht="15" customHeight="1">
      <c r="A23" s="91">
        <f>A20+1</f>
        <v>6</v>
      </c>
      <c r="B23" s="91" t="s">
        <v>53</v>
      </c>
      <c r="C23" s="61"/>
      <c r="D23" s="61"/>
      <c r="E23" s="61"/>
      <c r="F23" s="331">
        <f>IF(D23=0,0,(C23*4)/D23*100)</f>
        <v>0</v>
      </c>
      <c r="G23" s="332"/>
      <c r="H23" s="333"/>
      <c r="I23" s="333"/>
      <c r="J23" s="333"/>
      <c r="K23" s="333"/>
      <c r="L23" s="333"/>
      <c r="M23" s="330"/>
      <c r="N23" s="330"/>
      <c r="O23" s="160">
        <f t="shared" si="0"/>
        <v>0</v>
      </c>
      <c r="P23" s="61"/>
      <c r="Q23" s="61"/>
      <c r="R23" s="61"/>
      <c r="AH23" s="151" t="s">
        <v>1836</v>
      </c>
      <c r="AI23" s="38" t="s">
        <v>1837</v>
      </c>
      <c r="AJ23" s="38" t="s">
        <v>1838</v>
      </c>
      <c r="AK23" s="38" t="s">
        <v>1839</v>
      </c>
      <c r="AL23" s="38" t="s">
        <v>1840</v>
      </c>
      <c r="AM23" s="38" t="s">
        <v>1841</v>
      </c>
      <c r="AN23" s="38" t="s">
        <v>1842</v>
      </c>
      <c r="AO23" s="38" t="s">
        <v>1843</v>
      </c>
      <c r="AP23" s="38" t="s">
        <v>1844</v>
      </c>
      <c r="AQ23" s="38" t="s">
        <v>1845</v>
      </c>
      <c r="AR23" s="38" t="s">
        <v>1846</v>
      </c>
      <c r="AS23" s="38" t="s">
        <v>1847</v>
      </c>
      <c r="AT23" s="106" t="s">
        <v>1848</v>
      </c>
    </row>
    <row r="24" spans="1:46" ht="15" customHeight="1">
      <c r="A24" s="91">
        <f t="shared" ref="A24" si="15">A23+1</f>
        <v>7</v>
      </c>
      <c r="B24" s="171" t="s">
        <v>1369</v>
      </c>
      <c r="C24" s="169">
        <f>SUM(C7,C9:C10,C17,C20,C23)</f>
        <v>0</v>
      </c>
      <c r="D24" s="169">
        <f t="shared" ref="D24:E24" si="16">SUM(D7,D9:D10,D17,D20,D23)</f>
        <v>0</v>
      </c>
      <c r="E24" s="169">
        <f t="shared" si="16"/>
        <v>0</v>
      </c>
      <c r="F24" s="331">
        <f>IF(D24=0,0,(C24*4)/D24*100)</f>
        <v>0</v>
      </c>
      <c r="G24" s="334"/>
      <c r="H24" s="169">
        <f t="shared" ref="H24" si="17">SUM(H7,H9:H10,H17,H20,H23)</f>
        <v>0</v>
      </c>
      <c r="I24" s="169">
        <f t="shared" ref="I24" si="18">SUM(I7,I9:I10,I17,I20,I23)</f>
        <v>0</v>
      </c>
      <c r="J24" s="169">
        <f t="shared" ref="J24" si="19">SUM(J7,J9:J10,J17,J20,J23)</f>
        <v>0</v>
      </c>
      <c r="K24" s="169">
        <f t="shared" ref="K24" si="20">SUM(K7,K9:K10,K17,K20,K23)</f>
        <v>0</v>
      </c>
      <c r="L24" s="169">
        <f t="shared" ref="L24" si="21">SUM(L7,L9:L10,L17,L20,L23)</f>
        <v>0</v>
      </c>
      <c r="M24" s="169">
        <f t="shared" ref="M24" si="22">SUM(M7,M9:M10,M17,M20,M23)</f>
        <v>0</v>
      </c>
      <c r="N24" s="169">
        <f t="shared" ref="N24" si="23">SUM(N7,N9:N10,N17,N20,N23)</f>
        <v>0</v>
      </c>
      <c r="O24" s="169">
        <f t="shared" ref="O24:Q24" si="24">SUM(O7,O9:O10,O17,O20,O23)</f>
        <v>0</v>
      </c>
      <c r="P24" s="169">
        <f>SUM(P7,P9:P10,P17,P20,P23)</f>
        <v>0</v>
      </c>
      <c r="Q24" s="169">
        <f t="shared" si="24"/>
        <v>0</v>
      </c>
      <c r="R24" s="169">
        <f>SUM(R7,R9:R10,R17,R20,R23)</f>
        <v>0</v>
      </c>
      <c r="AH24" s="151" t="s">
        <v>1849</v>
      </c>
      <c r="AI24" s="38" t="s">
        <v>1850</v>
      </c>
      <c r="AJ24" s="38" t="s">
        <v>1851</v>
      </c>
      <c r="AK24" s="38" t="s">
        <v>1852</v>
      </c>
      <c r="AL24" s="38" t="s">
        <v>1853</v>
      </c>
      <c r="AM24" s="38" t="s">
        <v>1854</v>
      </c>
      <c r="AN24" s="38" t="s">
        <v>1855</v>
      </c>
      <c r="AO24" s="38" t="s">
        <v>1856</v>
      </c>
      <c r="AP24" s="38" t="s">
        <v>1857</v>
      </c>
      <c r="AQ24" s="38" t="s">
        <v>1858</v>
      </c>
      <c r="AR24" s="38" t="s">
        <v>1859</v>
      </c>
      <c r="AS24" s="38" t="s">
        <v>1860</v>
      </c>
      <c r="AT24" s="106" t="s">
        <v>1861</v>
      </c>
    </row>
    <row r="25" spans="1:46" ht="15" customHeight="1">
      <c r="A25" s="91"/>
      <c r="B25" s="90"/>
      <c r="C25" s="149"/>
      <c r="D25" s="149"/>
      <c r="E25" s="149"/>
      <c r="F25" s="328"/>
      <c r="G25" s="328"/>
      <c r="H25" s="329"/>
      <c r="I25" s="329"/>
      <c r="J25" s="329"/>
      <c r="K25" s="329"/>
      <c r="L25" s="329"/>
      <c r="M25" s="329"/>
      <c r="N25" s="329"/>
      <c r="O25" s="159"/>
      <c r="P25" s="325"/>
      <c r="Q25" s="325"/>
      <c r="R25" s="325"/>
      <c r="AH25" s="151"/>
      <c r="AI25" s="38"/>
      <c r="AJ25" s="38"/>
      <c r="AK25" s="38"/>
      <c r="AL25" s="38"/>
      <c r="AM25" s="38"/>
      <c r="AN25" s="38"/>
      <c r="AO25" s="38"/>
      <c r="AP25" s="38"/>
      <c r="AQ25" s="38"/>
      <c r="AR25" s="38"/>
      <c r="AS25" s="38"/>
      <c r="AT25" s="106"/>
    </row>
    <row r="26" spans="1:46" ht="15" customHeight="1">
      <c r="A26" s="24"/>
      <c r="B26" s="189" t="s">
        <v>1370</v>
      </c>
      <c r="C26" s="42"/>
      <c r="D26" s="42"/>
      <c r="E26" s="42"/>
      <c r="F26" s="339"/>
      <c r="G26" s="338"/>
      <c r="H26" s="325"/>
      <c r="I26" s="325"/>
      <c r="J26" s="325"/>
      <c r="K26" s="325"/>
      <c r="L26" s="325"/>
      <c r="M26" s="325"/>
      <c r="N26" s="325"/>
      <c r="O26" s="22"/>
      <c r="P26" s="325"/>
      <c r="Q26" s="325"/>
      <c r="R26" s="325"/>
      <c r="AH26" s="151"/>
      <c r="AI26" s="38"/>
      <c r="AJ26" s="38"/>
      <c r="AK26" s="38"/>
      <c r="AL26" s="38"/>
      <c r="AM26" s="38"/>
      <c r="AN26" s="38"/>
      <c r="AO26" s="38"/>
      <c r="AP26" s="38"/>
      <c r="AQ26" s="38"/>
      <c r="AR26" s="38"/>
      <c r="AS26" s="38"/>
      <c r="AT26" s="106"/>
    </row>
    <row r="27" spans="1:46" ht="15" customHeight="1">
      <c r="A27" s="24">
        <f>A24+1</f>
        <v>8</v>
      </c>
      <c r="B27" s="12" t="s">
        <v>13</v>
      </c>
      <c r="C27" s="58"/>
      <c r="D27" s="58"/>
      <c r="E27" s="58"/>
      <c r="F27" s="56">
        <f t="shared" ref="F27:F33" si="25">IF(D27=0,0,(C27*4)/D27*100)</f>
        <v>0</v>
      </c>
      <c r="G27" s="340"/>
      <c r="H27" s="341"/>
      <c r="I27" s="341"/>
      <c r="J27" s="341"/>
      <c r="K27" s="341"/>
      <c r="L27" s="341"/>
      <c r="M27" s="341"/>
      <c r="N27" s="341"/>
      <c r="O27" s="50">
        <f t="shared" ref="O27:O34" si="26">E27-SUM(H27:N27)</f>
        <v>0</v>
      </c>
      <c r="P27" s="58"/>
      <c r="Q27" s="58"/>
      <c r="R27" s="58"/>
      <c r="AH27" s="151" t="s">
        <v>1862</v>
      </c>
      <c r="AI27" s="38" t="s">
        <v>1863</v>
      </c>
      <c r="AJ27" s="38" t="s">
        <v>1864</v>
      </c>
      <c r="AK27" s="38" t="s">
        <v>1865</v>
      </c>
      <c r="AL27" s="38" t="s">
        <v>1866</v>
      </c>
      <c r="AM27" s="38" t="s">
        <v>1867</v>
      </c>
      <c r="AN27" s="38" t="s">
        <v>1868</v>
      </c>
      <c r="AO27" s="38" t="s">
        <v>1869</v>
      </c>
      <c r="AP27" s="38" t="s">
        <v>1870</v>
      </c>
      <c r="AQ27" s="38" t="s">
        <v>1871</v>
      </c>
      <c r="AR27" s="38" t="s">
        <v>1872</v>
      </c>
      <c r="AS27" s="38" t="s">
        <v>1873</v>
      </c>
      <c r="AT27" s="106" t="s">
        <v>1874</v>
      </c>
    </row>
    <row r="28" spans="1:46" ht="15" customHeight="1">
      <c r="A28" s="24">
        <f>A27+1</f>
        <v>9</v>
      </c>
      <c r="B28" s="12" t="s">
        <v>55</v>
      </c>
      <c r="C28" s="58"/>
      <c r="D28" s="58"/>
      <c r="E28" s="58"/>
      <c r="F28" s="56">
        <f t="shared" si="25"/>
        <v>0</v>
      </c>
      <c r="G28" s="340"/>
      <c r="H28" s="341"/>
      <c r="I28" s="341"/>
      <c r="J28" s="341"/>
      <c r="K28" s="341"/>
      <c r="L28" s="341"/>
      <c r="M28" s="341"/>
      <c r="N28" s="341"/>
      <c r="O28" s="50">
        <f t="shared" si="26"/>
        <v>0</v>
      </c>
      <c r="P28" s="58"/>
      <c r="Q28" s="58"/>
      <c r="R28" s="58"/>
      <c r="AH28" s="151" t="s">
        <v>1875</v>
      </c>
      <c r="AI28" s="38" t="s">
        <v>1876</v>
      </c>
      <c r="AJ28" s="38" t="s">
        <v>1877</v>
      </c>
      <c r="AK28" s="38" t="s">
        <v>1878</v>
      </c>
      <c r="AL28" s="38" t="s">
        <v>1879</v>
      </c>
      <c r="AM28" s="38" t="s">
        <v>1880</v>
      </c>
      <c r="AN28" s="38" t="s">
        <v>1881</v>
      </c>
      <c r="AO28" s="38" t="s">
        <v>1882</v>
      </c>
      <c r="AP28" s="38" t="s">
        <v>1883</v>
      </c>
      <c r="AQ28" s="38" t="s">
        <v>1884</v>
      </c>
      <c r="AR28" s="38" t="s">
        <v>1885</v>
      </c>
      <c r="AS28" s="38" t="s">
        <v>1886</v>
      </c>
      <c r="AT28" s="106" t="s">
        <v>1887</v>
      </c>
    </row>
    <row r="29" spans="1:46" ht="15" customHeight="1">
      <c r="A29" s="91">
        <f>A28+1</f>
        <v>10</v>
      </c>
      <c r="B29" s="90" t="s">
        <v>14</v>
      </c>
      <c r="C29" s="58"/>
      <c r="D29" s="58"/>
      <c r="E29" s="58"/>
      <c r="F29" s="56">
        <f t="shared" si="25"/>
        <v>0</v>
      </c>
      <c r="G29" s="340"/>
      <c r="H29" s="341"/>
      <c r="I29" s="341"/>
      <c r="J29" s="341"/>
      <c r="K29" s="341"/>
      <c r="L29" s="341"/>
      <c r="M29" s="341"/>
      <c r="N29" s="341"/>
      <c r="O29" s="50">
        <f t="shared" si="26"/>
        <v>0</v>
      </c>
      <c r="P29" s="58"/>
      <c r="Q29" s="58"/>
      <c r="R29" s="58"/>
      <c r="AH29" s="151" t="s">
        <v>1888</v>
      </c>
      <c r="AI29" s="38" t="s">
        <v>1889</v>
      </c>
      <c r="AJ29" s="38" t="s">
        <v>1890</v>
      </c>
      <c r="AK29" s="38" t="s">
        <v>1891</v>
      </c>
      <c r="AL29" s="38" t="s">
        <v>1892</v>
      </c>
      <c r="AM29" s="38" t="s">
        <v>1893</v>
      </c>
      <c r="AN29" s="38" t="s">
        <v>1894</v>
      </c>
      <c r="AO29" s="38" t="s">
        <v>1895</v>
      </c>
      <c r="AP29" s="38" t="s">
        <v>1896</v>
      </c>
      <c r="AQ29" s="38" t="s">
        <v>1897</v>
      </c>
      <c r="AR29" s="38" t="s">
        <v>1898</v>
      </c>
      <c r="AS29" s="38" t="s">
        <v>1899</v>
      </c>
      <c r="AT29" s="106" t="s">
        <v>1900</v>
      </c>
    </row>
    <row r="30" spans="1:46" ht="15" customHeight="1">
      <c r="A30" s="91" t="str">
        <f>A29&amp;"."&amp;1</f>
        <v>10.1</v>
      </c>
      <c r="B30" s="211" t="s">
        <v>834</v>
      </c>
      <c r="C30" s="58"/>
      <c r="D30" s="58"/>
      <c r="E30" s="58"/>
      <c r="F30" s="56">
        <f t="shared" si="25"/>
        <v>0</v>
      </c>
      <c r="G30" s="340"/>
      <c r="H30" s="341"/>
      <c r="I30" s="341"/>
      <c r="J30" s="341"/>
      <c r="K30" s="341"/>
      <c r="L30" s="341"/>
      <c r="M30" s="320"/>
      <c r="N30" s="320"/>
      <c r="O30" s="50">
        <f t="shared" si="26"/>
        <v>0</v>
      </c>
      <c r="P30" s="58"/>
      <c r="Q30" s="58"/>
      <c r="R30" s="58"/>
      <c r="AH30" s="151" t="s">
        <v>1901</v>
      </c>
      <c r="AI30" s="38" t="s">
        <v>1902</v>
      </c>
      <c r="AJ30" s="38" t="s">
        <v>1903</v>
      </c>
      <c r="AK30" s="38" t="s">
        <v>1904</v>
      </c>
      <c r="AL30" s="38" t="s">
        <v>1905</v>
      </c>
      <c r="AM30" s="38" t="s">
        <v>1906</v>
      </c>
      <c r="AN30" s="38" t="s">
        <v>1907</v>
      </c>
      <c r="AO30" s="38" t="s">
        <v>1908</v>
      </c>
      <c r="AP30" s="38" t="s">
        <v>1909</v>
      </c>
      <c r="AQ30" s="38" t="s">
        <v>1910</v>
      </c>
      <c r="AR30" s="38" t="s">
        <v>1911</v>
      </c>
      <c r="AS30" s="38" t="s">
        <v>1912</v>
      </c>
      <c r="AT30" s="106" t="s">
        <v>1913</v>
      </c>
    </row>
    <row r="31" spans="1:46" ht="15" customHeight="1">
      <c r="A31" s="91" t="str">
        <f>A29&amp;"."&amp;2</f>
        <v>10.2</v>
      </c>
      <c r="B31" s="211" t="s">
        <v>1288</v>
      </c>
      <c r="C31" s="50">
        <f>C29-C30</f>
        <v>0</v>
      </c>
      <c r="D31" s="50">
        <f t="shared" ref="D31:E31" si="27">D29-D30</f>
        <v>0</v>
      </c>
      <c r="E31" s="50">
        <f t="shared" si="27"/>
        <v>0</v>
      </c>
      <c r="F31" s="56">
        <f t="shared" si="25"/>
        <v>0</v>
      </c>
      <c r="G31" s="340"/>
      <c r="H31" s="50">
        <f t="shared" ref="H31:Q31" si="28">H29-H30</f>
        <v>0</v>
      </c>
      <c r="I31" s="50">
        <f t="shared" si="28"/>
        <v>0</v>
      </c>
      <c r="J31" s="50">
        <f t="shared" si="28"/>
        <v>0</v>
      </c>
      <c r="K31" s="50">
        <f t="shared" si="28"/>
        <v>0</v>
      </c>
      <c r="L31" s="50">
        <f t="shared" si="28"/>
        <v>0</v>
      </c>
      <c r="M31" s="50">
        <f t="shared" si="28"/>
        <v>0</v>
      </c>
      <c r="N31" s="50">
        <f t="shared" si="28"/>
        <v>0</v>
      </c>
      <c r="O31" s="50">
        <f t="shared" si="28"/>
        <v>0</v>
      </c>
      <c r="P31" s="50">
        <f>P29-P30</f>
        <v>0</v>
      </c>
      <c r="Q31" s="50">
        <f t="shared" si="28"/>
        <v>0</v>
      </c>
      <c r="R31" s="50">
        <f>R29-R30</f>
        <v>0</v>
      </c>
      <c r="AH31" s="151" t="s">
        <v>1914</v>
      </c>
      <c r="AI31" s="38" t="s">
        <v>1915</v>
      </c>
      <c r="AJ31" s="38" t="s">
        <v>1916</v>
      </c>
      <c r="AK31" s="38" t="s">
        <v>1917</v>
      </c>
      <c r="AL31" s="38" t="s">
        <v>1918</v>
      </c>
      <c r="AM31" s="38" t="s">
        <v>1919</v>
      </c>
      <c r="AN31" s="38" t="s">
        <v>1920</v>
      </c>
      <c r="AO31" s="38" t="s">
        <v>1921</v>
      </c>
      <c r="AP31" s="38" t="s">
        <v>1922</v>
      </c>
      <c r="AQ31" s="38" t="s">
        <v>1923</v>
      </c>
      <c r="AR31" s="38" t="s">
        <v>1924</v>
      </c>
      <c r="AS31" s="38" t="s">
        <v>1925</v>
      </c>
      <c r="AT31" s="106" t="s">
        <v>1926</v>
      </c>
    </row>
    <row r="32" spans="1:46" ht="15" customHeight="1">
      <c r="A32" s="91">
        <f>A29+1</f>
        <v>11</v>
      </c>
      <c r="B32" s="90" t="s">
        <v>35</v>
      </c>
      <c r="C32" s="58"/>
      <c r="D32" s="58"/>
      <c r="E32" s="58"/>
      <c r="F32" s="56">
        <f t="shared" si="25"/>
        <v>0</v>
      </c>
      <c r="G32" s="340"/>
      <c r="H32" s="341"/>
      <c r="I32" s="341"/>
      <c r="J32" s="341"/>
      <c r="K32" s="341"/>
      <c r="L32" s="341"/>
      <c r="M32" s="341"/>
      <c r="N32" s="341"/>
      <c r="O32" s="50">
        <f t="shared" si="26"/>
        <v>0</v>
      </c>
      <c r="P32" s="58"/>
      <c r="Q32" s="58"/>
      <c r="R32" s="58"/>
      <c r="AH32" s="151" t="s">
        <v>1927</v>
      </c>
      <c r="AI32" s="38" t="s">
        <v>1928</v>
      </c>
      <c r="AJ32" s="38" t="s">
        <v>1929</v>
      </c>
      <c r="AK32" s="38" t="s">
        <v>1930</v>
      </c>
      <c r="AL32" s="38" t="s">
        <v>1931</v>
      </c>
      <c r="AM32" s="38" t="s">
        <v>1932</v>
      </c>
      <c r="AN32" s="38" t="s">
        <v>1933</v>
      </c>
      <c r="AO32" s="38" t="s">
        <v>1934</v>
      </c>
      <c r="AP32" s="38" t="s">
        <v>1935</v>
      </c>
      <c r="AQ32" s="38" t="s">
        <v>1936</v>
      </c>
      <c r="AR32" s="38" t="s">
        <v>1937</v>
      </c>
      <c r="AS32" s="38" t="s">
        <v>1938</v>
      </c>
      <c r="AT32" s="106" t="s">
        <v>1939</v>
      </c>
    </row>
    <row r="33" spans="1:46" ht="15" customHeight="1">
      <c r="A33" s="24">
        <f>A32+1</f>
        <v>12</v>
      </c>
      <c r="B33" s="91" t="s">
        <v>56</v>
      </c>
      <c r="C33" s="61"/>
      <c r="D33" s="58"/>
      <c r="E33" s="58"/>
      <c r="F33" s="56">
        <f t="shared" si="25"/>
        <v>0</v>
      </c>
      <c r="G33" s="340"/>
      <c r="H33" s="341"/>
      <c r="I33" s="341"/>
      <c r="J33" s="341"/>
      <c r="K33" s="341"/>
      <c r="L33" s="341"/>
      <c r="M33" s="341"/>
      <c r="N33" s="341"/>
      <c r="O33" s="50">
        <f t="shared" si="26"/>
        <v>0</v>
      </c>
      <c r="P33" s="58"/>
      <c r="Q33" s="58"/>
      <c r="R33" s="58"/>
      <c r="AH33" s="151" t="s">
        <v>1940</v>
      </c>
      <c r="AI33" s="38" t="s">
        <v>1941</v>
      </c>
      <c r="AJ33" s="38" t="s">
        <v>1942</v>
      </c>
      <c r="AK33" s="38" t="s">
        <v>1943</v>
      </c>
      <c r="AL33" s="38" t="s">
        <v>1944</v>
      </c>
      <c r="AM33" s="38" t="s">
        <v>1945</v>
      </c>
      <c r="AN33" s="38" t="s">
        <v>1946</v>
      </c>
      <c r="AO33" s="38" t="s">
        <v>1947</v>
      </c>
      <c r="AP33" s="38" t="s">
        <v>1948</v>
      </c>
      <c r="AQ33" s="38" t="s">
        <v>1949</v>
      </c>
      <c r="AR33" s="38" t="s">
        <v>1950</v>
      </c>
      <c r="AS33" s="38" t="s">
        <v>1951</v>
      </c>
      <c r="AT33" s="106" t="s">
        <v>1952</v>
      </c>
    </row>
    <row r="34" spans="1:46" ht="15" customHeight="1">
      <c r="A34" s="24">
        <f>A33+1</f>
        <v>13</v>
      </c>
      <c r="B34" s="7" t="s">
        <v>1371</v>
      </c>
      <c r="C34" s="169">
        <f>SUM(C27:C29,C32:C33)</f>
        <v>0</v>
      </c>
      <c r="D34" s="169">
        <f t="shared" ref="D34:E34" si="29">SUM(D27:D29,D32:D33)</f>
        <v>0</v>
      </c>
      <c r="E34" s="169">
        <f t="shared" si="29"/>
        <v>0</v>
      </c>
      <c r="F34" s="56">
        <f>IF(D34=0,0,(C34*4)/D34*100)</f>
        <v>0</v>
      </c>
      <c r="G34" s="342"/>
      <c r="H34" s="22">
        <f t="shared" ref="H34:N34" si="30">SUM(H27:H29,H32)</f>
        <v>0</v>
      </c>
      <c r="I34" s="22">
        <f t="shared" si="30"/>
        <v>0</v>
      </c>
      <c r="J34" s="22">
        <f t="shared" si="30"/>
        <v>0</v>
      </c>
      <c r="K34" s="22">
        <f t="shared" si="30"/>
        <v>0</v>
      </c>
      <c r="L34" s="22">
        <f t="shared" si="30"/>
        <v>0</v>
      </c>
      <c r="M34" s="22">
        <f t="shared" si="30"/>
        <v>0</v>
      </c>
      <c r="N34" s="22">
        <f t="shared" si="30"/>
        <v>0</v>
      </c>
      <c r="O34" s="50">
        <f t="shared" si="26"/>
        <v>0</v>
      </c>
      <c r="P34" s="169">
        <f>SUM(P27:P29,P32:P33)</f>
        <v>0</v>
      </c>
      <c r="Q34" s="169">
        <f t="shared" ref="Q34:R34" si="31">SUM(Q27:Q29,Q32:Q33)</f>
        <v>0</v>
      </c>
      <c r="R34" s="169">
        <f t="shared" si="31"/>
        <v>0</v>
      </c>
      <c r="AH34" s="151" t="s">
        <v>1953</v>
      </c>
      <c r="AI34" s="38" t="s">
        <v>1954</v>
      </c>
      <c r="AJ34" s="38" t="s">
        <v>1955</v>
      </c>
      <c r="AK34" s="38" t="s">
        <v>1956</v>
      </c>
      <c r="AL34" s="38" t="s">
        <v>1957</v>
      </c>
      <c r="AM34" s="38" t="s">
        <v>1958</v>
      </c>
      <c r="AN34" s="38" t="s">
        <v>1959</v>
      </c>
      <c r="AO34" s="38" t="s">
        <v>1960</v>
      </c>
      <c r="AP34" s="38" t="s">
        <v>1961</v>
      </c>
      <c r="AQ34" s="38" t="s">
        <v>1962</v>
      </c>
      <c r="AR34" s="38" t="s">
        <v>1963</v>
      </c>
      <c r="AS34" s="38" t="s">
        <v>1964</v>
      </c>
      <c r="AT34" s="106" t="s">
        <v>1965</v>
      </c>
    </row>
    <row r="35" spans="1:46" ht="15" customHeight="1">
      <c r="A35" s="91"/>
      <c r="B35" s="37"/>
      <c r="C35" s="160"/>
      <c r="D35" s="160"/>
      <c r="E35" s="160"/>
      <c r="F35" s="55"/>
      <c r="G35" s="343"/>
      <c r="H35" s="325"/>
      <c r="I35" s="325"/>
      <c r="J35" s="325"/>
      <c r="K35" s="325"/>
      <c r="L35" s="325"/>
      <c r="M35" s="325"/>
      <c r="N35" s="325"/>
      <c r="O35" s="325"/>
      <c r="P35" s="325"/>
      <c r="Q35" s="325"/>
      <c r="R35" s="325"/>
      <c r="AH35" s="151"/>
      <c r="AI35" s="38"/>
      <c r="AJ35" s="38"/>
      <c r="AK35" s="38"/>
      <c r="AL35" s="38"/>
      <c r="AM35" s="38"/>
      <c r="AN35" s="38"/>
      <c r="AO35" s="38"/>
      <c r="AP35" s="38"/>
      <c r="AQ35" s="38"/>
      <c r="AR35" s="38"/>
      <c r="AS35" s="38"/>
      <c r="AT35" s="106"/>
    </row>
    <row r="36" spans="1:46" ht="15" customHeight="1">
      <c r="A36" s="24">
        <f>A34+1</f>
        <v>14</v>
      </c>
      <c r="B36" s="37" t="s">
        <v>1372</v>
      </c>
      <c r="C36" s="160">
        <f>C24-C34</f>
        <v>0</v>
      </c>
      <c r="D36" s="347" t="s">
        <v>147</v>
      </c>
      <c r="E36" s="347" t="s">
        <v>147</v>
      </c>
      <c r="F36" s="342" t="s">
        <v>147</v>
      </c>
      <c r="G36" s="342" t="s">
        <v>147</v>
      </c>
      <c r="H36" s="342" t="s">
        <v>147</v>
      </c>
      <c r="I36" s="342" t="s">
        <v>147</v>
      </c>
      <c r="J36" s="342" t="s">
        <v>147</v>
      </c>
      <c r="K36" s="342" t="s">
        <v>147</v>
      </c>
      <c r="L36" s="342" t="s">
        <v>147</v>
      </c>
      <c r="M36" s="342" t="s">
        <v>147</v>
      </c>
      <c r="N36" s="342" t="s">
        <v>147</v>
      </c>
      <c r="O36" s="342" t="s">
        <v>147</v>
      </c>
      <c r="P36" s="342" t="s">
        <v>147</v>
      </c>
      <c r="Q36" s="342" t="s">
        <v>147</v>
      </c>
      <c r="R36" s="342" t="s">
        <v>147</v>
      </c>
      <c r="AH36" s="151"/>
      <c r="AI36" s="38"/>
      <c r="AJ36" s="38"/>
      <c r="AK36" s="38"/>
      <c r="AL36" s="38"/>
      <c r="AM36" s="38"/>
      <c r="AN36" s="38"/>
      <c r="AO36" s="38"/>
      <c r="AP36" s="38"/>
      <c r="AQ36" s="38"/>
      <c r="AR36" s="38"/>
      <c r="AS36" s="38"/>
      <c r="AT36" s="106"/>
    </row>
    <row r="37" spans="1:46" ht="15" customHeight="1">
      <c r="A37" s="91"/>
      <c r="B37" s="37"/>
      <c r="C37" s="160"/>
      <c r="D37" s="160"/>
      <c r="E37" s="160"/>
      <c r="F37" s="55"/>
      <c r="G37" s="343"/>
      <c r="H37" s="325"/>
      <c r="I37" s="325"/>
      <c r="J37" s="325"/>
      <c r="K37" s="325"/>
      <c r="L37" s="325"/>
      <c r="M37" s="325"/>
      <c r="N37" s="325"/>
      <c r="O37" s="325"/>
      <c r="P37" s="325"/>
      <c r="Q37" s="325"/>
      <c r="R37" s="325"/>
      <c r="AH37" s="151"/>
      <c r="AI37" s="38"/>
      <c r="AJ37" s="38"/>
      <c r="AK37" s="38"/>
      <c r="AL37" s="38"/>
      <c r="AM37" s="38"/>
      <c r="AN37" s="38"/>
      <c r="AO37" s="38"/>
      <c r="AP37" s="38"/>
      <c r="AQ37" s="38"/>
      <c r="AR37" s="38"/>
      <c r="AS37" s="38"/>
      <c r="AT37" s="106"/>
    </row>
    <row r="38" spans="1:46" ht="15" customHeight="1">
      <c r="A38" s="24">
        <f>A36+1</f>
        <v>15</v>
      </c>
      <c r="B38" s="344" t="s">
        <v>1373</v>
      </c>
      <c r="C38" s="61"/>
      <c r="D38" s="347"/>
      <c r="E38" s="347"/>
      <c r="F38" s="342"/>
      <c r="G38" s="342"/>
      <c r="H38" s="342" t="s">
        <v>147</v>
      </c>
      <c r="I38" s="342" t="s">
        <v>147</v>
      </c>
      <c r="J38" s="342" t="s">
        <v>147</v>
      </c>
      <c r="K38" s="342" t="s">
        <v>147</v>
      </c>
      <c r="L38" s="342" t="s">
        <v>147</v>
      </c>
      <c r="M38" s="342" t="s">
        <v>147</v>
      </c>
      <c r="N38" s="342" t="s">
        <v>147</v>
      </c>
      <c r="O38" s="342" t="s">
        <v>147</v>
      </c>
      <c r="P38" s="325"/>
      <c r="Q38" s="325"/>
      <c r="R38" s="325"/>
      <c r="AH38" s="166" t="s">
        <v>1983</v>
      </c>
      <c r="AI38" s="432"/>
      <c r="AJ38" s="432"/>
      <c r="AK38" s="432"/>
      <c r="AL38" s="432"/>
      <c r="AM38" s="432"/>
      <c r="AN38" s="432"/>
      <c r="AO38" s="432"/>
      <c r="AP38" s="432"/>
      <c r="AQ38" s="432"/>
      <c r="AR38" s="432"/>
      <c r="AS38" s="432"/>
      <c r="AT38" s="107"/>
    </row>
    <row r="39" spans="1:46" ht="45.75" customHeight="1">
      <c r="A39" s="487" t="s">
        <v>1374</v>
      </c>
      <c r="B39" s="487"/>
      <c r="C39" s="487"/>
      <c r="D39" s="487"/>
      <c r="E39" s="487"/>
      <c r="F39" s="487"/>
      <c r="G39" s="487"/>
    </row>
    <row r="40" spans="1:46" ht="15" customHeight="1">
      <c r="A40" s="3"/>
    </row>
    <row r="41" spans="1:46" ht="15" customHeight="1">
      <c r="J41" s="345"/>
      <c r="K41" s="345"/>
      <c r="L41" s="345"/>
      <c r="M41" s="345"/>
    </row>
    <row r="42" spans="1:46" ht="15" customHeight="1">
      <c r="J42" s="345"/>
      <c r="K42" s="345"/>
      <c r="L42" s="345"/>
      <c r="M42" s="345"/>
    </row>
  </sheetData>
  <sheetProtection algorithmName="SHA-512" hashValue="Yj0jc7ow270AwtX9Hb0IA2WRX3P5OJdqNjjP3b6tQZCXN4tmw7hGIezoyzpWgrc9xrC540hxUe/T+N6Cit8sMg==" saltValue="XJa5gCKZGy/bRKrjm91mBQ==" spinCount="100000" sheet="1" objects="1" scenarios="1"/>
  <mergeCells count="14">
    <mergeCell ref="AH5:AT6"/>
    <mergeCell ref="P4:R4"/>
    <mergeCell ref="H5:R5"/>
    <mergeCell ref="P1:R1"/>
    <mergeCell ref="P2:P3"/>
    <mergeCell ref="Q2:Q3"/>
    <mergeCell ref="R2:R3"/>
    <mergeCell ref="A39:G39"/>
    <mergeCell ref="A1:B5"/>
    <mergeCell ref="C1:O1"/>
    <mergeCell ref="C2:G3"/>
    <mergeCell ref="H2:O3"/>
    <mergeCell ref="C5:E5"/>
    <mergeCell ref="F5:G5"/>
  </mergeCells>
  <phoneticPr fontId="141" type="noConversion"/>
  <conditionalFormatting sqref="C10:C14 D13:E13">
    <cfRule type="cellIs" dxfId="11" priority="8" operator="notEqual">
      <formula>#REF!</formula>
    </cfRule>
  </conditionalFormatting>
  <conditionalFormatting sqref="C30">
    <cfRule type="cellIs" dxfId="10" priority="3" operator="notEqual">
      <formula>#REF!</formula>
    </cfRule>
  </conditionalFormatting>
  <conditionalFormatting sqref="C33">
    <cfRule type="cellIs" dxfId="9" priority="6" operator="notEqual">
      <formula>#REF!</formula>
    </cfRule>
  </conditionalFormatting>
  <conditionalFormatting sqref="C17:D17">
    <cfRule type="cellIs" dxfId="8" priority="5" operator="notEqual">
      <formula>#REF!</formula>
    </cfRule>
  </conditionalFormatting>
  <conditionalFormatting sqref="H13:N13">
    <cfRule type="cellIs" dxfId="7" priority="2" operator="notEqual">
      <formula>#REF!</formula>
    </cfRule>
  </conditionalFormatting>
  <conditionalFormatting sqref="H17:O17">
    <cfRule type="cellIs" dxfId="6" priority="4" operator="notEqual">
      <formula>#REF!</formula>
    </cfRule>
  </conditionalFormatting>
  <conditionalFormatting sqref="P13:R13">
    <cfRule type="cellIs" dxfId="5" priority="1" operator="notEqual">
      <formula>#REF!</formula>
    </cfRule>
  </conditionalFormatting>
  <pageMargins left="0.70866141732283472" right="0.70866141732283472" top="0.74803149606299213" bottom="0.74803149606299213" header="0.31496062992125984" footer="0.31496062992125984"/>
  <pageSetup paperSize="9" scale="62" orientation="landscape" r:id="rId1"/>
  <headerFooter>
    <oddHeader>&amp;CFinanstilsynets makroøkonomiske stresstest</oddHeader>
    <oddFooter>&amp;L&amp;A&amp;R&amp;P</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9F6328-6986-4769-97A0-496207FD2957}">
  <dimension ref="A1:AH75"/>
  <sheetViews>
    <sheetView zoomScale="80" zoomScaleNormal="80" workbookViewId="0">
      <selection activeCell="D37" sqref="D37:G39"/>
    </sheetView>
  </sheetViews>
  <sheetFormatPr defaultColWidth="9.140625" defaultRowHeight="15"/>
  <cols>
    <col min="1" max="1" width="9.140625" style="6"/>
    <col min="2" max="2" width="18.5703125" style="6" bestFit="1" customWidth="1"/>
    <col min="3" max="3" width="23" style="6" customWidth="1"/>
    <col min="4" max="4" width="9.7109375" style="6" customWidth="1"/>
    <col min="5" max="5" width="11.7109375" style="6" customWidth="1"/>
    <col min="6" max="7" width="9.7109375" style="6" customWidth="1"/>
    <col min="8" max="8" width="11.7109375" style="6" customWidth="1"/>
    <col min="9" max="10" width="9.7109375" style="6" customWidth="1"/>
    <col min="11" max="11" width="11.7109375" style="6" customWidth="1"/>
    <col min="12" max="13" width="9.7109375" style="6" customWidth="1"/>
    <col min="14" max="14" width="11.7109375" style="6" customWidth="1"/>
    <col min="15" max="27" width="9.7109375" style="6" customWidth="1"/>
    <col min="28" max="33" width="30.7109375" style="6" customWidth="1"/>
    <col min="34" max="89" width="9.7109375" style="6" customWidth="1"/>
    <col min="90" max="16384" width="9.140625" style="6"/>
  </cols>
  <sheetData>
    <row r="1" spans="1:34" ht="30" customHeight="1">
      <c r="A1" s="506" t="s">
        <v>1328</v>
      </c>
      <c r="B1" s="506"/>
      <c r="C1" s="506"/>
      <c r="D1" s="509" t="s">
        <v>45</v>
      </c>
      <c r="E1" s="509"/>
      <c r="F1" s="509"/>
      <c r="G1" s="507" t="str">
        <f>Resultat!$G$1</f>
        <v>Stress-scenario</v>
      </c>
      <c r="H1" s="507"/>
      <c r="I1" s="507"/>
      <c r="J1" s="507"/>
      <c r="K1" s="507"/>
      <c r="L1" s="507"/>
      <c r="M1" s="507"/>
      <c r="N1" s="507"/>
      <c r="O1" s="507"/>
      <c r="P1" s="2"/>
    </row>
    <row r="2" spans="1:34" ht="15" customHeight="1">
      <c r="A2" s="506"/>
      <c r="B2" s="506"/>
      <c r="C2" s="506"/>
      <c r="D2" s="516" t="s">
        <v>1329</v>
      </c>
      <c r="E2" s="516"/>
      <c r="F2" s="516"/>
      <c r="G2" s="516" t="s">
        <v>1330</v>
      </c>
      <c r="H2" s="516"/>
      <c r="I2" s="516"/>
      <c r="J2" s="516"/>
      <c r="K2" s="516"/>
      <c r="L2" s="516"/>
      <c r="M2" s="516"/>
      <c r="N2" s="516"/>
      <c r="O2" s="516"/>
      <c r="P2" s="2"/>
    </row>
    <row r="3" spans="1:34" ht="15" customHeight="1">
      <c r="A3" s="506"/>
      <c r="B3" s="506"/>
      <c r="C3" s="506"/>
      <c r="D3" s="516" t="s">
        <v>229</v>
      </c>
      <c r="E3" s="516"/>
      <c r="F3" s="516"/>
      <c r="G3" s="519" t="s">
        <v>229</v>
      </c>
      <c r="H3" s="519"/>
      <c r="I3" s="519"/>
      <c r="J3" s="519"/>
      <c r="K3" s="519"/>
      <c r="L3" s="519"/>
      <c r="M3" s="519"/>
      <c r="N3" s="519"/>
      <c r="O3" s="519"/>
      <c r="P3" s="2"/>
    </row>
    <row r="4" spans="1:34" ht="15" customHeight="1">
      <c r="A4" s="506"/>
      <c r="B4" s="506"/>
      <c r="C4" s="506"/>
      <c r="D4" s="516" t="str">
        <f>Resultat!$C$5&amp;", ultimo"</f>
        <v>2025, ultimo</v>
      </c>
      <c r="E4" s="516"/>
      <c r="F4" s="516"/>
      <c r="G4" s="519">
        <f>Resultat!$C$5+1</f>
        <v>2026</v>
      </c>
      <c r="H4" s="519"/>
      <c r="I4" s="519"/>
      <c r="J4" s="519">
        <f>Resultat!$C$5+2</f>
        <v>2027</v>
      </c>
      <c r="K4" s="519"/>
      <c r="L4" s="519"/>
      <c r="M4" s="519">
        <f>Resultat!$C$5+3</f>
        <v>2028</v>
      </c>
      <c r="N4" s="519"/>
      <c r="O4" s="519"/>
      <c r="P4" s="2"/>
      <c r="AB4" s="520" t="s">
        <v>689</v>
      </c>
      <c r="AC4" s="521"/>
      <c r="AD4" s="521"/>
      <c r="AE4" s="521"/>
      <c r="AF4" s="521"/>
      <c r="AG4" s="522"/>
    </row>
    <row r="5" spans="1:34" s="319" customFormat="1" ht="30" customHeight="1">
      <c r="A5" s="506"/>
      <c r="B5" s="506"/>
      <c r="C5" s="506"/>
      <c r="D5" s="317" t="s">
        <v>1331</v>
      </c>
      <c r="E5" s="317" t="s">
        <v>1332</v>
      </c>
      <c r="F5" s="317" t="s">
        <v>158</v>
      </c>
      <c r="G5" s="317" t="str">
        <f t="shared" ref="G5:O5" si="0">D5</f>
        <v>Via P&amp;L</v>
      </c>
      <c r="H5" s="317" t="str">
        <f t="shared" si="0"/>
        <v>Via anden totalindkomst</v>
      </c>
      <c r="I5" s="317" t="str">
        <f t="shared" si="0"/>
        <v>I alt</v>
      </c>
      <c r="J5" s="317" t="str">
        <f t="shared" si="0"/>
        <v>Via P&amp;L</v>
      </c>
      <c r="K5" s="317" t="str">
        <f t="shared" si="0"/>
        <v>Via anden totalindkomst</v>
      </c>
      <c r="L5" s="317" t="str">
        <f t="shared" si="0"/>
        <v>I alt</v>
      </c>
      <c r="M5" s="317" t="str">
        <f t="shared" si="0"/>
        <v>Via P&amp;L</v>
      </c>
      <c r="N5" s="317" t="str">
        <f t="shared" si="0"/>
        <v>Via anden totalindkomst</v>
      </c>
      <c r="O5" s="317" t="str">
        <f t="shared" si="0"/>
        <v>I alt</v>
      </c>
      <c r="P5" s="78"/>
      <c r="AB5" s="523"/>
      <c r="AC5" s="524"/>
      <c r="AD5" s="524"/>
      <c r="AE5" s="524"/>
      <c r="AF5" s="524"/>
      <c r="AG5" s="525"/>
    </row>
    <row r="6" spans="1:34" ht="15" customHeight="1">
      <c r="A6" s="48">
        <v>1</v>
      </c>
      <c r="B6" s="526" t="s">
        <v>57</v>
      </c>
      <c r="C6" s="527"/>
      <c r="D6" s="58"/>
      <c r="E6" s="58"/>
      <c r="F6" s="50">
        <f>SUM(D6:E6)</f>
        <v>0</v>
      </c>
      <c r="G6" s="58"/>
      <c r="H6" s="58"/>
      <c r="I6" s="50">
        <f t="shared" ref="I6:I15" si="1">SUM(G6:H6)</f>
        <v>0</v>
      </c>
      <c r="J6" s="58"/>
      <c r="K6" s="58"/>
      <c r="L6" s="50">
        <f t="shared" ref="L6:L15" si="2">SUM(J6:K6)</f>
        <v>0</v>
      </c>
      <c r="M6" s="58"/>
      <c r="N6" s="58"/>
      <c r="O6" s="50">
        <f t="shared" ref="O6:O15" si="3">SUM(M6:N6)</f>
        <v>0</v>
      </c>
      <c r="P6" s="2"/>
      <c r="AB6" s="425" t="s">
        <v>2056</v>
      </c>
      <c r="AC6" s="426" t="s">
        <v>2057</v>
      </c>
      <c r="AD6" s="426" t="s">
        <v>2058</v>
      </c>
      <c r="AE6" s="426" t="s">
        <v>2089</v>
      </c>
      <c r="AF6" s="426" t="s">
        <v>2090</v>
      </c>
      <c r="AG6" s="112" t="s">
        <v>2091</v>
      </c>
    </row>
    <row r="7" spans="1:34" ht="15" customHeight="1">
      <c r="A7" s="48">
        <f>A6+1</f>
        <v>2</v>
      </c>
      <c r="B7" s="517" t="s">
        <v>7</v>
      </c>
      <c r="C7" s="518"/>
      <c r="D7" s="58"/>
      <c r="E7" s="58"/>
      <c r="F7" s="50">
        <f t="shared" ref="F7:F15" si="4">SUM(D7:E7)</f>
        <v>0</v>
      </c>
      <c r="G7" s="58"/>
      <c r="H7" s="58"/>
      <c r="I7" s="50">
        <f t="shared" si="1"/>
        <v>0</v>
      </c>
      <c r="J7" s="58"/>
      <c r="K7" s="58"/>
      <c r="L7" s="50">
        <f t="shared" si="2"/>
        <v>0</v>
      </c>
      <c r="M7" s="58"/>
      <c r="N7" s="58"/>
      <c r="O7" s="50">
        <f t="shared" si="3"/>
        <v>0</v>
      </c>
      <c r="P7" s="2"/>
      <c r="AB7" s="427" t="s">
        <v>2059</v>
      </c>
      <c r="AC7" s="80" t="s">
        <v>2060</v>
      </c>
      <c r="AD7" s="80" t="s">
        <v>2061</v>
      </c>
      <c r="AE7" s="80" t="s">
        <v>2092</v>
      </c>
      <c r="AF7" s="80" t="s">
        <v>2093</v>
      </c>
      <c r="AG7" s="116" t="s">
        <v>2094</v>
      </c>
    </row>
    <row r="8" spans="1:34" s="319" customFormat="1" ht="15" customHeight="1">
      <c r="A8" s="48">
        <f>A7+1</f>
        <v>3</v>
      </c>
      <c r="B8" s="514" t="s">
        <v>8</v>
      </c>
      <c r="C8" s="515"/>
      <c r="D8" s="369"/>
      <c r="E8" s="369"/>
      <c r="F8" s="50">
        <f t="shared" si="4"/>
        <v>0</v>
      </c>
      <c r="G8" s="369"/>
      <c r="H8" s="369"/>
      <c r="I8" s="50">
        <f t="shared" si="1"/>
        <v>0</v>
      </c>
      <c r="J8" s="369"/>
      <c r="K8" s="369"/>
      <c r="L8" s="50">
        <f t="shared" si="2"/>
        <v>0</v>
      </c>
      <c r="M8" s="369"/>
      <c r="N8" s="369"/>
      <c r="O8" s="50">
        <f t="shared" si="3"/>
        <v>0</v>
      </c>
      <c r="P8" s="78"/>
      <c r="AB8" s="427" t="s">
        <v>2062</v>
      </c>
      <c r="AC8" s="80" t="s">
        <v>2063</v>
      </c>
      <c r="AD8" s="80" t="s">
        <v>2064</v>
      </c>
      <c r="AE8" s="80" t="s">
        <v>2095</v>
      </c>
      <c r="AF8" s="80" t="s">
        <v>2096</v>
      </c>
      <c r="AG8" s="116" t="s">
        <v>2097</v>
      </c>
      <c r="AH8" s="6"/>
    </row>
    <row r="9" spans="1:34" ht="15" customHeight="1">
      <c r="A9" s="48">
        <f t="shared" ref="A9:A10" si="5">A8+1</f>
        <v>4</v>
      </c>
      <c r="B9" s="517" t="s">
        <v>58</v>
      </c>
      <c r="C9" s="518"/>
      <c r="D9" s="58"/>
      <c r="E9" s="58"/>
      <c r="F9" s="50">
        <f t="shared" si="4"/>
        <v>0</v>
      </c>
      <c r="G9" s="58"/>
      <c r="H9" s="58"/>
      <c r="I9" s="50">
        <f t="shared" si="1"/>
        <v>0</v>
      </c>
      <c r="J9" s="58"/>
      <c r="K9" s="58"/>
      <c r="L9" s="50">
        <f t="shared" si="2"/>
        <v>0</v>
      </c>
      <c r="M9" s="58"/>
      <c r="N9" s="58"/>
      <c r="O9" s="50">
        <f t="shared" si="3"/>
        <v>0</v>
      </c>
      <c r="P9" s="2"/>
      <c r="AB9" s="427" t="s">
        <v>2065</v>
      </c>
      <c r="AC9" s="80" t="s">
        <v>2066</v>
      </c>
      <c r="AD9" s="80" t="s">
        <v>2067</v>
      </c>
      <c r="AE9" s="80" t="s">
        <v>2098</v>
      </c>
      <c r="AF9" s="80" t="s">
        <v>2099</v>
      </c>
      <c r="AG9" s="116" t="s">
        <v>2100</v>
      </c>
    </row>
    <row r="10" spans="1:34" ht="30" customHeight="1">
      <c r="A10" s="48">
        <f t="shared" si="5"/>
        <v>5</v>
      </c>
      <c r="B10" s="514" t="s">
        <v>239</v>
      </c>
      <c r="C10" s="515"/>
      <c r="D10" s="58"/>
      <c r="E10" s="58"/>
      <c r="F10" s="50">
        <f t="shared" si="4"/>
        <v>0</v>
      </c>
      <c r="G10" s="58"/>
      <c r="H10" s="58"/>
      <c r="I10" s="50">
        <f t="shared" si="1"/>
        <v>0</v>
      </c>
      <c r="J10" s="58"/>
      <c r="K10" s="58"/>
      <c r="L10" s="50">
        <f t="shared" si="2"/>
        <v>0</v>
      </c>
      <c r="M10" s="58"/>
      <c r="N10" s="58"/>
      <c r="O10" s="50">
        <f t="shared" si="3"/>
        <v>0</v>
      </c>
      <c r="P10" s="2"/>
      <c r="AB10" s="427" t="s">
        <v>2068</v>
      </c>
      <c r="AC10" s="80" t="s">
        <v>2069</v>
      </c>
      <c r="AD10" s="80" t="s">
        <v>2070</v>
      </c>
      <c r="AE10" s="80" t="s">
        <v>2101</v>
      </c>
      <c r="AF10" s="80" t="s">
        <v>2102</v>
      </c>
      <c r="AG10" s="116" t="s">
        <v>2103</v>
      </c>
    </row>
    <row r="11" spans="1:34" ht="15" customHeight="1">
      <c r="A11" s="48" t="str">
        <f>$A$10&amp;"."&amp;1</f>
        <v>5.1</v>
      </c>
      <c r="B11" s="517" t="s">
        <v>173</v>
      </c>
      <c r="C11" s="518"/>
      <c r="D11" s="58"/>
      <c r="E11" s="58"/>
      <c r="F11" s="50">
        <f t="shared" si="4"/>
        <v>0</v>
      </c>
      <c r="G11" s="58"/>
      <c r="H11" s="58"/>
      <c r="I11" s="50">
        <f t="shared" si="1"/>
        <v>0</v>
      </c>
      <c r="J11" s="58"/>
      <c r="K11" s="58"/>
      <c r="L11" s="50">
        <f t="shared" si="2"/>
        <v>0</v>
      </c>
      <c r="M11" s="58"/>
      <c r="N11" s="58"/>
      <c r="O11" s="50">
        <f t="shared" si="3"/>
        <v>0</v>
      </c>
      <c r="P11" s="2"/>
      <c r="AB11" s="427" t="s">
        <v>2071</v>
      </c>
      <c r="AC11" s="80" t="s">
        <v>2072</v>
      </c>
      <c r="AD11" s="80" t="s">
        <v>2073</v>
      </c>
      <c r="AE11" s="80" t="s">
        <v>2104</v>
      </c>
      <c r="AF11" s="80" t="s">
        <v>2105</v>
      </c>
      <c r="AG11" s="116" t="s">
        <v>2106</v>
      </c>
    </row>
    <row r="12" spans="1:34" ht="15" customHeight="1">
      <c r="A12" s="48" t="str">
        <f>$A$10&amp;"."&amp;2</f>
        <v>5.2</v>
      </c>
      <c r="B12" s="517" t="s">
        <v>174</v>
      </c>
      <c r="C12" s="518"/>
      <c r="D12" s="58"/>
      <c r="E12" s="58"/>
      <c r="F12" s="50">
        <f t="shared" si="4"/>
        <v>0</v>
      </c>
      <c r="G12" s="58"/>
      <c r="H12" s="58"/>
      <c r="I12" s="50">
        <f t="shared" si="1"/>
        <v>0</v>
      </c>
      <c r="J12" s="58"/>
      <c r="K12" s="58"/>
      <c r="L12" s="50">
        <f t="shared" si="2"/>
        <v>0</v>
      </c>
      <c r="M12" s="58"/>
      <c r="N12" s="58"/>
      <c r="O12" s="50">
        <f t="shared" si="3"/>
        <v>0</v>
      </c>
      <c r="P12" s="2"/>
      <c r="AB12" s="427" t="s">
        <v>2074</v>
      </c>
      <c r="AC12" s="80" t="s">
        <v>2075</v>
      </c>
      <c r="AD12" s="80" t="s">
        <v>2076</v>
      </c>
      <c r="AE12" s="80" t="s">
        <v>2107</v>
      </c>
      <c r="AF12" s="80" t="s">
        <v>2108</v>
      </c>
      <c r="AG12" s="116" t="s">
        <v>2109</v>
      </c>
    </row>
    <row r="13" spans="1:34" ht="15" customHeight="1">
      <c r="A13" s="48" t="str">
        <f>$A$10&amp;"."&amp;3</f>
        <v>5.3</v>
      </c>
      <c r="B13" s="517" t="s">
        <v>238</v>
      </c>
      <c r="C13" s="518"/>
      <c r="D13" s="58"/>
      <c r="E13" s="58"/>
      <c r="F13" s="50">
        <f t="shared" si="4"/>
        <v>0</v>
      </c>
      <c r="G13" s="58"/>
      <c r="H13" s="58"/>
      <c r="I13" s="50">
        <f t="shared" si="1"/>
        <v>0</v>
      </c>
      <c r="J13" s="58"/>
      <c r="K13" s="58"/>
      <c r="L13" s="50">
        <f t="shared" si="2"/>
        <v>0</v>
      </c>
      <c r="M13" s="58"/>
      <c r="N13" s="58"/>
      <c r="O13" s="50">
        <f t="shared" si="3"/>
        <v>0</v>
      </c>
      <c r="P13" s="2"/>
      <c r="AB13" s="427" t="s">
        <v>2077</v>
      </c>
      <c r="AC13" s="80" t="s">
        <v>2078</v>
      </c>
      <c r="AD13" s="80" t="s">
        <v>2079</v>
      </c>
      <c r="AE13" s="80" t="s">
        <v>2110</v>
      </c>
      <c r="AF13" s="80" t="s">
        <v>2111</v>
      </c>
      <c r="AG13" s="116" t="s">
        <v>2112</v>
      </c>
    </row>
    <row r="14" spans="1:34" ht="15" customHeight="1">
      <c r="A14" s="48">
        <f>A10+1</f>
        <v>6</v>
      </c>
      <c r="B14" s="517" t="s">
        <v>14</v>
      </c>
      <c r="C14" s="518"/>
      <c r="D14" s="58"/>
      <c r="E14" s="58"/>
      <c r="F14" s="50">
        <f t="shared" si="4"/>
        <v>0</v>
      </c>
      <c r="G14" s="58"/>
      <c r="H14" s="58"/>
      <c r="I14" s="50">
        <f t="shared" si="1"/>
        <v>0</v>
      </c>
      <c r="J14" s="58"/>
      <c r="K14" s="58"/>
      <c r="L14" s="50">
        <f t="shared" si="2"/>
        <v>0</v>
      </c>
      <c r="M14" s="58"/>
      <c r="N14" s="58"/>
      <c r="O14" s="50">
        <f t="shared" si="3"/>
        <v>0</v>
      </c>
      <c r="P14" s="2"/>
      <c r="AB14" s="427" t="s">
        <v>2080</v>
      </c>
      <c r="AC14" s="80" t="s">
        <v>2081</v>
      </c>
      <c r="AD14" s="80" t="s">
        <v>2082</v>
      </c>
      <c r="AE14" s="80" t="s">
        <v>2113</v>
      </c>
      <c r="AF14" s="80" t="s">
        <v>2114</v>
      </c>
      <c r="AG14" s="116" t="s">
        <v>2115</v>
      </c>
    </row>
    <row r="15" spans="1:34" ht="15" customHeight="1">
      <c r="A15" s="48">
        <f>A14+1</f>
        <v>7</v>
      </c>
      <c r="B15" s="517" t="s">
        <v>1333</v>
      </c>
      <c r="C15" s="518"/>
      <c r="D15" s="58"/>
      <c r="E15" s="58"/>
      <c r="F15" s="50">
        <f t="shared" si="4"/>
        <v>0</v>
      </c>
      <c r="G15" s="58"/>
      <c r="H15" s="58"/>
      <c r="I15" s="50">
        <f t="shared" si="1"/>
        <v>0</v>
      </c>
      <c r="J15" s="58"/>
      <c r="K15" s="58"/>
      <c r="L15" s="50">
        <f t="shared" si="2"/>
        <v>0</v>
      </c>
      <c r="M15" s="58"/>
      <c r="N15" s="58"/>
      <c r="O15" s="50">
        <f t="shared" si="3"/>
        <v>0</v>
      </c>
      <c r="P15" s="2"/>
      <c r="AB15" s="427" t="s">
        <v>2083</v>
      </c>
      <c r="AC15" s="80" t="s">
        <v>2084</v>
      </c>
      <c r="AD15" s="80" t="s">
        <v>2085</v>
      </c>
      <c r="AE15" s="80" t="s">
        <v>2116</v>
      </c>
      <c r="AF15" s="80" t="s">
        <v>2117</v>
      </c>
      <c r="AG15" s="116" t="s">
        <v>2118</v>
      </c>
    </row>
    <row r="16" spans="1:34" ht="15" customHeight="1">
      <c r="A16" s="48">
        <f>A15+1</f>
        <v>8</v>
      </c>
      <c r="B16" s="511" t="s">
        <v>1334</v>
      </c>
      <c r="C16" s="512"/>
      <c r="D16" s="376"/>
      <c r="E16" s="376"/>
      <c r="F16" s="67"/>
      <c r="G16" s="50">
        <f>SUM(G6:G10,G14:G15)</f>
        <v>0</v>
      </c>
      <c r="H16" s="50">
        <f>SUM(H6:H10,H14:H15)</f>
        <v>0</v>
      </c>
      <c r="I16" s="50">
        <f>SUM(G16:H16)</f>
        <v>0</v>
      </c>
      <c r="J16" s="50">
        <f>SUM(J6:J10,J14:J15)</f>
        <v>0</v>
      </c>
      <c r="K16" s="50">
        <f>SUM(K6:K10,K14:K15)</f>
        <v>0</v>
      </c>
      <c r="L16" s="50">
        <f>SUM(J16:K16)</f>
        <v>0</v>
      </c>
      <c r="M16" s="50">
        <f>SUM(M6:M10,M14:M15)</f>
        <v>0</v>
      </c>
      <c r="N16" s="50">
        <f>SUM(N6:N10,N14:N15)</f>
        <v>0</v>
      </c>
      <c r="O16" s="50">
        <f>SUM(M16:N16)</f>
        <v>0</v>
      </c>
      <c r="P16" s="2"/>
      <c r="AB16" s="427" t="s">
        <v>2086</v>
      </c>
      <c r="AC16" s="80" t="s">
        <v>2087</v>
      </c>
      <c r="AD16" s="80" t="s">
        <v>2088</v>
      </c>
      <c r="AE16" s="80" t="s">
        <v>2119</v>
      </c>
      <c r="AF16" s="80" t="s">
        <v>2120</v>
      </c>
      <c r="AG16" s="116" t="s">
        <v>2121</v>
      </c>
    </row>
    <row r="17" spans="1:34" ht="15" customHeight="1">
      <c r="A17" s="121" t="s">
        <v>1335</v>
      </c>
      <c r="B17" s="321"/>
      <c r="C17" s="2"/>
      <c r="D17" s="2"/>
      <c r="E17" s="2"/>
      <c r="F17" s="2"/>
      <c r="G17" s="2"/>
      <c r="H17" s="2"/>
      <c r="I17" s="2"/>
      <c r="J17" s="2"/>
      <c r="K17" s="2"/>
      <c r="L17" s="2"/>
      <c r="M17" s="2"/>
      <c r="N17" s="2"/>
      <c r="O17" s="2"/>
      <c r="P17" s="2"/>
      <c r="AB17" s="427"/>
      <c r="AC17" s="80"/>
      <c r="AD17" s="80"/>
      <c r="AE17" s="80"/>
      <c r="AF17" s="80"/>
      <c r="AG17" s="116"/>
    </row>
    <row r="18" spans="1:34">
      <c r="A18" s="2"/>
      <c r="B18" s="2"/>
      <c r="C18" s="2"/>
      <c r="D18" s="2"/>
      <c r="E18" s="2"/>
      <c r="F18" s="2"/>
      <c r="G18" s="2"/>
      <c r="H18" s="2"/>
      <c r="I18" s="2"/>
      <c r="J18" s="2"/>
      <c r="K18" s="2"/>
      <c r="L18" s="2"/>
      <c r="M18" s="2"/>
      <c r="N18" s="2"/>
      <c r="O18" s="2"/>
      <c r="P18" s="2"/>
      <c r="AB18" s="427"/>
      <c r="AC18" s="80"/>
      <c r="AD18" s="80"/>
      <c r="AE18" s="80"/>
      <c r="AF18" s="80"/>
      <c r="AG18" s="116"/>
    </row>
    <row r="19" spans="1:34" ht="30" customHeight="1">
      <c r="A19" s="513" t="s">
        <v>1336</v>
      </c>
      <c r="B19" s="513"/>
      <c r="C19" s="513"/>
      <c r="D19" s="318" t="s">
        <v>45</v>
      </c>
      <c r="E19" s="507" t="str">
        <f>Resultat!$G$1</f>
        <v>Stress-scenario</v>
      </c>
      <c r="F19" s="507"/>
      <c r="G19" s="507"/>
      <c r="H19" s="507"/>
      <c r="I19" s="507"/>
      <c r="J19" s="507"/>
      <c r="K19" s="2"/>
      <c r="L19" s="2"/>
      <c r="M19" s="2"/>
      <c r="N19" s="2"/>
      <c r="O19" s="2"/>
      <c r="P19" s="2"/>
      <c r="AB19" s="427"/>
      <c r="AC19" s="80"/>
      <c r="AD19" s="80"/>
      <c r="AE19" s="80"/>
      <c r="AF19" s="80"/>
      <c r="AG19" s="116"/>
    </row>
    <row r="20" spans="1:34" ht="15" customHeight="1">
      <c r="A20" s="513"/>
      <c r="B20" s="513"/>
      <c r="C20" s="513"/>
      <c r="D20" s="508" t="s">
        <v>1337</v>
      </c>
      <c r="E20" s="508"/>
      <c r="F20" s="508"/>
      <c r="G20" s="508"/>
      <c r="H20" s="478" t="s">
        <v>1338</v>
      </c>
      <c r="I20" s="478"/>
      <c r="J20" s="478"/>
      <c r="K20" s="2"/>
      <c r="L20" s="2"/>
      <c r="M20" s="2"/>
      <c r="N20" s="2"/>
      <c r="O20" s="2"/>
      <c r="P20" s="2"/>
      <c r="AB20" s="427"/>
      <c r="AC20" s="80"/>
      <c r="AD20" s="80"/>
      <c r="AE20" s="80"/>
      <c r="AF20" s="80"/>
      <c r="AG20" s="116"/>
    </row>
    <row r="21" spans="1:34" ht="15" customHeight="1">
      <c r="A21" s="513"/>
      <c r="B21" s="513"/>
      <c r="C21" s="513"/>
      <c r="D21" s="322" t="s">
        <v>1339</v>
      </c>
      <c r="E21" s="508" t="s">
        <v>1339</v>
      </c>
      <c r="F21" s="508"/>
      <c r="G21" s="508"/>
      <c r="H21" s="508"/>
      <c r="I21" s="508"/>
      <c r="J21" s="508"/>
      <c r="K21" s="2"/>
      <c r="M21" s="2"/>
      <c r="N21" s="2"/>
      <c r="O21" s="2"/>
      <c r="P21" s="2"/>
      <c r="AB21" s="427"/>
      <c r="AC21" s="80"/>
      <c r="AD21" s="80"/>
      <c r="AE21" s="80"/>
      <c r="AF21" s="80"/>
      <c r="AG21" s="116"/>
    </row>
    <row r="22" spans="1:34" ht="15" customHeight="1">
      <c r="A22" s="513"/>
      <c r="B22" s="513"/>
      <c r="C22" s="513"/>
      <c r="D22" s="318">
        <f>Resultat!$C$5</f>
        <v>2025</v>
      </c>
      <c r="E22" s="72">
        <f>Resultat!$C$5+1</f>
        <v>2026</v>
      </c>
      <c r="F22" s="72">
        <f>Resultat!$C$5+2</f>
        <v>2027</v>
      </c>
      <c r="G22" s="72">
        <f>Resultat!$C$5+3</f>
        <v>2028</v>
      </c>
      <c r="H22" s="72">
        <f>Resultat!$C$5+1</f>
        <v>2026</v>
      </c>
      <c r="I22" s="72">
        <f>Resultat!$C$5+2</f>
        <v>2027</v>
      </c>
      <c r="J22" s="72">
        <f>Resultat!$C$5+3</f>
        <v>2028</v>
      </c>
      <c r="K22" s="2"/>
      <c r="L22" s="2"/>
      <c r="M22" s="2"/>
      <c r="N22" s="2"/>
      <c r="O22" s="2"/>
      <c r="P22" s="2"/>
      <c r="AB22" s="427"/>
      <c r="AC22" s="80"/>
      <c r="AD22" s="80"/>
      <c r="AE22" s="80"/>
      <c r="AF22" s="80"/>
      <c r="AG22" s="116"/>
    </row>
    <row r="23" spans="1:34">
      <c r="A23" s="48">
        <f>A16+1</f>
        <v>9</v>
      </c>
      <c r="B23" s="503" t="s">
        <v>1340</v>
      </c>
      <c r="C23" s="503"/>
      <c r="D23" s="58"/>
      <c r="E23" s="58"/>
      <c r="F23" s="58"/>
      <c r="G23" s="58"/>
      <c r="H23" s="40">
        <f>E23-D23</f>
        <v>0</v>
      </c>
      <c r="I23" s="50">
        <f>F23-E23</f>
        <v>0</v>
      </c>
      <c r="J23" s="50">
        <f>G23-F23</f>
        <v>0</v>
      </c>
      <c r="K23" s="2"/>
      <c r="L23" s="2"/>
      <c r="M23" s="2"/>
      <c r="N23" s="2"/>
      <c r="O23" s="2"/>
      <c r="P23" s="2"/>
      <c r="AB23" s="427" t="s">
        <v>2122</v>
      </c>
      <c r="AC23" s="80" t="s">
        <v>2124</v>
      </c>
      <c r="AD23" s="80"/>
      <c r="AE23" s="80"/>
      <c r="AF23" s="80"/>
      <c r="AG23" s="116"/>
    </row>
    <row r="24" spans="1:34">
      <c r="A24" s="48" t="str">
        <f>$A$23&amp;"."&amp;1</f>
        <v>9.1</v>
      </c>
      <c r="B24" s="503" t="s">
        <v>1341</v>
      </c>
      <c r="C24" s="503"/>
      <c r="D24" s="58"/>
      <c r="E24" s="58"/>
      <c r="F24" s="58"/>
      <c r="G24" s="58"/>
      <c r="H24" s="40">
        <f t="shared" ref="H24:I24" si="6">E24-D24</f>
        <v>0</v>
      </c>
      <c r="I24" s="50">
        <f t="shared" si="6"/>
        <v>0</v>
      </c>
      <c r="J24" s="50">
        <f>G24-F24</f>
        <v>0</v>
      </c>
      <c r="K24" s="2"/>
      <c r="L24" s="2"/>
      <c r="M24" s="2"/>
      <c r="N24" s="2"/>
      <c r="O24" s="2"/>
      <c r="P24" s="2"/>
      <c r="AB24" s="427" t="s">
        <v>2123</v>
      </c>
      <c r="AC24" s="80" t="s">
        <v>2125</v>
      </c>
      <c r="AD24" s="80"/>
      <c r="AE24" s="80"/>
      <c r="AF24" s="80"/>
      <c r="AG24" s="116"/>
    </row>
    <row r="25" spans="1:34" s="323" customFormat="1" ht="30" customHeight="1">
      <c r="A25" s="456" t="s">
        <v>1342</v>
      </c>
      <c r="B25" s="456"/>
      <c r="C25" s="456"/>
      <c r="D25" s="456"/>
      <c r="E25" s="456"/>
      <c r="F25" s="456"/>
      <c r="G25" s="456"/>
      <c r="H25" s="456"/>
      <c r="I25" s="456"/>
      <c r="J25" s="456"/>
      <c r="AB25" s="427"/>
      <c r="AC25" s="80"/>
      <c r="AD25" s="80"/>
      <c r="AE25" s="80"/>
      <c r="AF25" s="80"/>
      <c r="AG25" s="116"/>
      <c r="AH25" s="6"/>
    </row>
    <row r="26" spans="1:34">
      <c r="A26" s="2"/>
      <c r="B26" s="2"/>
      <c r="C26" s="2"/>
      <c r="D26" s="2"/>
      <c r="E26" s="2"/>
      <c r="F26" s="2"/>
      <c r="G26" s="2"/>
      <c r="H26" s="2"/>
      <c r="I26" s="2"/>
      <c r="J26" s="2"/>
      <c r="K26" s="2"/>
      <c r="L26" s="2"/>
      <c r="M26" s="2"/>
      <c r="N26" s="2"/>
      <c r="O26" s="2"/>
      <c r="P26" s="2"/>
      <c r="AB26" s="427"/>
      <c r="AC26" s="80"/>
      <c r="AD26" s="80"/>
      <c r="AE26" s="80"/>
      <c r="AF26" s="80"/>
      <c r="AG26" s="116"/>
    </row>
    <row r="27" spans="1:34" ht="30" customHeight="1">
      <c r="A27" s="506" t="s">
        <v>1343</v>
      </c>
      <c r="B27" s="506"/>
      <c r="C27" s="506"/>
      <c r="D27" s="509" t="s">
        <v>45</v>
      </c>
      <c r="E27" s="509"/>
      <c r="F27" s="509"/>
      <c r="G27" s="507" t="str">
        <f>Resultat!$G$1</f>
        <v>Stress-scenario</v>
      </c>
      <c r="H27" s="507"/>
      <c r="I27" s="507"/>
      <c r="N27" s="2"/>
      <c r="O27" s="2"/>
      <c r="P27" s="2"/>
      <c r="AB27" s="427"/>
      <c r="AC27" s="80"/>
      <c r="AD27" s="80"/>
      <c r="AE27" s="80"/>
      <c r="AF27" s="80"/>
      <c r="AG27" s="116"/>
    </row>
    <row r="28" spans="1:34" ht="15" customHeight="1">
      <c r="A28" s="506"/>
      <c r="B28" s="506"/>
      <c r="C28" s="506"/>
      <c r="D28" s="510" t="s">
        <v>229</v>
      </c>
      <c r="E28" s="510"/>
      <c r="F28" s="510"/>
      <c r="G28" s="510" t="s">
        <v>229</v>
      </c>
      <c r="H28" s="510"/>
      <c r="I28" s="510"/>
      <c r="N28" s="2"/>
      <c r="O28" s="2"/>
      <c r="P28" s="2"/>
      <c r="AB28" s="427"/>
      <c r="AC28" s="80"/>
      <c r="AD28" s="80"/>
      <c r="AE28" s="80"/>
      <c r="AF28" s="80"/>
      <c r="AG28" s="116"/>
    </row>
    <row r="29" spans="1:34" ht="15" customHeight="1">
      <c r="A29" s="506"/>
      <c r="B29" s="506"/>
      <c r="C29" s="506"/>
      <c r="D29" s="318">
        <f>Resultat!$C$5-2</f>
        <v>2023</v>
      </c>
      <c r="E29" s="318">
        <f>Resultat!$C$5-1</f>
        <v>2024</v>
      </c>
      <c r="F29" s="318">
        <f>Resultat!$C$5</f>
        <v>2025</v>
      </c>
      <c r="G29" s="318">
        <f>Resultat!$C$5+1</f>
        <v>2026</v>
      </c>
      <c r="H29" s="318">
        <f>Resultat!$C$5+2</f>
        <v>2027</v>
      </c>
      <c r="I29" s="318">
        <f>Resultat!$C$5+3</f>
        <v>2028</v>
      </c>
      <c r="N29" s="2"/>
      <c r="O29" s="2"/>
      <c r="P29" s="2"/>
      <c r="AB29" s="427"/>
      <c r="AC29" s="80"/>
      <c r="AD29" s="80"/>
      <c r="AE29" s="80"/>
      <c r="AF29" s="80"/>
      <c r="AG29" s="116"/>
    </row>
    <row r="30" spans="1:34">
      <c r="A30" s="324">
        <f>A23+1</f>
        <v>10</v>
      </c>
      <c r="B30" s="503" t="s">
        <v>1343</v>
      </c>
      <c r="C30" s="503"/>
      <c r="D30" s="58"/>
      <c r="E30" s="58"/>
      <c r="F30" s="58"/>
      <c r="G30" s="58"/>
      <c r="H30" s="58"/>
      <c r="I30" s="58"/>
      <c r="N30" s="2"/>
      <c r="O30" s="2"/>
      <c r="P30" s="2"/>
      <c r="AB30" s="427" t="s">
        <v>2053</v>
      </c>
      <c r="AC30" s="80" t="s">
        <v>2054</v>
      </c>
      <c r="AD30" s="80" t="s">
        <v>2055</v>
      </c>
      <c r="AE30" s="80"/>
      <c r="AF30" s="80"/>
      <c r="AG30" s="116"/>
    </row>
    <row r="31" spans="1:34" ht="30" customHeight="1">
      <c r="A31" s="505" t="s">
        <v>1344</v>
      </c>
      <c r="B31" s="505"/>
      <c r="C31" s="505"/>
      <c r="D31" s="505"/>
      <c r="E31" s="505"/>
      <c r="F31" s="505"/>
      <c r="G31" s="505"/>
      <c r="H31" s="505"/>
      <c r="I31" s="505"/>
      <c r="J31" s="2"/>
      <c r="K31" s="2"/>
      <c r="L31" s="2"/>
      <c r="M31" s="2"/>
      <c r="N31" s="2"/>
      <c r="O31" s="2"/>
      <c r="P31" s="2"/>
      <c r="AB31" s="427"/>
      <c r="AC31" s="80"/>
      <c r="AD31" s="80"/>
      <c r="AE31" s="80"/>
      <c r="AF31" s="80"/>
      <c r="AG31" s="116"/>
    </row>
    <row r="32" spans="1:34">
      <c r="A32" s="2"/>
      <c r="B32" s="2"/>
      <c r="C32" s="2"/>
      <c r="D32" s="2"/>
      <c r="E32" s="2"/>
      <c r="F32" s="2"/>
      <c r="G32" s="2"/>
      <c r="H32" s="2"/>
      <c r="I32" s="2"/>
      <c r="J32" s="2"/>
      <c r="K32" s="2"/>
      <c r="L32" s="2"/>
      <c r="M32" s="2"/>
      <c r="N32" s="2"/>
      <c r="O32" s="2"/>
      <c r="P32" s="2"/>
      <c r="AB32" s="427"/>
      <c r="AC32" s="80"/>
      <c r="AD32" s="80"/>
      <c r="AE32" s="80"/>
      <c r="AF32" s="80"/>
      <c r="AG32" s="116"/>
    </row>
    <row r="33" spans="1:33" ht="30" customHeight="1">
      <c r="A33" s="506" t="s">
        <v>1345</v>
      </c>
      <c r="B33" s="506"/>
      <c r="C33" s="506"/>
      <c r="D33" s="318" t="s">
        <v>45</v>
      </c>
      <c r="E33" s="507" t="str">
        <f>Resultat!$G$1</f>
        <v>Stress-scenario</v>
      </c>
      <c r="F33" s="507"/>
      <c r="G33" s="507"/>
      <c r="H33" s="2"/>
      <c r="I33" s="2"/>
      <c r="J33" s="2"/>
      <c r="K33" s="2"/>
      <c r="L33" s="2"/>
      <c r="M33" s="2"/>
      <c r="N33" s="2"/>
      <c r="O33" s="2"/>
      <c r="P33" s="2"/>
      <c r="AB33" s="427"/>
      <c r="AC33" s="80"/>
      <c r="AD33" s="80"/>
      <c r="AE33" s="80"/>
      <c r="AF33" s="80"/>
      <c r="AG33" s="116"/>
    </row>
    <row r="34" spans="1:33" ht="15" customHeight="1">
      <c r="A34" s="506"/>
      <c r="B34" s="506"/>
      <c r="C34" s="506"/>
      <c r="D34" s="318">
        <f>Resultat!$C$5</f>
        <v>2025</v>
      </c>
      <c r="E34" s="318">
        <f>Resultat!$C$5+1</f>
        <v>2026</v>
      </c>
      <c r="F34" s="318">
        <f>Resultat!$C$5+2</f>
        <v>2027</v>
      </c>
      <c r="G34" s="318">
        <f>Resultat!$C$5+3</f>
        <v>2028</v>
      </c>
      <c r="H34" s="2"/>
      <c r="I34" s="2"/>
      <c r="J34" s="2"/>
      <c r="K34" s="2"/>
      <c r="L34" s="2"/>
      <c r="M34" s="2"/>
      <c r="N34" s="2"/>
      <c r="O34" s="2"/>
      <c r="P34" s="2"/>
      <c r="AB34" s="427"/>
      <c r="AC34" s="80"/>
      <c r="AD34" s="80"/>
      <c r="AE34" s="80"/>
      <c r="AF34" s="80"/>
      <c r="AG34" s="116"/>
    </row>
    <row r="35" spans="1:33" ht="15" customHeight="1">
      <c r="A35" s="48">
        <f>A30+1</f>
        <v>11</v>
      </c>
      <c r="B35" s="503" t="s">
        <v>1328</v>
      </c>
      <c r="C35" s="503"/>
      <c r="D35" s="58"/>
      <c r="E35" s="50">
        <f>SUM(G6:G10,G14:G15)</f>
        <v>0</v>
      </c>
      <c r="F35" s="50">
        <f>SUM(J6:J10,J14:J15)</f>
        <v>0</v>
      </c>
      <c r="G35" s="50">
        <f>SUM(M6:M10,M14:M15)</f>
        <v>0</v>
      </c>
      <c r="H35" s="2"/>
      <c r="I35" s="2"/>
      <c r="J35" s="2"/>
      <c r="K35" s="2"/>
      <c r="L35" s="2"/>
      <c r="M35" s="2"/>
      <c r="N35" s="2"/>
      <c r="O35" s="2"/>
      <c r="P35" s="2"/>
      <c r="AB35" s="427" t="s">
        <v>2126</v>
      </c>
      <c r="AC35" s="80"/>
      <c r="AD35" s="80"/>
      <c r="AE35" s="80"/>
      <c r="AF35" s="80"/>
      <c r="AG35" s="116"/>
    </row>
    <row r="36" spans="1:33" ht="15" customHeight="1">
      <c r="A36" s="48">
        <f t="shared" ref="A36:A39" si="7">A35+1</f>
        <v>12</v>
      </c>
      <c r="B36" s="503" t="s">
        <v>2132</v>
      </c>
      <c r="C36" s="503"/>
      <c r="D36" s="58"/>
      <c r="E36" s="50">
        <f>-H23</f>
        <v>0</v>
      </c>
      <c r="F36" s="50">
        <f>-I23</f>
        <v>0</v>
      </c>
      <c r="G36" s="50">
        <f>-J23</f>
        <v>0</v>
      </c>
      <c r="H36" s="2"/>
      <c r="I36" s="2"/>
      <c r="J36" s="2"/>
      <c r="K36" s="2"/>
      <c r="L36" s="2"/>
      <c r="M36" s="2"/>
      <c r="N36" s="2"/>
      <c r="O36" s="2"/>
      <c r="P36" s="2"/>
      <c r="AB36" s="427" t="s">
        <v>2127</v>
      </c>
      <c r="AC36" s="80"/>
      <c r="AD36" s="80"/>
      <c r="AE36" s="80"/>
      <c r="AF36" s="80"/>
      <c r="AG36" s="116"/>
    </row>
    <row r="37" spans="1:33" ht="15" customHeight="1">
      <c r="A37" s="48">
        <f t="shared" si="7"/>
        <v>13</v>
      </c>
      <c r="B37" s="503" t="s">
        <v>1343</v>
      </c>
      <c r="C37" s="503"/>
      <c r="D37" s="50">
        <f>F30</f>
        <v>0</v>
      </c>
      <c r="E37" s="50">
        <f>G30</f>
        <v>0</v>
      </c>
      <c r="F37" s="50">
        <f>H30</f>
        <v>0</v>
      </c>
      <c r="G37" s="50">
        <f>I30</f>
        <v>0</v>
      </c>
      <c r="H37" s="2"/>
      <c r="I37" s="2"/>
      <c r="J37" s="2"/>
      <c r="K37" s="2"/>
      <c r="L37" s="2"/>
      <c r="M37" s="2"/>
      <c r="N37" s="2"/>
      <c r="O37" s="2"/>
      <c r="P37" s="2"/>
      <c r="AB37" s="427"/>
      <c r="AC37" s="80"/>
      <c r="AD37" s="80"/>
      <c r="AE37" s="80"/>
      <c r="AF37" s="80"/>
      <c r="AG37" s="116"/>
    </row>
    <row r="38" spans="1:33" ht="15" customHeight="1">
      <c r="A38" s="48">
        <f t="shared" si="7"/>
        <v>14</v>
      </c>
      <c r="B38" s="503" t="s">
        <v>1346</v>
      </c>
      <c r="C38" s="503"/>
      <c r="D38" s="50">
        <f>D39-SUM(D35:D37)</f>
        <v>0</v>
      </c>
      <c r="E38" s="50">
        <f>E39-SUM(E35:E37)</f>
        <v>0</v>
      </c>
      <c r="F38" s="50">
        <f t="shared" ref="F38:G38" si="8">F39-SUM(F35:F37)</f>
        <v>0</v>
      </c>
      <c r="G38" s="50">
        <f t="shared" si="8"/>
        <v>0</v>
      </c>
      <c r="H38" s="2"/>
      <c r="I38" s="2"/>
      <c r="J38" s="2"/>
      <c r="K38" s="2"/>
      <c r="L38" s="2"/>
      <c r="M38" s="2"/>
      <c r="N38" s="2"/>
      <c r="O38" s="2"/>
      <c r="P38" s="2"/>
      <c r="AB38" s="427" t="s">
        <v>2128</v>
      </c>
      <c r="AC38" s="80"/>
      <c r="AD38" s="80"/>
      <c r="AE38" s="80"/>
      <c r="AF38" s="80"/>
      <c r="AG38" s="116"/>
    </row>
    <row r="39" spans="1:33" ht="15" customHeight="1">
      <c r="A39" s="48">
        <f t="shared" si="7"/>
        <v>15</v>
      </c>
      <c r="B39" s="504" t="s">
        <v>3</v>
      </c>
      <c r="C39" s="504"/>
      <c r="D39" s="50">
        <f>Resultat!C11</f>
        <v>0</v>
      </c>
      <c r="E39" s="50">
        <f>Resultat!G11</f>
        <v>0</v>
      </c>
      <c r="F39" s="50">
        <f>Resultat!H11</f>
        <v>0</v>
      </c>
      <c r="G39" s="50">
        <f>Resultat!I11</f>
        <v>0</v>
      </c>
      <c r="H39" s="2"/>
      <c r="I39" s="2"/>
      <c r="J39" s="2"/>
      <c r="K39" s="2"/>
      <c r="L39" s="2"/>
      <c r="M39" s="2"/>
      <c r="N39" s="2"/>
      <c r="O39" s="2"/>
      <c r="P39" s="2"/>
      <c r="AB39" s="428" t="s">
        <v>2129</v>
      </c>
      <c r="AC39" s="429"/>
      <c r="AD39" s="429"/>
      <c r="AE39" s="429"/>
      <c r="AF39" s="429"/>
      <c r="AG39" s="114"/>
    </row>
    <row r="40" spans="1:33">
      <c r="A40" s="2"/>
      <c r="B40" s="2"/>
      <c r="C40" s="2"/>
      <c r="D40" s="2"/>
      <c r="E40" s="2"/>
      <c r="F40" s="2"/>
      <c r="G40" s="2"/>
      <c r="H40" s="2"/>
      <c r="I40" s="2"/>
      <c r="J40" s="2"/>
      <c r="K40" s="2"/>
      <c r="L40" s="2"/>
      <c r="M40" s="2"/>
      <c r="N40" s="2"/>
      <c r="O40" s="2"/>
      <c r="P40" s="2"/>
    </row>
    <row r="43" spans="1:33">
      <c r="C43"/>
      <c r="J43"/>
      <c r="K43"/>
      <c r="L43"/>
    </row>
    <row r="44" spans="1:33">
      <c r="C44"/>
      <c r="J44"/>
      <c r="K44"/>
      <c r="L44"/>
    </row>
    <row r="45" spans="1:33">
      <c r="C45"/>
      <c r="J45"/>
      <c r="K45"/>
      <c r="L45"/>
    </row>
    <row r="46" spans="1:33">
      <c r="C46"/>
      <c r="J46"/>
      <c r="K46"/>
      <c r="L46"/>
    </row>
    <row r="47" spans="1:33">
      <c r="C47"/>
      <c r="J47"/>
      <c r="K47"/>
      <c r="L47"/>
    </row>
    <row r="48" spans="1:33">
      <c r="C48"/>
      <c r="J48"/>
      <c r="K48"/>
      <c r="L48"/>
    </row>
    <row r="49" spans="3:12">
      <c r="C49"/>
      <c r="J49"/>
      <c r="K49"/>
      <c r="L49"/>
    </row>
    <row r="50" spans="3:12">
      <c r="C50"/>
      <c r="J50"/>
      <c r="K50"/>
      <c r="L50"/>
    </row>
    <row r="51" spans="3:12">
      <c r="C51"/>
      <c r="J51"/>
      <c r="K51"/>
      <c r="L51"/>
    </row>
    <row r="52" spans="3:12">
      <c r="C52"/>
      <c r="J52"/>
      <c r="K52"/>
      <c r="L52"/>
    </row>
    <row r="53" spans="3:12">
      <c r="C53"/>
      <c r="J53"/>
      <c r="K53"/>
      <c r="L53"/>
    </row>
    <row r="54" spans="3:12">
      <c r="C54"/>
      <c r="J54"/>
      <c r="K54"/>
      <c r="L54"/>
    </row>
    <row r="55" spans="3:12">
      <c r="C55"/>
    </row>
    <row r="56" spans="3:12">
      <c r="C56"/>
    </row>
    <row r="57" spans="3:12">
      <c r="C57"/>
    </row>
    <row r="58" spans="3:12">
      <c r="C58"/>
    </row>
    <row r="59" spans="3:12">
      <c r="C59"/>
    </row>
    <row r="60" spans="3:12">
      <c r="C60"/>
    </row>
    <row r="61" spans="3:12">
      <c r="C61"/>
    </row>
    <row r="62" spans="3:12">
      <c r="C62"/>
    </row>
    <row r="63" spans="3:12">
      <c r="C63"/>
    </row>
    <row r="64" spans="3:12">
      <c r="C64"/>
    </row>
    <row r="65" spans="3:3">
      <c r="C65"/>
    </row>
    <row r="66" spans="3:3">
      <c r="C66"/>
    </row>
    <row r="67" spans="3:3">
      <c r="C67"/>
    </row>
    <row r="68" spans="3:3">
      <c r="C68"/>
    </row>
    <row r="69" spans="3:3">
      <c r="C69"/>
    </row>
    <row r="70" spans="3:3">
      <c r="C70"/>
    </row>
    <row r="71" spans="3:3">
      <c r="C71"/>
    </row>
    <row r="72" spans="3:3">
      <c r="C72"/>
    </row>
    <row r="73" spans="3:3">
      <c r="C73"/>
    </row>
    <row r="74" spans="3:3">
      <c r="C74"/>
    </row>
    <row r="75" spans="3:3">
      <c r="C75"/>
    </row>
  </sheetData>
  <mergeCells count="45">
    <mergeCell ref="AB4:AG5"/>
    <mergeCell ref="G4:I4"/>
    <mergeCell ref="J4:L4"/>
    <mergeCell ref="M4:O4"/>
    <mergeCell ref="B6:C6"/>
    <mergeCell ref="B7:C7"/>
    <mergeCell ref="G1:O1"/>
    <mergeCell ref="D2:F2"/>
    <mergeCell ref="G2:O2"/>
    <mergeCell ref="D3:F3"/>
    <mergeCell ref="G3:O3"/>
    <mergeCell ref="B16:C16"/>
    <mergeCell ref="A19:C22"/>
    <mergeCell ref="B10:C10"/>
    <mergeCell ref="A1:C5"/>
    <mergeCell ref="D1:F1"/>
    <mergeCell ref="D4:F4"/>
    <mergeCell ref="B8:C8"/>
    <mergeCell ref="B9:C9"/>
    <mergeCell ref="B11:C11"/>
    <mergeCell ref="B12:C12"/>
    <mergeCell ref="B13:C13"/>
    <mergeCell ref="B14:C14"/>
    <mergeCell ref="B15:C15"/>
    <mergeCell ref="E19:J19"/>
    <mergeCell ref="D20:G20"/>
    <mergeCell ref="H20:J20"/>
    <mergeCell ref="E21:J21"/>
    <mergeCell ref="B24:C24"/>
    <mergeCell ref="B23:C23"/>
    <mergeCell ref="A25:J25"/>
    <mergeCell ref="A27:C29"/>
    <mergeCell ref="D27:F27"/>
    <mergeCell ref="G27:I27"/>
    <mergeCell ref="D28:F28"/>
    <mergeCell ref="G28:I28"/>
    <mergeCell ref="B37:C37"/>
    <mergeCell ref="B38:C38"/>
    <mergeCell ref="B39:C39"/>
    <mergeCell ref="B30:C30"/>
    <mergeCell ref="A31:I31"/>
    <mergeCell ref="A33:C34"/>
    <mergeCell ref="E33:G33"/>
    <mergeCell ref="B35:C35"/>
    <mergeCell ref="B36:C36"/>
  </mergeCells>
  <phoneticPr fontId="141" type="noConversion"/>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Ark10">
    <pageSetUpPr fitToPage="1"/>
  </sheetPr>
  <dimension ref="A1:L169"/>
  <sheetViews>
    <sheetView topLeftCell="A55" workbookViewId="0">
      <selection activeCell="C72" sqref="C72:I73"/>
    </sheetView>
  </sheetViews>
  <sheetFormatPr defaultColWidth="9.140625" defaultRowHeight="15" customHeight="1"/>
  <cols>
    <col min="1" max="1" width="5.7109375" style="27" customWidth="1"/>
    <col min="2" max="2" width="75.42578125" style="2" customWidth="1"/>
    <col min="3" max="9" width="9.7109375" style="2" customWidth="1"/>
    <col min="10" max="10" width="5.7109375" style="2" customWidth="1"/>
    <col min="11" max="11" width="30.85546875" style="2" customWidth="1"/>
    <col min="12" max="12" width="26.7109375" style="2" customWidth="1"/>
    <col min="13" max="16384" width="9.140625" style="2"/>
  </cols>
  <sheetData>
    <row r="1" spans="1:12" ht="15" customHeight="1">
      <c r="A1" s="481" t="s">
        <v>855</v>
      </c>
      <c r="B1" s="482"/>
      <c r="C1" s="442" t="s">
        <v>45</v>
      </c>
      <c r="D1" s="453" t="str">
        <f>Resultat!$D$1</f>
        <v>Basisscenario</v>
      </c>
      <c r="E1" s="453"/>
      <c r="F1" s="453"/>
      <c r="G1" s="454" t="str">
        <f>Resultat!$G$1</f>
        <v>Stress-scenario</v>
      </c>
      <c r="H1" s="454"/>
      <c r="I1" s="454"/>
    </row>
    <row r="2" spans="1:12" ht="15" customHeight="1">
      <c r="A2" s="483"/>
      <c r="B2" s="484"/>
      <c r="C2" s="442"/>
      <c r="D2" s="453"/>
      <c r="E2" s="453"/>
      <c r="F2" s="453"/>
      <c r="G2" s="454"/>
      <c r="H2" s="454"/>
      <c r="I2" s="454"/>
    </row>
    <row r="3" spans="1:12" ht="15" customHeight="1">
      <c r="A3" s="483"/>
      <c r="B3" s="484"/>
      <c r="C3" s="72" t="s">
        <v>1</v>
      </c>
      <c r="D3" s="442" t="s">
        <v>22</v>
      </c>
      <c r="E3" s="442"/>
      <c r="F3" s="442"/>
      <c r="G3" s="442" t="s">
        <v>22</v>
      </c>
      <c r="H3" s="442"/>
      <c r="I3" s="442"/>
    </row>
    <row r="4" spans="1:12" ht="15" customHeight="1">
      <c r="A4" s="483"/>
      <c r="B4" s="484"/>
      <c r="C4" s="72" t="s">
        <v>229</v>
      </c>
      <c r="D4" s="443" t="s">
        <v>229</v>
      </c>
      <c r="E4" s="443"/>
      <c r="F4" s="443"/>
      <c r="G4" s="443" t="s">
        <v>229</v>
      </c>
      <c r="H4" s="443"/>
      <c r="I4" s="443"/>
      <c r="K4" s="445" t="s">
        <v>689</v>
      </c>
      <c r="L4" s="528" t="s">
        <v>690</v>
      </c>
    </row>
    <row r="5" spans="1:12" ht="15" customHeight="1">
      <c r="A5" s="485"/>
      <c r="B5" s="486"/>
      <c r="C5" s="72">
        <f>Resultat!$C$5</f>
        <v>2025</v>
      </c>
      <c r="D5" s="72">
        <f>Resultat!$D$5</f>
        <v>2026</v>
      </c>
      <c r="E5" s="72">
        <f>Resultat!$E$5</f>
        <v>2027</v>
      </c>
      <c r="F5" s="72">
        <f>Resultat!$F$5</f>
        <v>2028</v>
      </c>
      <c r="G5" s="72">
        <f>Resultat!$G$5</f>
        <v>2026</v>
      </c>
      <c r="H5" s="72">
        <f>Resultat!$H$5</f>
        <v>2027</v>
      </c>
      <c r="I5" s="72">
        <f>Resultat!$I$5</f>
        <v>2028</v>
      </c>
      <c r="K5" s="446"/>
      <c r="L5" s="529"/>
    </row>
    <row r="6" spans="1:12" ht="15" customHeight="1">
      <c r="A6" s="24"/>
      <c r="B6" s="7" t="s">
        <v>36</v>
      </c>
      <c r="C6" s="40"/>
      <c r="D6" s="40"/>
      <c r="E6" s="40"/>
      <c r="F6" s="40"/>
      <c r="G6" s="40"/>
      <c r="H6" s="40"/>
      <c r="I6" s="40"/>
      <c r="K6" s="132"/>
      <c r="L6" s="106"/>
    </row>
    <row r="7" spans="1:12" ht="15" customHeight="1">
      <c r="A7" s="24">
        <v>1</v>
      </c>
      <c r="B7" s="12" t="s">
        <v>26</v>
      </c>
      <c r="C7" s="58"/>
      <c r="D7" s="58"/>
      <c r="E7" s="58"/>
      <c r="F7" s="58"/>
      <c r="G7" s="58"/>
      <c r="H7" s="58"/>
      <c r="I7" s="58"/>
      <c r="K7" s="147" t="s">
        <v>371</v>
      </c>
      <c r="L7" s="106"/>
    </row>
    <row r="8" spans="1:12" ht="15" customHeight="1">
      <c r="A8" s="24">
        <f>A7+1</f>
        <v>2</v>
      </c>
      <c r="B8" s="12" t="s">
        <v>33</v>
      </c>
      <c r="C8" s="58"/>
      <c r="D8" s="58"/>
      <c r="E8" s="58"/>
      <c r="F8" s="58"/>
      <c r="G8" s="58"/>
      <c r="H8" s="58"/>
      <c r="I8" s="58"/>
      <c r="K8" s="147" t="s">
        <v>372</v>
      </c>
      <c r="L8" s="106"/>
    </row>
    <row r="9" spans="1:12" ht="15" customHeight="1">
      <c r="A9" s="24">
        <f>A8+1</f>
        <v>3</v>
      </c>
      <c r="B9" s="7" t="s">
        <v>84</v>
      </c>
      <c r="C9" s="40">
        <f>C7+C8</f>
        <v>0</v>
      </c>
      <c r="D9" s="40">
        <f t="shared" ref="D9:I9" si="0">D7+D8</f>
        <v>0</v>
      </c>
      <c r="E9" s="40">
        <f t="shared" si="0"/>
        <v>0</v>
      </c>
      <c r="F9" s="40">
        <f t="shared" si="0"/>
        <v>0</v>
      </c>
      <c r="G9" s="40">
        <f t="shared" si="0"/>
        <v>0</v>
      </c>
      <c r="H9" s="40">
        <f t="shared" si="0"/>
        <v>0</v>
      </c>
      <c r="I9" s="40">
        <f t="shared" si="0"/>
        <v>0</v>
      </c>
      <c r="K9" s="147" t="s">
        <v>373</v>
      </c>
      <c r="L9" s="106"/>
    </row>
    <row r="10" spans="1:12" ht="15" customHeight="1">
      <c r="A10" s="24"/>
      <c r="B10" s="12"/>
      <c r="C10" s="40"/>
      <c r="D10" s="40"/>
      <c r="E10" s="40"/>
      <c r="F10" s="40"/>
      <c r="G10" s="40"/>
      <c r="H10" s="40"/>
      <c r="I10" s="40"/>
      <c r="K10" s="132"/>
      <c r="L10" s="106"/>
    </row>
    <row r="11" spans="1:12" ht="15" customHeight="1">
      <c r="A11" s="24"/>
      <c r="B11" s="7" t="s">
        <v>32</v>
      </c>
      <c r="C11" s="40"/>
      <c r="D11" s="40"/>
      <c r="E11" s="40"/>
      <c r="F11" s="40"/>
      <c r="G11" s="40"/>
      <c r="H11" s="40"/>
      <c r="I11" s="40"/>
      <c r="K11" s="132"/>
      <c r="L11" s="106"/>
    </row>
    <row r="12" spans="1:12" ht="15" customHeight="1">
      <c r="A12" s="24"/>
      <c r="B12" s="9" t="s">
        <v>20</v>
      </c>
      <c r="C12" s="40"/>
      <c r="D12" s="40"/>
      <c r="E12" s="40"/>
      <c r="F12" s="40"/>
      <c r="G12" s="40"/>
      <c r="H12" s="40"/>
      <c r="I12" s="40"/>
      <c r="K12" s="132"/>
      <c r="L12" s="106"/>
    </row>
    <row r="13" spans="1:12" ht="15" customHeight="1">
      <c r="A13" s="24">
        <f>A9+1</f>
        <v>4</v>
      </c>
      <c r="B13" s="12" t="s">
        <v>79</v>
      </c>
      <c r="C13" s="58"/>
      <c r="D13" s="58"/>
      <c r="E13" s="58"/>
      <c r="F13" s="58"/>
      <c r="G13" s="58"/>
      <c r="H13" s="58"/>
      <c r="I13" s="58"/>
      <c r="K13" s="155" t="s">
        <v>374</v>
      </c>
      <c r="L13" s="163" t="s">
        <v>841</v>
      </c>
    </row>
    <row r="14" spans="1:12" ht="15" customHeight="1">
      <c r="A14" s="24">
        <f>A13+1</f>
        <v>5</v>
      </c>
      <c r="B14" s="12" t="s">
        <v>80</v>
      </c>
      <c r="C14" s="58"/>
      <c r="D14" s="58"/>
      <c r="E14" s="58"/>
      <c r="F14" s="58"/>
      <c r="G14" s="58"/>
      <c r="H14" s="58"/>
      <c r="I14" s="58"/>
      <c r="K14" s="155" t="s">
        <v>375</v>
      </c>
      <c r="L14" s="106" t="s">
        <v>842</v>
      </c>
    </row>
    <row r="15" spans="1:12" ht="15" customHeight="1">
      <c r="A15" s="24" t="str">
        <f>$A$14&amp;"."&amp;1</f>
        <v>5.1</v>
      </c>
      <c r="B15" s="105" t="s">
        <v>1208</v>
      </c>
      <c r="C15" s="58"/>
      <c r="D15" s="58"/>
      <c r="E15" s="58"/>
      <c r="F15" s="58"/>
      <c r="G15" s="58"/>
      <c r="H15" s="58"/>
      <c r="I15" s="58"/>
      <c r="K15" s="155" t="s">
        <v>1283</v>
      </c>
      <c r="L15" s="106"/>
    </row>
    <row r="16" spans="1:12" ht="15" customHeight="1">
      <c r="A16" s="24">
        <f>A14+1</f>
        <v>6</v>
      </c>
      <c r="B16" s="22" t="s">
        <v>81</v>
      </c>
      <c r="C16" s="58"/>
      <c r="D16" s="58"/>
      <c r="E16" s="58"/>
      <c r="F16" s="58"/>
      <c r="G16" s="58"/>
      <c r="H16" s="58"/>
      <c r="I16" s="58"/>
      <c r="K16" s="155" t="s">
        <v>376</v>
      </c>
      <c r="L16" s="106" t="s">
        <v>843</v>
      </c>
    </row>
    <row r="17" spans="1:12" ht="12.75">
      <c r="A17" s="24" t="str">
        <f>$A$16&amp;"."&amp;1</f>
        <v>6.1</v>
      </c>
      <c r="B17" s="48" t="s">
        <v>1638</v>
      </c>
      <c r="C17" s="42">
        <f>SUM(C18:C20)</f>
        <v>0</v>
      </c>
      <c r="D17" s="42">
        <f t="shared" ref="D17:I17" si="1">SUM(D18:D20)</f>
        <v>0</v>
      </c>
      <c r="E17" s="42">
        <f t="shared" si="1"/>
        <v>0</v>
      </c>
      <c r="F17" s="42">
        <f t="shared" si="1"/>
        <v>0</v>
      </c>
      <c r="G17" s="42">
        <f t="shared" si="1"/>
        <v>0</v>
      </c>
      <c r="H17" s="42">
        <f t="shared" si="1"/>
        <v>0</v>
      </c>
      <c r="I17" s="42">
        <f t="shared" si="1"/>
        <v>0</v>
      </c>
      <c r="K17" s="155" t="s">
        <v>1612</v>
      </c>
      <c r="L17" s="106"/>
    </row>
    <row r="18" spans="1:12" ht="15" customHeight="1">
      <c r="A18" s="24" t="str">
        <f>$A$17&amp;"."&amp;1</f>
        <v>6.1.1</v>
      </c>
      <c r="B18" s="263" t="s">
        <v>812</v>
      </c>
      <c r="C18" s="58"/>
      <c r="D18" s="58"/>
      <c r="E18" s="58"/>
      <c r="F18" s="58"/>
      <c r="G18" s="58"/>
      <c r="H18" s="58"/>
      <c r="I18" s="58"/>
      <c r="K18" s="155" t="s">
        <v>377</v>
      </c>
      <c r="L18" s="106"/>
    </row>
    <row r="19" spans="1:12" ht="15" customHeight="1">
      <c r="A19" s="24" t="str">
        <f>$A$17&amp;"."&amp;2</f>
        <v>6.1.2</v>
      </c>
      <c r="B19" s="263" t="s">
        <v>1292</v>
      </c>
      <c r="C19" s="58"/>
      <c r="D19" s="58"/>
      <c r="E19" s="58"/>
      <c r="F19" s="58"/>
      <c r="G19" s="58"/>
      <c r="H19" s="58"/>
      <c r="I19" s="58"/>
      <c r="K19" s="155" t="s">
        <v>1497</v>
      </c>
      <c r="L19" s="106"/>
    </row>
    <row r="20" spans="1:12" ht="15" customHeight="1">
      <c r="A20" s="24" t="str">
        <f>$A$17&amp;"."&amp;3</f>
        <v>6.1.3</v>
      </c>
      <c r="B20" s="263" t="s">
        <v>1608</v>
      </c>
      <c r="C20" s="58"/>
      <c r="D20" s="58"/>
      <c r="E20" s="58"/>
      <c r="F20" s="58"/>
      <c r="G20" s="58"/>
      <c r="H20" s="58"/>
      <c r="I20" s="58"/>
      <c r="K20" s="155" t="s">
        <v>1613</v>
      </c>
      <c r="L20" s="106"/>
    </row>
    <row r="21" spans="1:12" ht="15" customHeight="1">
      <c r="A21" s="24" t="str">
        <f>$A$16&amp;"."&amp;2</f>
        <v>6.2</v>
      </c>
      <c r="B21" s="260" t="s">
        <v>1609</v>
      </c>
      <c r="C21" s="42">
        <f>SUM(C22:C24)</f>
        <v>0</v>
      </c>
      <c r="D21" s="42">
        <f t="shared" ref="D21:I21" si="2">SUM(D22:D24)</f>
        <v>0</v>
      </c>
      <c r="E21" s="42">
        <f t="shared" si="2"/>
        <v>0</v>
      </c>
      <c r="F21" s="42">
        <f t="shared" si="2"/>
        <v>0</v>
      </c>
      <c r="G21" s="42">
        <f t="shared" si="2"/>
        <v>0</v>
      </c>
      <c r="H21" s="42">
        <f t="shared" si="2"/>
        <v>0</v>
      </c>
      <c r="I21" s="42">
        <f t="shared" si="2"/>
        <v>0</v>
      </c>
      <c r="K21" s="155" t="s">
        <v>1614</v>
      </c>
      <c r="L21" s="106"/>
    </row>
    <row r="22" spans="1:12" ht="15" customHeight="1">
      <c r="A22" s="24" t="str">
        <f>$A$21&amp;"."&amp;1</f>
        <v>6.2.1</v>
      </c>
      <c r="B22" s="263" t="s">
        <v>811</v>
      </c>
      <c r="C22" s="58"/>
      <c r="D22" s="58"/>
      <c r="E22" s="58"/>
      <c r="F22" s="58"/>
      <c r="G22" s="58"/>
      <c r="H22" s="58"/>
      <c r="I22" s="58"/>
      <c r="K22" s="155" t="s">
        <v>692</v>
      </c>
      <c r="L22" s="106"/>
    </row>
    <row r="23" spans="1:12" ht="15" customHeight="1">
      <c r="A23" s="24" t="str">
        <f>$A$21&amp;"."&amp;2</f>
        <v>6.2.2</v>
      </c>
      <c r="B23" s="263" t="s">
        <v>885</v>
      </c>
      <c r="C23" s="58"/>
      <c r="D23" s="58"/>
      <c r="E23" s="58"/>
      <c r="F23" s="58"/>
      <c r="G23" s="58"/>
      <c r="H23" s="58"/>
      <c r="I23" s="58"/>
      <c r="K23" s="155" t="s">
        <v>693</v>
      </c>
      <c r="L23" s="106"/>
    </row>
    <row r="24" spans="1:12" ht="15" customHeight="1">
      <c r="A24" s="24" t="str">
        <f>$A$21&amp;"."&amp;3</f>
        <v>6.2.3</v>
      </c>
      <c r="B24" s="263" t="s">
        <v>1610</v>
      </c>
      <c r="C24" s="58"/>
      <c r="D24" s="58"/>
      <c r="E24" s="58"/>
      <c r="F24" s="58"/>
      <c r="G24" s="58"/>
      <c r="H24" s="58"/>
      <c r="I24" s="58"/>
      <c r="J24" s="150"/>
      <c r="K24" s="155" t="s">
        <v>1615</v>
      </c>
      <c r="L24" s="163"/>
    </row>
    <row r="25" spans="1:12" ht="15" customHeight="1">
      <c r="A25" s="24" t="str">
        <f>$A$16&amp;"."&amp;3</f>
        <v>6.3</v>
      </c>
      <c r="B25" s="396" t="s">
        <v>1611</v>
      </c>
      <c r="C25" s="169">
        <f>C16-C17-C21</f>
        <v>0</v>
      </c>
      <c r="D25" s="169">
        <f t="shared" ref="D25:I25" si="3">D16-D17-D21</f>
        <v>0</v>
      </c>
      <c r="E25" s="169">
        <f t="shared" si="3"/>
        <v>0</v>
      </c>
      <c r="F25" s="169">
        <f t="shared" si="3"/>
        <v>0</v>
      </c>
      <c r="G25" s="169">
        <f t="shared" si="3"/>
        <v>0</v>
      </c>
      <c r="H25" s="169">
        <f t="shared" si="3"/>
        <v>0</v>
      </c>
      <c r="I25" s="169">
        <f t="shared" si="3"/>
        <v>0</v>
      </c>
      <c r="J25" s="150"/>
      <c r="K25" s="155" t="s">
        <v>814</v>
      </c>
      <c r="L25" s="163"/>
    </row>
    <row r="26" spans="1:12" ht="15" customHeight="1">
      <c r="A26" s="24">
        <f>A16+1</f>
        <v>7</v>
      </c>
      <c r="B26" s="9" t="s">
        <v>78</v>
      </c>
      <c r="C26" s="40">
        <f t="shared" ref="C26:I26" si="4">C13+C14+C16</f>
        <v>0</v>
      </c>
      <c r="D26" s="40">
        <f t="shared" si="4"/>
        <v>0</v>
      </c>
      <c r="E26" s="40">
        <f t="shared" si="4"/>
        <v>0</v>
      </c>
      <c r="F26" s="40">
        <f t="shared" si="4"/>
        <v>0</v>
      </c>
      <c r="G26" s="40">
        <f t="shared" si="4"/>
        <v>0</v>
      </c>
      <c r="H26" s="40">
        <f t="shared" si="4"/>
        <v>0</v>
      </c>
      <c r="I26" s="40">
        <f t="shared" si="4"/>
        <v>0</v>
      </c>
      <c r="K26" s="155" t="s">
        <v>378</v>
      </c>
      <c r="L26" s="106"/>
    </row>
    <row r="27" spans="1:12" ht="15" customHeight="1">
      <c r="A27" s="24"/>
      <c r="B27" s="9" t="s">
        <v>21</v>
      </c>
      <c r="C27" s="40"/>
      <c r="D27" s="40"/>
      <c r="E27" s="40"/>
      <c r="F27" s="40"/>
      <c r="G27" s="40"/>
      <c r="H27" s="40"/>
      <c r="I27" s="40"/>
      <c r="K27" s="132"/>
      <c r="L27" s="106"/>
    </row>
    <row r="28" spans="1:12" ht="15" customHeight="1">
      <c r="A28" s="24">
        <f>A26+1</f>
        <v>8</v>
      </c>
      <c r="B28" s="12" t="s">
        <v>79</v>
      </c>
      <c r="C28" s="58"/>
      <c r="D28" s="58"/>
      <c r="E28" s="58"/>
      <c r="F28" s="58"/>
      <c r="G28" s="58"/>
      <c r="H28" s="58"/>
      <c r="I28" s="58"/>
      <c r="K28" s="155" t="s">
        <v>379</v>
      </c>
      <c r="L28" s="106" t="s">
        <v>844</v>
      </c>
    </row>
    <row r="29" spans="1:12" ht="15" customHeight="1">
      <c r="A29" s="24">
        <f t="shared" ref="A29:A32" si="5">A28+1</f>
        <v>9</v>
      </c>
      <c r="B29" s="12" t="s">
        <v>80</v>
      </c>
      <c r="C29" s="58"/>
      <c r="D29" s="58"/>
      <c r="E29" s="58"/>
      <c r="F29" s="58"/>
      <c r="G29" s="58"/>
      <c r="H29" s="58"/>
      <c r="I29" s="58"/>
      <c r="K29" s="155" t="s">
        <v>380</v>
      </c>
      <c r="L29" s="106" t="s">
        <v>845</v>
      </c>
    </row>
    <row r="30" spans="1:12" ht="15" customHeight="1">
      <c r="A30" s="24">
        <f t="shared" si="5"/>
        <v>10</v>
      </c>
      <c r="B30" s="12" t="s">
        <v>81</v>
      </c>
      <c r="C30" s="58"/>
      <c r="D30" s="58"/>
      <c r="E30" s="58"/>
      <c r="F30" s="58"/>
      <c r="G30" s="58"/>
      <c r="H30" s="58"/>
      <c r="I30" s="58"/>
      <c r="K30" s="155" t="s">
        <v>381</v>
      </c>
      <c r="L30" s="106" t="s">
        <v>846</v>
      </c>
    </row>
    <row r="31" spans="1:12" ht="15" customHeight="1">
      <c r="A31" s="24">
        <f t="shared" si="5"/>
        <v>11</v>
      </c>
      <c r="B31" s="9" t="s">
        <v>82</v>
      </c>
      <c r="C31" s="40">
        <f>C28+C29+C30</f>
        <v>0</v>
      </c>
      <c r="D31" s="40">
        <f t="shared" ref="D31:I31" si="6">D28+D29+D30</f>
        <v>0</v>
      </c>
      <c r="E31" s="40">
        <f t="shared" si="6"/>
        <v>0</v>
      </c>
      <c r="F31" s="40">
        <f t="shared" si="6"/>
        <v>0</v>
      </c>
      <c r="G31" s="40">
        <f t="shared" si="6"/>
        <v>0</v>
      </c>
      <c r="H31" s="40">
        <f t="shared" si="6"/>
        <v>0</v>
      </c>
      <c r="I31" s="40">
        <f t="shared" si="6"/>
        <v>0</v>
      </c>
      <c r="K31" s="155" t="s">
        <v>382</v>
      </c>
      <c r="L31" s="106"/>
    </row>
    <row r="32" spans="1:12" ht="15" customHeight="1">
      <c r="A32" s="24">
        <f t="shared" si="5"/>
        <v>12</v>
      </c>
      <c r="B32" s="7" t="s">
        <v>83</v>
      </c>
      <c r="C32" s="40">
        <f>C26+C31</f>
        <v>0</v>
      </c>
      <c r="D32" s="40">
        <f t="shared" ref="D32:I32" si="7">D26+D31</f>
        <v>0</v>
      </c>
      <c r="E32" s="40">
        <f t="shared" si="7"/>
        <v>0</v>
      </c>
      <c r="F32" s="40">
        <f t="shared" si="7"/>
        <v>0</v>
      </c>
      <c r="G32" s="40">
        <f t="shared" si="7"/>
        <v>0</v>
      </c>
      <c r="H32" s="40">
        <f t="shared" si="7"/>
        <v>0</v>
      </c>
      <c r="I32" s="40">
        <f t="shared" si="7"/>
        <v>0</v>
      </c>
      <c r="K32" s="155" t="s">
        <v>383</v>
      </c>
      <c r="L32" s="106" t="s">
        <v>702</v>
      </c>
    </row>
    <row r="33" spans="1:12" ht="15" customHeight="1">
      <c r="A33" s="24"/>
      <c r="B33" s="12"/>
      <c r="C33" s="40"/>
      <c r="D33" s="40"/>
      <c r="E33" s="40"/>
      <c r="F33" s="40"/>
      <c r="G33" s="40"/>
      <c r="H33" s="40"/>
      <c r="I33" s="40"/>
      <c r="K33" s="132"/>
      <c r="L33" s="106"/>
    </row>
    <row r="34" spans="1:12" ht="15" customHeight="1">
      <c r="A34" s="24">
        <f>A32+1</f>
        <v>13</v>
      </c>
      <c r="B34" s="90" t="s">
        <v>1224</v>
      </c>
      <c r="C34" s="58"/>
      <c r="D34" s="58"/>
      <c r="E34" s="58"/>
      <c r="F34" s="58"/>
      <c r="G34" s="58"/>
      <c r="H34" s="58"/>
      <c r="I34" s="58"/>
      <c r="K34" s="155" t="s">
        <v>1229</v>
      </c>
      <c r="L34" s="106"/>
    </row>
    <row r="35" spans="1:12" ht="15" customHeight="1">
      <c r="A35" s="24" t="str">
        <f>$A$34&amp;"."&amp;1</f>
        <v>13.1</v>
      </c>
      <c r="B35" s="105" t="s">
        <v>1226</v>
      </c>
      <c r="C35" s="58"/>
      <c r="D35" s="58"/>
      <c r="E35" s="58"/>
      <c r="F35" s="58"/>
      <c r="G35" s="58"/>
      <c r="H35" s="58"/>
      <c r="I35" s="58"/>
      <c r="K35" s="155" t="s">
        <v>1230</v>
      </c>
      <c r="L35" s="106"/>
    </row>
    <row r="36" spans="1:12" ht="15" customHeight="1">
      <c r="A36" s="24"/>
      <c r="B36" s="90"/>
      <c r="C36" s="40"/>
      <c r="D36" s="40"/>
      <c r="E36" s="40"/>
      <c r="F36" s="40"/>
      <c r="G36" s="40"/>
      <c r="H36" s="40"/>
      <c r="I36" s="40"/>
      <c r="K36" s="132"/>
      <c r="L36" s="106"/>
    </row>
    <row r="37" spans="1:12" ht="15" customHeight="1">
      <c r="A37" s="24">
        <f>A34+1</f>
        <v>14</v>
      </c>
      <c r="B37" s="171" t="s">
        <v>1223</v>
      </c>
      <c r="C37" s="40">
        <f t="shared" ref="C37:I37" si="8">C9+C32+C34</f>
        <v>0</v>
      </c>
      <c r="D37" s="40">
        <f t="shared" si="8"/>
        <v>0</v>
      </c>
      <c r="E37" s="40">
        <f t="shared" si="8"/>
        <v>0</v>
      </c>
      <c r="F37" s="40">
        <f t="shared" si="8"/>
        <v>0</v>
      </c>
      <c r="G37" s="40">
        <f t="shared" si="8"/>
        <v>0</v>
      </c>
      <c r="H37" s="40">
        <f t="shared" si="8"/>
        <v>0</v>
      </c>
      <c r="I37" s="40">
        <f t="shared" si="8"/>
        <v>0</v>
      </c>
      <c r="K37" s="156" t="s">
        <v>384</v>
      </c>
      <c r="L37" s="107"/>
    </row>
    <row r="38" spans="1:12" ht="15" customHeight="1">
      <c r="A38" s="475" t="s">
        <v>858</v>
      </c>
      <c r="B38" s="475"/>
      <c r="C38" s="475"/>
      <c r="D38" s="475"/>
      <c r="E38" s="475"/>
      <c r="F38" s="475"/>
      <c r="G38" s="475"/>
      <c r="H38" s="475"/>
      <c r="I38" s="475"/>
      <c r="K38" s="475" t="s">
        <v>788</v>
      </c>
      <c r="L38" s="475"/>
    </row>
    <row r="39" spans="1:12" ht="9.75" customHeight="1">
      <c r="A39" s="472"/>
      <c r="B39" s="472"/>
      <c r="C39" s="472"/>
      <c r="D39" s="472"/>
      <c r="E39" s="472"/>
      <c r="F39" s="472"/>
      <c r="G39" s="472"/>
      <c r="H39" s="472"/>
      <c r="I39" s="472"/>
      <c r="K39" s="472"/>
      <c r="L39" s="472"/>
    </row>
    <row r="40" spans="1:12" ht="15" customHeight="1">
      <c r="A40" s="530" t="s">
        <v>886</v>
      </c>
      <c r="B40" s="530"/>
      <c r="C40" s="530"/>
      <c r="D40" s="530"/>
      <c r="E40" s="530"/>
      <c r="F40" s="530"/>
      <c r="G40" s="530"/>
      <c r="H40" s="530"/>
      <c r="I40" s="530"/>
      <c r="K40" s="472"/>
      <c r="L40" s="472"/>
    </row>
    <row r="41" spans="1:12" ht="15" customHeight="1">
      <c r="A41" s="59"/>
      <c r="B41" s="15"/>
    </row>
    <row r="42" spans="1:12" ht="15" customHeight="1">
      <c r="A42" s="481" t="s">
        <v>891</v>
      </c>
      <c r="B42" s="482"/>
      <c r="C42" s="442" t="s">
        <v>45</v>
      </c>
      <c r="D42" s="453" t="str">
        <f>Resultat!$D$1</f>
        <v>Basisscenario</v>
      </c>
      <c r="E42" s="453"/>
      <c r="F42" s="453"/>
      <c r="G42" s="454" t="str">
        <f>Resultat!$G$1</f>
        <v>Stress-scenario</v>
      </c>
      <c r="H42" s="454"/>
      <c r="I42" s="454"/>
    </row>
    <row r="43" spans="1:12" ht="15" customHeight="1">
      <c r="A43" s="483"/>
      <c r="B43" s="484"/>
      <c r="C43" s="442"/>
      <c r="D43" s="453"/>
      <c r="E43" s="453"/>
      <c r="F43" s="453"/>
      <c r="G43" s="454"/>
      <c r="H43" s="454"/>
      <c r="I43" s="454"/>
    </row>
    <row r="44" spans="1:12" ht="15" customHeight="1">
      <c r="A44" s="483"/>
      <c r="B44" s="484"/>
      <c r="C44" s="72" t="s">
        <v>1</v>
      </c>
      <c r="D44" s="442" t="s">
        <v>22</v>
      </c>
      <c r="E44" s="442"/>
      <c r="F44" s="442"/>
      <c r="G44" s="442" t="s">
        <v>22</v>
      </c>
      <c r="H44" s="442"/>
      <c r="I44" s="442"/>
    </row>
    <row r="45" spans="1:12" ht="15" customHeight="1">
      <c r="A45" s="483"/>
      <c r="B45" s="484"/>
      <c r="C45" s="72" t="s">
        <v>229</v>
      </c>
      <c r="D45" s="443" t="s">
        <v>229</v>
      </c>
      <c r="E45" s="443"/>
      <c r="F45" s="443"/>
      <c r="G45" s="443" t="s">
        <v>229</v>
      </c>
      <c r="H45" s="443"/>
      <c r="I45" s="443"/>
      <c r="K45" s="445" t="s">
        <v>689</v>
      </c>
      <c r="L45" s="528" t="s">
        <v>690</v>
      </c>
    </row>
    <row r="46" spans="1:12" ht="15" customHeight="1">
      <c r="A46" s="485"/>
      <c r="B46" s="486"/>
      <c r="C46" s="72">
        <f>Resultat!$C$5</f>
        <v>2025</v>
      </c>
      <c r="D46" s="72">
        <f>Resultat!$D$5</f>
        <v>2026</v>
      </c>
      <c r="E46" s="72">
        <f>Resultat!$E$5</f>
        <v>2027</v>
      </c>
      <c r="F46" s="72">
        <f>Resultat!$F$5</f>
        <v>2028</v>
      </c>
      <c r="G46" s="72">
        <f>Resultat!$G$5</f>
        <v>2026</v>
      </c>
      <c r="H46" s="72">
        <f>Resultat!$H$5</f>
        <v>2027</v>
      </c>
      <c r="I46" s="72">
        <f>Resultat!$I$5</f>
        <v>2028</v>
      </c>
      <c r="K46" s="446"/>
      <c r="L46" s="529"/>
    </row>
    <row r="47" spans="1:12" ht="15" customHeight="1">
      <c r="A47" s="24"/>
      <c r="B47" s="7" t="s">
        <v>28</v>
      </c>
      <c r="C47" s="40"/>
      <c r="D47" s="40"/>
      <c r="E47" s="40"/>
      <c r="F47" s="40"/>
      <c r="G47" s="40"/>
      <c r="H47" s="40"/>
      <c r="I47" s="40"/>
      <c r="K47" s="104"/>
      <c r="L47" s="106"/>
    </row>
    <row r="48" spans="1:12" ht="15" customHeight="1">
      <c r="A48" s="24">
        <f>A37+1</f>
        <v>15</v>
      </c>
      <c r="B48" s="12" t="s">
        <v>26</v>
      </c>
      <c r="C48" s="58"/>
      <c r="D48" s="58"/>
      <c r="E48" s="58"/>
      <c r="F48" s="58"/>
      <c r="G48" s="58"/>
      <c r="H48" s="58"/>
      <c r="I48" s="58"/>
      <c r="K48" s="102" t="s">
        <v>385</v>
      </c>
      <c r="L48" s="106"/>
    </row>
    <row r="49" spans="1:12" ht="15" customHeight="1">
      <c r="A49" s="24">
        <f>A48+1</f>
        <v>16</v>
      </c>
      <c r="B49" s="12" t="s">
        <v>33</v>
      </c>
      <c r="C49" s="58"/>
      <c r="D49" s="58"/>
      <c r="E49" s="58"/>
      <c r="F49" s="58"/>
      <c r="G49" s="58"/>
      <c r="H49" s="58"/>
      <c r="I49" s="58"/>
      <c r="K49" s="102" t="s">
        <v>386</v>
      </c>
      <c r="L49" s="106"/>
    </row>
    <row r="50" spans="1:12" ht="15" customHeight="1">
      <c r="A50" s="24">
        <f>A49+1</f>
        <v>17</v>
      </c>
      <c r="B50" s="7" t="s">
        <v>85</v>
      </c>
      <c r="C50" s="40">
        <f>C48+C49</f>
        <v>0</v>
      </c>
      <c r="D50" s="40">
        <f t="shared" ref="D50:I50" si="9">D48+D49</f>
        <v>0</v>
      </c>
      <c r="E50" s="40">
        <f t="shared" si="9"/>
        <v>0</v>
      </c>
      <c r="F50" s="40">
        <f t="shared" si="9"/>
        <v>0</v>
      </c>
      <c r="G50" s="40">
        <f t="shared" si="9"/>
        <v>0</v>
      </c>
      <c r="H50" s="40">
        <f t="shared" si="9"/>
        <v>0</v>
      </c>
      <c r="I50" s="40">
        <f t="shared" si="9"/>
        <v>0</v>
      </c>
      <c r="K50" s="102" t="s">
        <v>387</v>
      </c>
      <c r="L50" s="106"/>
    </row>
    <row r="51" spans="1:12" ht="15" customHeight="1">
      <c r="A51" s="24"/>
      <c r="B51" s="12"/>
      <c r="C51" s="40"/>
      <c r="D51" s="40"/>
      <c r="E51" s="40"/>
      <c r="F51" s="40"/>
      <c r="G51" s="40"/>
      <c r="H51" s="40"/>
      <c r="I51" s="40"/>
      <c r="K51" s="104"/>
      <c r="L51" s="106"/>
    </row>
    <row r="52" spans="1:12" ht="15" customHeight="1">
      <c r="A52" s="24"/>
      <c r="B52" s="7" t="s">
        <v>27</v>
      </c>
      <c r="C52" s="40"/>
      <c r="D52" s="40"/>
      <c r="E52" s="40"/>
      <c r="F52" s="40"/>
      <c r="G52" s="40"/>
      <c r="H52" s="40"/>
      <c r="I52" s="40"/>
      <c r="K52" s="104"/>
      <c r="L52" s="106"/>
    </row>
    <row r="53" spans="1:12" ht="15" customHeight="1">
      <c r="A53" s="24"/>
      <c r="B53" s="9" t="s">
        <v>20</v>
      </c>
      <c r="C53" s="40"/>
      <c r="D53" s="40"/>
      <c r="E53" s="40"/>
      <c r="F53" s="40"/>
      <c r="G53" s="40"/>
      <c r="H53" s="40"/>
      <c r="I53" s="40"/>
      <c r="K53" s="104"/>
      <c r="L53" s="106"/>
    </row>
    <row r="54" spans="1:12" ht="15" customHeight="1">
      <c r="A54" s="24">
        <f>A50+1</f>
        <v>18</v>
      </c>
      <c r="B54" s="12" t="s">
        <v>79</v>
      </c>
      <c r="C54" s="58"/>
      <c r="D54" s="58"/>
      <c r="E54" s="58"/>
      <c r="F54" s="58"/>
      <c r="G54" s="58"/>
      <c r="H54" s="58"/>
      <c r="I54" s="58"/>
      <c r="K54" s="139" t="s">
        <v>388</v>
      </c>
      <c r="L54" s="106" t="s">
        <v>691</v>
      </c>
    </row>
    <row r="55" spans="1:12" ht="15" customHeight="1">
      <c r="A55" s="24">
        <f>A54+1</f>
        <v>19</v>
      </c>
      <c r="B55" s="12" t="s">
        <v>80</v>
      </c>
      <c r="C55" s="58"/>
      <c r="D55" s="58"/>
      <c r="E55" s="58"/>
      <c r="F55" s="58"/>
      <c r="G55" s="58"/>
      <c r="H55" s="58"/>
      <c r="I55" s="58"/>
      <c r="K55" s="139" t="s">
        <v>389</v>
      </c>
      <c r="L55" s="106" t="s">
        <v>696</v>
      </c>
    </row>
    <row r="56" spans="1:12" ht="15" customHeight="1">
      <c r="A56" s="24" t="str">
        <f>$A$55&amp;"."&amp;1</f>
        <v>19.1</v>
      </c>
      <c r="B56" s="105" t="s">
        <v>1208</v>
      </c>
      <c r="C56" s="58"/>
      <c r="D56" s="58"/>
      <c r="E56" s="58"/>
      <c r="F56" s="58"/>
      <c r="G56" s="58"/>
      <c r="H56" s="58"/>
      <c r="I56" s="58"/>
      <c r="K56" s="139" t="s">
        <v>1284</v>
      </c>
      <c r="L56" s="106"/>
    </row>
    <row r="57" spans="1:12" ht="15" customHeight="1">
      <c r="A57" s="24">
        <f>A55+1</f>
        <v>20</v>
      </c>
      <c r="B57" s="12" t="s">
        <v>81</v>
      </c>
      <c r="C57" s="58"/>
      <c r="D57" s="58"/>
      <c r="E57" s="58"/>
      <c r="F57" s="58"/>
      <c r="G57" s="58"/>
      <c r="H57" s="58"/>
      <c r="I57" s="58"/>
      <c r="K57" s="139" t="s">
        <v>390</v>
      </c>
      <c r="L57" s="106" t="s">
        <v>697</v>
      </c>
    </row>
    <row r="58" spans="1:12" ht="15" customHeight="1">
      <c r="A58" s="48" t="str">
        <f>$A$57&amp;"."&amp;1</f>
        <v>20.1</v>
      </c>
      <c r="B58" s="260" t="s">
        <v>1606</v>
      </c>
      <c r="C58" s="51">
        <f>SUM(C59:C61)</f>
        <v>0</v>
      </c>
      <c r="D58" s="51">
        <f t="shared" ref="D58:I58" si="10">SUM(D59:D61)</f>
        <v>0</v>
      </c>
      <c r="E58" s="51">
        <f t="shared" si="10"/>
        <v>0</v>
      </c>
      <c r="F58" s="51">
        <f t="shared" si="10"/>
        <v>0</v>
      </c>
      <c r="G58" s="51">
        <f t="shared" si="10"/>
        <v>0</v>
      </c>
      <c r="H58" s="51">
        <f t="shared" si="10"/>
        <v>0</v>
      </c>
      <c r="I58" s="51">
        <f t="shared" si="10"/>
        <v>0</v>
      </c>
      <c r="J58" s="32"/>
      <c r="K58" s="139" t="s">
        <v>1616</v>
      </c>
      <c r="L58" s="106"/>
    </row>
    <row r="59" spans="1:12" ht="15" customHeight="1">
      <c r="A59" s="48" t="str">
        <f>$A$58&amp;"."&amp;1</f>
        <v>20.1.1</v>
      </c>
      <c r="B59" s="263" t="s">
        <v>1607</v>
      </c>
      <c r="C59" s="58"/>
      <c r="D59" s="58"/>
      <c r="E59" s="58"/>
      <c r="F59" s="58"/>
      <c r="G59" s="58"/>
      <c r="H59" s="58"/>
      <c r="I59" s="58"/>
      <c r="J59" s="32"/>
      <c r="K59" s="139" t="s">
        <v>391</v>
      </c>
      <c r="L59" s="106"/>
    </row>
    <row r="60" spans="1:12" ht="15" customHeight="1">
      <c r="A60" s="48" t="str">
        <f>$A$58&amp;"."&amp;2</f>
        <v>20.1.2</v>
      </c>
      <c r="B60" s="263" t="s">
        <v>1292</v>
      </c>
      <c r="C60" s="58"/>
      <c r="D60" s="58"/>
      <c r="E60" s="58"/>
      <c r="F60" s="58"/>
      <c r="G60" s="58"/>
      <c r="H60" s="58"/>
      <c r="I60" s="58"/>
      <c r="J60" s="32"/>
      <c r="K60" s="139" t="s">
        <v>1496</v>
      </c>
      <c r="L60" s="106"/>
    </row>
    <row r="61" spans="1:12" ht="15" customHeight="1">
      <c r="A61" s="48" t="str">
        <f>$A$58&amp;"."&amp;3</f>
        <v>20.1.3</v>
      </c>
      <c r="B61" s="263" t="s">
        <v>1608</v>
      </c>
      <c r="C61" s="58"/>
      <c r="D61" s="58"/>
      <c r="E61" s="58"/>
      <c r="F61" s="58"/>
      <c r="G61" s="58"/>
      <c r="H61" s="58"/>
      <c r="I61" s="58"/>
      <c r="J61" s="32"/>
      <c r="K61" s="139" t="s">
        <v>1985</v>
      </c>
      <c r="L61" s="106"/>
    </row>
    <row r="62" spans="1:12" ht="15" customHeight="1">
      <c r="A62" s="48" t="str">
        <f>$A$57&amp;"."&amp;2</f>
        <v>20.2</v>
      </c>
      <c r="B62" s="260" t="s">
        <v>1609</v>
      </c>
      <c r="C62" s="51">
        <f>SUM(C63:C65)</f>
        <v>0</v>
      </c>
      <c r="D62" s="51">
        <f t="shared" ref="D62:I62" si="11">SUM(D63:D65)</f>
        <v>0</v>
      </c>
      <c r="E62" s="51">
        <f t="shared" si="11"/>
        <v>0</v>
      </c>
      <c r="F62" s="51">
        <f t="shared" si="11"/>
        <v>0</v>
      </c>
      <c r="G62" s="51">
        <f t="shared" si="11"/>
        <v>0</v>
      </c>
      <c r="H62" s="51">
        <f t="shared" si="11"/>
        <v>0</v>
      </c>
      <c r="I62" s="51">
        <f t="shared" si="11"/>
        <v>0</v>
      </c>
      <c r="J62" s="32"/>
      <c r="K62" s="139" t="s">
        <v>1617</v>
      </c>
      <c r="L62" s="106"/>
    </row>
    <row r="63" spans="1:12" ht="15" customHeight="1">
      <c r="A63" s="48" t="str">
        <f>$A$62&amp;"."&amp;1</f>
        <v>20.2.1</v>
      </c>
      <c r="B63" s="263" t="s">
        <v>811</v>
      </c>
      <c r="C63" s="58"/>
      <c r="D63" s="58"/>
      <c r="E63" s="58"/>
      <c r="F63" s="58"/>
      <c r="G63" s="58"/>
      <c r="H63" s="58"/>
      <c r="I63" s="58"/>
      <c r="J63" s="32"/>
      <c r="K63" s="139" t="s">
        <v>694</v>
      </c>
      <c r="L63" s="106"/>
    </row>
    <row r="64" spans="1:12" ht="15" customHeight="1">
      <c r="A64" s="48" t="str">
        <f>$A$62&amp;"."&amp;2</f>
        <v>20.2.2</v>
      </c>
      <c r="B64" s="263" t="s">
        <v>885</v>
      </c>
      <c r="C64" s="58"/>
      <c r="D64" s="58"/>
      <c r="E64" s="58"/>
      <c r="F64" s="58"/>
      <c r="G64" s="58"/>
      <c r="H64" s="58"/>
      <c r="I64" s="58"/>
      <c r="J64" s="32"/>
      <c r="K64" s="139" t="s">
        <v>695</v>
      </c>
      <c r="L64" s="106"/>
    </row>
    <row r="65" spans="1:12" ht="15" customHeight="1">
      <c r="A65" s="48" t="str">
        <f>$A$62&amp;"."&amp;3</f>
        <v>20.2.3</v>
      </c>
      <c r="B65" s="263" t="s">
        <v>1610</v>
      </c>
      <c r="C65" s="58"/>
      <c r="D65" s="58"/>
      <c r="E65" s="58"/>
      <c r="F65" s="58"/>
      <c r="G65" s="58"/>
      <c r="H65" s="58"/>
      <c r="I65" s="58"/>
      <c r="J65" s="381"/>
      <c r="K65" s="139" t="s">
        <v>1986</v>
      </c>
      <c r="L65" s="163"/>
    </row>
    <row r="66" spans="1:12" ht="15" customHeight="1">
      <c r="A66" s="48" t="str">
        <f>$A$57&amp;"."&amp;3</f>
        <v>20.3</v>
      </c>
      <c r="B66" s="260" t="s">
        <v>1611</v>
      </c>
      <c r="C66" s="160">
        <f>C57-C58-C62</f>
        <v>0</v>
      </c>
      <c r="D66" s="160">
        <f t="shared" ref="D66:I66" si="12">D57-D58-D62</f>
        <v>0</v>
      </c>
      <c r="E66" s="160">
        <f t="shared" si="12"/>
        <v>0</v>
      </c>
      <c r="F66" s="160">
        <f t="shared" si="12"/>
        <v>0</v>
      </c>
      <c r="G66" s="160">
        <f t="shared" si="12"/>
        <v>0</v>
      </c>
      <c r="H66" s="160">
        <f t="shared" si="12"/>
        <v>0</v>
      </c>
      <c r="I66" s="160">
        <f t="shared" si="12"/>
        <v>0</v>
      </c>
      <c r="J66" s="381"/>
      <c r="K66" s="139" t="s">
        <v>813</v>
      </c>
      <c r="L66" s="163"/>
    </row>
    <row r="67" spans="1:12" ht="15" customHeight="1">
      <c r="A67" s="91">
        <f>A57+1</f>
        <v>21</v>
      </c>
      <c r="B67" s="170" t="s">
        <v>78</v>
      </c>
      <c r="C67" s="169">
        <f t="shared" ref="C67:I67" si="13">C54+C55+C57</f>
        <v>0</v>
      </c>
      <c r="D67" s="169">
        <f t="shared" si="13"/>
        <v>0</v>
      </c>
      <c r="E67" s="169">
        <f t="shared" si="13"/>
        <v>0</v>
      </c>
      <c r="F67" s="169">
        <f t="shared" si="13"/>
        <v>0</v>
      </c>
      <c r="G67" s="169">
        <f t="shared" si="13"/>
        <v>0</v>
      </c>
      <c r="H67" s="169">
        <f t="shared" si="13"/>
        <v>0</v>
      </c>
      <c r="I67" s="169">
        <f t="shared" si="13"/>
        <v>0</v>
      </c>
      <c r="J67" s="150"/>
      <c r="K67" s="139" t="s">
        <v>392</v>
      </c>
      <c r="L67" s="163"/>
    </row>
    <row r="68" spans="1:12" ht="15" customHeight="1">
      <c r="A68" s="91"/>
      <c r="B68" s="170" t="s">
        <v>21</v>
      </c>
      <c r="C68" s="149"/>
      <c r="D68" s="149"/>
      <c r="E68" s="149"/>
      <c r="F68" s="149"/>
      <c r="G68" s="149"/>
      <c r="H68" s="149"/>
      <c r="I68" s="149"/>
      <c r="J68" s="150"/>
      <c r="K68" s="102"/>
      <c r="L68" s="163"/>
    </row>
    <row r="69" spans="1:12" ht="15" customHeight="1">
      <c r="A69" s="91">
        <f>A67+1</f>
        <v>22</v>
      </c>
      <c r="B69" s="90" t="s">
        <v>79</v>
      </c>
      <c r="C69" s="61"/>
      <c r="D69" s="61"/>
      <c r="E69" s="61"/>
      <c r="F69" s="61"/>
      <c r="G69" s="61"/>
      <c r="H69" s="61"/>
      <c r="I69" s="61"/>
      <c r="J69" s="150"/>
      <c r="K69" s="139" t="s">
        <v>393</v>
      </c>
      <c r="L69" s="163" t="s">
        <v>691</v>
      </c>
    </row>
    <row r="70" spans="1:12" ht="15" customHeight="1">
      <c r="A70" s="91">
        <f>A69+1</f>
        <v>23</v>
      </c>
      <c r="B70" s="90" t="s">
        <v>80</v>
      </c>
      <c r="C70" s="61"/>
      <c r="D70" s="61"/>
      <c r="E70" s="61"/>
      <c r="F70" s="61"/>
      <c r="G70" s="61"/>
      <c r="H70" s="61"/>
      <c r="I70" s="61"/>
      <c r="J70" s="150"/>
      <c r="K70" s="139" t="s">
        <v>394</v>
      </c>
      <c r="L70" s="163" t="s">
        <v>696</v>
      </c>
    </row>
    <row r="71" spans="1:12" ht="15" customHeight="1">
      <c r="A71" s="24">
        <f>A70+1</f>
        <v>24</v>
      </c>
      <c r="B71" s="12" t="s">
        <v>81</v>
      </c>
      <c r="C71" s="58"/>
      <c r="D71" s="58"/>
      <c r="E71" s="58"/>
      <c r="F71" s="58"/>
      <c r="G71" s="58"/>
      <c r="H71" s="58"/>
      <c r="I71" s="58"/>
      <c r="K71" s="139" t="s">
        <v>395</v>
      </c>
      <c r="L71" s="106" t="s">
        <v>697</v>
      </c>
    </row>
    <row r="72" spans="1:12" ht="15" customHeight="1">
      <c r="A72" s="24">
        <f t="shared" ref="A72:A73" si="14">A71+1</f>
        <v>25</v>
      </c>
      <c r="B72" s="9" t="s">
        <v>82</v>
      </c>
      <c r="C72" s="40">
        <f>C69+C70+C71</f>
        <v>0</v>
      </c>
      <c r="D72" s="40">
        <f t="shared" ref="D72:I72" si="15">D69+D70+D71</f>
        <v>0</v>
      </c>
      <c r="E72" s="40">
        <f t="shared" si="15"/>
        <v>0</v>
      </c>
      <c r="F72" s="40">
        <f t="shared" si="15"/>
        <v>0</v>
      </c>
      <c r="G72" s="40">
        <f t="shared" si="15"/>
        <v>0</v>
      </c>
      <c r="H72" s="40">
        <f t="shared" si="15"/>
        <v>0</v>
      </c>
      <c r="I72" s="40">
        <f t="shared" si="15"/>
        <v>0</v>
      </c>
      <c r="K72" s="139" t="s">
        <v>396</v>
      </c>
      <c r="L72" s="106"/>
    </row>
    <row r="73" spans="1:12" ht="15" customHeight="1">
      <c r="A73" s="24">
        <f t="shared" si="14"/>
        <v>26</v>
      </c>
      <c r="B73" s="7" t="s">
        <v>86</v>
      </c>
      <c r="C73" s="40">
        <f>C67+C72</f>
        <v>0</v>
      </c>
      <c r="D73" s="40">
        <f t="shared" ref="D73:I73" si="16">D67+D72</f>
        <v>0</v>
      </c>
      <c r="E73" s="40">
        <f t="shared" si="16"/>
        <v>0</v>
      </c>
      <c r="F73" s="40">
        <f t="shared" si="16"/>
        <v>0</v>
      </c>
      <c r="G73" s="40">
        <f t="shared" si="16"/>
        <v>0</v>
      </c>
      <c r="H73" s="40">
        <f t="shared" si="16"/>
        <v>0</v>
      </c>
      <c r="I73" s="40">
        <f t="shared" si="16"/>
        <v>0</v>
      </c>
      <c r="K73" s="139" t="s">
        <v>397</v>
      </c>
      <c r="L73" s="106" t="s">
        <v>698</v>
      </c>
    </row>
    <row r="74" spans="1:12" ht="15" customHeight="1">
      <c r="A74" s="24"/>
      <c r="B74" s="7"/>
      <c r="C74" s="40"/>
      <c r="D74" s="40"/>
      <c r="E74" s="40"/>
      <c r="F74" s="40"/>
      <c r="G74" s="40"/>
      <c r="H74" s="40"/>
      <c r="I74" s="40"/>
      <c r="K74" s="139"/>
      <c r="L74" s="106"/>
    </row>
    <row r="75" spans="1:12" ht="15" customHeight="1">
      <c r="A75" s="24">
        <f>A73+1</f>
        <v>27</v>
      </c>
      <c r="B75" s="90" t="s">
        <v>1210</v>
      </c>
      <c r="C75" s="58"/>
      <c r="D75" s="58"/>
      <c r="E75" s="58"/>
      <c r="F75" s="58"/>
      <c r="G75" s="58"/>
      <c r="H75" s="58"/>
      <c r="I75" s="58"/>
      <c r="K75" s="155" t="s">
        <v>1231</v>
      </c>
      <c r="L75" s="106"/>
    </row>
    <row r="76" spans="1:12" ht="15" customHeight="1">
      <c r="A76" s="24" t="str">
        <f>$A$75&amp;"."&amp;1</f>
        <v>27.1</v>
      </c>
      <c r="B76" s="105" t="s">
        <v>1209</v>
      </c>
      <c r="C76" s="58"/>
      <c r="D76" s="58"/>
      <c r="E76" s="58"/>
      <c r="F76" s="58"/>
      <c r="G76" s="58"/>
      <c r="H76" s="58"/>
      <c r="I76" s="58"/>
      <c r="K76" s="155" t="s">
        <v>1232</v>
      </c>
      <c r="L76" s="106"/>
    </row>
    <row r="77" spans="1:12" ht="15" customHeight="1">
      <c r="A77" s="24"/>
      <c r="B77" s="90"/>
      <c r="C77" s="40"/>
      <c r="D77" s="40"/>
      <c r="E77" s="40"/>
      <c r="F77" s="40"/>
      <c r="G77" s="40"/>
      <c r="H77" s="40"/>
      <c r="I77" s="40"/>
      <c r="K77" s="104"/>
      <c r="L77" s="106"/>
    </row>
    <row r="78" spans="1:12" ht="15" customHeight="1">
      <c r="A78" s="24">
        <f>A75+1</f>
        <v>28</v>
      </c>
      <c r="B78" s="171" t="s">
        <v>1225</v>
      </c>
      <c r="C78" s="40">
        <f t="shared" ref="C78:I78" si="17">C50+C73+C75</f>
        <v>0</v>
      </c>
      <c r="D78" s="40">
        <f t="shared" si="17"/>
        <v>0</v>
      </c>
      <c r="E78" s="40">
        <f t="shared" si="17"/>
        <v>0</v>
      </c>
      <c r="F78" s="40">
        <f t="shared" si="17"/>
        <v>0</v>
      </c>
      <c r="G78" s="40">
        <f t="shared" si="17"/>
        <v>0</v>
      </c>
      <c r="H78" s="40">
        <f t="shared" si="17"/>
        <v>0</v>
      </c>
      <c r="I78" s="40">
        <f t="shared" si="17"/>
        <v>0</v>
      </c>
      <c r="K78" s="140" t="s">
        <v>398</v>
      </c>
      <c r="L78" s="107"/>
    </row>
    <row r="79" spans="1:12" ht="15" customHeight="1">
      <c r="A79" s="475" t="s">
        <v>791</v>
      </c>
      <c r="B79" s="475"/>
      <c r="C79" s="475"/>
      <c r="D79" s="475"/>
      <c r="E79" s="475"/>
      <c r="F79" s="475"/>
      <c r="G79" s="475"/>
      <c r="H79" s="475"/>
      <c r="I79" s="475"/>
      <c r="K79" s="472" t="s">
        <v>790</v>
      </c>
      <c r="L79" s="472"/>
    </row>
    <row r="80" spans="1:12" ht="15" customHeight="1">
      <c r="A80" s="472"/>
      <c r="B80" s="472"/>
      <c r="C80" s="472"/>
      <c r="D80" s="472"/>
      <c r="E80" s="472"/>
      <c r="F80" s="472"/>
      <c r="G80" s="472"/>
      <c r="H80" s="472"/>
      <c r="I80" s="472"/>
      <c r="K80" s="472"/>
      <c r="L80" s="472"/>
    </row>
    <row r="81" spans="1:12" ht="15" customHeight="1">
      <c r="A81" s="530" t="s">
        <v>886</v>
      </c>
      <c r="B81" s="530"/>
      <c r="C81" s="530"/>
      <c r="D81" s="530"/>
      <c r="E81" s="530"/>
      <c r="F81" s="530"/>
      <c r="G81" s="530"/>
      <c r="H81" s="530"/>
      <c r="I81" s="530"/>
      <c r="K81" s="472"/>
      <c r="L81" s="472"/>
    </row>
    <row r="82" spans="1:12" ht="15" customHeight="1">
      <c r="A82" s="25"/>
      <c r="B82" s="15"/>
      <c r="K82" s="100"/>
      <c r="L82" s="100"/>
    </row>
    <row r="83" spans="1:12" ht="15" customHeight="1">
      <c r="A83" s="481" t="s">
        <v>892</v>
      </c>
      <c r="B83" s="482"/>
      <c r="C83" s="442" t="s">
        <v>45</v>
      </c>
      <c r="D83" s="453" t="str">
        <f>Resultat!$D$1</f>
        <v>Basisscenario</v>
      </c>
      <c r="E83" s="453"/>
      <c r="F83" s="453"/>
      <c r="G83" s="454" t="str">
        <f>Resultat!$G$1</f>
        <v>Stress-scenario</v>
      </c>
      <c r="H83" s="454"/>
      <c r="I83" s="454"/>
    </row>
    <row r="84" spans="1:12" ht="15" customHeight="1">
      <c r="A84" s="483"/>
      <c r="B84" s="484"/>
      <c r="C84" s="442"/>
      <c r="D84" s="453"/>
      <c r="E84" s="453"/>
      <c r="F84" s="453"/>
      <c r="G84" s="454"/>
      <c r="H84" s="454"/>
      <c r="I84" s="454"/>
    </row>
    <row r="85" spans="1:12" ht="15" customHeight="1">
      <c r="A85" s="483"/>
      <c r="B85" s="484"/>
      <c r="C85" s="72" t="s">
        <v>1</v>
      </c>
      <c r="D85" s="442" t="s">
        <v>22</v>
      </c>
      <c r="E85" s="442"/>
      <c r="F85" s="442"/>
      <c r="G85" s="442" t="s">
        <v>22</v>
      </c>
      <c r="H85" s="442"/>
      <c r="I85" s="442"/>
    </row>
    <row r="86" spans="1:12" ht="15" customHeight="1">
      <c r="A86" s="483"/>
      <c r="B86" s="484"/>
      <c r="C86" s="72" t="s">
        <v>229</v>
      </c>
      <c r="D86" s="443" t="s">
        <v>229</v>
      </c>
      <c r="E86" s="443"/>
      <c r="F86" s="443"/>
      <c r="G86" s="443" t="s">
        <v>229</v>
      </c>
      <c r="H86" s="443"/>
      <c r="I86" s="443"/>
      <c r="K86" s="445" t="s">
        <v>689</v>
      </c>
      <c r="L86" s="528" t="s">
        <v>690</v>
      </c>
    </row>
    <row r="87" spans="1:12" ht="15" customHeight="1">
      <c r="A87" s="485"/>
      <c r="B87" s="486"/>
      <c r="C87" s="72">
        <f>Resultat!$C$5</f>
        <v>2025</v>
      </c>
      <c r="D87" s="72">
        <f>Resultat!$D$5</f>
        <v>2026</v>
      </c>
      <c r="E87" s="72">
        <f>Resultat!$E$5</f>
        <v>2027</v>
      </c>
      <c r="F87" s="72">
        <f>Resultat!$F$5</f>
        <v>2028</v>
      </c>
      <c r="G87" s="72">
        <f>Resultat!$G$5</f>
        <v>2026</v>
      </c>
      <c r="H87" s="72">
        <f>Resultat!$H$5</f>
        <v>2027</v>
      </c>
      <c r="I87" s="72">
        <f>Resultat!$I$5</f>
        <v>2028</v>
      </c>
      <c r="K87" s="446"/>
      <c r="L87" s="529"/>
    </row>
    <row r="88" spans="1:12" ht="15" customHeight="1">
      <c r="A88" s="24"/>
      <c r="B88" s="7" t="s">
        <v>28</v>
      </c>
      <c r="C88" s="40"/>
      <c r="D88" s="40"/>
      <c r="E88" s="40"/>
      <c r="F88" s="40"/>
      <c r="G88" s="40"/>
      <c r="H88" s="40"/>
      <c r="I88" s="40"/>
      <c r="K88" s="104"/>
      <c r="L88" s="106"/>
    </row>
    <row r="89" spans="1:12" ht="15" customHeight="1">
      <c r="A89" s="24">
        <f>A78+1</f>
        <v>29</v>
      </c>
      <c r="B89" s="12" t="s">
        <v>26</v>
      </c>
      <c r="C89" s="58"/>
      <c r="D89" s="58"/>
      <c r="E89" s="58"/>
      <c r="F89" s="58"/>
      <c r="G89" s="58"/>
      <c r="H89" s="58"/>
      <c r="I89" s="58"/>
      <c r="K89" s="102" t="s">
        <v>399</v>
      </c>
      <c r="L89" s="106"/>
    </row>
    <row r="90" spans="1:12" ht="15" customHeight="1">
      <c r="A90" s="24">
        <f>A89+1</f>
        <v>30</v>
      </c>
      <c r="B90" s="12" t="s">
        <v>33</v>
      </c>
      <c r="C90" s="58"/>
      <c r="D90" s="58"/>
      <c r="E90" s="58"/>
      <c r="F90" s="58"/>
      <c r="G90" s="58"/>
      <c r="H90" s="58"/>
      <c r="I90" s="58"/>
      <c r="K90" s="102" t="s">
        <v>400</v>
      </c>
      <c r="L90" s="106"/>
    </row>
    <row r="91" spans="1:12" ht="15" customHeight="1">
      <c r="A91" s="24">
        <f>A90+1</f>
        <v>31</v>
      </c>
      <c r="B91" s="7" t="s">
        <v>85</v>
      </c>
      <c r="C91" s="40">
        <f>C89+C90</f>
        <v>0</v>
      </c>
      <c r="D91" s="40">
        <f t="shared" ref="D91:I91" si="18">D89+D90</f>
        <v>0</v>
      </c>
      <c r="E91" s="40">
        <f t="shared" si="18"/>
        <v>0</v>
      </c>
      <c r="F91" s="40">
        <f t="shared" si="18"/>
        <v>0</v>
      </c>
      <c r="G91" s="40">
        <f t="shared" si="18"/>
        <v>0</v>
      </c>
      <c r="H91" s="40">
        <f t="shared" si="18"/>
        <v>0</v>
      </c>
      <c r="I91" s="40">
        <f t="shared" si="18"/>
        <v>0</v>
      </c>
      <c r="K91" s="102" t="s">
        <v>401</v>
      </c>
      <c r="L91" s="106"/>
    </row>
    <row r="92" spans="1:12" ht="15" customHeight="1">
      <c r="A92" s="24"/>
      <c r="B92" s="12"/>
      <c r="C92" s="40"/>
      <c r="D92" s="40"/>
      <c r="E92" s="40"/>
      <c r="F92" s="40"/>
      <c r="G92" s="40"/>
      <c r="H92" s="40"/>
      <c r="I92" s="40"/>
      <c r="K92" s="104"/>
      <c r="L92" s="106"/>
    </row>
    <row r="93" spans="1:12" ht="15" customHeight="1">
      <c r="A93" s="24"/>
      <c r="B93" s="7" t="s">
        <v>27</v>
      </c>
      <c r="C93" s="40"/>
      <c r="D93" s="40"/>
      <c r="E93" s="40"/>
      <c r="F93" s="40"/>
      <c r="G93" s="40"/>
      <c r="H93" s="40"/>
      <c r="I93" s="40"/>
      <c r="K93" s="104"/>
      <c r="L93" s="106"/>
    </row>
    <row r="94" spans="1:12" ht="15" customHeight="1">
      <c r="A94" s="24"/>
      <c r="B94" s="9" t="s">
        <v>20</v>
      </c>
      <c r="C94" s="40"/>
      <c r="D94" s="40"/>
      <c r="E94" s="40"/>
      <c r="F94" s="40"/>
      <c r="G94" s="40"/>
      <c r="H94" s="40"/>
      <c r="I94" s="40"/>
      <c r="K94" s="104"/>
      <c r="L94" s="106"/>
    </row>
    <row r="95" spans="1:12" ht="15" customHeight="1">
      <c r="A95" s="24">
        <f>A91+1</f>
        <v>32</v>
      </c>
      <c r="B95" s="12" t="s">
        <v>79</v>
      </c>
      <c r="C95" s="58"/>
      <c r="D95" s="58"/>
      <c r="E95" s="58"/>
      <c r="F95" s="58"/>
      <c r="G95" s="58"/>
      <c r="H95" s="58"/>
      <c r="I95" s="58"/>
      <c r="K95" s="139" t="s">
        <v>402</v>
      </c>
      <c r="L95" s="106"/>
    </row>
    <row r="96" spans="1:12" ht="15" customHeight="1">
      <c r="A96" s="24">
        <f>A95+1</f>
        <v>33</v>
      </c>
      <c r="B96" s="12" t="s">
        <v>80</v>
      </c>
      <c r="C96" s="58"/>
      <c r="D96" s="58"/>
      <c r="E96" s="58"/>
      <c r="F96" s="58"/>
      <c r="G96" s="58"/>
      <c r="H96" s="58"/>
      <c r="I96" s="58"/>
      <c r="K96" s="139" t="s">
        <v>403</v>
      </c>
      <c r="L96" s="106"/>
    </row>
    <row r="97" spans="1:12" ht="15" customHeight="1">
      <c r="A97" s="24">
        <f>A96+1</f>
        <v>34</v>
      </c>
      <c r="B97" s="12" t="s">
        <v>81</v>
      </c>
      <c r="C97" s="58"/>
      <c r="D97" s="58"/>
      <c r="E97" s="58"/>
      <c r="F97" s="58"/>
      <c r="G97" s="58"/>
      <c r="H97" s="58"/>
      <c r="I97" s="58"/>
      <c r="K97" s="139" t="s">
        <v>404</v>
      </c>
      <c r="L97" s="106"/>
    </row>
    <row r="98" spans="1:12" ht="15" customHeight="1">
      <c r="A98" s="24">
        <f>A97+1</f>
        <v>35</v>
      </c>
      <c r="B98" s="9" t="s">
        <v>78</v>
      </c>
      <c r="C98" s="40">
        <f>C95+C96+C97</f>
        <v>0</v>
      </c>
      <c r="D98" s="40">
        <f t="shared" ref="D98:I98" si="19">D95+D96+D97</f>
        <v>0</v>
      </c>
      <c r="E98" s="40">
        <f t="shared" si="19"/>
        <v>0</v>
      </c>
      <c r="F98" s="40">
        <f t="shared" si="19"/>
        <v>0</v>
      </c>
      <c r="G98" s="40">
        <f t="shared" si="19"/>
        <v>0</v>
      </c>
      <c r="H98" s="40">
        <f t="shared" si="19"/>
        <v>0</v>
      </c>
      <c r="I98" s="40">
        <f t="shared" si="19"/>
        <v>0</v>
      </c>
      <c r="K98" s="139" t="s">
        <v>405</v>
      </c>
      <c r="L98" s="106"/>
    </row>
    <row r="99" spans="1:12" ht="15" customHeight="1">
      <c r="A99" s="24"/>
      <c r="B99" s="9" t="s">
        <v>21</v>
      </c>
      <c r="C99" s="40"/>
      <c r="D99" s="40"/>
      <c r="E99" s="40"/>
      <c r="F99" s="40"/>
      <c r="G99" s="40"/>
      <c r="H99" s="40"/>
      <c r="I99" s="40"/>
      <c r="K99" s="104"/>
      <c r="L99" s="106"/>
    </row>
    <row r="100" spans="1:12" ht="15" customHeight="1">
      <c r="A100" s="24">
        <f>A98+1</f>
        <v>36</v>
      </c>
      <c r="B100" s="12" t="s">
        <v>79</v>
      </c>
      <c r="C100" s="58"/>
      <c r="D100" s="58"/>
      <c r="E100" s="58"/>
      <c r="F100" s="58"/>
      <c r="G100" s="58"/>
      <c r="H100" s="58"/>
      <c r="I100" s="58"/>
      <c r="K100" s="139" t="s">
        <v>406</v>
      </c>
      <c r="L100" s="106"/>
    </row>
    <row r="101" spans="1:12" ht="15" customHeight="1">
      <c r="A101" s="24">
        <f>A100+1</f>
        <v>37</v>
      </c>
      <c r="B101" s="12" t="s">
        <v>80</v>
      </c>
      <c r="C101" s="58"/>
      <c r="D101" s="58"/>
      <c r="E101" s="58"/>
      <c r="F101" s="58"/>
      <c r="G101" s="58"/>
      <c r="H101" s="58"/>
      <c r="I101" s="58"/>
      <c r="K101" s="139" t="s">
        <v>407</v>
      </c>
      <c r="L101" s="106"/>
    </row>
    <row r="102" spans="1:12" ht="15" customHeight="1">
      <c r="A102" s="24">
        <f>A101+1</f>
        <v>38</v>
      </c>
      <c r="B102" s="12" t="s">
        <v>81</v>
      </c>
      <c r="C102" s="58"/>
      <c r="D102" s="58"/>
      <c r="E102" s="58"/>
      <c r="F102" s="58"/>
      <c r="G102" s="58"/>
      <c r="H102" s="58"/>
      <c r="I102" s="58"/>
      <c r="K102" s="139" t="s">
        <v>408</v>
      </c>
      <c r="L102" s="106"/>
    </row>
    <row r="103" spans="1:12" ht="15" customHeight="1">
      <c r="A103" s="24">
        <f>A102+1</f>
        <v>39</v>
      </c>
      <c r="B103" s="9" t="s">
        <v>82</v>
      </c>
      <c r="C103" s="40">
        <f>C100+C101+C102</f>
        <v>0</v>
      </c>
      <c r="D103" s="40">
        <f t="shared" ref="D103:I103" si="20">D100+D101+D102</f>
        <v>0</v>
      </c>
      <c r="E103" s="40">
        <f t="shared" si="20"/>
        <v>0</v>
      </c>
      <c r="F103" s="40">
        <f t="shared" si="20"/>
        <v>0</v>
      </c>
      <c r="G103" s="40">
        <f t="shared" si="20"/>
        <v>0</v>
      </c>
      <c r="H103" s="40">
        <f t="shared" si="20"/>
        <v>0</v>
      </c>
      <c r="I103" s="40">
        <f t="shared" si="20"/>
        <v>0</v>
      </c>
      <c r="K103" s="139" t="s">
        <v>409</v>
      </c>
      <c r="L103" s="106"/>
    </row>
    <row r="104" spans="1:12" ht="15" customHeight="1">
      <c r="A104" s="24">
        <f>A103+1</f>
        <v>40</v>
      </c>
      <c r="B104" s="7" t="s">
        <v>86</v>
      </c>
      <c r="C104" s="40">
        <f>C98+C103</f>
        <v>0</v>
      </c>
      <c r="D104" s="40">
        <f t="shared" ref="D104:I104" si="21">D98+D103</f>
        <v>0</v>
      </c>
      <c r="E104" s="40">
        <f t="shared" si="21"/>
        <v>0</v>
      </c>
      <c r="F104" s="40">
        <f t="shared" si="21"/>
        <v>0</v>
      </c>
      <c r="G104" s="40">
        <f t="shared" si="21"/>
        <v>0</v>
      </c>
      <c r="H104" s="40">
        <f t="shared" si="21"/>
        <v>0</v>
      </c>
      <c r="I104" s="40">
        <f t="shared" si="21"/>
        <v>0</v>
      </c>
      <c r="K104" s="139" t="s">
        <v>410</v>
      </c>
      <c r="L104" s="106"/>
    </row>
    <row r="105" spans="1:12" ht="15" customHeight="1">
      <c r="A105" s="24"/>
      <c r="B105" s="12"/>
      <c r="C105" s="40"/>
      <c r="D105" s="40"/>
      <c r="E105" s="40"/>
      <c r="F105" s="40"/>
      <c r="G105" s="40"/>
      <c r="H105" s="40"/>
      <c r="I105" s="40"/>
      <c r="K105" s="104"/>
      <c r="L105" s="106"/>
    </row>
    <row r="106" spans="1:12" ht="15" customHeight="1">
      <c r="A106" s="24">
        <f>A104+1</f>
        <v>41</v>
      </c>
      <c r="B106" s="90" t="s">
        <v>1210</v>
      </c>
      <c r="C106" s="58"/>
      <c r="D106" s="58"/>
      <c r="E106" s="58"/>
      <c r="F106" s="58"/>
      <c r="G106" s="58"/>
      <c r="H106" s="58"/>
      <c r="I106" s="58"/>
      <c r="K106" s="155" t="s">
        <v>1233</v>
      </c>
      <c r="L106" s="106"/>
    </row>
    <row r="107" spans="1:12" ht="15" customHeight="1">
      <c r="A107" s="24" t="str">
        <f>$A$106&amp;"."&amp;1</f>
        <v>41.1</v>
      </c>
      <c r="B107" s="105" t="s">
        <v>1209</v>
      </c>
      <c r="C107" s="58"/>
      <c r="D107" s="58"/>
      <c r="E107" s="58"/>
      <c r="F107" s="58"/>
      <c r="G107" s="58"/>
      <c r="H107" s="58"/>
      <c r="I107" s="58"/>
      <c r="K107" s="155" t="s">
        <v>1234</v>
      </c>
      <c r="L107" s="106"/>
    </row>
    <row r="108" spans="1:12" ht="15" customHeight="1">
      <c r="A108" s="24"/>
      <c r="B108" s="90"/>
      <c r="C108" s="40"/>
      <c r="D108" s="40"/>
      <c r="E108" s="40"/>
      <c r="F108" s="40"/>
      <c r="G108" s="40"/>
      <c r="H108" s="40"/>
      <c r="I108" s="40"/>
      <c r="K108" s="104"/>
      <c r="L108" s="106"/>
    </row>
    <row r="109" spans="1:12" ht="15" customHeight="1">
      <c r="A109" s="24">
        <f>A106+1</f>
        <v>42</v>
      </c>
      <c r="B109" s="171" t="s">
        <v>1225</v>
      </c>
      <c r="C109" s="40">
        <f>C91+C104+C106</f>
        <v>0</v>
      </c>
      <c r="D109" s="40">
        <f t="shared" ref="D109:H109" si="22">D91+D104+D106</f>
        <v>0</v>
      </c>
      <c r="E109" s="40">
        <f t="shared" si="22"/>
        <v>0</v>
      </c>
      <c r="F109" s="40">
        <f t="shared" si="22"/>
        <v>0</v>
      </c>
      <c r="G109" s="40">
        <f t="shared" si="22"/>
        <v>0</v>
      </c>
      <c r="H109" s="40">
        <f t="shared" si="22"/>
        <v>0</v>
      </c>
      <c r="I109" s="40">
        <f>I91+I104+I106</f>
        <v>0</v>
      </c>
      <c r="K109" s="140" t="s">
        <v>411</v>
      </c>
      <c r="L109" s="107"/>
    </row>
    <row r="110" spans="1:12" ht="15" customHeight="1">
      <c r="A110" s="475" t="s">
        <v>791</v>
      </c>
      <c r="B110" s="475"/>
      <c r="C110" s="475"/>
      <c r="D110" s="475"/>
      <c r="E110" s="475"/>
      <c r="F110" s="475"/>
      <c r="G110" s="475"/>
      <c r="H110" s="475"/>
      <c r="I110" s="475"/>
    </row>
    <row r="111" spans="1:12" ht="15" customHeight="1">
      <c r="A111" s="472"/>
      <c r="B111" s="472"/>
      <c r="C111" s="472"/>
      <c r="D111" s="472"/>
      <c r="E111" s="472"/>
      <c r="F111" s="472"/>
      <c r="G111" s="472"/>
      <c r="H111" s="472"/>
      <c r="I111" s="472"/>
    </row>
    <row r="112" spans="1:12" ht="15" customHeight="1">
      <c r="A112" s="25"/>
      <c r="B112" s="15"/>
    </row>
    <row r="113" spans="1:11" ht="15" customHeight="1">
      <c r="A113" s="481" t="s">
        <v>213</v>
      </c>
      <c r="B113" s="482"/>
      <c r="C113" s="442" t="s">
        <v>45</v>
      </c>
      <c r="D113" s="453" t="str">
        <f>Resultat!$D$1</f>
        <v>Basisscenario</v>
      </c>
      <c r="E113" s="453"/>
      <c r="F113" s="453"/>
      <c r="G113" s="454" t="str">
        <f>Resultat!$G$1</f>
        <v>Stress-scenario</v>
      </c>
      <c r="H113" s="454"/>
      <c r="I113" s="454"/>
      <c r="K113" s="31" t="s">
        <v>171</v>
      </c>
    </row>
    <row r="114" spans="1:11" ht="15" customHeight="1">
      <c r="A114" s="483"/>
      <c r="B114" s="484"/>
      <c r="C114" s="442"/>
      <c r="D114" s="453"/>
      <c r="E114" s="453"/>
      <c r="F114" s="453"/>
      <c r="G114" s="454"/>
      <c r="H114" s="454"/>
      <c r="I114" s="454"/>
    </row>
    <row r="115" spans="1:11" ht="15" customHeight="1">
      <c r="A115" s="483"/>
      <c r="B115" s="484"/>
      <c r="C115" s="72" t="s">
        <v>50</v>
      </c>
      <c r="D115" s="443" t="s">
        <v>50</v>
      </c>
      <c r="E115" s="443"/>
      <c r="F115" s="443"/>
      <c r="G115" s="443" t="s">
        <v>50</v>
      </c>
      <c r="H115" s="443"/>
      <c r="I115" s="443"/>
    </row>
    <row r="116" spans="1:11" ht="15" customHeight="1">
      <c r="A116" s="485"/>
      <c r="B116" s="486"/>
      <c r="C116" s="72">
        <f>Resultat!$C$5</f>
        <v>2025</v>
      </c>
      <c r="D116" s="72">
        <f>Resultat!$D$5</f>
        <v>2026</v>
      </c>
      <c r="E116" s="72">
        <f>Resultat!$E$5</f>
        <v>2027</v>
      </c>
      <c r="F116" s="72">
        <f>Resultat!$F$5</f>
        <v>2028</v>
      </c>
      <c r="G116" s="72">
        <f>Resultat!$G$5</f>
        <v>2026</v>
      </c>
      <c r="H116" s="72">
        <f>Resultat!$H$5</f>
        <v>2027</v>
      </c>
      <c r="I116" s="72">
        <f>Resultat!$I$5</f>
        <v>2028</v>
      </c>
      <c r="K116" s="131" t="s">
        <v>689</v>
      </c>
    </row>
    <row r="117" spans="1:11" ht="15" customHeight="1">
      <c r="A117" s="24"/>
      <c r="B117" s="7" t="s">
        <v>214</v>
      </c>
      <c r="C117" s="55"/>
      <c r="D117" s="55"/>
      <c r="E117" s="55"/>
      <c r="F117" s="55"/>
      <c r="G117" s="55"/>
      <c r="H117" s="55"/>
      <c r="I117" s="55"/>
      <c r="K117" s="104"/>
    </row>
    <row r="118" spans="1:11" ht="15" customHeight="1">
      <c r="A118" s="24">
        <f>A109+1</f>
        <v>43</v>
      </c>
      <c r="B118" s="12" t="s">
        <v>26</v>
      </c>
      <c r="C118" s="60">
        <f t="shared" ref="C118:I120" si="23">IF(C48=0,0,C7/C48*100)</f>
        <v>0</v>
      </c>
      <c r="D118" s="60">
        <f t="shared" si="23"/>
        <v>0</v>
      </c>
      <c r="E118" s="60">
        <f t="shared" si="23"/>
        <v>0</v>
      </c>
      <c r="F118" s="60">
        <f t="shared" si="23"/>
        <v>0</v>
      </c>
      <c r="G118" s="60">
        <f t="shared" si="23"/>
        <v>0</v>
      </c>
      <c r="H118" s="60">
        <f t="shared" si="23"/>
        <v>0</v>
      </c>
      <c r="I118" s="60">
        <f t="shared" si="23"/>
        <v>0</v>
      </c>
      <c r="K118" s="104" t="s">
        <v>1264</v>
      </c>
    </row>
    <row r="119" spans="1:11" ht="15" customHeight="1">
      <c r="A119" s="24">
        <f>A118+1</f>
        <v>44</v>
      </c>
      <c r="B119" s="12" t="s">
        <v>33</v>
      </c>
      <c r="C119" s="60">
        <f t="shared" si="23"/>
        <v>0</v>
      </c>
      <c r="D119" s="60">
        <f t="shared" si="23"/>
        <v>0</v>
      </c>
      <c r="E119" s="60">
        <f t="shared" si="23"/>
        <v>0</v>
      </c>
      <c r="F119" s="60">
        <f t="shared" si="23"/>
        <v>0</v>
      </c>
      <c r="G119" s="60">
        <f t="shared" si="23"/>
        <v>0</v>
      </c>
      <c r="H119" s="60">
        <f t="shared" si="23"/>
        <v>0</v>
      </c>
      <c r="I119" s="60">
        <f t="shared" si="23"/>
        <v>0</v>
      </c>
      <c r="K119" s="104" t="s">
        <v>1265</v>
      </c>
    </row>
    <row r="120" spans="1:11" ht="15" customHeight="1">
      <c r="A120" s="24">
        <f>A119+1</f>
        <v>45</v>
      </c>
      <c r="B120" s="7" t="s">
        <v>85</v>
      </c>
      <c r="C120" s="60">
        <f t="shared" si="23"/>
        <v>0</v>
      </c>
      <c r="D120" s="60">
        <f t="shared" si="23"/>
        <v>0</v>
      </c>
      <c r="E120" s="60">
        <f t="shared" si="23"/>
        <v>0</v>
      </c>
      <c r="F120" s="60">
        <f t="shared" si="23"/>
        <v>0</v>
      </c>
      <c r="G120" s="60">
        <f t="shared" si="23"/>
        <v>0</v>
      </c>
      <c r="H120" s="60">
        <f t="shared" si="23"/>
        <v>0</v>
      </c>
      <c r="I120" s="60">
        <f t="shared" si="23"/>
        <v>0</v>
      </c>
      <c r="K120" s="104" t="s">
        <v>1266</v>
      </c>
    </row>
    <row r="121" spans="1:11" ht="15" customHeight="1">
      <c r="A121" s="24"/>
      <c r="B121" s="12"/>
      <c r="C121" s="55"/>
      <c r="D121" s="55"/>
      <c r="E121" s="55"/>
      <c r="F121" s="55"/>
      <c r="G121" s="55"/>
      <c r="H121" s="55"/>
      <c r="I121" s="55"/>
      <c r="K121" s="104"/>
    </row>
    <row r="122" spans="1:11" ht="15" customHeight="1">
      <c r="A122" s="24"/>
      <c r="B122" s="9" t="s">
        <v>20</v>
      </c>
      <c r="C122" s="55"/>
      <c r="D122" s="55"/>
      <c r="E122" s="55"/>
      <c r="F122" s="55"/>
      <c r="G122" s="55"/>
      <c r="H122" s="55"/>
      <c r="I122" s="55"/>
      <c r="K122" s="104"/>
    </row>
    <row r="123" spans="1:11" ht="15" customHeight="1">
      <c r="A123" s="24">
        <f>A120+1</f>
        <v>46</v>
      </c>
      <c r="B123" s="12" t="s">
        <v>79</v>
      </c>
      <c r="C123" s="60">
        <f t="shared" ref="C123:I124" si="24">IF(C54=0,0,C13/C54*100)</f>
        <v>0</v>
      </c>
      <c r="D123" s="60">
        <f t="shared" si="24"/>
        <v>0</v>
      </c>
      <c r="E123" s="60">
        <f t="shared" si="24"/>
        <v>0</v>
      </c>
      <c r="F123" s="60">
        <f t="shared" si="24"/>
        <v>0</v>
      </c>
      <c r="G123" s="60">
        <f t="shared" si="24"/>
        <v>0</v>
      </c>
      <c r="H123" s="60">
        <f t="shared" si="24"/>
        <v>0</v>
      </c>
      <c r="I123" s="60">
        <f t="shared" si="24"/>
        <v>0</v>
      </c>
      <c r="K123" s="104" t="s">
        <v>1267</v>
      </c>
    </row>
    <row r="124" spans="1:11" ht="15" customHeight="1">
      <c r="A124" s="24">
        <f>A123+1</f>
        <v>47</v>
      </c>
      <c r="B124" s="12" t="s">
        <v>80</v>
      </c>
      <c r="C124" s="60">
        <f t="shared" si="24"/>
        <v>0</v>
      </c>
      <c r="D124" s="60">
        <f t="shared" si="24"/>
        <v>0</v>
      </c>
      <c r="E124" s="60">
        <f t="shared" si="24"/>
        <v>0</v>
      </c>
      <c r="F124" s="60">
        <f t="shared" si="24"/>
        <v>0</v>
      </c>
      <c r="G124" s="60">
        <f t="shared" si="24"/>
        <v>0</v>
      </c>
      <c r="H124" s="60">
        <f t="shared" si="24"/>
        <v>0</v>
      </c>
      <c r="I124" s="60">
        <f t="shared" si="24"/>
        <v>0</v>
      </c>
      <c r="K124" s="104" t="s">
        <v>1268</v>
      </c>
    </row>
    <row r="125" spans="1:11" ht="15" customHeight="1">
      <c r="A125" s="24">
        <f>A124+1</f>
        <v>48</v>
      </c>
      <c r="B125" s="12" t="s">
        <v>81</v>
      </c>
      <c r="C125" s="60">
        <f t="shared" ref="C125:I125" si="25">IF(C57=0,0,C16/C57*100)</f>
        <v>0</v>
      </c>
      <c r="D125" s="60">
        <f t="shared" si="25"/>
        <v>0</v>
      </c>
      <c r="E125" s="60">
        <f t="shared" si="25"/>
        <v>0</v>
      </c>
      <c r="F125" s="60">
        <f t="shared" si="25"/>
        <v>0</v>
      </c>
      <c r="G125" s="60">
        <f t="shared" si="25"/>
        <v>0</v>
      </c>
      <c r="H125" s="60">
        <f t="shared" si="25"/>
        <v>0</v>
      </c>
      <c r="I125" s="60">
        <f t="shared" si="25"/>
        <v>0</v>
      </c>
      <c r="K125" s="104" t="s">
        <v>1269</v>
      </c>
    </row>
    <row r="126" spans="1:11" ht="15" customHeight="1">
      <c r="A126" s="48" t="str">
        <f>$A$125&amp;"."&amp;1</f>
        <v>48.1</v>
      </c>
      <c r="B126" s="260" t="s">
        <v>1606</v>
      </c>
      <c r="C126" s="60">
        <f>IF(C58=0,0,C17/C58*100)</f>
        <v>0</v>
      </c>
      <c r="D126" s="60">
        <f t="shared" ref="D126:I126" si="26">IF(D58=0,0,D17/D58*100)</f>
        <v>0</v>
      </c>
      <c r="E126" s="60">
        <f t="shared" si="26"/>
        <v>0</v>
      </c>
      <c r="F126" s="60">
        <f t="shared" si="26"/>
        <v>0</v>
      </c>
      <c r="G126" s="60">
        <f t="shared" si="26"/>
        <v>0</v>
      </c>
      <c r="H126" s="60">
        <f t="shared" si="26"/>
        <v>0</v>
      </c>
      <c r="I126" s="60">
        <f t="shared" si="26"/>
        <v>0</v>
      </c>
      <c r="J126" s="32"/>
      <c r="K126" s="104" t="s">
        <v>1618</v>
      </c>
    </row>
    <row r="127" spans="1:11" ht="15" customHeight="1">
      <c r="A127" s="48" t="str">
        <f>$A$126&amp;"."&amp;1</f>
        <v>48.1.1</v>
      </c>
      <c r="B127" s="263" t="s">
        <v>1607</v>
      </c>
      <c r="C127" s="60">
        <f t="shared" ref="C127:I134" si="27">IF(C59=0,0,C18/C59*100)</f>
        <v>0</v>
      </c>
      <c r="D127" s="60">
        <f t="shared" si="27"/>
        <v>0</v>
      </c>
      <c r="E127" s="60">
        <f t="shared" si="27"/>
        <v>0</v>
      </c>
      <c r="F127" s="60">
        <f t="shared" si="27"/>
        <v>0</v>
      </c>
      <c r="G127" s="60">
        <f t="shared" si="27"/>
        <v>0</v>
      </c>
      <c r="H127" s="60">
        <f t="shared" si="27"/>
        <v>0</v>
      </c>
      <c r="I127" s="60">
        <f t="shared" si="27"/>
        <v>0</v>
      </c>
      <c r="J127" s="32"/>
      <c r="K127" s="104" t="s">
        <v>1270</v>
      </c>
    </row>
    <row r="128" spans="1:11" ht="15" customHeight="1">
      <c r="A128" s="48" t="str">
        <f>$A$126&amp;"."&amp;2</f>
        <v>48.1.2</v>
      </c>
      <c r="B128" s="263" t="s">
        <v>1292</v>
      </c>
      <c r="C128" s="60">
        <f t="shared" si="27"/>
        <v>0</v>
      </c>
      <c r="D128" s="60">
        <f t="shared" si="27"/>
        <v>0</v>
      </c>
      <c r="E128" s="60">
        <f t="shared" si="27"/>
        <v>0</v>
      </c>
      <c r="F128" s="60">
        <f t="shared" si="27"/>
        <v>0</v>
      </c>
      <c r="G128" s="60">
        <f t="shared" si="27"/>
        <v>0</v>
      </c>
      <c r="H128" s="60">
        <f t="shared" si="27"/>
        <v>0</v>
      </c>
      <c r="I128" s="60">
        <f t="shared" si="27"/>
        <v>0</v>
      </c>
      <c r="J128" s="32"/>
      <c r="K128" s="104" t="s">
        <v>1504</v>
      </c>
    </row>
    <row r="129" spans="1:11" ht="15" customHeight="1">
      <c r="A129" s="48" t="str">
        <f>$A$126&amp;"."&amp;3</f>
        <v>48.1.3</v>
      </c>
      <c r="B129" s="263" t="s">
        <v>1608</v>
      </c>
      <c r="C129" s="60">
        <f t="shared" si="27"/>
        <v>0</v>
      </c>
      <c r="D129" s="60">
        <f t="shared" si="27"/>
        <v>0</v>
      </c>
      <c r="E129" s="60">
        <f t="shared" si="27"/>
        <v>0</v>
      </c>
      <c r="F129" s="60">
        <f t="shared" si="27"/>
        <v>0</v>
      </c>
      <c r="G129" s="60">
        <f t="shared" si="27"/>
        <v>0</v>
      </c>
      <c r="H129" s="60">
        <f t="shared" si="27"/>
        <v>0</v>
      </c>
      <c r="I129" s="60">
        <f t="shared" si="27"/>
        <v>0</v>
      </c>
      <c r="J129" s="32"/>
      <c r="K129" s="104" t="s">
        <v>1987</v>
      </c>
    </row>
    <row r="130" spans="1:11" ht="15" customHeight="1">
      <c r="A130" s="48" t="str">
        <f>$A$125&amp;"."&amp;2</f>
        <v>48.2</v>
      </c>
      <c r="B130" s="260" t="s">
        <v>1609</v>
      </c>
      <c r="C130" s="60">
        <f t="shared" si="27"/>
        <v>0</v>
      </c>
      <c r="D130" s="60">
        <f t="shared" si="27"/>
        <v>0</v>
      </c>
      <c r="E130" s="60">
        <f t="shared" si="27"/>
        <v>0</v>
      </c>
      <c r="F130" s="60">
        <f t="shared" si="27"/>
        <v>0</v>
      </c>
      <c r="G130" s="60">
        <f t="shared" si="27"/>
        <v>0</v>
      </c>
      <c r="H130" s="60">
        <f t="shared" si="27"/>
        <v>0</v>
      </c>
      <c r="I130" s="60">
        <f t="shared" si="27"/>
        <v>0</v>
      </c>
      <c r="J130" s="32"/>
      <c r="K130" s="104" t="s">
        <v>1619</v>
      </c>
    </row>
    <row r="131" spans="1:11" ht="15" customHeight="1">
      <c r="A131" s="48" t="str">
        <f>$A$130&amp;"."&amp;1</f>
        <v>48.2.1</v>
      </c>
      <c r="B131" s="263" t="s">
        <v>811</v>
      </c>
      <c r="C131" s="60">
        <f t="shared" si="27"/>
        <v>0</v>
      </c>
      <c r="D131" s="60">
        <f t="shared" si="27"/>
        <v>0</v>
      </c>
      <c r="E131" s="60">
        <f t="shared" si="27"/>
        <v>0</v>
      </c>
      <c r="F131" s="60">
        <f t="shared" si="27"/>
        <v>0</v>
      </c>
      <c r="G131" s="60">
        <f t="shared" si="27"/>
        <v>0</v>
      </c>
      <c r="H131" s="60">
        <f t="shared" si="27"/>
        <v>0</v>
      </c>
      <c r="I131" s="60">
        <f t="shared" si="27"/>
        <v>0</v>
      </c>
      <c r="J131" s="32"/>
      <c r="K131" s="104" t="s">
        <v>1271</v>
      </c>
    </row>
    <row r="132" spans="1:11" ht="15" customHeight="1">
      <c r="A132" s="48" t="str">
        <f>$A$130&amp;"."&amp;2</f>
        <v>48.2.2</v>
      </c>
      <c r="B132" s="263" t="s">
        <v>885</v>
      </c>
      <c r="C132" s="60">
        <f t="shared" si="27"/>
        <v>0</v>
      </c>
      <c r="D132" s="60">
        <f t="shared" si="27"/>
        <v>0</v>
      </c>
      <c r="E132" s="60">
        <f t="shared" si="27"/>
        <v>0</v>
      </c>
      <c r="F132" s="60">
        <f t="shared" si="27"/>
        <v>0</v>
      </c>
      <c r="G132" s="60">
        <f t="shared" si="27"/>
        <v>0</v>
      </c>
      <c r="H132" s="60">
        <f t="shared" si="27"/>
        <v>0</v>
      </c>
      <c r="I132" s="60">
        <f t="shared" si="27"/>
        <v>0</v>
      </c>
      <c r="J132" s="32"/>
      <c r="K132" s="104" t="s">
        <v>1272</v>
      </c>
    </row>
    <row r="133" spans="1:11" ht="15" customHeight="1">
      <c r="A133" s="48" t="str">
        <f>$A$130&amp;"."&amp;3</f>
        <v>48.2.3</v>
      </c>
      <c r="B133" s="263" t="s">
        <v>1610</v>
      </c>
      <c r="C133" s="60">
        <f t="shared" si="27"/>
        <v>0</v>
      </c>
      <c r="D133" s="60">
        <f t="shared" si="27"/>
        <v>0</v>
      </c>
      <c r="E133" s="60">
        <f t="shared" si="27"/>
        <v>0</v>
      </c>
      <c r="F133" s="60">
        <f t="shared" si="27"/>
        <v>0</v>
      </c>
      <c r="G133" s="60">
        <f t="shared" si="27"/>
        <v>0</v>
      </c>
      <c r="H133" s="60">
        <f t="shared" si="27"/>
        <v>0</v>
      </c>
      <c r="I133" s="60">
        <f t="shared" si="27"/>
        <v>0</v>
      </c>
      <c r="J133" s="32"/>
      <c r="K133" s="104" t="s">
        <v>1988</v>
      </c>
    </row>
    <row r="134" spans="1:11" ht="15" customHeight="1">
      <c r="A134" s="48" t="str">
        <f>$A$125&amp;"."&amp;3</f>
        <v>48.3</v>
      </c>
      <c r="B134" s="260" t="s">
        <v>1611</v>
      </c>
      <c r="C134" s="60">
        <f t="shared" si="27"/>
        <v>0</v>
      </c>
      <c r="D134" s="60">
        <f t="shared" si="27"/>
        <v>0</v>
      </c>
      <c r="E134" s="60">
        <f t="shared" si="27"/>
        <v>0</v>
      </c>
      <c r="F134" s="60">
        <f t="shared" si="27"/>
        <v>0</v>
      </c>
      <c r="G134" s="60">
        <f t="shared" si="27"/>
        <v>0</v>
      </c>
      <c r="H134" s="60">
        <f t="shared" si="27"/>
        <v>0</v>
      </c>
      <c r="I134" s="60">
        <f t="shared" si="27"/>
        <v>0</v>
      </c>
      <c r="J134" s="32"/>
      <c r="K134" s="104" t="s">
        <v>1273</v>
      </c>
    </row>
    <row r="135" spans="1:11" ht="15" customHeight="1">
      <c r="A135" s="24">
        <f>A125+1</f>
        <v>49</v>
      </c>
      <c r="B135" s="9" t="s">
        <v>78</v>
      </c>
      <c r="C135" s="60">
        <f t="shared" ref="C135:I135" si="28">IF(C67=0,0,C26/C67*100)</f>
        <v>0</v>
      </c>
      <c r="D135" s="60">
        <f t="shared" si="28"/>
        <v>0</v>
      </c>
      <c r="E135" s="60">
        <f t="shared" si="28"/>
        <v>0</v>
      </c>
      <c r="F135" s="60">
        <f t="shared" si="28"/>
        <v>0</v>
      </c>
      <c r="G135" s="60">
        <f t="shared" si="28"/>
        <v>0</v>
      </c>
      <c r="H135" s="60">
        <f t="shared" si="28"/>
        <v>0</v>
      </c>
      <c r="I135" s="60">
        <f t="shared" si="28"/>
        <v>0</v>
      </c>
      <c r="K135" s="104" t="s">
        <v>1274</v>
      </c>
    </row>
    <row r="136" spans="1:11" ht="15" customHeight="1">
      <c r="A136" s="24"/>
      <c r="B136" s="9" t="s">
        <v>21</v>
      </c>
      <c r="C136" s="55"/>
      <c r="D136" s="55"/>
      <c r="E136" s="55"/>
      <c r="F136" s="55"/>
      <c r="G136" s="55"/>
      <c r="H136" s="55"/>
      <c r="I136" s="55"/>
      <c r="K136" s="104"/>
    </row>
    <row r="137" spans="1:11" ht="15" customHeight="1">
      <c r="A137" s="24">
        <f>A135+1</f>
        <v>50</v>
      </c>
      <c r="B137" s="12" t="s">
        <v>79</v>
      </c>
      <c r="C137" s="60">
        <f t="shared" ref="C137:I141" si="29">IF(C69=0,0,C28/C69*100)</f>
        <v>0</v>
      </c>
      <c r="D137" s="60">
        <f t="shared" si="29"/>
        <v>0</v>
      </c>
      <c r="E137" s="60">
        <f t="shared" si="29"/>
        <v>0</v>
      </c>
      <c r="F137" s="60">
        <f t="shared" si="29"/>
        <v>0</v>
      </c>
      <c r="G137" s="60">
        <f t="shared" si="29"/>
        <v>0</v>
      </c>
      <c r="H137" s="60">
        <f t="shared" si="29"/>
        <v>0</v>
      </c>
      <c r="I137" s="60">
        <f t="shared" si="29"/>
        <v>0</v>
      </c>
      <c r="K137" s="104" t="s">
        <v>1275</v>
      </c>
    </row>
    <row r="138" spans="1:11" ht="15" customHeight="1">
      <c r="A138" s="24">
        <f>A137+1</f>
        <v>51</v>
      </c>
      <c r="B138" s="12" t="s">
        <v>80</v>
      </c>
      <c r="C138" s="60">
        <f t="shared" si="29"/>
        <v>0</v>
      </c>
      <c r="D138" s="60">
        <f t="shared" si="29"/>
        <v>0</v>
      </c>
      <c r="E138" s="60">
        <f t="shared" si="29"/>
        <v>0</v>
      </c>
      <c r="F138" s="60">
        <f t="shared" si="29"/>
        <v>0</v>
      </c>
      <c r="G138" s="60">
        <f t="shared" si="29"/>
        <v>0</v>
      </c>
      <c r="H138" s="60">
        <f t="shared" si="29"/>
        <v>0</v>
      </c>
      <c r="I138" s="60">
        <f t="shared" si="29"/>
        <v>0</v>
      </c>
      <c r="K138" s="104" t="s">
        <v>1276</v>
      </c>
    </row>
    <row r="139" spans="1:11" ht="15" customHeight="1">
      <c r="A139" s="24">
        <f>A138+1</f>
        <v>52</v>
      </c>
      <c r="B139" s="12" t="s">
        <v>81</v>
      </c>
      <c r="C139" s="60">
        <f t="shared" si="29"/>
        <v>0</v>
      </c>
      <c r="D139" s="60">
        <f t="shared" si="29"/>
        <v>0</v>
      </c>
      <c r="E139" s="60">
        <f t="shared" si="29"/>
        <v>0</v>
      </c>
      <c r="F139" s="60">
        <f t="shared" si="29"/>
        <v>0</v>
      </c>
      <c r="G139" s="60">
        <f t="shared" si="29"/>
        <v>0</v>
      </c>
      <c r="H139" s="60">
        <f t="shared" si="29"/>
        <v>0</v>
      </c>
      <c r="I139" s="60">
        <f t="shared" si="29"/>
        <v>0</v>
      </c>
      <c r="K139" s="104" t="s">
        <v>1277</v>
      </c>
    </row>
    <row r="140" spans="1:11" ht="15" customHeight="1">
      <c r="A140" s="24">
        <f>A139+1</f>
        <v>53</v>
      </c>
      <c r="B140" s="9" t="s">
        <v>82</v>
      </c>
      <c r="C140" s="60">
        <f t="shared" si="29"/>
        <v>0</v>
      </c>
      <c r="D140" s="60">
        <f t="shared" si="29"/>
        <v>0</v>
      </c>
      <c r="E140" s="60">
        <f t="shared" si="29"/>
        <v>0</v>
      </c>
      <c r="F140" s="60">
        <f t="shared" si="29"/>
        <v>0</v>
      </c>
      <c r="G140" s="60">
        <f t="shared" si="29"/>
        <v>0</v>
      </c>
      <c r="H140" s="60">
        <f t="shared" si="29"/>
        <v>0</v>
      </c>
      <c r="I140" s="60">
        <f t="shared" si="29"/>
        <v>0</v>
      </c>
      <c r="K140" s="104" t="s">
        <v>1278</v>
      </c>
    </row>
    <row r="141" spans="1:11" ht="15" customHeight="1">
      <c r="A141" s="24">
        <f>A140+1</f>
        <v>54</v>
      </c>
      <c r="B141" s="7" t="s">
        <v>86</v>
      </c>
      <c r="C141" s="60">
        <f t="shared" si="29"/>
        <v>0</v>
      </c>
      <c r="D141" s="60">
        <f t="shared" si="29"/>
        <v>0</v>
      </c>
      <c r="E141" s="60">
        <f t="shared" si="29"/>
        <v>0</v>
      </c>
      <c r="F141" s="60">
        <f t="shared" si="29"/>
        <v>0</v>
      </c>
      <c r="G141" s="60">
        <f t="shared" si="29"/>
        <v>0</v>
      </c>
      <c r="H141" s="60">
        <f t="shared" si="29"/>
        <v>0</v>
      </c>
      <c r="I141" s="60">
        <f t="shared" si="29"/>
        <v>0</v>
      </c>
      <c r="K141" s="104" t="s">
        <v>1279</v>
      </c>
    </row>
    <row r="142" spans="1:11" ht="15" customHeight="1">
      <c r="A142" s="24"/>
      <c r="B142" s="7"/>
      <c r="C142" s="60"/>
      <c r="D142" s="60"/>
      <c r="E142" s="60"/>
      <c r="F142" s="60"/>
      <c r="G142" s="60"/>
      <c r="H142" s="60"/>
      <c r="I142" s="60"/>
      <c r="K142" s="104"/>
    </row>
    <row r="143" spans="1:11" ht="15" customHeight="1">
      <c r="A143" s="24">
        <f>A141+1</f>
        <v>55</v>
      </c>
      <c r="B143" s="90" t="s">
        <v>1210</v>
      </c>
      <c r="C143" s="60">
        <f t="shared" ref="C143:I144" si="30">IF(C75=0,0,C34/C75*100)</f>
        <v>0</v>
      </c>
      <c r="D143" s="60">
        <f t="shared" si="30"/>
        <v>0</v>
      </c>
      <c r="E143" s="60">
        <f t="shared" si="30"/>
        <v>0</v>
      </c>
      <c r="F143" s="60">
        <f t="shared" si="30"/>
        <v>0</v>
      </c>
      <c r="G143" s="60">
        <f t="shared" si="30"/>
        <v>0</v>
      </c>
      <c r="H143" s="60">
        <f t="shared" si="30"/>
        <v>0</v>
      </c>
      <c r="I143" s="60">
        <f t="shared" si="30"/>
        <v>0</v>
      </c>
      <c r="K143" s="104" t="s">
        <v>1280</v>
      </c>
    </row>
    <row r="144" spans="1:11" ht="15" customHeight="1">
      <c r="A144" s="24" t="str">
        <f>$A$143&amp;"."&amp;1</f>
        <v>55.1</v>
      </c>
      <c r="B144" s="105" t="s">
        <v>1209</v>
      </c>
      <c r="C144" s="60">
        <f t="shared" si="30"/>
        <v>0</v>
      </c>
      <c r="D144" s="60">
        <f t="shared" si="30"/>
        <v>0</v>
      </c>
      <c r="E144" s="60">
        <f t="shared" si="30"/>
        <v>0</v>
      </c>
      <c r="F144" s="60">
        <f t="shared" si="30"/>
        <v>0</v>
      </c>
      <c r="G144" s="60">
        <f t="shared" si="30"/>
        <v>0</v>
      </c>
      <c r="H144" s="60">
        <f t="shared" si="30"/>
        <v>0</v>
      </c>
      <c r="I144" s="60">
        <f t="shared" si="30"/>
        <v>0</v>
      </c>
      <c r="K144" s="104" t="s">
        <v>1281</v>
      </c>
    </row>
    <row r="145" spans="1:12" ht="15" customHeight="1">
      <c r="A145" s="24"/>
      <c r="B145" s="90"/>
      <c r="C145" s="55"/>
      <c r="D145" s="55"/>
      <c r="E145" s="55"/>
      <c r="F145" s="55"/>
      <c r="G145" s="55"/>
      <c r="H145" s="55"/>
      <c r="I145" s="55"/>
      <c r="K145" s="104"/>
    </row>
    <row r="146" spans="1:12" ht="15" customHeight="1">
      <c r="A146" s="24">
        <f>A143+1</f>
        <v>56</v>
      </c>
      <c r="B146" s="171" t="s">
        <v>1225</v>
      </c>
      <c r="C146" s="60">
        <f t="shared" ref="C146:I146" si="31">IF(C78=0,0,C37/C78*100)</f>
        <v>0</v>
      </c>
      <c r="D146" s="60">
        <f t="shared" si="31"/>
        <v>0</v>
      </c>
      <c r="E146" s="60">
        <f t="shared" si="31"/>
        <v>0</v>
      </c>
      <c r="F146" s="60">
        <f t="shared" si="31"/>
        <v>0</v>
      </c>
      <c r="G146" s="60">
        <f t="shared" si="31"/>
        <v>0</v>
      </c>
      <c r="H146" s="60">
        <f t="shared" si="31"/>
        <v>0</v>
      </c>
      <c r="I146" s="60">
        <f t="shared" si="31"/>
        <v>0</v>
      </c>
      <c r="K146" s="135" t="s">
        <v>1282</v>
      </c>
    </row>
    <row r="147" spans="1:12" ht="12.75">
      <c r="A147" s="530" t="s">
        <v>789</v>
      </c>
      <c r="B147" s="530"/>
      <c r="C147" s="530"/>
      <c r="D147" s="530"/>
      <c r="E147" s="530"/>
      <c r="F147" s="530"/>
      <c r="G147" s="530"/>
      <c r="H147" s="530"/>
      <c r="I147" s="530"/>
    </row>
    <row r="149" spans="1:12" ht="15" customHeight="1">
      <c r="A149" s="481" t="s">
        <v>856</v>
      </c>
      <c r="B149" s="482"/>
      <c r="C149" s="442" t="s">
        <v>45</v>
      </c>
      <c r="D149" s="453" t="str">
        <f>Resultat!$D$1</f>
        <v>Basisscenario</v>
      </c>
      <c r="E149" s="453"/>
      <c r="F149" s="453"/>
      <c r="G149" s="454" t="str">
        <f>Resultat!$G$1</f>
        <v>Stress-scenario</v>
      </c>
      <c r="H149" s="454"/>
      <c r="I149" s="454"/>
      <c r="K149" s="31" t="s">
        <v>171</v>
      </c>
    </row>
    <row r="150" spans="1:12" ht="15" customHeight="1">
      <c r="A150" s="483"/>
      <c r="B150" s="484"/>
      <c r="C150" s="442"/>
      <c r="D150" s="453"/>
      <c r="E150" s="453"/>
      <c r="F150" s="453"/>
      <c r="G150" s="454"/>
      <c r="H150" s="454"/>
      <c r="I150" s="454"/>
    </row>
    <row r="151" spans="1:12" ht="15" customHeight="1">
      <c r="A151" s="483"/>
      <c r="B151" s="484"/>
      <c r="C151" s="72" t="s">
        <v>1</v>
      </c>
      <c r="D151" s="442" t="s">
        <v>22</v>
      </c>
      <c r="E151" s="442"/>
      <c r="F151" s="442"/>
      <c r="G151" s="442" t="s">
        <v>22</v>
      </c>
      <c r="H151" s="442"/>
      <c r="I151" s="442"/>
    </row>
    <row r="152" spans="1:12" ht="15" customHeight="1">
      <c r="A152" s="483"/>
      <c r="B152" s="484"/>
      <c r="C152" s="72" t="s">
        <v>229</v>
      </c>
      <c r="D152" s="443" t="s">
        <v>229</v>
      </c>
      <c r="E152" s="443"/>
      <c r="F152" s="443"/>
      <c r="G152" s="443" t="s">
        <v>229</v>
      </c>
      <c r="H152" s="443"/>
      <c r="I152" s="443"/>
      <c r="K152" s="531" t="s">
        <v>689</v>
      </c>
      <c r="L152" s="533" t="s">
        <v>690</v>
      </c>
    </row>
    <row r="153" spans="1:12" ht="15" customHeight="1">
      <c r="A153" s="485"/>
      <c r="B153" s="486"/>
      <c r="C153" s="72">
        <f>Resultat!$C$5</f>
        <v>2025</v>
      </c>
      <c r="D153" s="72">
        <f>Resultat!$D$5</f>
        <v>2026</v>
      </c>
      <c r="E153" s="72">
        <f>Resultat!$E$5</f>
        <v>2027</v>
      </c>
      <c r="F153" s="72">
        <f>Resultat!$F$5</f>
        <v>2028</v>
      </c>
      <c r="G153" s="72">
        <f>Resultat!$G$5</f>
        <v>2026</v>
      </c>
      <c r="H153" s="72">
        <f>Resultat!$H$5</f>
        <v>2027</v>
      </c>
      <c r="I153" s="72">
        <f>Resultat!$I$5</f>
        <v>2028</v>
      </c>
      <c r="K153" s="532"/>
      <c r="L153" s="534"/>
    </row>
    <row r="154" spans="1:12" ht="15" customHeight="1">
      <c r="A154" s="24"/>
      <c r="B154" s="7" t="s">
        <v>32</v>
      </c>
      <c r="C154" s="40"/>
      <c r="D154" s="40"/>
      <c r="E154" s="40"/>
      <c r="F154" s="40"/>
      <c r="G154" s="40"/>
      <c r="H154" s="40"/>
      <c r="I154" s="40"/>
      <c r="K154" s="97"/>
      <c r="L154" s="96"/>
    </row>
    <row r="155" spans="1:12" ht="15" customHeight="1">
      <c r="A155" s="24">
        <f>A146+1</f>
        <v>57</v>
      </c>
      <c r="B155" s="12" t="s">
        <v>79</v>
      </c>
      <c r="C155" s="40">
        <f t="shared" ref="C155:I156" si="32">C13+C28</f>
        <v>0</v>
      </c>
      <c r="D155" s="40">
        <f t="shared" si="32"/>
        <v>0</v>
      </c>
      <c r="E155" s="40">
        <f t="shared" si="32"/>
        <v>0</v>
      </c>
      <c r="F155" s="40">
        <f t="shared" si="32"/>
        <v>0</v>
      </c>
      <c r="G155" s="40">
        <f t="shared" si="32"/>
        <v>0</v>
      </c>
      <c r="H155" s="40">
        <f t="shared" si="32"/>
        <v>0</v>
      </c>
      <c r="I155" s="40">
        <f t="shared" si="32"/>
        <v>0</v>
      </c>
      <c r="K155" s="153" t="s">
        <v>863</v>
      </c>
      <c r="L155" s="96" t="s">
        <v>699</v>
      </c>
    </row>
    <row r="156" spans="1:12" ht="15" customHeight="1">
      <c r="A156" s="24">
        <f>A155+1</f>
        <v>58</v>
      </c>
      <c r="B156" s="12" t="s">
        <v>80</v>
      </c>
      <c r="C156" s="40">
        <f t="shared" si="32"/>
        <v>0</v>
      </c>
      <c r="D156" s="40">
        <f t="shared" si="32"/>
        <v>0</v>
      </c>
      <c r="E156" s="40">
        <f t="shared" si="32"/>
        <v>0</v>
      </c>
      <c r="F156" s="40">
        <f t="shared" si="32"/>
        <v>0</v>
      </c>
      <c r="G156" s="40">
        <f t="shared" si="32"/>
        <v>0</v>
      </c>
      <c r="H156" s="40">
        <f t="shared" si="32"/>
        <v>0</v>
      </c>
      <c r="I156" s="40">
        <f t="shared" si="32"/>
        <v>0</v>
      </c>
      <c r="K156" s="153" t="s">
        <v>864</v>
      </c>
      <c r="L156" s="96" t="s">
        <v>700</v>
      </c>
    </row>
    <row r="157" spans="1:12" ht="15" customHeight="1">
      <c r="A157" s="24">
        <f>A156+1</f>
        <v>59</v>
      </c>
      <c r="B157" s="22" t="s">
        <v>81</v>
      </c>
      <c r="C157" s="40">
        <f t="shared" ref="C157:I157" si="33">C16+C30</f>
        <v>0</v>
      </c>
      <c r="D157" s="40">
        <f t="shared" si="33"/>
        <v>0</v>
      </c>
      <c r="E157" s="40">
        <f t="shared" si="33"/>
        <v>0</v>
      </c>
      <c r="F157" s="40">
        <f t="shared" si="33"/>
        <v>0</v>
      </c>
      <c r="G157" s="40">
        <f t="shared" si="33"/>
        <v>0</v>
      </c>
      <c r="H157" s="40">
        <f t="shared" si="33"/>
        <v>0</v>
      </c>
      <c r="I157" s="40">
        <f t="shared" si="33"/>
        <v>0</v>
      </c>
      <c r="K157" s="153" t="s">
        <v>865</v>
      </c>
      <c r="L157" s="96" t="s">
        <v>701</v>
      </c>
    </row>
    <row r="158" spans="1:12" ht="15" customHeight="1">
      <c r="A158" s="24">
        <f>A157+1</f>
        <v>60</v>
      </c>
      <c r="B158" s="7" t="s">
        <v>83</v>
      </c>
      <c r="C158" s="57">
        <f t="shared" ref="C158:I158" si="34">C26+C31</f>
        <v>0</v>
      </c>
      <c r="D158" s="57">
        <f t="shared" si="34"/>
        <v>0</v>
      </c>
      <c r="E158" s="57">
        <f t="shared" si="34"/>
        <v>0</v>
      </c>
      <c r="F158" s="57">
        <f t="shared" si="34"/>
        <v>0</v>
      </c>
      <c r="G158" s="57">
        <f t="shared" si="34"/>
        <v>0</v>
      </c>
      <c r="H158" s="57">
        <f t="shared" si="34"/>
        <v>0</v>
      </c>
      <c r="I158" s="57">
        <f t="shared" si="34"/>
        <v>0</v>
      </c>
      <c r="K158" s="154" t="s">
        <v>383</v>
      </c>
      <c r="L158" s="99" t="s">
        <v>702</v>
      </c>
    </row>
    <row r="160" spans="1:12" ht="15" customHeight="1">
      <c r="A160" s="481" t="s">
        <v>893</v>
      </c>
      <c r="B160" s="482"/>
      <c r="C160" s="442" t="s">
        <v>45</v>
      </c>
      <c r="D160" s="453" t="str">
        <f>Resultat!$D$1</f>
        <v>Basisscenario</v>
      </c>
      <c r="E160" s="453"/>
      <c r="F160" s="453"/>
      <c r="G160" s="454" t="str">
        <f>Resultat!$G$1</f>
        <v>Stress-scenario</v>
      </c>
      <c r="H160" s="454"/>
      <c r="I160" s="454"/>
      <c r="K160" s="31" t="s">
        <v>171</v>
      </c>
    </row>
    <row r="161" spans="1:12" ht="15" customHeight="1">
      <c r="A161" s="483"/>
      <c r="B161" s="484"/>
      <c r="C161" s="442"/>
      <c r="D161" s="453"/>
      <c r="E161" s="453"/>
      <c r="F161" s="453"/>
      <c r="G161" s="454"/>
      <c r="H161" s="454"/>
      <c r="I161" s="454"/>
    </row>
    <row r="162" spans="1:12" ht="15" customHeight="1">
      <c r="A162" s="483"/>
      <c r="B162" s="484"/>
      <c r="C162" s="72" t="s">
        <v>1</v>
      </c>
      <c r="D162" s="442" t="s">
        <v>22</v>
      </c>
      <c r="E162" s="442"/>
      <c r="F162" s="442"/>
      <c r="G162" s="442" t="s">
        <v>22</v>
      </c>
      <c r="H162" s="442"/>
      <c r="I162" s="442"/>
    </row>
    <row r="163" spans="1:12" ht="15" customHeight="1">
      <c r="A163" s="483"/>
      <c r="B163" s="484"/>
      <c r="C163" s="72" t="s">
        <v>229</v>
      </c>
      <c r="D163" s="443" t="s">
        <v>229</v>
      </c>
      <c r="E163" s="443"/>
      <c r="F163" s="443"/>
      <c r="G163" s="443" t="s">
        <v>229</v>
      </c>
      <c r="H163" s="443"/>
      <c r="I163" s="443"/>
      <c r="K163" s="531" t="s">
        <v>689</v>
      </c>
      <c r="L163" s="533" t="s">
        <v>690</v>
      </c>
    </row>
    <row r="164" spans="1:12" ht="15" customHeight="1">
      <c r="A164" s="485"/>
      <c r="B164" s="486"/>
      <c r="C164" s="72">
        <f>Resultat!$C$5</f>
        <v>2025</v>
      </c>
      <c r="D164" s="72">
        <f>Resultat!$D$5</f>
        <v>2026</v>
      </c>
      <c r="E164" s="72">
        <f>Resultat!$E$5</f>
        <v>2027</v>
      </c>
      <c r="F164" s="72">
        <f>Resultat!$F$5</f>
        <v>2028</v>
      </c>
      <c r="G164" s="72">
        <f>Resultat!$G$5</f>
        <v>2026</v>
      </c>
      <c r="H164" s="72">
        <f>Resultat!$H$5</f>
        <v>2027</v>
      </c>
      <c r="I164" s="72">
        <f>Resultat!$I$5</f>
        <v>2028</v>
      </c>
      <c r="K164" s="532"/>
      <c r="L164" s="534"/>
    </row>
    <row r="165" spans="1:12" ht="15" customHeight="1">
      <c r="A165" s="24"/>
      <c r="B165" s="7" t="s">
        <v>27</v>
      </c>
      <c r="C165" s="40"/>
      <c r="D165" s="40"/>
      <c r="E165" s="40"/>
      <c r="F165" s="40"/>
      <c r="G165" s="40"/>
      <c r="H165" s="40"/>
      <c r="I165" s="40"/>
      <c r="K165" s="97"/>
      <c r="L165" s="96"/>
    </row>
    <row r="166" spans="1:12" ht="15" customHeight="1">
      <c r="A166" s="24">
        <f>A158+1</f>
        <v>61</v>
      </c>
      <c r="B166" s="12" t="s">
        <v>79</v>
      </c>
      <c r="C166" s="40">
        <f t="shared" ref="C166:I167" si="35">C54+C69</f>
        <v>0</v>
      </c>
      <c r="D166" s="40">
        <f t="shared" si="35"/>
        <v>0</v>
      </c>
      <c r="E166" s="40">
        <f t="shared" si="35"/>
        <v>0</v>
      </c>
      <c r="F166" s="40">
        <f t="shared" si="35"/>
        <v>0</v>
      </c>
      <c r="G166" s="40">
        <f t="shared" si="35"/>
        <v>0</v>
      </c>
      <c r="H166" s="40">
        <f t="shared" si="35"/>
        <v>0</v>
      </c>
      <c r="I166" s="40">
        <f t="shared" si="35"/>
        <v>0</v>
      </c>
      <c r="K166" s="153" t="s">
        <v>860</v>
      </c>
      <c r="L166" s="106" t="s">
        <v>691</v>
      </c>
    </row>
    <row r="167" spans="1:12" ht="15" customHeight="1">
      <c r="A167" s="24">
        <f>A166+1</f>
        <v>62</v>
      </c>
      <c r="B167" s="12" t="s">
        <v>80</v>
      </c>
      <c r="C167" s="40">
        <f t="shared" si="35"/>
        <v>0</v>
      </c>
      <c r="D167" s="40">
        <f t="shared" si="35"/>
        <v>0</v>
      </c>
      <c r="E167" s="40">
        <f t="shared" si="35"/>
        <v>0</v>
      </c>
      <c r="F167" s="40">
        <f t="shared" si="35"/>
        <v>0</v>
      </c>
      <c r="G167" s="40">
        <f t="shared" si="35"/>
        <v>0</v>
      </c>
      <c r="H167" s="40">
        <f t="shared" si="35"/>
        <v>0</v>
      </c>
      <c r="I167" s="40">
        <f t="shared" si="35"/>
        <v>0</v>
      </c>
      <c r="K167" s="153" t="s">
        <v>861</v>
      </c>
      <c r="L167" s="106" t="s">
        <v>696</v>
      </c>
    </row>
    <row r="168" spans="1:12" ht="15" customHeight="1">
      <c r="A168" s="24">
        <f>A167+1</f>
        <v>63</v>
      </c>
      <c r="B168" s="22" t="s">
        <v>81</v>
      </c>
      <c r="C168" s="40">
        <f t="shared" ref="C168:I168" si="36">C57+C71</f>
        <v>0</v>
      </c>
      <c r="D168" s="40">
        <f t="shared" si="36"/>
        <v>0</v>
      </c>
      <c r="E168" s="40">
        <f t="shared" si="36"/>
        <v>0</v>
      </c>
      <c r="F168" s="40">
        <f t="shared" si="36"/>
        <v>0</v>
      </c>
      <c r="G168" s="40">
        <f t="shared" si="36"/>
        <v>0</v>
      </c>
      <c r="H168" s="40">
        <f t="shared" si="36"/>
        <v>0</v>
      </c>
      <c r="I168" s="40">
        <f t="shared" si="36"/>
        <v>0</v>
      </c>
      <c r="K168" s="153" t="s">
        <v>862</v>
      </c>
      <c r="L168" s="106" t="s">
        <v>697</v>
      </c>
    </row>
    <row r="169" spans="1:12" ht="15" customHeight="1">
      <c r="A169" s="24">
        <f>A168+1</f>
        <v>64</v>
      </c>
      <c r="B169" s="7" t="s">
        <v>86</v>
      </c>
      <c r="C169" s="57">
        <f>C67+C73</f>
        <v>0</v>
      </c>
      <c r="D169" s="57">
        <f t="shared" ref="D169:I169" si="37">D67+D73</f>
        <v>0</v>
      </c>
      <c r="E169" s="57">
        <f t="shared" si="37"/>
        <v>0</v>
      </c>
      <c r="F169" s="57">
        <f t="shared" si="37"/>
        <v>0</v>
      </c>
      <c r="G169" s="57">
        <f t="shared" si="37"/>
        <v>0</v>
      </c>
      <c r="H169" s="57">
        <f t="shared" si="37"/>
        <v>0</v>
      </c>
      <c r="I169" s="57">
        <f t="shared" si="37"/>
        <v>0</v>
      </c>
      <c r="K169" s="154" t="s">
        <v>397</v>
      </c>
      <c r="L169" s="99" t="s">
        <v>698</v>
      </c>
    </row>
  </sheetData>
  <sheetProtection algorithmName="SHA-512" hashValue="EwT5gdCWS/9g8rZRZVrEXgjAGXWo0tA9YTAy8o/SMnAeOzxtkUh5bOL2fAlJB3vjeXLgDgY5XutoybMI3H6yMA==" saltValue="VzCx53bVKSk0TTTzzVd7cA==" spinCount="100000" sheet="1" objects="1" scenarios="1"/>
  <mergeCells count="64">
    <mergeCell ref="K163:K164"/>
    <mergeCell ref="L163:L164"/>
    <mergeCell ref="A149:B153"/>
    <mergeCell ref="C149:C150"/>
    <mergeCell ref="D149:F150"/>
    <mergeCell ref="G149:I150"/>
    <mergeCell ref="A160:B164"/>
    <mergeCell ref="C160:C161"/>
    <mergeCell ref="D160:F161"/>
    <mergeCell ref="G160:I161"/>
    <mergeCell ref="D162:F162"/>
    <mergeCell ref="G162:I162"/>
    <mergeCell ref="D163:F163"/>
    <mergeCell ref="G163:I163"/>
    <mergeCell ref="K152:K153"/>
    <mergeCell ref="L152:L153"/>
    <mergeCell ref="D45:F45"/>
    <mergeCell ref="A38:I39"/>
    <mergeCell ref="A147:I147"/>
    <mergeCell ref="A83:B87"/>
    <mergeCell ref="C83:C84"/>
    <mergeCell ref="A40:I40"/>
    <mergeCell ref="L86:L87"/>
    <mergeCell ref="A113:B116"/>
    <mergeCell ref="C113:C114"/>
    <mergeCell ref="D113:F114"/>
    <mergeCell ref="G113:I114"/>
    <mergeCell ref="D152:F152"/>
    <mergeCell ref="G152:I152"/>
    <mergeCell ref="K4:K5"/>
    <mergeCell ref="L4:L5"/>
    <mergeCell ref="G44:I44"/>
    <mergeCell ref="G45:I45"/>
    <mergeCell ref="K38:L40"/>
    <mergeCell ref="G42:I43"/>
    <mergeCell ref="K45:K46"/>
    <mergeCell ref="L45:L46"/>
    <mergeCell ref="K79:L81"/>
    <mergeCell ref="A79:I80"/>
    <mergeCell ref="A81:I81"/>
    <mergeCell ref="D151:F151"/>
    <mergeCell ref="G151:I151"/>
    <mergeCell ref="K86:K87"/>
    <mergeCell ref="G1:I2"/>
    <mergeCell ref="D115:F115"/>
    <mergeCell ref="G115:I115"/>
    <mergeCell ref="D85:F85"/>
    <mergeCell ref="G85:I85"/>
    <mergeCell ref="D86:F86"/>
    <mergeCell ref="G86:I86"/>
    <mergeCell ref="G3:I3"/>
    <mergeCell ref="G4:I4"/>
    <mergeCell ref="D83:F84"/>
    <mergeCell ref="G83:I84"/>
    <mergeCell ref="A110:I111"/>
    <mergeCell ref="D44:F44"/>
    <mergeCell ref="A42:B46"/>
    <mergeCell ref="C42:C43"/>
    <mergeCell ref="D42:F43"/>
    <mergeCell ref="A1:B5"/>
    <mergeCell ref="C1:C2"/>
    <mergeCell ref="D1:F2"/>
    <mergeCell ref="D3:F3"/>
    <mergeCell ref="D4:F4"/>
  </mergeCells>
  <pageMargins left="0.70866141732283472" right="0.70866141732283472" top="0.74803149606299213" bottom="0.74803149606299213" header="0.31496062992125984" footer="0.31496062992125984"/>
  <pageSetup paperSize="9" scale="41" orientation="portrait" r:id="rId1"/>
  <headerFooter>
    <oddHeader>&amp;C
Finanstilsynets makroøkonomiske stresstest</oddHeader>
    <oddFooter>&amp;L&amp;A&amp;R&amp;P</oddFooter>
  </headerFooter>
  <ignoredErrors>
    <ignoredError sqref="A20" formula="1"/>
    <ignoredError sqref="C17:I17 C21:I21 C58:I58 C62:I62" unlockedFormula="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Ark11">
    <pageSetUpPr fitToPage="1"/>
  </sheetPr>
  <dimension ref="A1:AN120"/>
  <sheetViews>
    <sheetView workbookViewId="0">
      <selection activeCell="B20" sqref="B20"/>
    </sheetView>
  </sheetViews>
  <sheetFormatPr defaultColWidth="9.140625" defaultRowHeight="15" customHeight="1"/>
  <cols>
    <col min="1" max="1" width="5.7109375" style="27" customWidth="1"/>
    <col min="2" max="2" width="80.7109375" style="2" customWidth="1"/>
    <col min="3" max="6" width="8.7109375" style="2" customWidth="1"/>
    <col min="7" max="28" width="9.7109375" style="2" customWidth="1"/>
    <col min="29" max="29" width="16.5703125" style="2" customWidth="1"/>
    <col min="30" max="31" width="27.28515625" style="2" customWidth="1"/>
    <col min="32" max="32" width="3.7109375" style="2" customWidth="1"/>
    <col min="33" max="34" width="27.28515625" style="2" customWidth="1"/>
    <col min="35" max="35" width="3.7109375" style="2" customWidth="1"/>
    <col min="36" max="37" width="27.28515625" style="2" customWidth="1"/>
    <col min="38" max="38" width="3.7109375" style="2" customWidth="1"/>
    <col min="39" max="40" width="27.28515625" style="2" customWidth="1"/>
    <col min="41" max="42" width="8.7109375" style="2" customWidth="1"/>
    <col min="43" max="16384" width="9.140625" style="2"/>
  </cols>
  <sheetData>
    <row r="1" spans="1:40" ht="15" customHeight="1">
      <c r="A1" s="457" t="s">
        <v>903</v>
      </c>
      <c r="B1" s="457"/>
      <c r="C1" s="442" t="s">
        <v>45</v>
      </c>
      <c r="D1" s="442"/>
      <c r="E1" s="442"/>
      <c r="F1" s="442"/>
      <c r="G1" s="442" t="s">
        <v>1004</v>
      </c>
      <c r="H1" s="442"/>
      <c r="I1" s="442"/>
      <c r="J1" s="442"/>
      <c r="K1" s="442"/>
      <c r="L1" s="442"/>
      <c r="M1" s="442"/>
      <c r="N1" s="442"/>
      <c r="O1" s="442"/>
      <c r="P1" s="454" t="str">
        <f>Resultat!$G$1</f>
        <v>Stress-scenario</v>
      </c>
      <c r="Q1" s="454"/>
      <c r="R1" s="454"/>
      <c r="S1" s="454"/>
      <c r="T1" s="454"/>
      <c r="U1" s="454"/>
      <c r="V1" s="454"/>
      <c r="W1" s="454"/>
      <c r="X1" s="454"/>
      <c r="Y1" s="454" t="str">
        <f>Resultat!$G$1</f>
        <v>Stress-scenario</v>
      </c>
      <c r="Z1" s="454"/>
      <c r="AA1" s="454"/>
      <c r="AB1" s="454"/>
      <c r="AD1" s="535"/>
      <c r="AE1" s="536" t="s">
        <v>99</v>
      </c>
      <c r="AF1" s="537"/>
      <c r="AG1" s="537"/>
    </row>
    <row r="2" spans="1:40" ht="15" customHeight="1">
      <c r="A2" s="457"/>
      <c r="B2" s="457"/>
      <c r="C2" s="442"/>
      <c r="D2" s="442"/>
      <c r="E2" s="442"/>
      <c r="F2" s="442"/>
      <c r="G2" s="442"/>
      <c r="H2" s="442"/>
      <c r="I2" s="442"/>
      <c r="J2" s="442"/>
      <c r="K2" s="442"/>
      <c r="L2" s="442"/>
      <c r="M2" s="442"/>
      <c r="N2" s="442"/>
      <c r="O2" s="442"/>
      <c r="P2" s="454"/>
      <c r="Q2" s="454"/>
      <c r="R2" s="454"/>
      <c r="S2" s="454"/>
      <c r="T2" s="454"/>
      <c r="U2" s="454"/>
      <c r="V2" s="454"/>
      <c r="W2" s="454"/>
      <c r="X2" s="454"/>
      <c r="Y2" s="454"/>
      <c r="Z2" s="454"/>
      <c r="AA2" s="454"/>
      <c r="AB2" s="454"/>
      <c r="AD2" s="535"/>
      <c r="AE2" s="536"/>
      <c r="AF2" s="537"/>
      <c r="AG2" s="537"/>
    </row>
    <row r="3" spans="1:40" ht="15" customHeight="1">
      <c r="A3" s="457"/>
      <c r="B3" s="457"/>
      <c r="C3" s="538" t="str">
        <f>"Beholdning, "&amp;Resultat!$C$5</f>
        <v>Beholdning, 2025</v>
      </c>
      <c r="D3" s="539"/>
      <c r="E3" s="539"/>
      <c r="F3" s="540"/>
      <c r="G3" s="547" t="str">
        <f>"Beholdning, "&amp;Resultat!$C$5&amp;""</f>
        <v>Beholdning, 2025</v>
      </c>
      <c r="H3" s="548"/>
      <c r="I3" s="548"/>
      <c r="J3" s="548"/>
      <c r="K3" s="548"/>
      <c r="L3" s="548"/>
      <c r="M3" s="548"/>
      <c r="N3" s="548"/>
      <c r="O3" s="549"/>
      <c r="P3" s="547" t="str">
        <f>"Beholdning, "&amp;Resultat!$I$5</f>
        <v>Beholdning, 2028</v>
      </c>
      <c r="Q3" s="548"/>
      <c r="R3" s="548"/>
      <c r="S3" s="548"/>
      <c r="T3" s="548"/>
      <c r="U3" s="548"/>
      <c r="V3" s="548"/>
      <c r="W3" s="548"/>
      <c r="X3" s="549"/>
      <c r="Y3" s="538" t="str">
        <f>"Beholdning, "&amp;Resultat!$I$5</f>
        <v>Beholdning, 2028</v>
      </c>
      <c r="Z3" s="539"/>
      <c r="AA3" s="539"/>
      <c r="AB3" s="540"/>
    </row>
    <row r="4" spans="1:40" ht="30" customHeight="1">
      <c r="A4" s="457"/>
      <c r="B4" s="457"/>
      <c r="C4" s="541"/>
      <c r="D4" s="542"/>
      <c r="E4" s="542"/>
      <c r="F4" s="543"/>
      <c r="G4" s="544" t="str">
        <f>"Fordelt efter eksponeringernes stadievandringer fra ultimo "&amp;Resultat!$C$5&amp;" til ultimo "&amp;Resultat!$I$5&amp;" i stress-scenariet"</f>
        <v>Fordelt efter eksponeringernes stadievandringer fra ultimo 2025 til ultimo 2028 i stress-scenariet</v>
      </c>
      <c r="H4" s="545" t="str">
        <f>"Fordelt efter eksponeringernes vandringer fra "&amp;Resultat!$C$5&amp;" til "&amp;Resultat!$I$5&amp;" i stress-scenario"</f>
        <v>Fordelt efter eksponeringernes vandringer fra 2025 til 2028 i stress-scenario</v>
      </c>
      <c r="I4" s="545" t="str">
        <f>"Fordelt efter eksponeringernes vandringer fra "&amp;Resultat!$C$5&amp;" til "&amp;Resultat!$I$5&amp;" i stress-scenario"</f>
        <v>Fordelt efter eksponeringernes vandringer fra 2025 til 2028 i stress-scenario</v>
      </c>
      <c r="J4" s="545" t="str">
        <f>"Fordelt efter eksponeringernes vandringer fra "&amp;Resultat!$C$5&amp;" til "&amp;Resultat!$I$5&amp;" i stress-scenario"</f>
        <v>Fordelt efter eksponeringernes vandringer fra 2025 til 2028 i stress-scenario</v>
      </c>
      <c r="K4" s="545" t="str">
        <f>"Fordelt efter eksponeringernes vandringer fra "&amp;Resultat!$C$5&amp;" til "&amp;Resultat!$I$5&amp;" i stress-scenario"</f>
        <v>Fordelt efter eksponeringernes vandringer fra 2025 til 2028 i stress-scenario</v>
      </c>
      <c r="L4" s="545" t="str">
        <f>"Fordelt efter eksponeringernes vandringer fra "&amp;Resultat!$C$5&amp;" til "&amp;Resultat!$I$5&amp;" i stress-scenario"</f>
        <v>Fordelt efter eksponeringernes vandringer fra 2025 til 2028 i stress-scenario</v>
      </c>
      <c r="M4" s="545" t="str">
        <f>"Fordelt efter eksponeringernes vandringer fra "&amp;Resultat!$C$5&amp;" til "&amp;Resultat!$I$5&amp;" i stress-scenario"</f>
        <v>Fordelt efter eksponeringernes vandringer fra 2025 til 2028 i stress-scenario</v>
      </c>
      <c r="N4" s="545" t="str">
        <f>"Fordelt efter eksponeringernes vandringer fra "&amp;Resultat!$C$5&amp;" til "&amp;Resultat!$I$5&amp;" i stress-scenario"</f>
        <v>Fordelt efter eksponeringernes vandringer fra 2025 til 2028 i stress-scenario</v>
      </c>
      <c r="O4" s="546" t="str">
        <f>"Fordelt efter eksponeringernes vandringer fra "&amp;Resultat!$C$5&amp;" til "&amp;Resultat!$I$5&amp;" i stress-scenario"</f>
        <v>Fordelt efter eksponeringernes vandringer fra 2025 til 2028 i stress-scenario</v>
      </c>
      <c r="P4" s="544" t="str">
        <f>"Fordelt efter eksponeringernes stadievandringer fra ultimo "&amp;Resultat!$C$5&amp;" til ultimo "&amp;Resultat!$I$5&amp;" i stress-scenariet"</f>
        <v>Fordelt efter eksponeringernes stadievandringer fra ultimo 2025 til ultimo 2028 i stress-scenariet</v>
      </c>
      <c r="Q4" s="545" t="str">
        <f>"Fordelt efter eksponeringernes vandringer fra "&amp;Resultat!$C$5&amp;" til "&amp;Resultat!$I$5&amp;" i stress-scenario"</f>
        <v>Fordelt efter eksponeringernes vandringer fra 2025 til 2028 i stress-scenario</v>
      </c>
      <c r="R4" s="545" t="str">
        <f>"Fordelt efter eksponeringernes vandringer fra "&amp;Resultat!$C$5&amp;" til "&amp;Resultat!$I$5&amp;" i stress-scenario"</f>
        <v>Fordelt efter eksponeringernes vandringer fra 2025 til 2028 i stress-scenario</v>
      </c>
      <c r="S4" s="545" t="str">
        <f>"Fordelt efter eksponeringernes vandringer fra "&amp;Resultat!$C$5&amp;" til "&amp;Resultat!$I$5&amp;" i stress-scenario"</f>
        <v>Fordelt efter eksponeringernes vandringer fra 2025 til 2028 i stress-scenario</v>
      </c>
      <c r="T4" s="545" t="str">
        <f>"Fordelt efter eksponeringernes vandringer fra "&amp;Resultat!$C$5&amp;" til "&amp;Resultat!$I$5&amp;" i stress-scenario"</f>
        <v>Fordelt efter eksponeringernes vandringer fra 2025 til 2028 i stress-scenario</v>
      </c>
      <c r="U4" s="545" t="str">
        <f>"Fordelt efter eksponeringernes vandringer fra "&amp;Resultat!$C$5&amp;" til "&amp;Resultat!$I$5&amp;" i stress-scenario"</f>
        <v>Fordelt efter eksponeringernes vandringer fra 2025 til 2028 i stress-scenario</v>
      </c>
      <c r="V4" s="545" t="str">
        <f>"Fordelt efter eksponeringernes vandringer fra "&amp;Resultat!$C$5&amp;" til "&amp;Resultat!$I$5&amp;" i stress-scenario"</f>
        <v>Fordelt efter eksponeringernes vandringer fra 2025 til 2028 i stress-scenario</v>
      </c>
      <c r="W4" s="545" t="str">
        <f>"Fordelt efter eksponeringernes vandringer fra "&amp;Resultat!$C$5&amp;" til "&amp;Resultat!$I$5&amp;" i stress-scenario"</f>
        <v>Fordelt efter eksponeringernes vandringer fra 2025 til 2028 i stress-scenario</v>
      </c>
      <c r="X4" s="546" t="str">
        <f>"Fordelt efter eksponeringernes vandringer fra "&amp;Resultat!$C$5&amp;" til "&amp;Resultat!$I$5&amp;" i stress-scenario"</f>
        <v>Fordelt efter eksponeringernes vandringer fra 2025 til 2028 i stress-scenario</v>
      </c>
      <c r="Y4" s="541"/>
      <c r="Z4" s="542"/>
      <c r="AA4" s="542"/>
      <c r="AB4" s="543"/>
      <c r="AD4" s="455" t="s">
        <v>689</v>
      </c>
      <c r="AE4" s="455" t="s">
        <v>690</v>
      </c>
      <c r="AF4" s="15"/>
      <c r="AG4" s="455" t="s">
        <v>689</v>
      </c>
      <c r="AH4" s="455" t="s">
        <v>690</v>
      </c>
      <c r="AI4" s="15"/>
      <c r="AJ4" s="455" t="s">
        <v>689</v>
      </c>
      <c r="AK4" s="455" t="s">
        <v>690</v>
      </c>
      <c r="AL4" s="15"/>
      <c r="AM4" s="455" t="s">
        <v>689</v>
      </c>
      <c r="AN4" s="455" t="s">
        <v>690</v>
      </c>
    </row>
    <row r="5" spans="1:40" ht="15" customHeight="1">
      <c r="A5" s="457"/>
      <c r="B5" s="457"/>
      <c r="C5" s="443" t="s">
        <v>226</v>
      </c>
      <c r="D5" s="443"/>
      <c r="E5" s="443"/>
      <c r="F5" s="443"/>
      <c r="G5" s="550" t="s">
        <v>226</v>
      </c>
      <c r="H5" s="550"/>
      <c r="I5" s="550"/>
      <c r="J5" s="550"/>
      <c r="K5" s="550"/>
      <c r="L5" s="550"/>
      <c r="M5" s="550"/>
      <c r="N5" s="550"/>
      <c r="O5" s="550"/>
      <c r="P5" s="550" t="s">
        <v>226</v>
      </c>
      <c r="Q5" s="550"/>
      <c r="R5" s="550"/>
      <c r="S5" s="550"/>
      <c r="T5" s="550"/>
      <c r="U5" s="550"/>
      <c r="V5" s="550"/>
      <c r="W5" s="550"/>
      <c r="X5" s="550"/>
      <c r="Y5" s="443" t="s">
        <v>226</v>
      </c>
      <c r="Z5" s="443"/>
      <c r="AA5" s="443"/>
      <c r="AB5" s="443"/>
      <c r="AD5" s="455"/>
      <c r="AE5" s="455"/>
      <c r="AF5" s="15"/>
      <c r="AG5" s="455"/>
      <c r="AH5" s="455"/>
      <c r="AI5" s="15"/>
      <c r="AJ5" s="455"/>
      <c r="AK5" s="455"/>
      <c r="AL5" s="15"/>
      <c r="AM5" s="455"/>
      <c r="AN5" s="455"/>
    </row>
    <row r="6" spans="1:40" ht="30" customHeight="1">
      <c r="A6" s="457"/>
      <c r="B6" s="457"/>
      <c r="C6" s="144" t="s">
        <v>215</v>
      </c>
      <c r="D6" s="144" t="s">
        <v>216</v>
      </c>
      <c r="E6" s="144" t="s">
        <v>217</v>
      </c>
      <c r="F6" s="144" t="s">
        <v>227</v>
      </c>
      <c r="G6" s="201" t="s">
        <v>874</v>
      </c>
      <c r="H6" s="201" t="s">
        <v>875</v>
      </c>
      <c r="I6" s="201" t="s">
        <v>876</v>
      </c>
      <c r="J6" s="199" t="s">
        <v>877</v>
      </c>
      <c r="K6" s="199" t="s">
        <v>878</v>
      </c>
      <c r="L6" s="199" t="s">
        <v>879</v>
      </c>
      <c r="M6" s="201" t="s">
        <v>880</v>
      </c>
      <c r="N6" s="201" t="s">
        <v>881</v>
      </c>
      <c r="O6" s="201" t="s">
        <v>882</v>
      </c>
      <c r="P6" s="201" t="s">
        <v>874</v>
      </c>
      <c r="Q6" s="201" t="s">
        <v>875</v>
      </c>
      <c r="R6" s="201" t="s">
        <v>876</v>
      </c>
      <c r="S6" s="199" t="s">
        <v>877</v>
      </c>
      <c r="T6" s="199" t="s">
        <v>878</v>
      </c>
      <c r="U6" s="199" t="s">
        <v>879</v>
      </c>
      <c r="V6" s="201" t="s">
        <v>880</v>
      </c>
      <c r="W6" s="201" t="s">
        <v>881</v>
      </c>
      <c r="X6" s="201" t="s">
        <v>882</v>
      </c>
      <c r="Y6" s="202" t="s">
        <v>215</v>
      </c>
      <c r="Z6" s="202" t="s">
        <v>216</v>
      </c>
      <c r="AA6" s="202" t="s">
        <v>217</v>
      </c>
      <c r="AB6" s="202" t="s">
        <v>227</v>
      </c>
      <c r="AD6" s="131"/>
      <c r="AE6" s="238"/>
      <c r="AF6" s="15"/>
      <c r="AG6" s="131"/>
      <c r="AH6" s="238"/>
      <c r="AI6" s="15"/>
      <c r="AJ6" s="131"/>
      <c r="AK6" s="238"/>
      <c r="AL6" s="15"/>
      <c r="AM6" s="131"/>
      <c r="AN6" s="238"/>
    </row>
    <row r="7" spans="1:40" ht="15" customHeight="1">
      <c r="A7" s="24"/>
      <c r="B7" s="7" t="s">
        <v>27</v>
      </c>
      <c r="C7" s="40"/>
      <c r="D7" s="40"/>
      <c r="E7" s="40"/>
      <c r="F7" s="40"/>
      <c r="G7" s="40"/>
      <c r="H7" s="40"/>
      <c r="I7" s="40"/>
      <c r="J7" s="40"/>
      <c r="K7" s="40"/>
      <c r="L7" s="40"/>
      <c r="M7" s="40"/>
      <c r="N7" s="40"/>
      <c r="O7" s="40"/>
      <c r="P7" s="40"/>
      <c r="Q7" s="40"/>
      <c r="R7" s="40"/>
      <c r="S7" s="40"/>
      <c r="T7" s="40"/>
      <c r="U7" s="40"/>
      <c r="V7" s="40"/>
      <c r="W7" s="40"/>
      <c r="X7" s="40"/>
      <c r="Y7" s="40"/>
      <c r="Z7" s="40"/>
      <c r="AA7" s="40"/>
      <c r="AB7" s="40"/>
      <c r="AD7" s="104"/>
      <c r="AE7" s="106"/>
      <c r="AF7" s="15"/>
      <c r="AG7" s="104"/>
      <c r="AH7" s="106"/>
      <c r="AI7" s="15"/>
      <c r="AJ7" s="104"/>
      <c r="AK7" s="106"/>
      <c r="AL7" s="15"/>
      <c r="AM7" s="104"/>
      <c r="AN7" s="106"/>
    </row>
    <row r="8" spans="1:40" ht="15" customHeight="1">
      <c r="A8" s="24"/>
      <c r="B8" s="9" t="s">
        <v>20</v>
      </c>
      <c r="C8" s="40"/>
      <c r="D8" s="40"/>
      <c r="E8" s="40"/>
      <c r="F8" s="40"/>
      <c r="G8" s="40"/>
      <c r="H8" s="40"/>
      <c r="I8" s="40"/>
      <c r="J8" s="40"/>
      <c r="K8" s="40"/>
      <c r="L8" s="40"/>
      <c r="M8" s="40"/>
      <c r="N8" s="40"/>
      <c r="O8" s="40"/>
      <c r="P8" s="40"/>
      <c r="Q8" s="40"/>
      <c r="R8" s="40"/>
      <c r="S8" s="40"/>
      <c r="T8" s="40"/>
      <c r="U8" s="40"/>
      <c r="V8" s="40"/>
      <c r="W8" s="40"/>
      <c r="X8" s="40"/>
      <c r="Y8" s="40"/>
      <c r="Z8" s="40"/>
      <c r="AA8" s="40"/>
      <c r="AB8" s="40"/>
      <c r="AD8" s="104"/>
      <c r="AE8" s="106"/>
      <c r="AF8" s="15"/>
      <c r="AG8" s="104"/>
      <c r="AH8" s="106"/>
      <c r="AI8" s="15"/>
      <c r="AJ8" s="104"/>
      <c r="AK8" s="106"/>
      <c r="AL8" s="15"/>
      <c r="AM8" s="104"/>
      <c r="AN8" s="106"/>
    </row>
    <row r="9" spans="1:40" ht="15" customHeight="1">
      <c r="A9" s="24">
        <v>1</v>
      </c>
      <c r="B9" s="12" t="s">
        <v>79</v>
      </c>
      <c r="C9" s="50">
        <f>SUM(G9:I9)</f>
        <v>0</v>
      </c>
      <c r="D9" s="50">
        <f>SUM(J9:L9)</f>
        <v>0</v>
      </c>
      <c r="E9" s="50">
        <f>SUM(M9:O9)</f>
        <v>0</v>
      </c>
      <c r="F9" s="50">
        <f>SUM(C9:E9)</f>
        <v>0</v>
      </c>
      <c r="G9" s="58"/>
      <c r="H9" s="58"/>
      <c r="I9" s="58"/>
      <c r="J9" s="58"/>
      <c r="K9" s="58"/>
      <c r="L9" s="58"/>
      <c r="M9" s="67"/>
      <c r="N9" s="67"/>
      <c r="O9" s="58"/>
      <c r="P9" s="58"/>
      <c r="Q9" s="58"/>
      <c r="R9" s="58"/>
      <c r="S9" s="58"/>
      <c r="T9" s="58"/>
      <c r="U9" s="58"/>
      <c r="V9" s="67"/>
      <c r="W9" s="67"/>
      <c r="X9" s="58"/>
      <c r="Y9" s="40">
        <f>SUM(P9,S9,V9)</f>
        <v>0</v>
      </c>
      <c r="Z9" s="40">
        <f>SUM(Q9,T9,W9)</f>
        <v>0</v>
      </c>
      <c r="AA9" s="40">
        <f>SUM(R9,U9,X9)</f>
        <v>0</v>
      </c>
      <c r="AB9" s="40">
        <f>SUM(Y9:AA9)</f>
        <v>0</v>
      </c>
      <c r="AD9" s="104" t="s">
        <v>579</v>
      </c>
      <c r="AE9" s="106" t="s">
        <v>703</v>
      </c>
      <c r="AF9" s="15"/>
      <c r="AG9" s="104" t="s">
        <v>588</v>
      </c>
      <c r="AH9" s="106" t="s">
        <v>715</v>
      </c>
      <c r="AI9" s="15"/>
      <c r="AJ9" s="104" t="s">
        <v>597</v>
      </c>
      <c r="AK9" s="106" t="s">
        <v>727</v>
      </c>
      <c r="AL9" s="15"/>
      <c r="AM9" s="104" t="s">
        <v>606</v>
      </c>
      <c r="AN9" s="106" t="s">
        <v>691</v>
      </c>
    </row>
    <row r="10" spans="1:40" ht="15" customHeight="1">
      <c r="A10" s="24">
        <f>A9+1</f>
        <v>2</v>
      </c>
      <c r="B10" s="12" t="s">
        <v>80</v>
      </c>
      <c r="C10" s="50">
        <f t="shared" ref="C10:C11" si="0">SUM(G10:I10)</f>
        <v>0</v>
      </c>
      <c r="D10" s="50">
        <f t="shared" ref="D10:D11" si="1">SUM(J10:L10)</f>
        <v>0</v>
      </c>
      <c r="E10" s="50">
        <f t="shared" ref="E10:E11" si="2">SUM(M10:O10)</f>
        <v>0</v>
      </c>
      <c r="F10" s="50">
        <f>SUM(C10:E10)</f>
        <v>0</v>
      </c>
      <c r="G10" s="58"/>
      <c r="H10" s="58"/>
      <c r="I10" s="58"/>
      <c r="J10" s="58"/>
      <c r="K10" s="58"/>
      <c r="L10" s="58"/>
      <c r="M10" s="67"/>
      <c r="N10" s="67"/>
      <c r="O10" s="58"/>
      <c r="P10" s="58"/>
      <c r="Q10" s="58"/>
      <c r="R10" s="58"/>
      <c r="S10" s="58"/>
      <c r="T10" s="58"/>
      <c r="U10" s="58"/>
      <c r="V10" s="67"/>
      <c r="W10" s="67"/>
      <c r="X10" s="58"/>
      <c r="Y10" s="40">
        <f>SUM(P10,S10,V10)</f>
        <v>0</v>
      </c>
      <c r="Z10" s="40">
        <f t="shared" ref="Z10:Z11" si="3">SUM(Q10,T10,W10)</f>
        <v>0</v>
      </c>
      <c r="AA10" s="40">
        <f t="shared" ref="AA10:AA11" si="4">SUM(R10,U10,X10)</f>
        <v>0</v>
      </c>
      <c r="AB10" s="40">
        <f>SUM(Y10:AA10)</f>
        <v>0</v>
      </c>
      <c r="AD10" s="104" t="s">
        <v>580</v>
      </c>
      <c r="AE10" s="106" t="s">
        <v>704</v>
      </c>
      <c r="AF10" s="15"/>
      <c r="AG10" s="104" t="s">
        <v>589</v>
      </c>
      <c r="AH10" s="106" t="s">
        <v>716</v>
      </c>
      <c r="AI10" s="15"/>
      <c r="AJ10" s="104" t="s">
        <v>598</v>
      </c>
      <c r="AK10" s="106" t="s">
        <v>728</v>
      </c>
      <c r="AL10" s="15"/>
      <c r="AM10" s="104" t="s">
        <v>607</v>
      </c>
      <c r="AN10" s="106" t="s">
        <v>696</v>
      </c>
    </row>
    <row r="11" spans="1:40" ht="15" customHeight="1">
      <c r="A11" s="24">
        <f>A10+1</f>
        <v>3</v>
      </c>
      <c r="B11" s="12" t="s">
        <v>81</v>
      </c>
      <c r="C11" s="50">
        <f t="shared" si="0"/>
        <v>0</v>
      </c>
      <c r="D11" s="50">
        <f t="shared" si="1"/>
        <v>0</v>
      </c>
      <c r="E11" s="50">
        <f t="shared" si="2"/>
        <v>0</v>
      </c>
      <c r="F11" s="50">
        <f>SUM(C11:E11)</f>
        <v>0</v>
      </c>
      <c r="G11" s="58"/>
      <c r="H11" s="58"/>
      <c r="I11" s="58"/>
      <c r="J11" s="58"/>
      <c r="K11" s="58"/>
      <c r="L11" s="58"/>
      <c r="M11" s="67"/>
      <c r="N11" s="67"/>
      <c r="O11" s="58"/>
      <c r="P11" s="58"/>
      <c r="Q11" s="58"/>
      <c r="R11" s="58"/>
      <c r="S11" s="58"/>
      <c r="T11" s="58"/>
      <c r="U11" s="58"/>
      <c r="V11" s="67"/>
      <c r="W11" s="67"/>
      <c r="X11" s="58"/>
      <c r="Y11" s="40">
        <f>SUM(P11,S11,V11)</f>
        <v>0</v>
      </c>
      <c r="Z11" s="40">
        <f t="shared" si="3"/>
        <v>0</v>
      </c>
      <c r="AA11" s="40">
        <f t="shared" si="4"/>
        <v>0</v>
      </c>
      <c r="AB11" s="40">
        <f>SUM(Y11:AA11)</f>
        <v>0</v>
      </c>
      <c r="AD11" s="104" t="s">
        <v>581</v>
      </c>
      <c r="AE11" s="106" t="s">
        <v>705</v>
      </c>
      <c r="AF11" s="15"/>
      <c r="AG11" s="104" t="s">
        <v>590</v>
      </c>
      <c r="AH11" s="106" t="s">
        <v>717</v>
      </c>
      <c r="AI11" s="15"/>
      <c r="AJ11" s="104" t="s">
        <v>599</v>
      </c>
      <c r="AK11" s="106" t="s">
        <v>729</v>
      </c>
      <c r="AL11" s="15"/>
      <c r="AM11" s="104" t="s">
        <v>608</v>
      </c>
      <c r="AN11" s="106" t="s">
        <v>697</v>
      </c>
    </row>
    <row r="12" spans="1:40" ht="15" customHeight="1">
      <c r="A12" s="24">
        <f>A11+1</f>
        <v>4</v>
      </c>
      <c r="B12" s="23" t="s">
        <v>78</v>
      </c>
      <c r="C12" s="50">
        <f>SUM(C9:C11)</f>
        <v>0</v>
      </c>
      <c r="D12" s="50">
        <f>SUM(D9:D11)</f>
        <v>0</v>
      </c>
      <c r="E12" s="50">
        <f>SUM(E9:E11)</f>
        <v>0</v>
      </c>
      <c r="F12" s="50">
        <f>SUM(C12:E12)</f>
        <v>0</v>
      </c>
      <c r="G12" s="50">
        <f>SUM(G9:G11)</f>
        <v>0</v>
      </c>
      <c r="H12" s="50">
        <f t="shared" ref="H12" si="5">SUM(H9:H11)</f>
        <v>0</v>
      </c>
      <c r="I12" s="50">
        <f t="shared" ref="I12" si="6">SUM(I9:I11)</f>
        <v>0</v>
      </c>
      <c r="J12" s="50">
        <f t="shared" ref="J12" si="7">SUM(J9:J11)</f>
        <v>0</v>
      </c>
      <c r="K12" s="50">
        <f t="shared" ref="K12" si="8">SUM(K9:K11)</f>
        <v>0</v>
      </c>
      <c r="L12" s="50">
        <f t="shared" ref="L12" si="9">SUM(L9:L11)</f>
        <v>0</v>
      </c>
      <c r="M12" s="67"/>
      <c r="N12" s="67"/>
      <c r="O12" s="50">
        <f t="shared" ref="O12" si="10">SUM(O9:O11)</f>
        <v>0</v>
      </c>
      <c r="P12" s="50">
        <f>SUM(P9:P11)</f>
        <v>0</v>
      </c>
      <c r="Q12" s="50">
        <f t="shared" ref="Q12" si="11">SUM(Q9:Q11)</f>
        <v>0</v>
      </c>
      <c r="R12" s="50">
        <f t="shared" ref="R12" si="12">SUM(R9:R11)</f>
        <v>0</v>
      </c>
      <c r="S12" s="50">
        <f t="shared" ref="S12" si="13">SUM(S9:S11)</f>
        <v>0</v>
      </c>
      <c r="T12" s="50">
        <f t="shared" ref="T12" si="14">SUM(T9:T11)</f>
        <v>0</v>
      </c>
      <c r="U12" s="50">
        <f t="shared" ref="U12" si="15">SUM(U9:U11)</f>
        <v>0</v>
      </c>
      <c r="V12" s="67"/>
      <c r="W12" s="67"/>
      <c r="X12" s="50">
        <f t="shared" ref="X12" si="16">SUM(X9:X11)</f>
        <v>0</v>
      </c>
      <c r="Y12" s="50">
        <f>SUM(Y9:Y11)</f>
        <v>0</v>
      </c>
      <c r="Z12" s="50">
        <f>SUM(Z9:Z11)</f>
        <v>0</v>
      </c>
      <c r="AA12" s="50">
        <f>SUM(AA9:AA11)</f>
        <v>0</v>
      </c>
      <c r="AB12" s="50">
        <f>SUM(Y12:AA12)</f>
        <v>0</v>
      </c>
      <c r="AD12" s="104" t="s">
        <v>582</v>
      </c>
      <c r="AE12" s="106"/>
      <c r="AF12" s="15"/>
      <c r="AG12" s="104" t="s">
        <v>591</v>
      </c>
      <c r="AH12" s="106"/>
      <c r="AI12" s="15"/>
      <c r="AJ12" s="104" t="s">
        <v>600</v>
      </c>
      <c r="AK12" s="106"/>
      <c r="AL12" s="15"/>
      <c r="AM12" s="104" t="s">
        <v>609</v>
      </c>
      <c r="AN12" s="106"/>
    </row>
    <row r="13" spans="1:40" ht="15" customHeight="1">
      <c r="A13" s="24"/>
      <c r="B13" s="9" t="s">
        <v>21</v>
      </c>
      <c r="C13" s="50"/>
      <c r="D13" s="50"/>
      <c r="E13" s="50"/>
      <c r="F13" s="50"/>
      <c r="G13" s="40"/>
      <c r="H13" s="40"/>
      <c r="I13" s="40"/>
      <c r="J13" s="40"/>
      <c r="K13" s="40"/>
      <c r="L13" s="40"/>
      <c r="M13" s="40"/>
      <c r="N13" s="40"/>
      <c r="O13" s="40"/>
      <c r="P13" s="40"/>
      <c r="Q13" s="40"/>
      <c r="R13" s="40"/>
      <c r="S13" s="40"/>
      <c r="T13" s="40"/>
      <c r="U13" s="40"/>
      <c r="V13" s="40"/>
      <c r="W13" s="40"/>
      <c r="X13" s="40"/>
      <c r="Y13" s="40"/>
      <c r="Z13" s="40"/>
      <c r="AA13" s="40"/>
      <c r="AB13" s="40"/>
      <c r="AD13" s="104"/>
      <c r="AE13" s="106"/>
      <c r="AF13" s="15"/>
      <c r="AG13" s="104"/>
      <c r="AH13" s="106"/>
      <c r="AI13" s="15"/>
      <c r="AJ13" s="104"/>
      <c r="AK13" s="106"/>
      <c r="AL13" s="15"/>
      <c r="AM13" s="104"/>
      <c r="AN13" s="106"/>
    </row>
    <row r="14" spans="1:40" ht="15" customHeight="1">
      <c r="A14" s="24">
        <f>A12+1</f>
        <v>5</v>
      </c>
      <c r="B14" s="12" t="s">
        <v>79</v>
      </c>
      <c r="C14" s="50">
        <f>SUM(G14:I14)</f>
        <v>0</v>
      </c>
      <c r="D14" s="50">
        <f>SUM(J14:L14)</f>
        <v>0</v>
      </c>
      <c r="E14" s="50">
        <f>SUM(M14:O14)</f>
        <v>0</v>
      </c>
      <c r="F14" s="50">
        <f>SUM(C14:E14)</f>
        <v>0</v>
      </c>
      <c r="G14" s="58"/>
      <c r="H14" s="58"/>
      <c r="I14" s="58"/>
      <c r="J14" s="58"/>
      <c r="K14" s="58"/>
      <c r="L14" s="58"/>
      <c r="M14" s="67"/>
      <c r="N14" s="67"/>
      <c r="O14" s="58"/>
      <c r="P14" s="58"/>
      <c r="Q14" s="58"/>
      <c r="R14" s="58"/>
      <c r="S14" s="58"/>
      <c r="T14" s="58"/>
      <c r="U14" s="58"/>
      <c r="V14" s="67"/>
      <c r="W14" s="67"/>
      <c r="X14" s="58"/>
      <c r="Y14" s="40">
        <f>SUM(P14,S14,V14)</f>
        <v>0</v>
      </c>
      <c r="Z14" s="40">
        <f>SUM(Q14,T14,W14)</f>
        <v>0</v>
      </c>
      <c r="AA14" s="40">
        <f>SUM(R14,U14,X14)</f>
        <v>0</v>
      </c>
      <c r="AB14" s="40">
        <f>SUM(Y14:AA14)</f>
        <v>0</v>
      </c>
      <c r="AD14" s="104" t="s">
        <v>583</v>
      </c>
      <c r="AE14" s="106" t="s">
        <v>703</v>
      </c>
      <c r="AF14" s="15"/>
      <c r="AG14" s="104" t="s">
        <v>592</v>
      </c>
      <c r="AH14" s="106" t="s">
        <v>715</v>
      </c>
      <c r="AI14" s="15"/>
      <c r="AJ14" s="104" t="s">
        <v>601</v>
      </c>
      <c r="AK14" s="106" t="s">
        <v>727</v>
      </c>
      <c r="AL14" s="15"/>
      <c r="AM14" s="104" t="s">
        <v>610</v>
      </c>
      <c r="AN14" s="106" t="s">
        <v>691</v>
      </c>
    </row>
    <row r="15" spans="1:40" ht="15" customHeight="1">
      <c r="A15" s="24">
        <f>A14+1</f>
        <v>6</v>
      </c>
      <c r="B15" s="12" t="s">
        <v>80</v>
      </c>
      <c r="C15" s="50">
        <f t="shared" ref="C15:C16" si="17">SUM(G15:I15)</f>
        <v>0</v>
      </c>
      <c r="D15" s="50">
        <f t="shared" ref="D15:D16" si="18">SUM(J15:L15)</f>
        <v>0</v>
      </c>
      <c r="E15" s="50">
        <f>SUM(M15:O15)</f>
        <v>0</v>
      </c>
      <c r="F15" s="50">
        <f>SUM(C15:E15)</f>
        <v>0</v>
      </c>
      <c r="G15" s="58"/>
      <c r="H15" s="58"/>
      <c r="I15" s="58"/>
      <c r="J15" s="58"/>
      <c r="K15" s="58"/>
      <c r="L15" s="58"/>
      <c r="M15" s="67"/>
      <c r="N15" s="67"/>
      <c r="O15" s="58"/>
      <c r="P15" s="58"/>
      <c r="Q15" s="58"/>
      <c r="R15" s="58"/>
      <c r="S15" s="58"/>
      <c r="T15" s="58"/>
      <c r="U15" s="58"/>
      <c r="V15" s="67"/>
      <c r="W15" s="67"/>
      <c r="X15" s="58"/>
      <c r="Y15" s="40">
        <f>SUM(P15,S15,V15)</f>
        <v>0</v>
      </c>
      <c r="Z15" s="40">
        <f t="shared" ref="Z15:Z16" si="19">SUM(Q15,T15,W15)</f>
        <v>0</v>
      </c>
      <c r="AA15" s="40">
        <f t="shared" ref="AA15:AA16" si="20">SUM(R15,U15,X15)</f>
        <v>0</v>
      </c>
      <c r="AB15" s="40">
        <f>SUM(Y15:AA15)</f>
        <v>0</v>
      </c>
      <c r="AD15" s="104" t="s">
        <v>584</v>
      </c>
      <c r="AE15" s="106" t="s">
        <v>704</v>
      </c>
      <c r="AF15" s="15"/>
      <c r="AG15" s="104" t="s">
        <v>593</v>
      </c>
      <c r="AH15" s="106" t="s">
        <v>716</v>
      </c>
      <c r="AI15" s="15"/>
      <c r="AJ15" s="104" t="s">
        <v>602</v>
      </c>
      <c r="AK15" s="106" t="s">
        <v>728</v>
      </c>
      <c r="AL15" s="15"/>
      <c r="AM15" s="104" t="s">
        <v>611</v>
      </c>
      <c r="AN15" s="106" t="s">
        <v>696</v>
      </c>
    </row>
    <row r="16" spans="1:40" ht="15" customHeight="1">
      <c r="A16" s="24">
        <f>A15+1</f>
        <v>7</v>
      </c>
      <c r="B16" s="12" t="s">
        <v>81</v>
      </c>
      <c r="C16" s="50">
        <f t="shared" si="17"/>
        <v>0</v>
      </c>
      <c r="D16" s="50">
        <f t="shared" si="18"/>
        <v>0</v>
      </c>
      <c r="E16" s="50">
        <f>SUM(M16:O16)</f>
        <v>0</v>
      </c>
      <c r="F16" s="50">
        <f>SUM(C16:E16)</f>
        <v>0</v>
      </c>
      <c r="G16" s="58"/>
      <c r="H16" s="58"/>
      <c r="I16" s="58"/>
      <c r="J16" s="58"/>
      <c r="K16" s="58"/>
      <c r="L16" s="58"/>
      <c r="M16" s="67"/>
      <c r="N16" s="67"/>
      <c r="O16" s="58"/>
      <c r="P16" s="58"/>
      <c r="Q16" s="58"/>
      <c r="R16" s="58"/>
      <c r="S16" s="58"/>
      <c r="T16" s="58"/>
      <c r="U16" s="58"/>
      <c r="V16" s="67"/>
      <c r="W16" s="67"/>
      <c r="X16" s="58"/>
      <c r="Y16" s="40">
        <f>SUM(P16,S16,V16)</f>
        <v>0</v>
      </c>
      <c r="Z16" s="40">
        <f t="shared" si="19"/>
        <v>0</v>
      </c>
      <c r="AA16" s="40">
        <f t="shared" si="20"/>
        <v>0</v>
      </c>
      <c r="AB16" s="40">
        <f>SUM(Y16:AA16)</f>
        <v>0</v>
      </c>
      <c r="AD16" s="104" t="s">
        <v>585</v>
      </c>
      <c r="AE16" s="106" t="s">
        <v>705</v>
      </c>
      <c r="AF16" s="15"/>
      <c r="AG16" s="104" t="s">
        <v>594</v>
      </c>
      <c r="AH16" s="106" t="s">
        <v>717</v>
      </c>
      <c r="AI16" s="15"/>
      <c r="AJ16" s="104" t="s">
        <v>603</v>
      </c>
      <c r="AK16" s="106" t="s">
        <v>729</v>
      </c>
      <c r="AL16" s="15"/>
      <c r="AM16" s="104" t="s">
        <v>612</v>
      </c>
      <c r="AN16" s="106" t="s">
        <v>697</v>
      </c>
    </row>
    <row r="17" spans="1:40" ht="15" customHeight="1">
      <c r="A17" s="24">
        <f>A16+1</f>
        <v>8</v>
      </c>
      <c r="B17" s="23" t="s">
        <v>82</v>
      </c>
      <c r="C17" s="50">
        <f>SUM(C14:C16)</f>
        <v>0</v>
      </c>
      <c r="D17" s="50">
        <f>SUM(D14:D16)</f>
        <v>0</v>
      </c>
      <c r="E17" s="50">
        <f>SUM(E14:E16)</f>
        <v>0</v>
      </c>
      <c r="F17" s="50">
        <f>SUM(C17:E17)</f>
        <v>0</v>
      </c>
      <c r="G17" s="50">
        <f>SUM(G14:G16)</f>
        <v>0</v>
      </c>
      <c r="H17" s="50">
        <f t="shared" ref="H17" si="21">SUM(H14:H16)</f>
        <v>0</v>
      </c>
      <c r="I17" s="50">
        <f t="shared" ref="I17" si="22">SUM(I14:I16)</f>
        <v>0</v>
      </c>
      <c r="J17" s="50">
        <f t="shared" ref="J17" si="23">SUM(J14:J16)</f>
        <v>0</v>
      </c>
      <c r="K17" s="50">
        <f t="shared" ref="K17" si="24">SUM(K14:K16)</f>
        <v>0</v>
      </c>
      <c r="L17" s="50">
        <f t="shared" ref="L17" si="25">SUM(L14:L16)</f>
        <v>0</v>
      </c>
      <c r="M17" s="67"/>
      <c r="N17" s="67"/>
      <c r="O17" s="50">
        <f t="shared" ref="O17" si="26">SUM(O14:O16)</f>
        <v>0</v>
      </c>
      <c r="P17" s="50">
        <f>SUM(P14:P16)</f>
        <v>0</v>
      </c>
      <c r="Q17" s="50">
        <f t="shared" ref="Q17" si="27">SUM(Q14:Q16)</f>
        <v>0</v>
      </c>
      <c r="R17" s="50">
        <f t="shared" ref="R17" si="28">SUM(R14:R16)</f>
        <v>0</v>
      </c>
      <c r="S17" s="50">
        <f t="shared" ref="S17" si="29">SUM(S14:S16)</f>
        <v>0</v>
      </c>
      <c r="T17" s="50">
        <f t="shared" ref="T17" si="30">SUM(T14:T16)</f>
        <v>0</v>
      </c>
      <c r="U17" s="50">
        <f t="shared" ref="U17" si="31">SUM(U14:U16)</f>
        <v>0</v>
      </c>
      <c r="V17" s="67"/>
      <c r="W17" s="67"/>
      <c r="X17" s="50">
        <f t="shared" ref="X17" si="32">SUM(X14:X16)</f>
        <v>0</v>
      </c>
      <c r="Y17" s="50">
        <f>SUM(Y14:Y16)</f>
        <v>0</v>
      </c>
      <c r="Z17" s="50">
        <f>SUM(Z14:Z16)</f>
        <v>0</v>
      </c>
      <c r="AA17" s="50">
        <f>SUM(AA14:AA16)</f>
        <v>0</v>
      </c>
      <c r="AB17" s="50">
        <f>SUM(Y17:AA17)</f>
        <v>0</v>
      </c>
      <c r="AD17" s="104" t="s">
        <v>586</v>
      </c>
      <c r="AE17" s="106"/>
      <c r="AF17" s="15"/>
      <c r="AG17" s="104" t="s">
        <v>595</v>
      </c>
      <c r="AH17" s="106"/>
      <c r="AI17" s="15"/>
      <c r="AJ17" s="104" t="s">
        <v>604</v>
      </c>
      <c r="AK17" s="106"/>
      <c r="AL17" s="15"/>
      <c r="AM17" s="104" t="s">
        <v>613</v>
      </c>
      <c r="AN17" s="106"/>
    </row>
    <row r="18" spans="1:40" ht="15" customHeight="1">
      <c r="A18" s="24">
        <f>A17+1</f>
        <v>9</v>
      </c>
      <c r="B18" s="7" t="s">
        <v>86</v>
      </c>
      <c r="C18" s="50">
        <f>C12+C17</f>
        <v>0</v>
      </c>
      <c r="D18" s="50">
        <f>D12+D17</f>
        <v>0</v>
      </c>
      <c r="E18" s="50">
        <f>E12+E17</f>
        <v>0</v>
      </c>
      <c r="F18" s="50">
        <f>SUM(C18:E18)</f>
        <v>0</v>
      </c>
      <c r="G18" s="40">
        <f>G12+G17</f>
        <v>0</v>
      </c>
      <c r="H18" s="40">
        <f t="shared" ref="H18" si="33">H12+H17</f>
        <v>0</v>
      </c>
      <c r="I18" s="40">
        <f t="shared" ref="I18" si="34">I12+I17</f>
        <v>0</v>
      </c>
      <c r="J18" s="40">
        <f t="shared" ref="J18" si="35">J12+J17</f>
        <v>0</v>
      </c>
      <c r="K18" s="40">
        <f t="shared" ref="K18" si="36">K12+K17</f>
        <v>0</v>
      </c>
      <c r="L18" s="40">
        <f t="shared" ref="L18" si="37">L12+L17</f>
        <v>0</v>
      </c>
      <c r="M18" s="67"/>
      <c r="N18" s="67"/>
      <c r="O18" s="40">
        <f t="shared" ref="O18" si="38">O12+O17</f>
        <v>0</v>
      </c>
      <c r="P18" s="40">
        <f>P12+P17</f>
        <v>0</v>
      </c>
      <c r="Q18" s="40">
        <f t="shared" ref="Q18" si="39">Q12+Q17</f>
        <v>0</v>
      </c>
      <c r="R18" s="40">
        <f t="shared" ref="R18" si="40">R12+R17</f>
        <v>0</v>
      </c>
      <c r="S18" s="40">
        <f t="shared" ref="S18" si="41">S12+S17</f>
        <v>0</v>
      </c>
      <c r="T18" s="40">
        <f t="shared" ref="T18" si="42">T12+T17</f>
        <v>0</v>
      </c>
      <c r="U18" s="40">
        <f t="shared" ref="U18" si="43">U12+U17</f>
        <v>0</v>
      </c>
      <c r="V18" s="67"/>
      <c r="W18" s="67"/>
      <c r="X18" s="40">
        <f t="shared" ref="X18" si="44">X12+X17</f>
        <v>0</v>
      </c>
      <c r="Y18" s="40">
        <f>Y12+Y17</f>
        <v>0</v>
      </c>
      <c r="Z18" s="40">
        <f>Z12+Z17</f>
        <v>0</v>
      </c>
      <c r="AA18" s="40">
        <f>AA12+AA17</f>
        <v>0</v>
      </c>
      <c r="AB18" s="40">
        <f>SUM(Y18:AA18)</f>
        <v>0</v>
      </c>
      <c r="AD18" s="135" t="s">
        <v>587</v>
      </c>
      <c r="AE18" s="107" t="s">
        <v>706</v>
      </c>
      <c r="AF18" s="15"/>
      <c r="AG18" s="135" t="s">
        <v>596</v>
      </c>
      <c r="AH18" s="107" t="s">
        <v>718</v>
      </c>
      <c r="AI18" s="15"/>
      <c r="AJ18" s="135" t="s">
        <v>605</v>
      </c>
      <c r="AK18" s="107" t="s">
        <v>730</v>
      </c>
      <c r="AL18" s="15"/>
      <c r="AM18" s="135" t="s">
        <v>614</v>
      </c>
      <c r="AN18" s="107" t="s">
        <v>698</v>
      </c>
    </row>
    <row r="19" spans="1:40" ht="15" customHeight="1">
      <c r="A19" s="25"/>
      <c r="B19" s="198"/>
      <c r="C19" s="176"/>
      <c r="D19" s="176"/>
      <c r="E19" s="176"/>
      <c r="F19" s="176"/>
      <c r="G19" s="176"/>
      <c r="H19" s="176"/>
      <c r="I19" s="176"/>
      <c r="J19" s="176"/>
      <c r="K19" s="176"/>
      <c r="L19" s="176"/>
      <c r="M19" s="176"/>
      <c r="N19" s="176"/>
      <c r="O19" s="176"/>
      <c r="P19" s="176"/>
      <c r="Q19" s="176"/>
      <c r="R19" s="176"/>
      <c r="S19" s="176"/>
      <c r="AD19" s="128" t="s">
        <v>792</v>
      </c>
      <c r="AE19" s="200"/>
    </row>
    <row r="20" spans="1:40" ht="15" customHeight="1">
      <c r="A20" s="25"/>
      <c r="B20" s="198"/>
      <c r="C20" s="176"/>
      <c r="D20" s="176"/>
      <c r="E20" s="176"/>
      <c r="F20" s="176"/>
      <c r="G20" s="176"/>
      <c r="H20" s="176"/>
      <c r="I20" s="176"/>
      <c r="J20" s="176"/>
      <c r="K20" s="176"/>
      <c r="L20" s="176"/>
      <c r="M20" s="176"/>
      <c r="N20" s="176"/>
      <c r="O20" s="176"/>
      <c r="P20" s="176"/>
      <c r="Q20" s="176"/>
      <c r="R20" s="176"/>
      <c r="S20" s="176"/>
    </row>
    <row r="21" spans="1:40" ht="15" customHeight="1">
      <c r="A21" s="457" t="s">
        <v>235</v>
      </c>
      <c r="B21" s="457"/>
      <c r="C21" s="442" t="s">
        <v>45</v>
      </c>
      <c r="D21" s="442"/>
      <c r="E21" s="442"/>
      <c r="F21" s="442"/>
      <c r="G21" s="442" t="s">
        <v>1004</v>
      </c>
      <c r="H21" s="442"/>
      <c r="I21" s="442"/>
      <c r="J21" s="442"/>
      <c r="K21" s="442"/>
      <c r="L21" s="442"/>
      <c r="M21" s="442"/>
      <c r="N21" s="442"/>
      <c r="O21" s="442"/>
      <c r="P21" s="454" t="str">
        <f>Resultat!$G$1</f>
        <v>Stress-scenario</v>
      </c>
      <c r="Q21" s="454"/>
      <c r="R21" s="454"/>
      <c r="S21" s="454"/>
      <c r="T21" s="454"/>
      <c r="U21" s="454"/>
      <c r="V21" s="454"/>
      <c r="W21" s="454"/>
      <c r="X21" s="454"/>
      <c r="Y21" s="454" t="str">
        <f>Resultat!$G$1</f>
        <v>Stress-scenario</v>
      </c>
      <c r="Z21" s="454"/>
      <c r="AA21" s="454"/>
      <c r="AB21" s="454"/>
    </row>
    <row r="22" spans="1:40" ht="15" customHeight="1">
      <c r="A22" s="457"/>
      <c r="B22" s="457"/>
      <c r="C22" s="442"/>
      <c r="D22" s="442"/>
      <c r="E22" s="442"/>
      <c r="F22" s="442"/>
      <c r="G22" s="442"/>
      <c r="H22" s="442"/>
      <c r="I22" s="442"/>
      <c r="J22" s="442"/>
      <c r="K22" s="442"/>
      <c r="L22" s="442"/>
      <c r="M22" s="442"/>
      <c r="N22" s="442"/>
      <c r="O22" s="442"/>
      <c r="P22" s="454"/>
      <c r="Q22" s="454"/>
      <c r="R22" s="454"/>
      <c r="S22" s="454"/>
      <c r="T22" s="454"/>
      <c r="U22" s="454"/>
      <c r="V22" s="454"/>
      <c r="W22" s="454"/>
      <c r="X22" s="454"/>
      <c r="Y22" s="454"/>
      <c r="Z22" s="454"/>
      <c r="AA22" s="454"/>
      <c r="AB22" s="454"/>
    </row>
    <row r="23" spans="1:40" ht="15" customHeight="1">
      <c r="A23" s="457"/>
      <c r="B23" s="457"/>
      <c r="C23" s="538" t="str">
        <f>"Beholdning, "&amp;Resultat!$C$5</f>
        <v>Beholdning, 2025</v>
      </c>
      <c r="D23" s="539"/>
      <c r="E23" s="539"/>
      <c r="F23" s="540"/>
      <c r="G23" s="547" t="str">
        <f>"Beholdning, "&amp;Resultat!$C$5&amp;""</f>
        <v>Beholdning, 2025</v>
      </c>
      <c r="H23" s="548"/>
      <c r="I23" s="548"/>
      <c r="J23" s="548"/>
      <c r="K23" s="548"/>
      <c r="L23" s="548"/>
      <c r="M23" s="548"/>
      <c r="N23" s="548"/>
      <c r="O23" s="549"/>
      <c r="P23" s="547" t="str">
        <f>"Beholdning, "&amp;Resultat!$I$5</f>
        <v>Beholdning, 2028</v>
      </c>
      <c r="Q23" s="548"/>
      <c r="R23" s="548"/>
      <c r="S23" s="548"/>
      <c r="T23" s="548"/>
      <c r="U23" s="548"/>
      <c r="V23" s="548"/>
      <c r="W23" s="548"/>
      <c r="X23" s="549"/>
      <c r="Y23" s="538" t="str">
        <f>"Beholdning, "&amp;Resultat!$I$5</f>
        <v>Beholdning, 2028</v>
      </c>
      <c r="Z23" s="539"/>
      <c r="AA23" s="539"/>
      <c r="AB23" s="540"/>
    </row>
    <row r="24" spans="1:40" ht="30" customHeight="1">
      <c r="A24" s="457"/>
      <c r="B24" s="457"/>
      <c r="C24" s="541"/>
      <c r="D24" s="542"/>
      <c r="E24" s="542"/>
      <c r="F24" s="543"/>
      <c r="G24" s="544" t="str">
        <f>"Fordelt efter eksponeringernes stadievandringer fra ultimo "&amp;Resultat!$C$5&amp;" til ultimo "&amp;Resultat!$I$5&amp;" i stress-scenariet"</f>
        <v>Fordelt efter eksponeringernes stadievandringer fra ultimo 2025 til ultimo 2028 i stress-scenariet</v>
      </c>
      <c r="H24" s="545" t="str">
        <f>"Fordelt efter eksponeringernes vandringer fra "&amp;Resultat!$C$5&amp;" til "&amp;Resultat!$I$5&amp;" i stress-scenario"</f>
        <v>Fordelt efter eksponeringernes vandringer fra 2025 til 2028 i stress-scenario</v>
      </c>
      <c r="I24" s="545" t="str">
        <f>"Fordelt efter eksponeringernes vandringer fra "&amp;Resultat!$C$5&amp;" til "&amp;Resultat!$I$5&amp;" i stress-scenario"</f>
        <v>Fordelt efter eksponeringernes vandringer fra 2025 til 2028 i stress-scenario</v>
      </c>
      <c r="J24" s="545" t="str">
        <f>"Fordelt efter eksponeringernes vandringer fra "&amp;Resultat!$C$5&amp;" til "&amp;Resultat!$I$5&amp;" i stress-scenario"</f>
        <v>Fordelt efter eksponeringernes vandringer fra 2025 til 2028 i stress-scenario</v>
      </c>
      <c r="K24" s="545" t="str">
        <f>"Fordelt efter eksponeringernes vandringer fra "&amp;Resultat!$C$5&amp;" til "&amp;Resultat!$I$5&amp;" i stress-scenario"</f>
        <v>Fordelt efter eksponeringernes vandringer fra 2025 til 2028 i stress-scenario</v>
      </c>
      <c r="L24" s="545" t="str">
        <f>"Fordelt efter eksponeringernes vandringer fra "&amp;Resultat!$C$5&amp;" til "&amp;Resultat!$I$5&amp;" i stress-scenario"</f>
        <v>Fordelt efter eksponeringernes vandringer fra 2025 til 2028 i stress-scenario</v>
      </c>
      <c r="M24" s="545" t="str">
        <f>"Fordelt efter eksponeringernes vandringer fra "&amp;Resultat!$C$5&amp;" til "&amp;Resultat!$I$5&amp;" i stress-scenario"</f>
        <v>Fordelt efter eksponeringernes vandringer fra 2025 til 2028 i stress-scenario</v>
      </c>
      <c r="N24" s="545" t="str">
        <f>"Fordelt efter eksponeringernes vandringer fra "&amp;Resultat!$C$5&amp;" til "&amp;Resultat!$I$5&amp;" i stress-scenario"</f>
        <v>Fordelt efter eksponeringernes vandringer fra 2025 til 2028 i stress-scenario</v>
      </c>
      <c r="O24" s="546" t="str">
        <f>"Fordelt efter eksponeringernes vandringer fra "&amp;Resultat!$C$5&amp;" til "&amp;Resultat!$I$5&amp;" i stress-scenario"</f>
        <v>Fordelt efter eksponeringernes vandringer fra 2025 til 2028 i stress-scenario</v>
      </c>
      <c r="P24" s="544" t="str">
        <f>"Fordelt efter eksponeringernes stadievandringer fra ultimo "&amp;Resultat!$C$5&amp;" til ultimo "&amp;Resultat!$I$5&amp;" i stress-scenariet"</f>
        <v>Fordelt efter eksponeringernes stadievandringer fra ultimo 2025 til ultimo 2028 i stress-scenariet</v>
      </c>
      <c r="Q24" s="545" t="str">
        <f>"Fordelt efter eksponeringernes vandringer fra "&amp;Resultat!$C$5&amp;" til "&amp;Resultat!$I$5&amp;" i stress-scenario"</f>
        <v>Fordelt efter eksponeringernes vandringer fra 2025 til 2028 i stress-scenario</v>
      </c>
      <c r="R24" s="545" t="str">
        <f>"Fordelt efter eksponeringernes vandringer fra "&amp;Resultat!$C$5&amp;" til "&amp;Resultat!$I$5&amp;" i stress-scenario"</f>
        <v>Fordelt efter eksponeringernes vandringer fra 2025 til 2028 i stress-scenario</v>
      </c>
      <c r="S24" s="545" t="str">
        <f>"Fordelt efter eksponeringernes vandringer fra "&amp;Resultat!$C$5&amp;" til "&amp;Resultat!$I$5&amp;" i stress-scenario"</f>
        <v>Fordelt efter eksponeringernes vandringer fra 2025 til 2028 i stress-scenario</v>
      </c>
      <c r="T24" s="545" t="str">
        <f>"Fordelt efter eksponeringernes vandringer fra "&amp;Resultat!$C$5&amp;" til "&amp;Resultat!$I$5&amp;" i stress-scenario"</f>
        <v>Fordelt efter eksponeringernes vandringer fra 2025 til 2028 i stress-scenario</v>
      </c>
      <c r="U24" s="545" t="str">
        <f>"Fordelt efter eksponeringernes vandringer fra "&amp;Resultat!$C$5&amp;" til "&amp;Resultat!$I$5&amp;" i stress-scenario"</f>
        <v>Fordelt efter eksponeringernes vandringer fra 2025 til 2028 i stress-scenario</v>
      </c>
      <c r="V24" s="545" t="str">
        <f>"Fordelt efter eksponeringernes vandringer fra "&amp;Resultat!$C$5&amp;" til "&amp;Resultat!$I$5&amp;" i stress-scenario"</f>
        <v>Fordelt efter eksponeringernes vandringer fra 2025 til 2028 i stress-scenario</v>
      </c>
      <c r="W24" s="545" t="str">
        <f>"Fordelt efter eksponeringernes vandringer fra "&amp;Resultat!$C$5&amp;" til "&amp;Resultat!$I$5&amp;" i stress-scenario"</f>
        <v>Fordelt efter eksponeringernes vandringer fra 2025 til 2028 i stress-scenario</v>
      </c>
      <c r="X24" s="546" t="str">
        <f>"Fordelt efter eksponeringernes vandringer fra "&amp;Resultat!$C$5&amp;" til "&amp;Resultat!$I$5&amp;" i stress-scenario"</f>
        <v>Fordelt efter eksponeringernes vandringer fra 2025 til 2028 i stress-scenario</v>
      </c>
      <c r="Y24" s="541"/>
      <c r="Z24" s="542"/>
      <c r="AA24" s="542"/>
      <c r="AB24" s="543"/>
      <c r="AD24" s="455" t="s">
        <v>689</v>
      </c>
      <c r="AE24" s="455" t="s">
        <v>690</v>
      </c>
      <c r="AF24" s="15"/>
      <c r="AG24" s="455" t="s">
        <v>689</v>
      </c>
      <c r="AH24" s="455" t="s">
        <v>690</v>
      </c>
      <c r="AI24" s="15"/>
      <c r="AJ24" s="455" t="s">
        <v>689</v>
      </c>
      <c r="AK24" s="455" t="s">
        <v>690</v>
      </c>
      <c r="AL24" s="15"/>
      <c r="AM24" s="455" t="s">
        <v>689</v>
      </c>
      <c r="AN24" s="455" t="s">
        <v>690</v>
      </c>
    </row>
    <row r="25" spans="1:40" ht="15" customHeight="1">
      <c r="A25" s="457"/>
      <c r="B25" s="457"/>
      <c r="C25" s="443" t="s">
        <v>226</v>
      </c>
      <c r="D25" s="443"/>
      <c r="E25" s="443"/>
      <c r="F25" s="443"/>
      <c r="G25" s="550" t="s">
        <v>226</v>
      </c>
      <c r="H25" s="550"/>
      <c r="I25" s="550"/>
      <c r="J25" s="550"/>
      <c r="K25" s="550"/>
      <c r="L25" s="550"/>
      <c r="M25" s="550"/>
      <c r="N25" s="550"/>
      <c r="O25" s="550"/>
      <c r="P25" s="550" t="s">
        <v>226</v>
      </c>
      <c r="Q25" s="550"/>
      <c r="R25" s="550"/>
      <c r="S25" s="550"/>
      <c r="T25" s="550"/>
      <c r="U25" s="550"/>
      <c r="V25" s="550"/>
      <c r="W25" s="550"/>
      <c r="X25" s="550"/>
      <c r="Y25" s="443" t="s">
        <v>226</v>
      </c>
      <c r="Z25" s="443"/>
      <c r="AA25" s="443"/>
      <c r="AB25" s="443"/>
      <c r="AD25" s="455"/>
      <c r="AE25" s="455"/>
      <c r="AF25" s="15"/>
      <c r="AG25" s="455"/>
      <c r="AH25" s="455"/>
      <c r="AI25" s="15"/>
      <c r="AJ25" s="455"/>
      <c r="AK25" s="455"/>
      <c r="AL25" s="15"/>
      <c r="AM25" s="455"/>
      <c r="AN25" s="455"/>
    </row>
    <row r="26" spans="1:40" ht="30" customHeight="1">
      <c r="A26" s="457"/>
      <c r="B26" s="457"/>
      <c r="C26" s="144" t="s">
        <v>215</v>
      </c>
      <c r="D26" s="144" t="s">
        <v>216</v>
      </c>
      <c r="E26" s="144" t="s">
        <v>217</v>
      </c>
      <c r="F26" s="144" t="s">
        <v>227</v>
      </c>
      <c r="G26" s="197" t="s">
        <v>874</v>
      </c>
      <c r="H26" s="197" t="s">
        <v>875</v>
      </c>
      <c r="I26" s="197" t="s">
        <v>876</v>
      </c>
      <c r="J26" s="199" t="s">
        <v>877</v>
      </c>
      <c r="K26" s="199" t="s">
        <v>878</v>
      </c>
      <c r="L26" s="199" t="s">
        <v>879</v>
      </c>
      <c r="M26" s="197" t="s">
        <v>880</v>
      </c>
      <c r="N26" s="197" t="s">
        <v>881</v>
      </c>
      <c r="O26" s="197" t="s">
        <v>882</v>
      </c>
      <c r="P26" s="197" t="s">
        <v>874</v>
      </c>
      <c r="Q26" s="197" t="s">
        <v>875</v>
      </c>
      <c r="R26" s="197" t="s">
        <v>876</v>
      </c>
      <c r="S26" s="199" t="s">
        <v>877</v>
      </c>
      <c r="T26" s="199" t="s">
        <v>878</v>
      </c>
      <c r="U26" s="199" t="s">
        <v>879</v>
      </c>
      <c r="V26" s="197" t="s">
        <v>880</v>
      </c>
      <c r="W26" s="197" t="s">
        <v>881</v>
      </c>
      <c r="X26" s="197" t="s">
        <v>882</v>
      </c>
      <c r="Y26" s="144" t="s">
        <v>215</v>
      </c>
      <c r="Z26" s="144" t="s">
        <v>216</v>
      </c>
      <c r="AA26" s="144" t="s">
        <v>217</v>
      </c>
      <c r="AB26" s="144" t="s">
        <v>227</v>
      </c>
      <c r="AD26" s="131"/>
      <c r="AE26" s="238"/>
      <c r="AF26" s="15"/>
      <c r="AG26" s="131"/>
      <c r="AH26" s="238"/>
      <c r="AI26" s="15"/>
      <c r="AJ26" s="131"/>
      <c r="AK26" s="238"/>
      <c r="AL26" s="15"/>
      <c r="AM26" s="131"/>
      <c r="AN26" s="238"/>
    </row>
    <row r="27" spans="1:40" ht="15" customHeight="1">
      <c r="A27" s="24"/>
      <c r="B27" s="7" t="s">
        <v>236</v>
      </c>
      <c r="C27" s="40"/>
      <c r="D27" s="40"/>
      <c r="E27" s="40"/>
      <c r="F27" s="40"/>
      <c r="G27" s="40"/>
      <c r="H27" s="40"/>
      <c r="I27" s="40"/>
      <c r="J27" s="40"/>
      <c r="K27" s="40"/>
      <c r="L27" s="40"/>
      <c r="M27" s="40"/>
      <c r="N27" s="40"/>
      <c r="O27" s="40"/>
      <c r="P27" s="40"/>
      <c r="Q27" s="40"/>
      <c r="R27" s="40"/>
      <c r="S27" s="40"/>
      <c r="T27" s="40"/>
      <c r="U27" s="40"/>
      <c r="V27" s="40"/>
      <c r="W27" s="40"/>
      <c r="X27" s="40"/>
      <c r="Y27" s="40"/>
      <c r="Z27" s="40"/>
      <c r="AA27" s="40"/>
      <c r="AB27" s="40"/>
      <c r="AD27" s="104"/>
      <c r="AE27" s="106"/>
      <c r="AF27" s="15"/>
      <c r="AG27" s="104"/>
      <c r="AH27" s="106"/>
      <c r="AI27" s="15"/>
      <c r="AJ27" s="104"/>
      <c r="AK27" s="106"/>
      <c r="AL27" s="15"/>
      <c r="AM27" s="104"/>
      <c r="AN27" s="106"/>
    </row>
    <row r="28" spans="1:40" ht="15" customHeight="1">
      <c r="A28" s="24"/>
      <c r="B28" s="9" t="s">
        <v>20</v>
      </c>
      <c r="C28" s="40"/>
      <c r="D28" s="40"/>
      <c r="E28" s="40"/>
      <c r="F28" s="40"/>
      <c r="G28" s="40"/>
      <c r="H28" s="40"/>
      <c r="I28" s="40"/>
      <c r="J28" s="40"/>
      <c r="K28" s="40"/>
      <c r="L28" s="40"/>
      <c r="M28" s="40"/>
      <c r="N28" s="40"/>
      <c r="O28" s="40"/>
      <c r="P28" s="40"/>
      <c r="Q28" s="40"/>
      <c r="R28" s="40"/>
      <c r="S28" s="40"/>
      <c r="T28" s="40"/>
      <c r="U28" s="40"/>
      <c r="V28" s="40"/>
      <c r="W28" s="40"/>
      <c r="X28" s="40"/>
      <c r="Y28" s="40"/>
      <c r="Z28" s="40"/>
      <c r="AA28" s="40"/>
      <c r="AB28" s="40"/>
      <c r="AD28" s="104"/>
      <c r="AE28" s="106"/>
      <c r="AF28" s="15"/>
      <c r="AG28" s="104"/>
      <c r="AH28" s="106"/>
      <c r="AI28" s="15"/>
      <c r="AJ28" s="104"/>
      <c r="AK28" s="106"/>
      <c r="AL28" s="15"/>
      <c r="AM28" s="104"/>
      <c r="AN28" s="106"/>
    </row>
    <row r="29" spans="1:40" ht="15" customHeight="1">
      <c r="A29" s="24">
        <f>A18+1</f>
        <v>10</v>
      </c>
      <c r="B29" s="12" t="s">
        <v>79</v>
      </c>
      <c r="C29" s="50">
        <f>SUM(G29:I29)</f>
        <v>0</v>
      </c>
      <c r="D29" s="50">
        <f>SUM(J29:L29)</f>
        <v>0</v>
      </c>
      <c r="E29" s="50">
        <f>SUM(M29:O29)</f>
        <v>0</v>
      </c>
      <c r="F29" s="50">
        <f>SUM(C29:E29)</f>
        <v>0</v>
      </c>
      <c r="G29" s="58"/>
      <c r="H29" s="58"/>
      <c r="I29" s="58"/>
      <c r="J29" s="58"/>
      <c r="K29" s="58"/>
      <c r="L29" s="58"/>
      <c r="M29" s="67"/>
      <c r="N29" s="67"/>
      <c r="O29" s="58"/>
      <c r="P29" s="58"/>
      <c r="Q29" s="58"/>
      <c r="R29" s="58"/>
      <c r="S29" s="58"/>
      <c r="T29" s="58"/>
      <c r="U29" s="58"/>
      <c r="V29" s="67"/>
      <c r="W29" s="67"/>
      <c r="X29" s="58"/>
      <c r="Y29" s="40">
        <f>SUM(P29,S29,V29)</f>
        <v>0</v>
      </c>
      <c r="Z29" s="40">
        <f>SUM(Q29,T29,W29)</f>
        <v>0</v>
      </c>
      <c r="AA29" s="40">
        <f>SUM(R29,U29,X29)</f>
        <v>0</v>
      </c>
      <c r="AB29" s="40">
        <f>SUM(Y29:AA29)</f>
        <v>0</v>
      </c>
      <c r="AD29" s="104" t="s">
        <v>615</v>
      </c>
      <c r="AE29" s="106" t="s">
        <v>707</v>
      </c>
      <c r="AF29" s="15"/>
      <c r="AG29" s="104" t="s">
        <v>624</v>
      </c>
      <c r="AH29" s="106" t="s">
        <v>719</v>
      </c>
      <c r="AI29" s="15"/>
      <c r="AJ29" s="104" t="s">
        <v>633</v>
      </c>
      <c r="AK29" s="106" t="s">
        <v>731</v>
      </c>
      <c r="AL29" s="15"/>
      <c r="AM29" s="104" t="s">
        <v>642</v>
      </c>
      <c r="AN29" s="106" t="s">
        <v>739</v>
      </c>
    </row>
    <row r="30" spans="1:40" ht="15" customHeight="1">
      <c r="A30" s="24">
        <f>A29+1</f>
        <v>11</v>
      </c>
      <c r="B30" s="12" t="s">
        <v>80</v>
      </c>
      <c r="C30" s="50">
        <f t="shared" ref="C30:C31" si="45">SUM(G30:I30)</f>
        <v>0</v>
      </c>
      <c r="D30" s="50">
        <f t="shared" ref="D30:D31" si="46">SUM(J30:L30)</f>
        <v>0</v>
      </c>
      <c r="E30" s="50">
        <f t="shared" ref="E30:E31" si="47">SUM(M30:O30)</f>
        <v>0</v>
      </c>
      <c r="F30" s="50">
        <f>SUM(C30:E30)</f>
        <v>0</v>
      </c>
      <c r="G30" s="58"/>
      <c r="H30" s="58"/>
      <c r="I30" s="58"/>
      <c r="J30" s="58"/>
      <c r="K30" s="58"/>
      <c r="L30" s="58"/>
      <c r="M30" s="67"/>
      <c r="N30" s="67"/>
      <c r="O30" s="58"/>
      <c r="P30" s="58"/>
      <c r="Q30" s="58"/>
      <c r="R30" s="58"/>
      <c r="S30" s="58"/>
      <c r="T30" s="58"/>
      <c r="U30" s="58"/>
      <c r="V30" s="67"/>
      <c r="W30" s="67"/>
      <c r="X30" s="58"/>
      <c r="Y30" s="40">
        <f>SUM(P30,S30,V30)</f>
        <v>0</v>
      </c>
      <c r="Z30" s="40">
        <f t="shared" ref="Z30:Z31" si="48">SUM(Q30,T30,W30)</f>
        <v>0</v>
      </c>
      <c r="AA30" s="40">
        <f t="shared" ref="AA30:AA31" si="49">SUM(R30,U30,X30)</f>
        <v>0</v>
      </c>
      <c r="AB30" s="40">
        <f>SUM(Y30:AA30)</f>
        <v>0</v>
      </c>
      <c r="AD30" s="104" t="s">
        <v>616</v>
      </c>
      <c r="AE30" s="106" t="s">
        <v>708</v>
      </c>
      <c r="AF30" s="15"/>
      <c r="AG30" s="104" t="s">
        <v>625</v>
      </c>
      <c r="AH30" s="106" t="s">
        <v>720</v>
      </c>
      <c r="AI30" s="15"/>
      <c r="AJ30" s="104" t="s">
        <v>634</v>
      </c>
      <c r="AK30" s="106" t="s">
        <v>732</v>
      </c>
      <c r="AL30" s="15"/>
      <c r="AM30" s="104" t="s">
        <v>643</v>
      </c>
      <c r="AN30" s="106" t="s">
        <v>740</v>
      </c>
    </row>
    <row r="31" spans="1:40" ht="15" customHeight="1">
      <c r="A31" s="24">
        <f>A30+1</f>
        <v>12</v>
      </c>
      <c r="B31" s="12" t="s">
        <v>81</v>
      </c>
      <c r="C31" s="50">
        <f t="shared" si="45"/>
        <v>0</v>
      </c>
      <c r="D31" s="50">
        <f t="shared" si="46"/>
        <v>0</v>
      </c>
      <c r="E31" s="50">
        <f t="shared" si="47"/>
        <v>0</v>
      </c>
      <c r="F31" s="50">
        <f>SUM(C31:E31)</f>
        <v>0</v>
      </c>
      <c r="G31" s="58"/>
      <c r="H31" s="58"/>
      <c r="I31" s="58"/>
      <c r="J31" s="58"/>
      <c r="K31" s="58"/>
      <c r="L31" s="58"/>
      <c r="M31" s="67"/>
      <c r="N31" s="67"/>
      <c r="O31" s="58"/>
      <c r="P31" s="58"/>
      <c r="Q31" s="58"/>
      <c r="R31" s="58"/>
      <c r="S31" s="58"/>
      <c r="T31" s="58"/>
      <c r="U31" s="58"/>
      <c r="V31" s="67"/>
      <c r="W31" s="67"/>
      <c r="X31" s="58"/>
      <c r="Y31" s="40">
        <f>SUM(P31,S31,V31)</f>
        <v>0</v>
      </c>
      <c r="Z31" s="40">
        <f t="shared" si="48"/>
        <v>0</v>
      </c>
      <c r="AA31" s="40">
        <f t="shared" si="49"/>
        <v>0</v>
      </c>
      <c r="AB31" s="40">
        <f>SUM(Y31:AA31)</f>
        <v>0</v>
      </c>
      <c r="AD31" s="104" t="s">
        <v>617</v>
      </c>
      <c r="AE31" s="106" t="s">
        <v>709</v>
      </c>
      <c r="AF31" s="15"/>
      <c r="AG31" s="104" t="s">
        <v>626</v>
      </c>
      <c r="AH31" s="106" t="s">
        <v>721</v>
      </c>
      <c r="AI31" s="15"/>
      <c r="AJ31" s="104" t="s">
        <v>635</v>
      </c>
      <c r="AK31" s="106" t="s">
        <v>733</v>
      </c>
      <c r="AL31" s="15"/>
      <c r="AM31" s="104" t="s">
        <v>644</v>
      </c>
      <c r="AN31" s="106" t="s">
        <v>741</v>
      </c>
    </row>
    <row r="32" spans="1:40" ht="15" customHeight="1">
      <c r="A32" s="24">
        <f>A31+1</f>
        <v>13</v>
      </c>
      <c r="B32" s="23" t="s">
        <v>78</v>
      </c>
      <c r="C32" s="50">
        <f>SUM(C29:C31)</f>
        <v>0</v>
      </c>
      <c r="D32" s="50">
        <f>SUM(D29:D31)</f>
        <v>0</v>
      </c>
      <c r="E32" s="50">
        <f>SUM(E29:E31)</f>
        <v>0</v>
      </c>
      <c r="F32" s="50">
        <f>SUM(C32:E32)</f>
        <v>0</v>
      </c>
      <c r="G32" s="50">
        <f>SUM(G29:G31)</f>
        <v>0</v>
      </c>
      <c r="H32" s="50">
        <f t="shared" ref="H32" si="50">SUM(H29:H31)</f>
        <v>0</v>
      </c>
      <c r="I32" s="50">
        <f t="shared" ref="I32" si="51">SUM(I29:I31)</f>
        <v>0</v>
      </c>
      <c r="J32" s="50">
        <f t="shared" ref="J32" si="52">SUM(J29:J31)</f>
        <v>0</v>
      </c>
      <c r="K32" s="50">
        <f t="shared" ref="K32" si="53">SUM(K29:K31)</f>
        <v>0</v>
      </c>
      <c r="L32" s="50">
        <f t="shared" ref="L32" si="54">SUM(L29:L31)</f>
        <v>0</v>
      </c>
      <c r="M32" s="67"/>
      <c r="N32" s="67"/>
      <c r="O32" s="50">
        <f t="shared" ref="O32" si="55">SUM(O29:O31)</f>
        <v>0</v>
      </c>
      <c r="P32" s="50">
        <f>SUM(P29:P31)</f>
        <v>0</v>
      </c>
      <c r="Q32" s="50">
        <f t="shared" ref="Q32" si="56">SUM(Q29:Q31)</f>
        <v>0</v>
      </c>
      <c r="R32" s="50">
        <f t="shared" ref="R32" si="57">SUM(R29:R31)</f>
        <v>0</v>
      </c>
      <c r="S32" s="50">
        <f t="shared" ref="S32" si="58">SUM(S29:S31)</f>
        <v>0</v>
      </c>
      <c r="T32" s="50">
        <f t="shared" ref="T32" si="59">SUM(T29:T31)</f>
        <v>0</v>
      </c>
      <c r="U32" s="50">
        <f t="shared" ref="U32" si="60">SUM(U29:U31)</f>
        <v>0</v>
      </c>
      <c r="V32" s="67"/>
      <c r="W32" s="67"/>
      <c r="X32" s="50">
        <f t="shared" ref="X32" si="61">SUM(X29:X31)</f>
        <v>0</v>
      </c>
      <c r="Y32" s="50">
        <f>SUM(Y29:Y31)</f>
        <v>0</v>
      </c>
      <c r="Z32" s="50">
        <f>SUM(Z29:Z31)</f>
        <v>0</v>
      </c>
      <c r="AA32" s="50">
        <f>SUM(AA29:AA31)</f>
        <v>0</v>
      </c>
      <c r="AB32" s="50">
        <f>SUM(Y32:AA32)</f>
        <v>0</v>
      </c>
      <c r="AD32" s="104" t="s">
        <v>618</v>
      </c>
      <c r="AE32" s="106"/>
      <c r="AF32" s="15"/>
      <c r="AG32" s="104" t="s">
        <v>627</v>
      </c>
      <c r="AH32" s="106"/>
      <c r="AI32" s="15"/>
      <c r="AJ32" s="104" t="s">
        <v>636</v>
      </c>
      <c r="AK32" s="106"/>
      <c r="AL32" s="15"/>
      <c r="AM32" s="104" t="s">
        <v>645</v>
      </c>
      <c r="AN32" s="106"/>
    </row>
    <row r="33" spans="1:40" ht="15" customHeight="1">
      <c r="A33" s="24"/>
      <c r="B33" s="9" t="s">
        <v>21</v>
      </c>
      <c r="C33" s="50"/>
      <c r="D33" s="50"/>
      <c r="E33" s="50"/>
      <c r="F33" s="50"/>
      <c r="G33" s="40"/>
      <c r="H33" s="40"/>
      <c r="I33" s="40"/>
      <c r="J33" s="40"/>
      <c r="K33" s="40"/>
      <c r="L33" s="40"/>
      <c r="M33" s="40"/>
      <c r="N33" s="40"/>
      <c r="O33" s="40"/>
      <c r="P33" s="40"/>
      <c r="Q33" s="40"/>
      <c r="R33" s="40"/>
      <c r="S33" s="40"/>
      <c r="T33" s="40"/>
      <c r="U33" s="40"/>
      <c r="V33" s="40"/>
      <c r="W33" s="40"/>
      <c r="X33" s="40"/>
      <c r="Y33" s="40"/>
      <c r="Z33" s="40"/>
      <c r="AA33" s="40"/>
      <c r="AB33" s="40"/>
      <c r="AD33" s="104"/>
      <c r="AE33" s="106"/>
      <c r="AF33" s="15"/>
      <c r="AG33" s="104"/>
      <c r="AH33" s="106"/>
      <c r="AI33" s="15"/>
      <c r="AJ33" s="104"/>
      <c r="AK33" s="106"/>
      <c r="AL33" s="15"/>
      <c r="AM33" s="104"/>
      <c r="AN33" s="106"/>
    </row>
    <row r="34" spans="1:40" ht="15" customHeight="1">
      <c r="A34" s="24">
        <f>A32+1</f>
        <v>14</v>
      </c>
      <c r="B34" s="12" t="s">
        <v>79</v>
      </c>
      <c r="C34" s="50">
        <f>SUM(G34:I34)</f>
        <v>0</v>
      </c>
      <c r="D34" s="50">
        <f>SUM(J34:L34)</f>
        <v>0</v>
      </c>
      <c r="E34" s="50">
        <f>SUM(M34:O34)</f>
        <v>0</v>
      </c>
      <c r="F34" s="50">
        <f>SUM(C34:E34)</f>
        <v>0</v>
      </c>
      <c r="G34" s="58"/>
      <c r="H34" s="58"/>
      <c r="I34" s="58"/>
      <c r="J34" s="58"/>
      <c r="K34" s="58"/>
      <c r="L34" s="58"/>
      <c r="M34" s="67"/>
      <c r="N34" s="67"/>
      <c r="O34" s="58"/>
      <c r="P34" s="58"/>
      <c r="Q34" s="58"/>
      <c r="R34" s="58"/>
      <c r="S34" s="58"/>
      <c r="T34" s="58"/>
      <c r="U34" s="58"/>
      <c r="V34" s="67"/>
      <c r="W34" s="67"/>
      <c r="X34" s="58"/>
      <c r="Y34" s="40">
        <f>SUM(P34,S34,V34)</f>
        <v>0</v>
      </c>
      <c r="Z34" s="40">
        <f>SUM(Q34,T34,W34)</f>
        <v>0</v>
      </c>
      <c r="AA34" s="40">
        <f>SUM(R34,U34,X34)</f>
        <v>0</v>
      </c>
      <c r="AB34" s="40">
        <f>SUM(Y34:AA34)</f>
        <v>0</v>
      </c>
      <c r="AD34" s="104" t="s">
        <v>619</v>
      </c>
      <c r="AE34" s="106" t="s">
        <v>707</v>
      </c>
      <c r="AF34" s="15"/>
      <c r="AG34" s="104" t="s">
        <v>628</v>
      </c>
      <c r="AH34" s="106" t="s">
        <v>719</v>
      </c>
      <c r="AI34" s="15"/>
      <c r="AJ34" s="104" t="s">
        <v>637</v>
      </c>
      <c r="AK34" s="106" t="s">
        <v>731</v>
      </c>
      <c r="AL34" s="15"/>
      <c r="AM34" s="104" t="s">
        <v>646</v>
      </c>
      <c r="AN34" s="106" t="s">
        <v>739</v>
      </c>
    </row>
    <row r="35" spans="1:40" ht="15" customHeight="1">
      <c r="A35" s="24">
        <f>A34+1</f>
        <v>15</v>
      </c>
      <c r="B35" s="12" t="s">
        <v>80</v>
      </c>
      <c r="C35" s="50">
        <f t="shared" ref="C35:C36" si="62">SUM(G35:I35)</f>
        <v>0</v>
      </c>
      <c r="D35" s="50">
        <f t="shared" ref="D35:D36" si="63">SUM(J35:L35)</f>
        <v>0</v>
      </c>
      <c r="E35" s="50">
        <f t="shared" ref="E35:E36" si="64">SUM(M35:O35)</f>
        <v>0</v>
      </c>
      <c r="F35" s="50">
        <f>SUM(C35:E35)</f>
        <v>0</v>
      </c>
      <c r="G35" s="58"/>
      <c r="H35" s="58"/>
      <c r="I35" s="58"/>
      <c r="J35" s="58"/>
      <c r="K35" s="58"/>
      <c r="L35" s="58"/>
      <c r="M35" s="67"/>
      <c r="N35" s="67"/>
      <c r="O35" s="58"/>
      <c r="P35" s="58"/>
      <c r="Q35" s="58"/>
      <c r="R35" s="58"/>
      <c r="S35" s="58"/>
      <c r="T35" s="58"/>
      <c r="U35" s="58"/>
      <c r="V35" s="67"/>
      <c r="W35" s="67"/>
      <c r="X35" s="58"/>
      <c r="Y35" s="40">
        <f>SUM(P35,S35,V35)</f>
        <v>0</v>
      </c>
      <c r="Z35" s="40">
        <f t="shared" ref="Z35:Z36" si="65">SUM(Q35,T35,W35)</f>
        <v>0</v>
      </c>
      <c r="AA35" s="40">
        <f t="shared" ref="AA35:AA36" si="66">SUM(R35,U35,X35)</f>
        <v>0</v>
      </c>
      <c r="AB35" s="40">
        <f>SUM(Y35:AA35)</f>
        <v>0</v>
      </c>
      <c r="AD35" s="104" t="s">
        <v>620</v>
      </c>
      <c r="AE35" s="106" t="s">
        <v>708</v>
      </c>
      <c r="AF35" s="15"/>
      <c r="AG35" s="104" t="s">
        <v>629</v>
      </c>
      <c r="AH35" s="106" t="s">
        <v>720</v>
      </c>
      <c r="AI35" s="15"/>
      <c r="AJ35" s="104" t="s">
        <v>638</v>
      </c>
      <c r="AK35" s="106" t="s">
        <v>732</v>
      </c>
      <c r="AL35" s="15"/>
      <c r="AM35" s="104" t="s">
        <v>647</v>
      </c>
      <c r="AN35" s="106" t="s">
        <v>740</v>
      </c>
    </row>
    <row r="36" spans="1:40" ht="15" customHeight="1">
      <c r="A36" s="24">
        <f>A35+1</f>
        <v>16</v>
      </c>
      <c r="B36" s="12" t="s">
        <v>81</v>
      </c>
      <c r="C36" s="50">
        <f t="shared" si="62"/>
        <v>0</v>
      </c>
      <c r="D36" s="50">
        <f t="shared" si="63"/>
        <v>0</v>
      </c>
      <c r="E36" s="50">
        <f t="shared" si="64"/>
        <v>0</v>
      </c>
      <c r="F36" s="50">
        <f>SUM(C36:E36)</f>
        <v>0</v>
      </c>
      <c r="G36" s="58"/>
      <c r="H36" s="58"/>
      <c r="I36" s="58"/>
      <c r="J36" s="58"/>
      <c r="K36" s="58"/>
      <c r="L36" s="58"/>
      <c r="M36" s="67"/>
      <c r="N36" s="67"/>
      <c r="O36" s="58"/>
      <c r="P36" s="58"/>
      <c r="Q36" s="58"/>
      <c r="R36" s="58"/>
      <c r="S36" s="58"/>
      <c r="T36" s="58"/>
      <c r="U36" s="58"/>
      <c r="V36" s="67"/>
      <c r="W36" s="67"/>
      <c r="X36" s="58"/>
      <c r="Y36" s="40">
        <f>SUM(P36,S36,V36)</f>
        <v>0</v>
      </c>
      <c r="Z36" s="40">
        <f t="shared" si="65"/>
        <v>0</v>
      </c>
      <c r="AA36" s="40">
        <f t="shared" si="66"/>
        <v>0</v>
      </c>
      <c r="AB36" s="40">
        <f>SUM(Y36:AA36)</f>
        <v>0</v>
      </c>
      <c r="AD36" s="104" t="s">
        <v>621</v>
      </c>
      <c r="AE36" s="106" t="s">
        <v>709</v>
      </c>
      <c r="AF36" s="15"/>
      <c r="AG36" s="104" t="s">
        <v>630</v>
      </c>
      <c r="AH36" s="106" t="s">
        <v>721</v>
      </c>
      <c r="AI36" s="15"/>
      <c r="AJ36" s="104" t="s">
        <v>639</v>
      </c>
      <c r="AK36" s="106" t="s">
        <v>733</v>
      </c>
      <c r="AL36" s="15"/>
      <c r="AM36" s="104" t="s">
        <v>648</v>
      </c>
      <c r="AN36" s="106" t="s">
        <v>741</v>
      </c>
    </row>
    <row r="37" spans="1:40" ht="15" customHeight="1">
      <c r="A37" s="24">
        <f>A36+1</f>
        <v>17</v>
      </c>
      <c r="B37" s="23" t="s">
        <v>82</v>
      </c>
      <c r="C37" s="50">
        <f>SUM(C34:C36)</f>
        <v>0</v>
      </c>
      <c r="D37" s="50">
        <f>SUM(D34:D36)</f>
        <v>0</v>
      </c>
      <c r="E37" s="50">
        <f>SUM(E34:E36)</f>
        <v>0</v>
      </c>
      <c r="F37" s="50">
        <f>SUM(C37:E37)</f>
        <v>0</v>
      </c>
      <c r="G37" s="50">
        <f>SUM(G34:G36)</f>
        <v>0</v>
      </c>
      <c r="H37" s="50">
        <f t="shared" ref="H37" si="67">SUM(H34:H36)</f>
        <v>0</v>
      </c>
      <c r="I37" s="50">
        <f t="shared" ref="I37" si="68">SUM(I34:I36)</f>
        <v>0</v>
      </c>
      <c r="J37" s="50">
        <f t="shared" ref="J37" si="69">SUM(J34:J36)</f>
        <v>0</v>
      </c>
      <c r="K37" s="50">
        <f t="shared" ref="K37" si="70">SUM(K34:K36)</f>
        <v>0</v>
      </c>
      <c r="L37" s="50">
        <f t="shared" ref="L37" si="71">SUM(L34:L36)</f>
        <v>0</v>
      </c>
      <c r="M37" s="67"/>
      <c r="N37" s="67"/>
      <c r="O37" s="50">
        <f t="shared" ref="O37" si="72">SUM(O34:O36)</f>
        <v>0</v>
      </c>
      <c r="P37" s="50">
        <f>SUM(P34:P36)</f>
        <v>0</v>
      </c>
      <c r="Q37" s="50">
        <f t="shared" ref="Q37" si="73">SUM(Q34:Q36)</f>
        <v>0</v>
      </c>
      <c r="R37" s="50">
        <f t="shared" ref="R37" si="74">SUM(R34:R36)</f>
        <v>0</v>
      </c>
      <c r="S37" s="50">
        <f t="shared" ref="S37" si="75">SUM(S34:S36)</f>
        <v>0</v>
      </c>
      <c r="T37" s="50">
        <f t="shared" ref="T37" si="76">SUM(T34:T36)</f>
        <v>0</v>
      </c>
      <c r="U37" s="50">
        <f t="shared" ref="U37" si="77">SUM(U34:U36)</f>
        <v>0</v>
      </c>
      <c r="V37" s="67"/>
      <c r="W37" s="67"/>
      <c r="X37" s="50">
        <f t="shared" ref="X37" si="78">SUM(X34:X36)</f>
        <v>0</v>
      </c>
      <c r="Y37" s="50">
        <f>SUM(Y34:Y36)</f>
        <v>0</v>
      </c>
      <c r="Z37" s="50">
        <f>SUM(Z34:Z36)</f>
        <v>0</v>
      </c>
      <c r="AA37" s="50">
        <f>SUM(AA34:AA36)</f>
        <v>0</v>
      </c>
      <c r="AB37" s="50">
        <f>SUM(Y37:AA37)</f>
        <v>0</v>
      </c>
      <c r="AD37" s="104" t="s">
        <v>622</v>
      </c>
      <c r="AE37" s="106"/>
      <c r="AF37" s="15"/>
      <c r="AG37" s="104" t="s">
        <v>631</v>
      </c>
      <c r="AH37" s="106"/>
      <c r="AI37" s="15"/>
      <c r="AJ37" s="104" t="s">
        <v>640</v>
      </c>
      <c r="AK37" s="106"/>
      <c r="AL37" s="15"/>
      <c r="AM37" s="104" t="s">
        <v>649</v>
      </c>
      <c r="AN37" s="106"/>
    </row>
    <row r="38" spans="1:40" ht="15" customHeight="1">
      <c r="A38" s="24">
        <f>A37+1</f>
        <v>18</v>
      </c>
      <c r="B38" s="7" t="s">
        <v>86</v>
      </c>
      <c r="C38" s="50">
        <f>C32+C37</f>
        <v>0</v>
      </c>
      <c r="D38" s="50">
        <f>D32+D37</f>
        <v>0</v>
      </c>
      <c r="E38" s="50">
        <f>E32+E37</f>
        <v>0</v>
      </c>
      <c r="F38" s="50">
        <f>SUM(C38:E38)</f>
        <v>0</v>
      </c>
      <c r="G38" s="40">
        <f>G32+G37</f>
        <v>0</v>
      </c>
      <c r="H38" s="40">
        <f t="shared" ref="H38" si="79">H32+H37</f>
        <v>0</v>
      </c>
      <c r="I38" s="40">
        <f t="shared" ref="I38" si="80">I32+I37</f>
        <v>0</v>
      </c>
      <c r="J38" s="40">
        <f t="shared" ref="J38" si="81">J32+J37</f>
        <v>0</v>
      </c>
      <c r="K38" s="40">
        <f t="shared" ref="K38" si="82">K32+K37</f>
        <v>0</v>
      </c>
      <c r="L38" s="40">
        <f t="shared" ref="L38" si="83">L32+L37</f>
        <v>0</v>
      </c>
      <c r="M38" s="67"/>
      <c r="N38" s="67"/>
      <c r="O38" s="40">
        <f t="shared" ref="O38" si="84">O32+O37</f>
        <v>0</v>
      </c>
      <c r="P38" s="40">
        <f>P32+P37</f>
        <v>0</v>
      </c>
      <c r="Q38" s="40">
        <f t="shared" ref="Q38" si="85">Q32+Q37</f>
        <v>0</v>
      </c>
      <c r="R38" s="40">
        <f t="shared" ref="R38" si="86">R32+R37</f>
        <v>0</v>
      </c>
      <c r="S38" s="40">
        <f t="shared" ref="S38" si="87">S32+S37</f>
        <v>0</v>
      </c>
      <c r="T38" s="40">
        <f t="shared" ref="T38" si="88">T32+T37</f>
        <v>0</v>
      </c>
      <c r="U38" s="40">
        <f t="shared" ref="U38" si="89">U32+U37</f>
        <v>0</v>
      </c>
      <c r="V38" s="67"/>
      <c r="W38" s="67"/>
      <c r="X38" s="40">
        <f t="shared" ref="X38" si="90">X32+X37</f>
        <v>0</v>
      </c>
      <c r="Y38" s="40">
        <f>Y32+Y37</f>
        <v>0</v>
      </c>
      <c r="Z38" s="40">
        <f>Z32+Z37</f>
        <v>0</v>
      </c>
      <c r="AA38" s="40">
        <f>AA32+AA37</f>
        <v>0</v>
      </c>
      <c r="AB38" s="40">
        <f>SUM(Y38:AA38)</f>
        <v>0</v>
      </c>
      <c r="AD38" s="135" t="s">
        <v>623</v>
      </c>
      <c r="AE38" s="107" t="s">
        <v>710</v>
      </c>
      <c r="AF38" s="15"/>
      <c r="AG38" s="135" t="s">
        <v>632</v>
      </c>
      <c r="AH38" s="107" t="s">
        <v>722</v>
      </c>
      <c r="AI38" s="15"/>
      <c r="AJ38" s="135" t="s">
        <v>641</v>
      </c>
      <c r="AK38" s="107" t="s">
        <v>734</v>
      </c>
      <c r="AL38" s="15"/>
      <c r="AM38" s="135" t="s">
        <v>650</v>
      </c>
      <c r="AN38" s="107" t="s">
        <v>742</v>
      </c>
    </row>
    <row r="39" spans="1:40" ht="15" customHeight="1">
      <c r="C39" s="5"/>
      <c r="AD39" s="128" t="s">
        <v>793</v>
      </c>
      <c r="AE39" s="200"/>
    </row>
    <row r="40" spans="1:40" ht="15" customHeight="1">
      <c r="C40" s="5"/>
    </row>
    <row r="41" spans="1:40" ht="15" customHeight="1">
      <c r="A41" s="457" t="s">
        <v>857</v>
      </c>
      <c r="B41" s="457"/>
      <c r="C41" s="442" t="s">
        <v>45</v>
      </c>
      <c r="D41" s="442"/>
      <c r="E41" s="442"/>
      <c r="F41" s="442"/>
      <c r="G41" s="551" t="str">
        <f>Resultat!$G$1</f>
        <v>Stress-scenario</v>
      </c>
      <c r="H41" s="552"/>
      <c r="I41" s="552"/>
      <c r="J41" s="552"/>
      <c r="K41" s="552"/>
      <c r="L41" s="552"/>
      <c r="M41" s="552"/>
      <c r="N41" s="552"/>
      <c r="O41" s="552"/>
      <c r="P41" s="552"/>
      <c r="Q41" s="552"/>
      <c r="R41" s="552"/>
      <c r="S41" s="552"/>
    </row>
    <row r="42" spans="1:40" ht="15" customHeight="1">
      <c r="A42" s="457"/>
      <c r="B42" s="457"/>
      <c r="C42" s="442"/>
      <c r="D42" s="442"/>
      <c r="E42" s="442"/>
      <c r="F42" s="442"/>
      <c r="G42" s="551"/>
      <c r="H42" s="552"/>
      <c r="I42" s="552"/>
      <c r="J42" s="552"/>
      <c r="K42" s="552"/>
      <c r="L42" s="552"/>
      <c r="M42" s="552"/>
      <c r="N42" s="552"/>
      <c r="O42" s="552"/>
      <c r="P42" s="553"/>
      <c r="Q42" s="553"/>
      <c r="R42" s="553"/>
      <c r="S42" s="553"/>
    </row>
    <row r="43" spans="1:40" ht="15" customHeight="1">
      <c r="A43" s="457"/>
      <c r="B43" s="457"/>
      <c r="C43" s="538">
        <f>Resultat!$C$5</f>
        <v>2025</v>
      </c>
      <c r="D43" s="539"/>
      <c r="E43" s="539"/>
      <c r="F43" s="540"/>
      <c r="G43" s="554" t="str">
        <f>"Sum "&amp;Resultat!$G$5&amp;"-"&amp;Resultat!$I$5</f>
        <v>Sum 2026-2028</v>
      </c>
      <c r="H43" s="555"/>
      <c r="I43" s="555"/>
      <c r="J43" s="555"/>
      <c r="K43" s="555"/>
      <c r="L43" s="555"/>
      <c r="M43" s="555"/>
      <c r="N43" s="555"/>
      <c r="O43" s="556"/>
      <c r="P43" s="538" t="str">
        <f>"Sum "&amp;Resultat!$G$5&amp;"-"&amp;Resultat!$I$5&amp;" 
(fordelt efter stadie pr. ultimo "&amp;Resultat!$I$5&amp;")"</f>
        <v>Sum 2026-2028 
(fordelt efter stadie pr. ultimo 2028)</v>
      </c>
      <c r="Q43" s="539"/>
      <c r="R43" s="539"/>
      <c r="S43" s="540"/>
    </row>
    <row r="44" spans="1:40" ht="30" customHeight="1">
      <c r="A44" s="457"/>
      <c r="B44" s="457"/>
      <c r="C44" s="541"/>
      <c r="D44" s="542"/>
      <c r="E44" s="542"/>
      <c r="F44" s="543"/>
      <c r="G44" s="544" t="str">
        <f>"Fordelt efter eksponeringernes stadievandringer fra ultimo "&amp;Resultat!$C$5&amp;" til ultimo "&amp;Resultat!$I$5&amp;" i stress-scenariet"</f>
        <v>Fordelt efter eksponeringernes stadievandringer fra ultimo 2025 til ultimo 2028 i stress-scenariet</v>
      </c>
      <c r="H44" s="545" t="str">
        <f>"Fordelt efter eksponeringernes vandringer fra "&amp;Resultat!$C$5&amp;" til "&amp;Resultat!$I$5&amp;" i stress-scenario"</f>
        <v>Fordelt efter eksponeringernes vandringer fra 2025 til 2028 i stress-scenario</v>
      </c>
      <c r="I44" s="545" t="str">
        <f>"Fordelt efter eksponeringernes vandringer fra "&amp;Resultat!$C$5&amp;" til "&amp;Resultat!$I$5&amp;" i stress-scenario"</f>
        <v>Fordelt efter eksponeringernes vandringer fra 2025 til 2028 i stress-scenario</v>
      </c>
      <c r="J44" s="545" t="str">
        <f>"Fordelt efter eksponeringernes vandringer fra "&amp;Resultat!$C$5&amp;" til "&amp;Resultat!$I$5&amp;" i stress-scenario"</f>
        <v>Fordelt efter eksponeringernes vandringer fra 2025 til 2028 i stress-scenario</v>
      </c>
      <c r="K44" s="545" t="str">
        <f>"Fordelt efter eksponeringernes vandringer fra "&amp;Resultat!$C$5&amp;" til "&amp;Resultat!$I$5&amp;" i stress-scenario"</f>
        <v>Fordelt efter eksponeringernes vandringer fra 2025 til 2028 i stress-scenario</v>
      </c>
      <c r="L44" s="545" t="str">
        <f>"Fordelt efter eksponeringernes vandringer fra "&amp;Resultat!$C$5&amp;" til "&amp;Resultat!$I$5&amp;" i stress-scenario"</f>
        <v>Fordelt efter eksponeringernes vandringer fra 2025 til 2028 i stress-scenario</v>
      </c>
      <c r="M44" s="545" t="str">
        <f>"Fordelt efter eksponeringernes vandringer fra "&amp;Resultat!$C$5&amp;" til "&amp;Resultat!$I$5&amp;" i stress-scenario"</f>
        <v>Fordelt efter eksponeringernes vandringer fra 2025 til 2028 i stress-scenario</v>
      </c>
      <c r="N44" s="545" t="str">
        <f>"Fordelt efter eksponeringernes vandringer fra "&amp;Resultat!$C$5&amp;" til "&amp;Resultat!$I$5&amp;" i stress-scenario"</f>
        <v>Fordelt efter eksponeringernes vandringer fra 2025 til 2028 i stress-scenario</v>
      </c>
      <c r="O44" s="546" t="str">
        <f>"Fordelt efter eksponeringernes vandringer fra "&amp;Resultat!$C$5&amp;" til "&amp;Resultat!$I$5&amp;" i stress-scenario"</f>
        <v>Fordelt efter eksponeringernes vandringer fra 2025 til 2028 i stress-scenario</v>
      </c>
      <c r="P44" s="541"/>
      <c r="Q44" s="542"/>
      <c r="R44" s="542"/>
      <c r="S44" s="543"/>
      <c r="AD44" s="455" t="s">
        <v>689</v>
      </c>
      <c r="AE44" s="455" t="s">
        <v>690</v>
      </c>
      <c r="AF44" s="239"/>
      <c r="AG44" s="455" t="s">
        <v>689</v>
      </c>
      <c r="AH44" s="455" t="s">
        <v>690</v>
      </c>
      <c r="AI44" s="239"/>
      <c r="AJ44" s="455" t="s">
        <v>689</v>
      </c>
      <c r="AK44" s="455" t="s">
        <v>690</v>
      </c>
      <c r="AL44" s="15"/>
      <c r="AM44" s="455" t="s">
        <v>689</v>
      </c>
      <c r="AN44" s="455" t="s">
        <v>690</v>
      </c>
    </row>
    <row r="45" spans="1:40" ht="15" customHeight="1">
      <c r="A45" s="457"/>
      <c r="B45" s="457"/>
      <c r="C45" s="443" t="s">
        <v>226</v>
      </c>
      <c r="D45" s="443"/>
      <c r="E45" s="443"/>
      <c r="F45" s="443"/>
      <c r="G45" s="557" t="s">
        <v>226</v>
      </c>
      <c r="H45" s="558"/>
      <c r="I45" s="558"/>
      <c r="J45" s="558"/>
      <c r="K45" s="558"/>
      <c r="L45" s="558"/>
      <c r="M45" s="558"/>
      <c r="N45" s="558"/>
      <c r="O45" s="559"/>
      <c r="P45" s="554" t="s">
        <v>226</v>
      </c>
      <c r="Q45" s="555"/>
      <c r="R45" s="555"/>
      <c r="S45" s="556"/>
      <c r="AD45" s="455"/>
      <c r="AE45" s="455"/>
      <c r="AF45" s="239"/>
      <c r="AG45" s="455"/>
      <c r="AH45" s="455"/>
      <c r="AI45" s="239"/>
      <c r="AJ45" s="455"/>
      <c r="AK45" s="455"/>
      <c r="AL45" s="15"/>
      <c r="AM45" s="455"/>
      <c r="AN45" s="455"/>
    </row>
    <row r="46" spans="1:40" ht="30" customHeight="1">
      <c r="A46" s="457"/>
      <c r="B46" s="457"/>
      <c r="C46" s="144" t="s">
        <v>215</v>
      </c>
      <c r="D46" s="144" t="s">
        <v>216</v>
      </c>
      <c r="E46" s="144" t="s">
        <v>217</v>
      </c>
      <c r="F46" s="144" t="s">
        <v>227</v>
      </c>
      <c r="G46" s="197" t="s">
        <v>874</v>
      </c>
      <c r="H46" s="197" t="s">
        <v>875</v>
      </c>
      <c r="I46" s="197" t="s">
        <v>876</v>
      </c>
      <c r="J46" s="199" t="s">
        <v>877</v>
      </c>
      <c r="K46" s="199" t="s">
        <v>878</v>
      </c>
      <c r="L46" s="199" t="s">
        <v>879</v>
      </c>
      <c r="M46" s="197" t="s">
        <v>880</v>
      </c>
      <c r="N46" s="197" t="s">
        <v>881</v>
      </c>
      <c r="O46" s="197" t="s">
        <v>882</v>
      </c>
      <c r="P46" s="144" t="s">
        <v>215</v>
      </c>
      <c r="Q46" s="144" t="s">
        <v>216</v>
      </c>
      <c r="R46" s="144" t="s">
        <v>217</v>
      </c>
      <c r="S46" s="144" t="s">
        <v>227</v>
      </c>
      <c r="AD46" s="240"/>
      <c r="AE46" s="241"/>
      <c r="AF46" s="239"/>
      <c r="AG46" s="240"/>
      <c r="AH46" s="241"/>
      <c r="AI46" s="239"/>
      <c r="AJ46" s="240"/>
      <c r="AK46" s="241"/>
      <c r="AL46" s="15"/>
      <c r="AM46" s="240"/>
      <c r="AN46" s="241"/>
    </row>
    <row r="47" spans="1:40" ht="15" customHeight="1">
      <c r="A47" s="24"/>
      <c r="B47" s="7" t="s">
        <v>32</v>
      </c>
      <c r="C47" s="40"/>
      <c r="D47" s="40"/>
      <c r="E47" s="40"/>
      <c r="F47" s="40"/>
      <c r="G47" s="40"/>
      <c r="H47" s="40"/>
      <c r="I47" s="40"/>
      <c r="J47" s="40"/>
      <c r="K47" s="40"/>
      <c r="L47" s="40"/>
      <c r="M47" s="40"/>
      <c r="N47" s="40"/>
      <c r="O47" s="40"/>
      <c r="P47" s="40"/>
      <c r="Q47" s="40"/>
      <c r="R47" s="40"/>
      <c r="S47" s="40"/>
      <c r="AD47" s="242"/>
      <c r="AE47" s="243"/>
      <c r="AF47" s="239"/>
      <c r="AG47" s="242"/>
      <c r="AH47" s="243"/>
      <c r="AI47" s="239"/>
      <c r="AJ47" s="242"/>
      <c r="AK47" s="243"/>
      <c r="AL47" s="15"/>
      <c r="AM47" s="242"/>
      <c r="AN47" s="243"/>
    </row>
    <row r="48" spans="1:40" ht="15" customHeight="1">
      <c r="A48" s="24"/>
      <c r="B48" s="9" t="s">
        <v>20</v>
      </c>
      <c r="C48" s="40"/>
      <c r="D48" s="40"/>
      <c r="E48" s="40"/>
      <c r="F48" s="40"/>
      <c r="G48" s="40"/>
      <c r="H48" s="40"/>
      <c r="I48" s="40"/>
      <c r="J48" s="40"/>
      <c r="K48" s="40"/>
      <c r="L48" s="40"/>
      <c r="M48" s="40"/>
      <c r="N48" s="40"/>
      <c r="O48" s="40"/>
      <c r="P48" s="40"/>
      <c r="Q48" s="40"/>
      <c r="R48" s="40"/>
      <c r="S48" s="40"/>
      <c r="AD48" s="242"/>
      <c r="AE48" s="243"/>
      <c r="AF48" s="239"/>
      <c r="AG48" s="242"/>
      <c r="AH48" s="243"/>
      <c r="AI48" s="239"/>
      <c r="AJ48" s="242"/>
      <c r="AK48" s="243"/>
      <c r="AL48" s="15"/>
      <c r="AM48" s="242"/>
      <c r="AN48" s="243"/>
    </row>
    <row r="49" spans="1:40" ht="15" customHeight="1">
      <c r="A49" s="24">
        <f>A38+1</f>
        <v>19</v>
      </c>
      <c r="B49" s="12" t="s">
        <v>79</v>
      </c>
      <c r="C49" s="58"/>
      <c r="D49" s="58"/>
      <c r="E49" s="58"/>
      <c r="F49" s="40">
        <f>SUM(C49:E49)</f>
        <v>0</v>
      </c>
      <c r="G49" s="58"/>
      <c r="H49" s="58"/>
      <c r="I49" s="58"/>
      <c r="J49" s="58"/>
      <c r="K49" s="58"/>
      <c r="L49" s="58"/>
      <c r="M49" s="67"/>
      <c r="N49" s="67"/>
      <c r="O49" s="58"/>
      <c r="P49" s="40">
        <f>SUM(G49,J49,M49)</f>
        <v>0</v>
      </c>
      <c r="Q49" s="40">
        <f>SUM(H49,K49,N49)</f>
        <v>0</v>
      </c>
      <c r="R49" s="40">
        <f>SUM(I49,L49,O49)</f>
        <v>0</v>
      </c>
      <c r="S49" s="40">
        <f>SUM(P49:R49)</f>
        <v>0</v>
      </c>
      <c r="AD49" s="104" t="s">
        <v>651</v>
      </c>
      <c r="AE49" s="106" t="s">
        <v>711</v>
      </c>
      <c r="AF49" s="239"/>
      <c r="AG49" s="104" t="s">
        <v>660</v>
      </c>
      <c r="AH49" s="106" t="s">
        <v>723</v>
      </c>
      <c r="AI49" s="239"/>
      <c r="AJ49" s="104" t="s">
        <v>669</v>
      </c>
      <c r="AK49" s="106" t="s">
        <v>735</v>
      </c>
      <c r="AL49" s="15"/>
      <c r="AM49" s="104" t="s">
        <v>678</v>
      </c>
      <c r="AN49" s="106" t="s">
        <v>699</v>
      </c>
    </row>
    <row r="50" spans="1:40" ht="15" customHeight="1">
      <c r="A50" s="24">
        <f>A49+1</f>
        <v>20</v>
      </c>
      <c r="B50" s="12" t="s">
        <v>80</v>
      </c>
      <c r="C50" s="58"/>
      <c r="D50" s="58"/>
      <c r="E50" s="58"/>
      <c r="F50" s="40">
        <f>SUM(C50:E50)</f>
        <v>0</v>
      </c>
      <c r="G50" s="58"/>
      <c r="H50" s="58"/>
      <c r="I50" s="58"/>
      <c r="J50" s="58"/>
      <c r="K50" s="58"/>
      <c r="L50" s="58"/>
      <c r="M50" s="67"/>
      <c r="N50" s="67"/>
      <c r="O50" s="58"/>
      <c r="P50" s="40">
        <f>SUM(G50,J50,M50)</f>
        <v>0</v>
      </c>
      <c r="Q50" s="40">
        <f t="shared" ref="Q50:Q51" si="91">SUM(H50,K50,N50)</f>
        <v>0</v>
      </c>
      <c r="R50" s="40">
        <f t="shared" ref="R50:R51" si="92">SUM(I50,L50,O50)</f>
        <v>0</v>
      </c>
      <c r="S50" s="40">
        <f>SUM(P50:R50)</f>
        <v>0</v>
      </c>
      <c r="AD50" s="104" t="s">
        <v>652</v>
      </c>
      <c r="AE50" s="106" t="s">
        <v>712</v>
      </c>
      <c r="AF50" s="239"/>
      <c r="AG50" s="104" t="s">
        <v>661</v>
      </c>
      <c r="AH50" s="106" t="s">
        <v>724</v>
      </c>
      <c r="AI50" s="239"/>
      <c r="AJ50" s="104" t="s">
        <v>670</v>
      </c>
      <c r="AK50" s="106" t="s">
        <v>736</v>
      </c>
      <c r="AL50" s="15"/>
      <c r="AM50" s="104" t="s">
        <v>679</v>
      </c>
      <c r="AN50" s="106" t="s">
        <v>700</v>
      </c>
    </row>
    <row r="51" spans="1:40" ht="15" customHeight="1">
      <c r="A51" s="24">
        <f>A50+1</f>
        <v>21</v>
      </c>
      <c r="B51" s="12" t="s">
        <v>81</v>
      </c>
      <c r="C51" s="58"/>
      <c r="D51" s="58"/>
      <c r="E51" s="58"/>
      <c r="F51" s="40">
        <f>SUM(C51:E51)</f>
        <v>0</v>
      </c>
      <c r="G51" s="58"/>
      <c r="H51" s="58"/>
      <c r="I51" s="58"/>
      <c r="J51" s="58"/>
      <c r="K51" s="58"/>
      <c r="L51" s="58"/>
      <c r="M51" s="67"/>
      <c r="N51" s="67"/>
      <c r="O51" s="58"/>
      <c r="P51" s="40">
        <f>SUM(G51,J51,M51)</f>
        <v>0</v>
      </c>
      <c r="Q51" s="40">
        <f t="shared" si="91"/>
        <v>0</v>
      </c>
      <c r="R51" s="40">
        <f t="shared" si="92"/>
        <v>0</v>
      </c>
      <c r="S51" s="40">
        <f>SUM(P51:R51)</f>
        <v>0</v>
      </c>
      <c r="AD51" s="104" t="s">
        <v>653</v>
      </c>
      <c r="AE51" s="106" t="s">
        <v>713</v>
      </c>
      <c r="AF51" s="239"/>
      <c r="AG51" s="104" t="s">
        <v>662</v>
      </c>
      <c r="AH51" s="106" t="s">
        <v>725</v>
      </c>
      <c r="AI51" s="239"/>
      <c r="AJ51" s="104" t="s">
        <v>671</v>
      </c>
      <c r="AK51" s="106" t="s">
        <v>737</v>
      </c>
      <c r="AL51" s="15"/>
      <c r="AM51" s="104" t="s">
        <v>680</v>
      </c>
      <c r="AN51" s="106" t="s">
        <v>701</v>
      </c>
    </row>
    <row r="52" spans="1:40" ht="15" customHeight="1">
      <c r="A52" s="24">
        <f>A51+1</f>
        <v>22</v>
      </c>
      <c r="B52" s="23" t="s">
        <v>78</v>
      </c>
      <c r="C52" s="50">
        <f>SUM(C49:C51)</f>
        <v>0</v>
      </c>
      <c r="D52" s="50">
        <f>SUM(D49:D51)</f>
        <v>0</v>
      </c>
      <c r="E52" s="50">
        <f>SUM(E49:E51)</f>
        <v>0</v>
      </c>
      <c r="F52" s="50">
        <f>SUM(C52:E52)</f>
        <v>0</v>
      </c>
      <c r="G52" s="50">
        <f>SUM(G49:G51)</f>
        <v>0</v>
      </c>
      <c r="H52" s="50">
        <f t="shared" ref="H52" si="93">SUM(H49:H51)</f>
        <v>0</v>
      </c>
      <c r="I52" s="50">
        <f t="shared" ref="I52" si="94">SUM(I49:I51)</f>
        <v>0</v>
      </c>
      <c r="J52" s="50">
        <f t="shared" ref="J52" si="95">SUM(J49:J51)</f>
        <v>0</v>
      </c>
      <c r="K52" s="50">
        <f t="shared" ref="K52" si="96">SUM(K49:K51)</f>
        <v>0</v>
      </c>
      <c r="L52" s="50">
        <f t="shared" ref="L52" si="97">SUM(L49:L51)</f>
        <v>0</v>
      </c>
      <c r="M52" s="67"/>
      <c r="N52" s="67"/>
      <c r="O52" s="50">
        <f t="shared" ref="O52" si="98">SUM(O49:O51)</f>
        <v>0</v>
      </c>
      <c r="P52" s="50">
        <f t="shared" ref="P52" si="99">SUM(P49:P51)</f>
        <v>0</v>
      </c>
      <c r="Q52" s="50">
        <f t="shared" ref="Q52" si="100">SUM(Q49:Q51)</f>
        <v>0</v>
      </c>
      <c r="R52" s="50">
        <f t="shared" ref="R52" si="101">SUM(R49:R51)</f>
        <v>0</v>
      </c>
      <c r="S52" s="50">
        <f>SUM(P52:R52)</f>
        <v>0</v>
      </c>
      <c r="AD52" s="104" t="s">
        <v>654</v>
      </c>
      <c r="AE52" s="106"/>
      <c r="AF52" s="239"/>
      <c r="AG52" s="104" t="s">
        <v>663</v>
      </c>
      <c r="AH52" s="106"/>
      <c r="AI52" s="239"/>
      <c r="AJ52" s="104" t="s">
        <v>672</v>
      </c>
      <c r="AK52" s="106"/>
      <c r="AL52" s="15"/>
      <c r="AM52" s="104" t="s">
        <v>681</v>
      </c>
      <c r="AN52" s="106"/>
    </row>
    <row r="53" spans="1:40" ht="15" customHeight="1">
      <c r="A53" s="24"/>
      <c r="B53" s="9" t="s">
        <v>21</v>
      </c>
      <c r="C53" s="40"/>
      <c r="D53" s="40"/>
      <c r="E53" s="40"/>
      <c r="F53" s="40"/>
      <c r="G53" s="40"/>
      <c r="H53" s="40"/>
      <c r="I53" s="40"/>
      <c r="J53" s="40"/>
      <c r="K53" s="40"/>
      <c r="L53" s="40"/>
      <c r="M53" s="40"/>
      <c r="N53" s="40"/>
      <c r="O53" s="40"/>
      <c r="P53" s="40"/>
      <c r="Q53" s="40"/>
      <c r="R53" s="40"/>
      <c r="S53" s="40"/>
      <c r="AD53" s="104"/>
      <c r="AE53" s="106"/>
      <c r="AF53" s="239"/>
      <c r="AG53" s="104"/>
      <c r="AH53" s="106"/>
      <c r="AI53" s="239"/>
      <c r="AJ53" s="104"/>
      <c r="AK53" s="106"/>
      <c r="AL53" s="15"/>
      <c r="AM53" s="104"/>
      <c r="AN53" s="106"/>
    </row>
    <row r="54" spans="1:40" ht="15" customHeight="1">
      <c r="A54" s="24">
        <f>A52+1</f>
        <v>23</v>
      </c>
      <c r="B54" s="12" t="s">
        <v>79</v>
      </c>
      <c r="C54" s="58"/>
      <c r="D54" s="58"/>
      <c r="E54" s="58"/>
      <c r="F54" s="40">
        <f>SUM(C54:E54)</f>
        <v>0</v>
      </c>
      <c r="G54" s="58"/>
      <c r="H54" s="58"/>
      <c r="I54" s="58"/>
      <c r="J54" s="58"/>
      <c r="K54" s="58"/>
      <c r="L54" s="58"/>
      <c r="M54" s="67"/>
      <c r="N54" s="67"/>
      <c r="O54" s="58"/>
      <c r="P54" s="40">
        <f>SUM(G54,J54,M54)</f>
        <v>0</v>
      </c>
      <c r="Q54" s="40">
        <f>SUM(H54,K54,N54)</f>
        <v>0</v>
      </c>
      <c r="R54" s="40">
        <f>SUM(I54,L54,O54)</f>
        <v>0</v>
      </c>
      <c r="S54" s="40">
        <f>SUM(P54:R54)</f>
        <v>0</v>
      </c>
      <c r="AD54" s="104" t="s">
        <v>655</v>
      </c>
      <c r="AE54" s="106" t="s">
        <v>711</v>
      </c>
      <c r="AF54" s="239"/>
      <c r="AG54" s="104" t="s">
        <v>664</v>
      </c>
      <c r="AH54" s="106" t="s">
        <v>723</v>
      </c>
      <c r="AI54" s="239"/>
      <c r="AJ54" s="104" t="s">
        <v>673</v>
      </c>
      <c r="AK54" s="106" t="s">
        <v>735</v>
      </c>
      <c r="AL54" s="15"/>
      <c r="AM54" s="104" t="s">
        <v>682</v>
      </c>
      <c r="AN54" s="106" t="s">
        <v>699</v>
      </c>
    </row>
    <row r="55" spans="1:40" ht="15" customHeight="1">
      <c r="A55" s="24">
        <f>A54+1</f>
        <v>24</v>
      </c>
      <c r="B55" s="12" t="s">
        <v>80</v>
      </c>
      <c r="C55" s="58"/>
      <c r="D55" s="58"/>
      <c r="E55" s="58"/>
      <c r="F55" s="40">
        <f>SUM(C55:E55)</f>
        <v>0</v>
      </c>
      <c r="G55" s="58"/>
      <c r="H55" s="58"/>
      <c r="I55" s="58"/>
      <c r="J55" s="58"/>
      <c r="K55" s="58"/>
      <c r="L55" s="58"/>
      <c r="M55" s="67"/>
      <c r="N55" s="67"/>
      <c r="O55" s="58"/>
      <c r="P55" s="40">
        <f t="shared" ref="P55" si="102">SUM(G55,J55,M55)</f>
        <v>0</v>
      </c>
      <c r="Q55" s="40">
        <f t="shared" ref="Q55:Q56" si="103">SUM(H55,K55,N55)</f>
        <v>0</v>
      </c>
      <c r="R55" s="40">
        <f t="shared" ref="R55:R56" si="104">SUM(I55,L55,O55)</f>
        <v>0</v>
      </c>
      <c r="S55" s="40">
        <f>SUM(P55:R55)</f>
        <v>0</v>
      </c>
      <c r="AD55" s="104" t="s">
        <v>656</v>
      </c>
      <c r="AE55" s="106" t="s">
        <v>712</v>
      </c>
      <c r="AF55" s="239"/>
      <c r="AG55" s="104" t="s">
        <v>665</v>
      </c>
      <c r="AH55" s="106" t="s">
        <v>724</v>
      </c>
      <c r="AI55" s="239"/>
      <c r="AJ55" s="104" t="s">
        <v>674</v>
      </c>
      <c r="AK55" s="106" t="s">
        <v>736</v>
      </c>
      <c r="AL55" s="15"/>
      <c r="AM55" s="104" t="s">
        <v>683</v>
      </c>
      <c r="AN55" s="106" t="s">
        <v>700</v>
      </c>
    </row>
    <row r="56" spans="1:40" ht="15" customHeight="1">
      <c r="A56" s="24">
        <f>A55+1</f>
        <v>25</v>
      </c>
      <c r="B56" s="12" t="s">
        <v>81</v>
      </c>
      <c r="C56" s="58"/>
      <c r="D56" s="58"/>
      <c r="E56" s="58"/>
      <c r="F56" s="40">
        <f>SUM(C56:E56)</f>
        <v>0</v>
      </c>
      <c r="G56" s="58"/>
      <c r="H56" s="58"/>
      <c r="I56" s="58"/>
      <c r="J56" s="58"/>
      <c r="K56" s="58"/>
      <c r="L56" s="58"/>
      <c r="M56" s="67"/>
      <c r="N56" s="67"/>
      <c r="O56" s="58"/>
      <c r="P56" s="40">
        <f>SUM(G56,J56,M56)</f>
        <v>0</v>
      </c>
      <c r="Q56" s="40">
        <f t="shared" si="103"/>
        <v>0</v>
      </c>
      <c r="R56" s="40">
        <f t="shared" si="104"/>
        <v>0</v>
      </c>
      <c r="S56" s="40">
        <f>SUM(P56:R56)</f>
        <v>0</v>
      </c>
      <c r="AD56" s="104" t="s">
        <v>657</v>
      </c>
      <c r="AE56" s="106" t="s">
        <v>713</v>
      </c>
      <c r="AF56" s="239"/>
      <c r="AG56" s="104" t="s">
        <v>666</v>
      </c>
      <c r="AH56" s="106" t="s">
        <v>725</v>
      </c>
      <c r="AI56" s="239"/>
      <c r="AJ56" s="104" t="s">
        <v>675</v>
      </c>
      <c r="AK56" s="106" t="s">
        <v>737</v>
      </c>
      <c r="AL56" s="15"/>
      <c r="AM56" s="104" t="s">
        <v>684</v>
      </c>
      <c r="AN56" s="106" t="s">
        <v>701</v>
      </c>
    </row>
    <row r="57" spans="1:40" ht="15" customHeight="1">
      <c r="A57" s="24">
        <f>A56+1</f>
        <v>26</v>
      </c>
      <c r="B57" s="23" t="s">
        <v>82</v>
      </c>
      <c r="C57" s="50">
        <f>SUM(C54:C56)</f>
        <v>0</v>
      </c>
      <c r="D57" s="50">
        <f>SUM(D54:D56)</f>
        <v>0</v>
      </c>
      <c r="E57" s="50">
        <f>SUM(E54:E56)</f>
        <v>0</v>
      </c>
      <c r="F57" s="50">
        <f>SUM(C57:E57)</f>
        <v>0</v>
      </c>
      <c r="G57" s="50">
        <f>SUM(G54:G56)</f>
        <v>0</v>
      </c>
      <c r="H57" s="50">
        <f t="shared" ref="H57" si="105">SUM(H54:H56)</f>
        <v>0</v>
      </c>
      <c r="I57" s="50">
        <f t="shared" ref="I57" si="106">SUM(I54:I56)</f>
        <v>0</v>
      </c>
      <c r="J57" s="50">
        <f t="shared" ref="J57" si="107">SUM(J54:J56)</f>
        <v>0</v>
      </c>
      <c r="K57" s="50">
        <f t="shared" ref="K57" si="108">SUM(K54:K56)</f>
        <v>0</v>
      </c>
      <c r="L57" s="50">
        <f t="shared" ref="L57" si="109">SUM(L54:L56)</f>
        <v>0</v>
      </c>
      <c r="M57" s="67"/>
      <c r="N57" s="67"/>
      <c r="O57" s="50">
        <f t="shared" ref="O57" si="110">SUM(O54:O56)</f>
        <v>0</v>
      </c>
      <c r="P57" s="50">
        <f t="shared" ref="P57" si="111">SUM(P54:P56)</f>
        <v>0</v>
      </c>
      <c r="Q57" s="50">
        <f t="shared" ref="Q57" si="112">SUM(Q54:Q56)</f>
        <v>0</v>
      </c>
      <c r="R57" s="50">
        <f t="shared" ref="R57" si="113">SUM(R54:R56)</f>
        <v>0</v>
      </c>
      <c r="S57" s="50">
        <f t="shared" ref="S57" si="114">SUM(S54:S56)</f>
        <v>0</v>
      </c>
      <c r="AD57" s="104" t="s">
        <v>658</v>
      </c>
      <c r="AE57" s="106"/>
      <c r="AF57" s="239"/>
      <c r="AG57" s="104" t="s">
        <v>667</v>
      </c>
      <c r="AH57" s="106"/>
      <c r="AI57" s="239"/>
      <c r="AJ57" s="104" t="s">
        <v>676</v>
      </c>
      <c r="AK57" s="106"/>
      <c r="AL57" s="15"/>
      <c r="AM57" s="104" t="s">
        <v>685</v>
      </c>
      <c r="AN57" s="106"/>
    </row>
    <row r="58" spans="1:40" ht="15" customHeight="1">
      <c r="A58" s="24">
        <f>A57+1</f>
        <v>27</v>
      </c>
      <c r="B58" s="7" t="s">
        <v>86</v>
      </c>
      <c r="C58" s="40">
        <f>C52+C57</f>
        <v>0</v>
      </c>
      <c r="D58" s="40">
        <f>D52+D57</f>
        <v>0</v>
      </c>
      <c r="E58" s="40">
        <f>E52+E57</f>
        <v>0</v>
      </c>
      <c r="F58" s="40">
        <f>SUM(C58:E58)</f>
        <v>0</v>
      </c>
      <c r="G58" s="40">
        <f t="shared" ref="G58" si="115">G52+G57</f>
        <v>0</v>
      </c>
      <c r="H58" s="40">
        <f t="shared" ref="H58" si="116">H52+H57</f>
        <v>0</v>
      </c>
      <c r="I58" s="40">
        <f t="shared" ref="I58" si="117">I52+I57</f>
        <v>0</v>
      </c>
      <c r="J58" s="40">
        <f t="shared" ref="J58" si="118">J52+J57</f>
        <v>0</v>
      </c>
      <c r="K58" s="40">
        <f t="shared" ref="K58" si="119">K52+K57</f>
        <v>0</v>
      </c>
      <c r="L58" s="40">
        <f t="shared" ref="L58" si="120">L52+L57</f>
        <v>0</v>
      </c>
      <c r="M58" s="67"/>
      <c r="N58" s="67"/>
      <c r="O58" s="40">
        <f t="shared" ref="O58" si="121">O52+O57</f>
        <v>0</v>
      </c>
      <c r="P58" s="40">
        <f t="shared" ref="P58" si="122">P52+P57</f>
        <v>0</v>
      </c>
      <c r="Q58" s="40">
        <f t="shared" ref="Q58" si="123">Q52+Q57</f>
        <v>0</v>
      </c>
      <c r="R58" s="40">
        <f t="shared" ref="R58" si="124">R52+R57</f>
        <v>0</v>
      </c>
      <c r="S58" s="40">
        <f>SUM(P58:R58)</f>
        <v>0</v>
      </c>
      <c r="AD58" s="135" t="s">
        <v>659</v>
      </c>
      <c r="AE58" s="107" t="s">
        <v>714</v>
      </c>
      <c r="AF58" s="239"/>
      <c r="AG58" s="135" t="s">
        <v>668</v>
      </c>
      <c r="AH58" s="107" t="s">
        <v>726</v>
      </c>
      <c r="AI58" s="239"/>
      <c r="AJ58" s="135" t="s">
        <v>677</v>
      </c>
      <c r="AK58" s="107" t="s">
        <v>738</v>
      </c>
      <c r="AL58" s="15"/>
      <c r="AM58" s="135" t="s">
        <v>686</v>
      </c>
      <c r="AN58" s="107" t="s">
        <v>702</v>
      </c>
    </row>
    <row r="59" spans="1:40" ht="15" customHeight="1">
      <c r="AD59" s="128" t="s">
        <v>794</v>
      </c>
      <c r="AE59" s="200"/>
    </row>
    <row r="60" spans="1:40" ht="15" customHeight="1">
      <c r="A60" s="44" t="s">
        <v>904</v>
      </c>
      <c r="B60" s="44"/>
    </row>
    <row r="62" spans="1:40" ht="15" customHeight="1">
      <c r="A62" s="224"/>
      <c r="N62" s="223"/>
      <c r="O62" s="567"/>
      <c r="P62" s="567"/>
      <c r="Q62" s="567"/>
      <c r="R62" s="567"/>
    </row>
    <row r="63" spans="1:40" ht="30" customHeight="1">
      <c r="A63" s="457" t="s">
        <v>1007</v>
      </c>
      <c r="B63" s="457"/>
      <c r="C63" s="457"/>
      <c r="D63" s="457"/>
      <c r="E63" s="457"/>
      <c r="F63" s="454" t="str">
        <f>"Migrerer til stadie i sidste år 
i stress-scenariet (ult. "&amp;Resultat!$I$5&amp;")"</f>
        <v>Migrerer til stadie i sidste år 
i stress-scenariet (ult. 2028)</v>
      </c>
      <c r="G63" s="454"/>
      <c r="H63" s="454"/>
      <c r="I63" s="227"/>
      <c r="J63" s="44" t="s">
        <v>171</v>
      </c>
      <c r="K63" s="231"/>
      <c r="L63" s="31"/>
      <c r="N63" s="222"/>
      <c r="O63" s="222"/>
      <c r="P63" s="222"/>
      <c r="Q63" s="222"/>
      <c r="R63" s="222"/>
    </row>
    <row r="64" spans="1:40" ht="15" customHeight="1">
      <c r="A64" s="457"/>
      <c r="B64" s="457"/>
      <c r="C64" s="457"/>
      <c r="D64" s="457"/>
      <c r="E64" s="457"/>
      <c r="F64" s="510" t="s">
        <v>50</v>
      </c>
      <c r="G64" s="510"/>
      <c r="H64" s="510"/>
      <c r="I64" s="228"/>
      <c r="J64" s="228"/>
      <c r="K64" s="228"/>
      <c r="N64" s="222"/>
      <c r="O64" s="222"/>
      <c r="P64" s="222"/>
      <c r="Q64" s="222"/>
      <c r="R64" s="222"/>
    </row>
    <row r="65" spans="1:18" ht="30" customHeight="1">
      <c r="A65" s="457"/>
      <c r="B65" s="457"/>
      <c r="C65" s="457"/>
      <c r="D65" s="457"/>
      <c r="E65" s="457"/>
      <c r="F65" s="144" t="s">
        <v>215</v>
      </c>
      <c r="G65" s="144" t="s">
        <v>216</v>
      </c>
      <c r="H65" s="144" t="s">
        <v>217</v>
      </c>
      <c r="I65" s="229"/>
      <c r="K65" s="229"/>
      <c r="N65" s="176"/>
      <c r="O65" s="176"/>
      <c r="P65" s="176"/>
      <c r="Q65" s="176"/>
      <c r="R65" s="176"/>
    </row>
    <row r="66" spans="1:18" ht="30" customHeight="1">
      <c r="A66" s="226">
        <f>A58+1</f>
        <v>28</v>
      </c>
      <c r="B66" s="568" t="s">
        <v>1005</v>
      </c>
      <c r="C66" s="560" t="str">
        <f>"Migrerer fra stadie 
i udgangsåret 
(pr. ult. "&amp;Resultat!$C$5&amp;")"</f>
        <v>Migrerer fra stadie 
i udgangsåret 
(pr. ult. 2025)</v>
      </c>
      <c r="D66" s="560"/>
      <c r="E66" s="72" t="s">
        <v>215</v>
      </c>
      <c r="F66" s="237">
        <f>IF($C$10=0,0,G10/$C10*100)</f>
        <v>0</v>
      </c>
      <c r="G66" s="237">
        <f t="shared" ref="G66:H66" si="125">IF($C$10=0,0,H10/$C10*100)</f>
        <v>0</v>
      </c>
      <c r="H66" s="237">
        <f t="shared" si="125"/>
        <v>0</v>
      </c>
      <c r="I66" s="230"/>
      <c r="K66" s="230"/>
      <c r="N66" s="176"/>
      <c r="O66" s="176"/>
      <c r="P66" s="176"/>
      <c r="Q66" s="176"/>
      <c r="R66" s="176"/>
    </row>
    <row r="67" spans="1:18" ht="30" customHeight="1">
      <c r="A67" s="226">
        <f>A66+1</f>
        <v>29</v>
      </c>
      <c r="B67" s="568"/>
      <c r="C67" s="560"/>
      <c r="D67" s="560"/>
      <c r="E67" s="72" t="s">
        <v>216</v>
      </c>
      <c r="F67" s="237">
        <f>IF($D$10=0,0,J10/$D10*100)</f>
        <v>0</v>
      </c>
      <c r="G67" s="237">
        <f t="shared" ref="G67:H67" si="126">IF($D$10=0,0,K10/$D10*100)</f>
        <v>0</v>
      </c>
      <c r="H67" s="237">
        <f t="shared" si="126"/>
        <v>0</v>
      </c>
      <c r="I67" s="230"/>
      <c r="K67" s="230"/>
      <c r="N67" s="176"/>
      <c r="O67" s="176"/>
      <c r="P67" s="176"/>
      <c r="Q67" s="176"/>
      <c r="R67" s="176"/>
    </row>
    <row r="68" spans="1:18" ht="30" customHeight="1">
      <c r="A68" s="226">
        <f>A67+1</f>
        <v>30</v>
      </c>
      <c r="B68" s="568"/>
      <c r="C68" s="560"/>
      <c r="D68" s="560"/>
      <c r="E68" s="72" t="s">
        <v>217</v>
      </c>
      <c r="F68" s="225"/>
      <c r="G68" s="225"/>
      <c r="H68" s="237">
        <f>IF($E$10=0,0,O10/E10*100)</f>
        <v>0</v>
      </c>
      <c r="I68" s="230"/>
      <c r="K68" s="230"/>
      <c r="L68" s="176"/>
      <c r="M68" s="176"/>
      <c r="N68" s="176"/>
      <c r="O68" s="176"/>
      <c r="P68" s="176"/>
      <c r="Q68" s="176"/>
      <c r="R68" s="176"/>
    </row>
    <row r="69" spans="1:18" ht="15" customHeight="1">
      <c r="A69" s="233"/>
      <c r="B69" s="234"/>
      <c r="C69" s="232"/>
      <c r="D69" s="232"/>
      <c r="E69" s="235"/>
      <c r="F69" s="236"/>
      <c r="G69" s="236"/>
      <c r="H69" s="236"/>
      <c r="I69" s="230"/>
      <c r="K69" s="230"/>
      <c r="L69" s="176"/>
      <c r="M69" s="176"/>
      <c r="N69" s="176"/>
      <c r="O69" s="176"/>
      <c r="P69" s="176"/>
      <c r="Q69" s="176"/>
      <c r="R69" s="176"/>
    </row>
    <row r="70" spans="1:18" ht="15" customHeight="1">
      <c r="A70" s="233"/>
      <c r="B70" s="234"/>
      <c r="C70" s="232"/>
      <c r="D70" s="232"/>
      <c r="E70" s="235"/>
      <c r="F70" s="236"/>
      <c r="G70" s="236"/>
      <c r="H70" s="236"/>
      <c r="I70" s="230"/>
      <c r="K70" s="230"/>
      <c r="L70" s="176"/>
      <c r="M70" s="176"/>
      <c r="N70" s="176"/>
      <c r="O70" s="176"/>
      <c r="P70" s="176"/>
      <c r="Q70" s="176"/>
      <c r="R70" s="176"/>
    </row>
    <row r="71" spans="1:18" ht="30" customHeight="1">
      <c r="A71" s="457" t="s">
        <v>1007</v>
      </c>
      <c r="B71" s="457"/>
      <c r="C71" s="457"/>
      <c r="D71" s="457"/>
      <c r="E71" s="457"/>
      <c r="F71" s="454" t="str">
        <f>"Migrerer til stadie i sidste år 
i stress-scenariet (ult. "&amp;Resultat!$I$5&amp;")"</f>
        <v>Migrerer til stadie i sidste år 
i stress-scenariet (ult. 2028)</v>
      </c>
      <c r="G71" s="454"/>
      <c r="H71" s="454"/>
      <c r="I71" s="227"/>
      <c r="J71" s="44" t="s">
        <v>171</v>
      </c>
      <c r="K71" s="231"/>
      <c r="L71" s="31"/>
      <c r="M71" s="176"/>
      <c r="N71" s="176"/>
      <c r="O71" s="176"/>
      <c r="P71" s="176"/>
      <c r="Q71" s="176"/>
      <c r="R71" s="176"/>
    </row>
    <row r="72" spans="1:18" ht="15" customHeight="1">
      <c r="A72" s="457"/>
      <c r="B72" s="457"/>
      <c r="C72" s="457"/>
      <c r="D72" s="457"/>
      <c r="E72" s="457"/>
      <c r="F72" s="510" t="s">
        <v>50</v>
      </c>
      <c r="G72" s="510"/>
      <c r="H72" s="510"/>
      <c r="I72" s="227"/>
      <c r="J72" s="227"/>
      <c r="K72" s="227"/>
      <c r="L72" s="176"/>
      <c r="M72" s="176"/>
      <c r="N72" s="176"/>
      <c r="O72" s="176"/>
      <c r="P72" s="176"/>
      <c r="Q72" s="176"/>
      <c r="R72" s="176"/>
    </row>
    <row r="73" spans="1:18" ht="30" customHeight="1">
      <c r="A73" s="457"/>
      <c r="B73" s="457"/>
      <c r="C73" s="457"/>
      <c r="D73" s="457"/>
      <c r="E73" s="457"/>
      <c r="F73" s="144" t="s">
        <v>215</v>
      </c>
      <c r="G73" s="144" t="s">
        <v>216</v>
      </c>
      <c r="H73" s="144" t="s">
        <v>217</v>
      </c>
      <c r="I73" s="229"/>
      <c r="K73" s="229"/>
      <c r="L73" s="176"/>
      <c r="M73" s="176"/>
      <c r="N73" s="176"/>
      <c r="O73" s="176"/>
      <c r="P73" s="176"/>
      <c r="Q73" s="176"/>
      <c r="R73" s="176"/>
    </row>
    <row r="74" spans="1:18" ht="30" customHeight="1">
      <c r="A74" s="226">
        <f>A68+1</f>
        <v>31</v>
      </c>
      <c r="B74" s="569" t="s">
        <v>1006</v>
      </c>
      <c r="C74" s="561" t="str">
        <f>"Migrerer fra stadie 
i udgangsåret 
(pr. ult. "&amp;Resultat!$C$5&amp;")"</f>
        <v>Migrerer fra stadie 
i udgangsåret 
(pr. ult. 2025)</v>
      </c>
      <c r="D74" s="562"/>
      <c r="E74" s="72" t="s">
        <v>215</v>
      </c>
      <c r="F74" s="237">
        <f>IF($C$11=0,0,G11/$C11*100)</f>
        <v>0</v>
      </c>
      <c r="G74" s="237">
        <f t="shared" ref="G74:H74" si="127">IF($C$11=0,0,H11/$C11*100)</f>
        <v>0</v>
      </c>
      <c r="H74" s="237">
        <f t="shared" si="127"/>
        <v>0</v>
      </c>
      <c r="I74" s="230"/>
      <c r="K74" s="230"/>
      <c r="L74" s="176"/>
      <c r="M74" s="176"/>
      <c r="N74" s="176"/>
      <c r="O74" s="176"/>
      <c r="P74" s="176"/>
      <c r="Q74" s="176"/>
      <c r="R74" s="176"/>
    </row>
    <row r="75" spans="1:18" ht="30" customHeight="1">
      <c r="A75" s="226">
        <f>A74+1</f>
        <v>32</v>
      </c>
      <c r="B75" s="570"/>
      <c r="C75" s="563"/>
      <c r="D75" s="564"/>
      <c r="E75" s="72" t="s">
        <v>216</v>
      </c>
      <c r="F75" s="237">
        <f>IF($D$11=0,0,J11/$D11*100)</f>
        <v>0</v>
      </c>
      <c r="G75" s="237">
        <f t="shared" ref="G75:H75" si="128">IF($D$11=0,0,K11/$D11*100)</f>
        <v>0</v>
      </c>
      <c r="H75" s="237">
        <f t="shared" si="128"/>
        <v>0</v>
      </c>
      <c r="I75" s="230"/>
      <c r="K75" s="230"/>
    </row>
    <row r="76" spans="1:18" ht="30" customHeight="1">
      <c r="A76" s="226">
        <f>A75+1</f>
        <v>33</v>
      </c>
      <c r="B76" s="571"/>
      <c r="C76" s="565"/>
      <c r="D76" s="566"/>
      <c r="E76" s="72" t="s">
        <v>217</v>
      </c>
      <c r="F76" s="225"/>
      <c r="G76" s="225"/>
      <c r="H76" s="237">
        <f>IF($E$11=0,0,O11/E11*100)</f>
        <v>0</v>
      </c>
      <c r="I76" s="230"/>
      <c r="K76" s="230"/>
    </row>
    <row r="79" spans="1:18" ht="15" customHeight="1">
      <c r="A79" s="457" t="s">
        <v>905</v>
      </c>
      <c r="B79" s="457"/>
      <c r="C79" s="442" t="s">
        <v>45</v>
      </c>
      <c r="D79" s="442"/>
      <c r="E79" s="442"/>
      <c r="F79" s="442"/>
      <c r="G79" s="454" t="str">
        <f>Resultat!$G$1</f>
        <v>Stress-scenario</v>
      </c>
      <c r="H79" s="454"/>
      <c r="I79" s="454"/>
      <c r="J79" s="454"/>
      <c r="L79" s="44" t="s">
        <v>171</v>
      </c>
      <c r="M79" s="231"/>
      <c r="N79" s="31"/>
    </row>
    <row r="80" spans="1:18" ht="15" customHeight="1">
      <c r="A80" s="457"/>
      <c r="B80" s="457"/>
      <c r="C80" s="442"/>
      <c r="D80" s="442"/>
      <c r="E80" s="442"/>
      <c r="F80" s="442"/>
      <c r="G80" s="454"/>
      <c r="H80" s="454"/>
      <c r="I80" s="454"/>
      <c r="J80" s="454"/>
    </row>
    <row r="81" spans="1:40" ht="15" customHeight="1">
      <c r="A81" s="457"/>
      <c r="B81" s="457"/>
      <c r="C81" s="538" t="str">
        <f>"Beholdning, "&amp;Resultat!$C$5</f>
        <v>Beholdning, 2025</v>
      </c>
      <c r="D81" s="539"/>
      <c r="E81" s="539"/>
      <c r="F81" s="540"/>
      <c r="G81" s="538" t="str">
        <f>"Beholdning, "&amp;Resultat!$I$5</f>
        <v>Beholdning, 2028</v>
      </c>
      <c r="H81" s="539"/>
      <c r="I81" s="539"/>
      <c r="J81" s="540"/>
    </row>
    <row r="82" spans="1:40" ht="15" customHeight="1">
      <c r="A82" s="457"/>
      <c r="B82" s="457"/>
      <c r="C82" s="443" t="s">
        <v>226</v>
      </c>
      <c r="D82" s="443"/>
      <c r="E82" s="443"/>
      <c r="F82" s="443"/>
      <c r="G82" s="443" t="s">
        <v>226</v>
      </c>
      <c r="H82" s="443"/>
      <c r="I82" s="443"/>
      <c r="J82" s="443"/>
      <c r="AD82" s="455" t="s">
        <v>689</v>
      </c>
      <c r="AE82" s="455" t="s">
        <v>690</v>
      </c>
      <c r="AF82" s="15"/>
      <c r="AG82" s="455" t="s">
        <v>689</v>
      </c>
      <c r="AH82" s="455" t="s">
        <v>690</v>
      </c>
      <c r="AI82" s="15"/>
      <c r="AJ82" s="455" t="s">
        <v>689</v>
      </c>
      <c r="AK82" s="455" t="s">
        <v>690</v>
      </c>
      <c r="AL82" s="15"/>
      <c r="AM82" s="455" t="s">
        <v>689</v>
      </c>
      <c r="AN82" s="455" t="s">
        <v>690</v>
      </c>
    </row>
    <row r="83" spans="1:40" ht="15" customHeight="1">
      <c r="A83" s="457"/>
      <c r="B83" s="457"/>
      <c r="C83" s="144" t="s">
        <v>215</v>
      </c>
      <c r="D83" s="144" t="s">
        <v>216</v>
      </c>
      <c r="E83" s="144" t="s">
        <v>217</v>
      </c>
      <c r="F83" s="144" t="s">
        <v>227</v>
      </c>
      <c r="G83" s="144" t="s">
        <v>215</v>
      </c>
      <c r="H83" s="144" t="s">
        <v>216</v>
      </c>
      <c r="I83" s="144" t="s">
        <v>217</v>
      </c>
      <c r="J83" s="144" t="s">
        <v>227</v>
      </c>
      <c r="AD83" s="455"/>
      <c r="AE83" s="455"/>
      <c r="AF83" s="15"/>
      <c r="AG83" s="455"/>
      <c r="AH83" s="455"/>
      <c r="AI83" s="15"/>
      <c r="AJ83" s="455"/>
      <c r="AK83" s="455"/>
      <c r="AL83" s="15"/>
      <c r="AM83" s="455"/>
      <c r="AN83" s="455"/>
    </row>
    <row r="84" spans="1:40" ht="15" customHeight="1">
      <c r="A84" s="24"/>
      <c r="B84" s="7" t="s">
        <v>27</v>
      </c>
      <c r="C84" s="40"/>
      <c r="D84" s="40"/>
      <c r="E84" s="40"/>
      <c r="F84" s="40"/>
      <c r="G84" s="40"/>
      <c r="H84" s="40"/>
      <c r="I84" s="40"/>
      <c r="J84" s="40"/>
      <c r="AD84" s="131"/>
      <c r="AE84" s="238"/>
      <c r="AF84" s="15"/>
      <c r="AG84" s="131"/>
      <c r="AH84" s="238"/>
      <c r="AI84" s="15"/>
      <c r="AJ84" s="131"/>
      <c r="AK84" s="238"/>
      <c r="AL84" s="15"/>
      <c r="AM84" s="131"/>
      <c r="AN84" s="238"/>
    </row>
    <row r="85" spans="1:40" ht="15" customHeight="1">
      <c r="A85" s="24">
        <f>A76+1</f>
        <v>34</v>
      </c>
      <c r="B85" s="12" t="s">
        <v>79</v>
      </c>
      <c r="C85" s="40">
        <f t="shared" ref="C85:E87" si="129">SUM(C9,C14)</f>
        <v>0</v>
      </c>
      <c r="D85" s="40">
        <f t="shared" si="129"/>
        <v>0</v>
      </c>
      <c r="E85" s="40">
        <f t="shared" si="129"/>
        <v>0</v>
      </c>
      <c r="F85" s="50">
        <f>SUM(C85:E85)</f>
        <v>0</v>
      </c>
      <c r="G85" s="40">
        <f t="shared" ref="G85:I87" si="130">SUM(Y9,Y14)</f>
        <v>0</v>
      </c>
      <c r="H85" s="40">
        <f t="shared" si="130"/>
        <v>0</v>
      </c>
      <c r="I85" s="40">
        <f t="shared" si="130"/>
        <v>0</v>
      </c>
      <c r="J85" s="50">
        <f>SUM(G85:I85)</f>
        <v>0</v>
      </c>
      <c r="AD85" s="104" t="s">
        <v>907</v>
      </c>
      <c r="AE85" s="106" t="s">
        <v>703</v>
      </c>
      <c r="AF85" s="15"/>
      <c r="AG85" s="104" t="s">
        <v>908</v>
      </c>
      <c r="AH85" s="106" t="s">
        <v>715</v>
      </c>
      <c r="AI85" s="15"/>
      <c r="AJ85" s="104" t="s">
        <v>909</v>
      </c>
      <c r="AK85" s="106" t="s">
        <v>727</v>
      </c>
      <c r="AL85" s="15"/>
      <c r="AM85" s="104" t="s">
        <v>910</v>
      </c>
      <c r="AN85" s="106" t="s">
        <v>691</v>
      </c>
    </row>
    <row r="86" spans="1:40" ht="15" customHeight="1">
      <c r="A86" s="226">
        <f>A85+1</f>
        <v>35</v>
      </c>
      <c r="B86" s="12" t="s">
        <v>80</v>
      </c>
      <c r="C86" s="40">
        <f t="shared" si="129"/>
        <v>0</v>
      </c>
      <c r="D86" s="40">
        <f t="shared" si="129"/>
        <v>0</v>
      </c>
      <c r="E86" s="40">
        <f t="shared" si="129"/>
        <v>0</v>
      </c>
      <c r="F86" s="50">
        <f>SUM(C86:E86)</f>
        <v>0</v>
      </c>
      <c r="G86" s="40">
        <f t="shared" si="130"/>
        <v>0</v>
      </c>
      <c r="H86" s="40">
        <f t="shared" si="130"/>
        <v>0</v>
      </c>
      <c r="I86" s="40">
        <f t="shared" si="130"/>
        <v>0</v>
      </c>
      <c r="J86" s="50">
        <f>SUM(G86:I86)</f>
        <v>0</v>
      </c>
      <c r="AD86" s="104" t="s">
        <v>911</v>
      </c>
      <c r="AE86" s="106" t="s">
        <v>704</v>
      </c>
      <c r="AF86" s="15"/>
      <c r="AG86" s="104" t="s">
        <v>912</v>
      </c>
      <c r="AH86" s="106" t="s">
        <v>716</v>
      </c>
      <c r="AI86" s="15"/>
      <c r="AJ86" s="104" t="s">
        <v>913</v>
      </c>
      <c r="AK86" s="106" t="s">
        <v>728</v>
      </c>
      <c r="AL86" s="15"/>
      <c r="AM86" s="104" t="s">
        <v>914</v>
      </c>
      <c r="AN86" s="106" t="s">
        <v>696</v>
      </c>
    </row>
    <row r="87" spans="1:40" ht="15" customHeight="1">
      <c r="A87" s="226">
        <f>A86+1</f>
        <v>36</v>
      </c>
      <c r="B87" s="12" t="s">
        <v>81</v>
      </c>
      <c r="C87" s="40">
        <f t="shared" si="129"/>
        <v>0</v>
      </c>
      <c r="D87" s="40">
        <f t="shared" si="129"/>
        <v>0</v>
      </c>
      <c r="E87" s="40">
        <f t="shared" si="129"/>
        <v>0</v>
      </c>
      <c r="F87" s="50">
        <f>SUM(C87:E87)</f>
        <v>0</v>
      </c>
      <c r="G87" s="40">
        <f t="shared" si="130"/>
        <v>0</v>
      </c>
      <c r="H87" s="40">
        <f t="shared" si="130"/>
        <v>0</v>
      </c>
      <c r="I87" s="40">
        <f t="shared" si="130"/>
        <v>0</v>
      </c>
      <c r="J87" s="50">
        <f>SUM(G87:I87)</f>
        <v>0</v>
      </c>
      <c r="AD87" s="104" t="s">
        <v>915</v>
      </c>
      <c r="AE87" s="106" t="s">
        <v>705</v>
      </c>
      <c r="AF87" s="15"/>
      <c r="AG87" s="104" t="s">
        <v>916</v>
      </c>
      <c r="AH87" s="106" t="s">
        <v>717</v>
      </c>
      <c r="AI87" s="15"/>
      <c r="AJ87" s="104" t="s">
        <v>917</v>
      </c>
      <c r="AK87" s="106" t="s">
        <v>729</v>
      </c>
      <c r="AL87" s="15"/>
      <c r="AM87" s="104" t="s">
        <v>918</v>
      </c>
      <c r="AN87" s="106" t="s">
        <v>697</v>
      </c>
    </row>
    <row r="88" spans="1:40" ht="15" customHeight="1">
      <c r="A88" s="226">
        <f>A87+1</f>
        <v>37</v>
      </c>
      <c r="B88" s="7" t="s">
        <v>86</v>
      </c>
      <c r="C88" s="50">
        <f>SUM(C85:C87)</f>
        <v>0</v>
      </c>
      <c r="D88" s="50">
        <f t="shared" ref="D88:E88" si="131">SUM(D85:D87)</f>
        <v>0</v>
      </c>
      <c r="E88" s="50">
        <f t="shared" si="131"/>
        <v>0</v>
      </c>
      <c r="F88" s="50">
        <f>SUM(C88:E88)</f>
        <v>0</v>
      </c>
      <c r="G88" s="50">
        <f>SUM(G85:G87)</f>
        <v>0</v>
      </c>
      <c r="H88" s="50">
        <f t="shared" ref="H88" si="132">SUM(H85:H87)</f>
        <v>0</v>
      </c>
      <c r="I88" s="50">
        <f t="shared" ref="I88" si="133">SUM(I85:I87)</f>
        <v>0</v>
      </c>
      <c r="J88" s="50">
        <f>SUM(G88:I88)</f>
        <v>0</v>
      </c>
      <c r="AD88" s="135" t="s">
        <v>587</v>
      </c>
      <c r="AE88" s="107" t="s">
        <v>706</v>
      </c>
      <c r="AF88" s="15"/>
      <c r="AG88" s="135" t="s">
        <v>596</v>
      </c>
      <c r="AH88" s="107" t="s">
        <v>718</v>
      </c>
      <c r="AI88" s="15"/>
      <c r="AJ88" s="135" t="s">
        <v>605</v>
      </c>
      <c r="AK88" s="107" t="s">
        <v>730</v>
      </c>
      <c r="AL88" s="15"/>
      <c r="AM88" s="135" t="s">
        <v>614</v>
      </c>
      <c r="AN88" s="107" t="s">
        <v>698</v>
      </c>
    </row>
    <row r="91" spans="1:40" ht="15" customHeight="1">
      <c r="A91" s="457" t="s">
        <v>906</v>
      </c>
      <c r="B91" s="457"/>
      <c r="C91" s="442" t="s">
        <v>45</v>
      </c>
      <c r="D91" s="442"/>
      <c r="E91" s="442"/>
      <c r="F91" s="442"/>
      <c r="G91" s="454" t="str">
        <f>Resultat!$G$1</f>
        <v>Stress-scenario</v>
      </c>
      <c r="H91" s="454"/>
      <c r="I91" s="454"/>
      <c r="J91" s="454"/>
      <c r="L91" s="44" t="s">
        <v>171</v>
      </c>
      <c r="M91" s="231"/>
      <c r="N91" s="31"/>
    </row>
    <row r="92" spans="1:40" ht="15" customHeight="1">
      <c r="A92" s="457"/>
      <c r="B92" s="457"/>
      <c r="C92" s="442"/>
      <c r="D92" s="442"/>
      <c r="E92" s="442"/>
      <c r="F92" s="442"/>
      <c r="G92" s="454"/>
      <c r="H92" s="454"/>
      <c r="I92" s="454"/>
      <c r="J92" s="454"/>
    </row>
    <row r="93" spans="1:40" ht="15" customHeight="1">
      <c r="A93" s="457"/>
      <c r="B93" s="457"/>
      <c r="C93" s="538" t="str">
        <f>"Beholdning, "&amp;Resultat!$C$5</f>
        <v>Beholdning, 2025</v>
      </c>
      <c r="D93" s="539"/>
      <c r="E93" s="539"/>
      <c r="F93" s="540"/>
      <c r="G93" s="538" t="str">
        <f>"Beholdning, "&amp;Resultat!$I$5</f>
        <v>Beholdning, 2028</v>
      </c>
      <c r="H93" s="539"/>
      <c r="I93" s="539"/>
      <c r="J93" s="540"/>
    </row>
    <row r="94" spans="1:40" ht="15" customHeight="1">
      <c r="A94" s="457"/>
      <c r="B94" s="457"/>
      <c r="C94" s="443" t="s">
        <v>226</v>
      </c>
      <c r="D94" s="443"/>
      <c r="E94" s="443"/>
      <c r="F94" s="443"/>
      <c r="G94" s="443" t="s">
        <v>226</v>
      </c>
      <c r="H94" s="443"/>
      <c r="I94" s="443"/>
      <c r="J94" s="443"/>
      <c r="AD94" s="455" t="s">
        <v>689</v>
      </c>
      <c r="AE94" s="455" t="s">
        <v>690</v>
      </c>
      <c r="AF94" s="15"/>
      <c r="AG94" s="455" t="s">
        <v>689</v>
      </c>
      <c r="AH94" s="455" t="s">
        <v>690</v>
      </c>
      <c r="AI94" s="15"/>
      <c r="AJ94" s="455" t="s">
        <v>689</v>
      </c>
      <c r="AK94" s="455" t="s">
        <v>690</v>
      </c>
      <c r="AL94" s="15"/>
      <c r="AM94" s="455" t="s">
        <v>689</v>
      </c>
      <c r="AN94" s="455" t="s">
        <v>690</v>
      </c>
    </row>
    <row r="95" spans="1:40" ht="15" customHeight="1">
      <c r="A95" s="457"/>
      <c r="B95" s="457"/>
      <c r="C95" s="144" t="s">
        <v>215</v>
      </c>
      <c r="D95" s="144" t="s">
        <v>216</v>
      </c>
      <c r="E95" s="144" t="s">
        <v>217</v>
      </c>
      <c r="F95" s="144" t="s">
        <v>227</v>
      </c>
      <c r="G95" s="144" t="s">
        <v>215</v>
      </c>
      <c r="H95" s="144" t="s">
        <v>216</v>
      </c>
      <c r="I95" s="144" t="s">
        <v>217</v>
      </c>
      <c r="J95" s="144" t="s">
        <v>227</v>
      </c>
      <c r="AD95" s="455"/>
      <c r="AE95" s="455"/>
      <c r="AF95" s="15"/>
      <c r="AG95" s="455"/>
      <c r="AH95" s="455"/>
      <c r="AI95" s="15"/>
      <c r="AJ95" s="455"/>
      <c r="AK95" s="455"/>
      <c r="AL95" s="15"/>
      <c r="AM95" s="455"/>
      <c r="AN95" s="455"/>
    </row>
    <row r="96" spans="1:40" ht="15" customHeight="1">
      <c r="A96" s="24"/>
      <c r="B96" s="7" t="s">
        <v>236</v>
      </c>
      <c r="C96" s="40"/>
      <c r="D96" s="40"/>
      <c r="E96" s="40"/>
      <c r="F96" s="40"/>
      <c r="G96" s="40"/>
      <c r="H96" s="40"/>
      <c r="I96" s="40"/>
      <c r="J96" s="40"/>
      <c r="AD96" s="131"/>
      <c r="AE96" s="238"/>
      <c r="AF96" s="15"/>
      <c r="AG96" s="131"/>
      <c r="AH96" s="238"/>
      <c r="AI96" s="15"/>
      <c r="AJ96" s="131"/>
      <c r="AK96" s="238"/>
      <c r="AL96" s="15"/>
      <c r="AM96" s="131"/>
      <c r="AN96" s="238"/>
    </row>
    <row r="97" spans="1:40" ht="15" customHeight="1">
      <c r="A97" s="24">
        <f>A88+1</f>
        <v>38</v>
      </c>
      <c r="B97" s="12" t="s">
        <v>79</v>
      </c>
      <c r="C97" s="40">
        <f>SUM(C29,C34)</f>
        <v>0</v>
      </c>
      <c r="D97" s="40">
        <f t="shared" ref="D97:E97" si="134">SUM(D29,D34)</f>
        <v>0</v>
      </c>
      <c r="E97" s="40">
        <f t="shared" si="134"/>
        <v>0</v>
      </c>
      <c r="F97" s="50">
        <f>SUM(C97:E97)</f>
        <v>0</v>
      </c>
      <c r="G97" s="40">
        <f>SUM(Y29,Y34)</f>
        <v>0</v>
      </c>
      <c r="H97" s="40">
        <f t="shared" ref="H97:I99" si="135">SUM(Z29,Z34)</f>
        <v>0</v>
      </c>
      <c r="I97" s="40">
        <f t="shared" si="135"/>
        <v>0</v>
      </c>
      <c r="J97" s="50">
        <f>SUM(G97:I97)</f>
        <v>0</v>
      </c>
      <c r="AD97" s="104" t="s">
        <v>921</v>
      </c>
      <c r="AE97" s="106" t="s">
        <v>707</v>
      </c>
      <c r="AF97" s="15"/>
      <c r="AG97" s="104" t="s">
        <v>922</v>
      </c>
      <c r="AH97" s="106" t="s">
        <v>719</v>
      </c>
      <c r="AI97" s="15"/>
      <c r="AJ97" s="104" t="s">
        <v>923</v>
      </c>
      <c r="AK97" s="106" t="s">
        <v>731</v>
      </c>
      <c r="AL97" s="15"/>
      <c r="AM97" s="104" t="s">
        <v>924</v>
      </c>
      <c r="AN97" s="106" t="s">
        <v>739</v>
      </c>
    </row>
    <row r="98" spans="1:40" ht="15" customHeight="1">
      <c r="A98" s="226">
        <f>A97+1</f>
        <v>39</v>
      </c>
      <c r="B98" s="12" t="s">
        <v>80</v>
      </c>
      <c r="C98" s="40">
        <f t="shared" ref="C98:E99" si="136">SUM(C30,C35)</f>
        <v>0</v>
      </c>
      <c r="D98" s="40">
        <f t="shared" si="136"/>
        <v>0</v>
      </c>
      <c r="E98" s="40">
        <f t="shared" si="136"/>
        <v>0</v>
      </c>
      <c r="F98" s="50">
        <f>SUM(C98:E98)</f>
        <v>0</v>
      </c>
      <c r="G98" s="40">
        <f t="shared" ref="G98:G99" si="137">SUM(Y30,Y35)</f>
        <v>0</v>
      </c>
      <c r="H98" s="40">
        <f t="shared" si="135"/>
        <v>0</v>
      </c>
      <c r="I98" s="40">
        <f t="shared" si="135"/>
        <v>0</v>
      </c>
      <c r="J98" s="50">
        <f>SUM(G98:I98)</f>
        <v>0</v>
      </c>
      <c r="AD98" s="104" t="s">
        <v>925</v>
      </c>
      <c r="AE98" s="106" t="s">
        <v>708</v>
      </c>
      <c r="AF98" s="15"/>
      <c r="AG98" s="104" t="s">
        <v>926</v>
      </c>
      <c r="AH98" s="106" t="s">
        <v>720</v>
      </c>
      <c r="AI98" s="15"/>
      <c r="AJ98" s="104" t="s">
        <v>927</v>
      </c>
      <c r="AK98" s="106" t="s">
        <v>732</v>
      </c>
      <c r="AL98" s="15"/>
      <c r="AM98" s="104" t="s">
        <v>928</v>
      </c>
      <c r="AN98" s="106" t="s">
        <v>740</v>
      </c>
    </row>
    <row r="99" spans="1:40" ht="15" customHeight="1">
      <c r="A99" s="226">
        <f>A98+1</f>
        <v>40</v>
      </c>
      <c r="B99" s="12" t="s">
        <v>81</v>
      </c>
      <c r="C99" s="40">
        <f t="shared" si="136"/>
        <v>0</v>
      </c>
      <c r="D99" s="40">
        <f t="shared" si="136"/>
        <v>0</v>
      </c>
      <c r="E99" s="40">
        <f t="shared" si="136"/>
        <v>0</v>
      </c>
      <c r="F99" s="50">
        <f>SUM(C99:E99)</f>
        <v>0</v>
      </c>
      <c r="G99" s="40">
        <f t="shared" si="137"/>
        <v>0</v>
      </c>
      <c r="H99" s="40">
        <f t="shared" si="135"/>
        <v>0</v>
      </c>
      <c r="I99" s="40">
        <f t="shared" si="135"/>
        <v>0</v>
      </c>
      <c r="J99" s="50">
        <f>SUM(G99:I99)</f>
        <v>0</v>
      </c>
      <c r="AD99" s="104" t="s">
        <v>929</v>
      </c>
      <c r="AE99" s="106" t="s">
        <v>709</v>
      </c>
      <c r="AF99" s="15"/>
      <c r="AG99" s="104" t="s">
        <v>930</v>
      </c>
      <c r="AH99" s="106" t="s">
        <v>721</v>
      </c>
      <c r="AI99" s="15"/>
      <c r="AJ99" s="104" t="s">
        <v>931</v>
      </c>
      <c r="AK99" s="106" t="s">
        <v>733</v>
      </c>
      <c r="AL99" s="15"/>
      <c r="AM99" s="104" t="s">
        <v>932</v>
      </c>
      <c r="AN99" s="106" t="s">
        <v>741</v>
      </c>
    </row>
    <row r="100" spans="1:40" ht="15" customHeight="1">
      <c r="A100" s="226">
        <f>A99+1</f>
        <v>41</v>
      </c>
      <c r="B100" s="7" t="s">
        <v>919</v>
      </c>
      <c r="C100" s="50">
        <f>SUM(C97:C99)</f>
        <v>0</v>
      </c>
      <c r="D100" s="50">
        <f t="shared" ref="D100" si="138">SUM(D97:D99)</f>
        <v>0</v>
      </c>
      <c r="E100" s="50">
        <f t="shared" ref="E100" si="139">SUM(E97:E99)</f>
        <v>0</v>
      </c>
      <c r="F100" s="50">
        <f>SUM(C100:E100)</f>
        <v>0</v>
      </c>
      <c r="G100" s="50">
        <f>SUM(G97:G99)</f>
        <v>0</v>
      </c>
      <c r="H100" s="50">
        <f t="shared" ref="H100" si="140">SUM(H97:H99)</f>
        <v>0</v>
      </c>
      <c r="I100" s="50">
        <f t="shared" ref="I100" si="141">SUM(I97:I99)</f>
        <v>0</v>
      </c>
      <c r="J100" s="50">
        <f>SUM(G100:I100)</f>
        <v>0</v>
      </c>
      <c r="AD100" s="135" t="s">
        <v>623</v>
      </c>
      <c r="AE100" s="107" t="s">
        <v>710</v>
      </c>
      <c r="AF100" s="15"/>
      <c r="AG100" s="135" t="s">
        <v>632</v>
      </c>
      <c r="AH100" s="107" t="s">
        <v>722</v>
      </c>
      <c r="AI100" s="15"/>
      <c r="AJ100" s="135" t="s">
        <v>641</v>
      </c>
      <c r="AK100" s="107" t="s">
        <v>734</v>
      </c>
      <c r="AL100" s="15"/>
      <c r="AM100" s="135" t="s">
        <v>650</v>
      </c>
      <c r="AN100" s="107" t="s">
        <v>742</v>
      </c>
    </row>
    <row r="103" spans="1:40" ht="15" customHeight="1">
      <c r="A103" s="457" t="s">
        <v>920</v>
      </c>
      <c r="B103" s="457"/>
      <c r="C103" s="442" t="s">
        <v>45</v>
      </c>
      <c r="D103" s="442"/>
      <c r="E103" s="442"/>
      <c r="F103" s="442"/>
      <c r="G103" s="442" t="s">
        <v>1004</v>
      </c>
      <c r="H103" s="442"/>
      <c r="I103" s="442"/>
      <c r="J103" s="442"/>
      <c r="K103" s="442"/>
      <c r="L103" s="442"/>
      <c r="M103" s="442"/>
      <c r="N103" s="442"/>
      <c r="O103" s="442"/>
      <c r="P103" s="454" t="str">
        <f>Resultat!$G$1</f>
        <v>Stress-scenario</v>
      </c>
      <c r="Q103" s="454"/>
      <c r="R103" s="454"/>
      <c r="S103" s="454"/>
      <c r="T103" s="454"/>
      <c r="U103" s="454"/>
      <c r="V103" s="454"/>
      <c r="W103" s="454"/>
      <c r="X103" s="454"/>
      <c r="Y103" s="454" t="str">
        <f>Resultat!$G$1</f>
        <v>Stress-scenario</v>
      </c>
      <c r="Z103" s="454"/>
      <c r="AA103" s="454"/>
      <c r="AB103" s="454"/>
      <c r="AD103" s="44" t="s">
        <v>171</v>
      </c>
      <c r="AE103" s="231"/>
      <c r="AF103" s="31"/>
    </row>
    <row r="104" spans="1:40" ht="15" customHeight="1">
      <c r="A104" s="457"/>
      <c r="B104" s="457"/>
      <c r="C104" s="442"/>
      <c r="D104" s="442"/>
      <c r="E104" s="442"/>
      <c r="F104" s="442"/>
      <c r="G104" s="442"/>
      <c r="H104" s="442"/>
      <c r="I104" s="442"/>
      <c r="J104" s="442"/>
      <c r="K104" s="442"/>
      <c r="L104" s="442"/>
      <c r="M104" s="442"/>
      <c r="N104" s="442"/>
      <c r="O104" s="442"/>
      <c r="P104" s="454"/>
      <c r="Q104" s="454"/>
      <c r="R104" s="454"/>
      <c r="S104" s="454"/>
      <c r="T104" s="454"/>
      <c r="U104" s="454"/>
      <c r="V104" s="454"/>
      <c r="W104" s="454"/>
      <c r="X104" s="454"/>
      <c r="Y104" s="454"/>
      <c r="Z104" s="454"/>
      <c r="AA104" s="454"/>
      <c r="AB104" s="454"/>
    </row>
    <row r="105" spans="1:40" ht="15" customHeight="1">
      <c r="A105" s="457"/>
      <c r="B105" s="457"/>
      <c r="C105" s="538" t="str">
        <f>"Beholdning, "&amp;Resultat!$C$5</f>
        <v>Beholdning, 2025</v>
      </c>
      <c r="D105" s="539"/>
      <c r="E105" s="539"/>
      <c r="F105" s="540"/>
      <c r="G105" s="547" t="str">
        <f>"Beholdning, "&amp;Resultat!$C$5&amp;""</f>
        <v>Beholdning, 2025</v>
      </c>
      <c r="H105" s="548"/>
      <c r="I105" s="548"/>
      <c r="J105" s="548"/>
      <c r="K105" s="548"/>
      <c r="L105" s="548"/>
      <c r="M105" s="548"/>
      <c r="N105" s="548"/>
      <c r="O105" s="549"/>
      <c r="P105" s="547" t="str">
        <f>"Beholdning, "&amp;Resultat!$I$5</f>
        <v>Beholdning, 2028</v>
      </c>
      <c r="Q105" s="548"/>
      <c r="R105" s="548"/>
      <c r="S105" s="548"/>
      <c r="T105" s="548"/>
      <c r="U105" s="548"/>
      <c r="V105" s="548"/>
      <c r="W105" s="548"/>
      <c r="X105" s="549"/>
      <c r="Y105" s="538" t="str">
        <f>"Beholdning, "&amp;Resultat!$I$5</f>
        <v>Beholdning, 2028</v>
      </c>
      <c r="Z105" s="539"/>
      <c r="AA105" s="539"/>
      <c r="AB105" s="540"/>
    </row>
    <row r="106" spans="1:40" ht="30" customHeight="1">
      <c r="A106" s="457"/>
      <c r="B106" s="457"/>
      <c r="C106" s="541"/>
      <c r="D106" s="542"/>
      <c r="E106" s="542"/>
      <c r="F106" s="543"/>
      <c r="G106" s="544" t="str">
        <f>"Fordelt efter eksponeringernes stadievandringer fra ultimo "&amp;Resultat!$C$5&amp;" til ultimo "&amp;Resultat!$I$5&amp;" i stress-scenariet"</f>
        <v>Fordelt efter eksponeringernes stadievandringer fra ultimo 2025 til ultimo 2028 i stress-scenariet</v>
      </c>
      <c r="H106" s="545" t="str">
        <f>"Fordelt efter eksponeringernes vandringer fra "&amp;Resultat!$C$5&amp;" til "&amp;Resultat!$I$5&amp;" i stress-scenario"</f>
        <v>Fordelt efter eksponeringernes vandringer fra 2025 til 2028 i stress-scenario</v>
      </c>
      <c r="I106" s="545" t="str">
        <f>"Fordelt efter eksponeringernes vandringer fra "&amp;Resultat!$C$5&amp;" til "&amp;Resultat!$I$5&amp;" i stress-scenario"</f>
        <v>Fordelt efter eksponeringernes vandringer fra 2025 til 2028 i stress-scenario</v>
      </c>
      <c r="J106" s="545" t="str">
        <f>"Fordelt efter eksponeringernes vandringer fra "&amp;Resultat!$C$5&amp;" til "&amp;Resultat!$I$5&amp;" i stress-scenario"</f>
        <v>Fordelt efter eksponeringernes vandringer fra 2025 til 2028 i stress-scenario</v>
      </c>
      <c r="K106" s="545" t="str">
        <f>"Fordelt efter eksponeringernes vandringer fra "&amp;Resultat!$C$5&amp;" til "&amp;Resultat!$I$5&amp;" i stress-scenario"</f>
        <v>Fordelt efter eksponeringernes vandringer fra 2025 til 2028 i stress-scenario</v>
      </c>
      <c r="L106" s="545" t="str">
        <f>"Fordelt efter eksponeringernes vandringer fra "&amp;Resultat!$C$5&amp;" til "&amp;Resultat!$I$5&amp;" i stress-scenario"</f>
        <v>Fordelt efter eksponeringernes vandringer fra 2025 til 2028 i stress-scenario</v>
      </c>
      <c r="M106" s="545" t="str">
        <f>"Fordelt efter eksponeringernes vandringer fra "&amp;Resultat!$C$5&amp;" til "&amp;Resultat!$I$5&amp;" i stress-scenario"</f>
        <v>Fordelt efter eksponeringernes vandringer fra 2025 til 2028 i stress-scenario</v>
      </c>
      <c r="N106" s="545" t="str">
        <f>"Fordelt efter eksponeringernes vandringer fra "&amp;Resultat!$C$5&amp;" til "&amp;Resultat!$I$5&amp;" i stress-scenario"</f>
        <v>Fordelt efter eksponeringernes vandringer fra 2025 til 2028 i stress-scenario</v>
      </c>
      <c r="O106" s="546" t="str">
        <f>"Fordelt efter eksponeringernes vandringer fra "&amp;Resultat!$C$5&amp;" til "&amp;Resultat!$I$5&amp;" i stress-scenario"</f>
        <v>Fordelt efter eksponeringernes vandringer fra 2025 til 2028 i stress-scenario</v>
      </c>
      <c r="P106" s="544" t="str">
        <f>"Fordelt efter eksponeringernes stadievandringer fra ultimo "&amp;Resultat!$C$5&amp;" til ultimo "&amp;Resultat!$I$5&amp;" i stress-scenariet"</f>
        <v>Fordelt efter eksponeringernes stadievandringer fra ultimo 2025 til ultimo 2028 i stress-scenariet</v>
      </c>
      <c r="Q106" s="545" t="str">
        <f>"Fordelt efter eksponeringernes vandringer fra "&amp;Resultat!$C$5&amp;" til "&amp;Resultat!$I$5&amp;" i stress-scenario"</f>
        <v>Fordelt efter eksponeringernes vandringer fra 2025 til 2028 i stress-scenario</v>
      </c>
      <c r="R106" s="545" t="str">
        <f>"Fordelt efter eksponeringernes vandringer fra "&amp;Resultat!$C$5&amp;" til "&amp;Resultat!$I$5&amp;" i stress-scenario"</f>
        <v>Fordelt efter eksponeringernes vandringer fra 2025 til 2028 i stress-scenario</v>
      </c>
      <c r="S106" s="545" t="str">
        <f>"Fordelt efter eksponeringernes vandringer fra "&amp;Resultat!$C$5&amp;" til "&amp;Resultat!$I$5&amp;" i stress-scenario"</f>
        <v>Fordelt efter eksponeringernes vandringer fra 2025 til 2028 i stress-scenario</v>
      </c>
      <c r="T106" s="545" t="str">
        <f>"Fordelt efter eksponeringernes vandringer fra "&amp;Resultat!$C$5&amp;" til "&amp;Resultat!$I$5&amp;" i stress-scenario"</f>
        <v>Fordelt efter eksponeringernes vandringer fra 2025 til 2028 i stress-scenario</v>
      </c>
      <c r="U106" s="545" t="str">
        <f>"Fordelt efter eksponeringernes vandringer fra "&amp;Resultat!$C$5&amp;" til "&amp;Resultat!$I$5&amp;" i stress-scenario"</f>
        <v>Fordelt efter eksponeringernes vandringer fra 2025 til 2028 i stress-scenario</v>
      </c>
      <c r="V106" s="545" t="str">
        <f>"Fordelt efter eksponeringernes vandringer fra "&amp;Resultat!$C$5&amp;" til "&amp;Resultat!$I$5&amp;" i stress-scenario"</f>
        <v>Fordelt efter eksponeringernes vandringer fra 2025 til 2028 i stress-scenario</v>
      </c>
      <c r="W106" s="545" t="str">
        <f>"Fordelt efter eksponeringernes vandringer fra "&amp;Resultat!$C$5&amp;" til "&amp;Resultat!$I$5&amp;" i stress-scenario"</f>
        <v>Fordelt efter eksponeringernes vandringer fra 2025 til 2028 i stress-scenario</v>
      </c>
      <c r="X106" s="546" t="str">
        <f>"Fordelt efter eksponeringernes vandringer fra "&amp;Resultat!$C$5&amp;" til "&amp;Resultat!$I$5&amp;" i stress-scenario"</f>
        <v>Fordelt efter eksponeringernes vandringer fra 2025 til 2028 i stress-scenario</v>
      </c>
      <c r="Y106" s="541"/>
      <c r="Z106" s="542"/>
      <c r="AA106" s="542"/>
      <c r="AB106" s="543"/>
    </row>
    <row r="107" spans="1:40" ht="15" customHeight="1">
      <c r="A107" s="457"/>
      <c r="B107" s="457"/>
      <c r="C107" s="554" t="s">
        <v>50</v>
      </c>
      <c r="D107" s="555"/>
      <c r="E107" s="555"/>
      <c r="F107" s="556"/>
      <c r="G107" s="550" t="s">
        <v>50</v>
      </c>
      <c r="H107" s="550"/>
      <c r="I107" s="550"/>
      <c r="J107" s="550"/>
      <c r="K107" s="550"/>
      <c r="L107" s="550"/>
      <c r="M107" s="550"/>
      <c r="N107" s="550"/>
      <c r="O107" s="550"/>
      <c r="P107" s="550" t="s">
        <v>50</v>
      </c>
      <c r="Q107" s="550"/>
      <c r="R107" s="550"/>
      <c r="S107" s="550"/>
      <c r="T107" s="550"/>
      <c r="U107" s="550"/>
      <c r="V107" s="550"/>
      <c r="W107" s="550"/>
      <c r="X107" s="550"/>
      <c r="Y107" s="554" t="s">
        <v>50</v>
      </c>
      <c r="Z107" s="555"/>
      <c r="AA107" s="555"/>
      <c r="AB107" s="556"/>
    </row>
    <row r="108" spans="1:40" ht="30" customHeight="1">
      <c r="A108" s="457"/>
      <c r="B108" s="457"/>
      <c r="C108" s="144" t="s">
        <v>215</v>
      </c>
      <c r="D108" s="144" t="s">
        <v>216</v>
      </c>
      <c r="E108" s="144" t="s">
        <v>217</v>
      </c>
      <c r="F108" s="144" t="s">
        <v>227</v>
      </c>
      <c r="G108" s="197" t="s">
        <v>874</v>
      </c>
      <c r="H108" s="197" t="s">
        <v>875</v>
      </c>
      <c r="I108" s="197" t="s">
        <v>876</v>
      </c>
      <c r="J108" s="199" t="s">
        <v>877</v>
      </c>
      <c r="K108" s="199" t="s">
        <v>878</v>
      </c>
      <c r="L108" s="199" t="s">
        <v>879</v>
      </c>
      <c r="M108" s="197" t="s">
        <v>880</v>
      </c>
      <c r="N108" s="197" t="s">
        <v>881</v>
      </c>
      <c r="O108" s="197" t="s">
        <v>882</v>
      </c>
      <c r="P108" s="197" t="s">
        <v>874</v>
      </c>
      <c r="Q108" s="197" t="s">
        <v>875</v>
      </c>
      <c r="R108" s="197" t="s">
        <v>876</v>
      </c>
      <c r="S108" s="199" t="s">
        <v>877</v>
      </c>
      <c r="T108" s="199" t="s">
        <v>878</v>
      </c>
      <c r="U108" s="199" t="s">
        <v>879</v>
      </c>
      <c r="V108" s="197" t="s">
        <v>880</v>
      </c>
      <c r="W108" s="197" t="s">
        <v>881</v>
      </c>
      <c r="X108" s="197" t="s">
        <v>882</v>
      </c>
      <c r="Y108" s="144" t="s">
        <v>215</v>
      </c>
      <c r="Z108" s="144" t="s">
        <v>216</v>
      </c>
      <c r="AA108" s="144" t="s">
        <v>217</v>
      </c>
      <c r="AB108" s="144" t="s">
        <v>227</v>
      </c>
    </row>
    <row r="109" spans="1:40" ht="15" customHeight="1">
      <c r="A109" s="24"/>
      <c r="B109" s="7" t="s">
        <v>236</v>
      </c>
      <c r="C109" s="40"/>
      <c r="D109" s="40"/>
      <c r="E109" s="40"/>
      <c r="F109" s="40"/>
      <c r="G109" s="40"/>
      <c r="H109" s="40"/>
      <c r="I109" s="40"/>
      <c r="J109" s="40"/>
      <c r="K109" s="40"/>
      <c r="L109" s="40"/>
      <c r="M109" s="40"/>
      <c r="N109" s="40"/>
      <c r="O109" s="40"/>
      <c r="P109" s="40"/>
      <c r="Q109" s="40"/>
      <c r="R109" s="40"/>
      <c r="S109" s="40"/>
      <c r="T109" s="40"/>
      <c r="U109" s="40"/>
      <c r="V109" s="40"/>
      <c r="W109" s="40"/>
      <c r="X109" s="40"/>
      <c r="Y109" s="40"/>
      <c r="Z109" s="40"/>
      <c r="AA109" s="40"/>
      <c r="AB109" s="40"/>
    </row>
    <row r="110" spans="1:40" ht="15" customHeight="1">
      <c r="A110" s="24"/>
      <c r="B110" s="9" t="s">
        <v>20</v>
      </c>
      <c r="C110" s="40"/>
      <c r="D110" s="40"/>
      <c r="E110" s="40"/>
      <c r="F110" s="40"/>
      <c r="G110" s="40"/>
      <c r="H110" s="40"/>
      <c r="I110" s="40"/>
      <c r="J110" s="40"/>
      <c r="K110" s="40"/>
      <c r="L110" s="40"/>
      <c r="M110" s="40"/>
      <c r="N110" s="40"/>
      <c r="O110" s="40"/>
      <c r="P110" s="40"/>
      <c r="Q110" s="40"/>
      <c r="R110" s="40"/>
      <c r="S110" s="40"/>
      <c r="T110" s="40"/>
      <c r="U110" s="40"/>
      <c r="V110" s="40"/>
      <c r="W110" s="40"/>
      <c r="X110" s="40"/>
      <c r="Y110" s="40"/>
      <c r="Z110" s="40"/>
      <c r="AA110" s="40"/>
      <c r="AB110" s="40"/>
    </row>
    <row r="111" spans="1:40" ht="15" customHeight="1">
      <c r="A111" s="24">
        <f>A100+1</f>
        <v>42</v>
      </c>
      <c r="B111" s="12" t="s">
        <v>79</v>
      </c>
      <c r="C111" s="50">
        <f t="shared" ref="C111:L111" si="142">IF(C9=0,0,C29/C9*100)</f>
        <v>0</v>
      </c>
      <c r="D111" s="50">
        <f t="shared" si="142"/>
        <v>0</v>
      </c>
      <c r="E111" s="50">
        <f t="shared" si="142"/>
        <v>0</v>
      </c>
      <c r="F111" s="50">
        <f t="shared" si="142"/>
        <v>0</v>
      </c>
      <c r="G111" s="50">
        <f t="shared" si="142"/>
        <v>0</v>
      </c>
      <c r="H111" s="50">
        <f t="shared" si="142"/>
        <v>0</v>
      </c>
      <c r="I111" s="50">
        <f t="shared" si="142"/>
        <v>0</v>
      </c>
      <c r="J111" s="50">
        <f t="shared" si="142"/>
        <v>0</v>
      </c>
      <c r="K111" s="50">
        <f t="shared" si="142"/>
        <v>0</v>
      </c>
      <c r="L111" s="50">
        <f t="shared" si="142"/>
        <v>0</v>
      </c>
      <c r="M111" s="67"/>
      <c r="N111" s="67"/>
      <c r="O111" s="50">
        <f t="shared" ref="O111:U114" si="143">IF(O9=0,0,O29/O9*100)</f>
        <v>0</v>
      </c>
      <c r="P111" s="50">
        <f t="shared" si="143"/>
        <v>0</v>
      </c>
      <c r="Q111" s="50">
        <f t="shared" si="143"/>
        <v>0</v>
      </c>
      <c r="R111" s="50">
        <f t="shared" si="143"/>
        <v>0</v>
      </c>
      <c r="S111" s="50">
        <f t="shared" si="143"/>
        <v>0</v>
      </c>
      <c r="T111" s="50">
        <f t="shared" si="143"/>
        <v>0</v>
      </c>
      <c r="U111" s="50">
        <f t="shared" si="143"/>
        <v>0</v>
      </c>
      <c r="V111" s="67"/>
      <c r="W111" s="67"/>
      <c r="X111" s="50">
        <f t="shared" ref="X111:AB114" si="144">IF(X9=0,0,X29/X9*100)</f>
        <v>0</v>
      </c>
      <c r="Y111" s="50">
        <f t="shared" si="144"/>
        <v>0</v>
      </c>
      <c r="Z111" s="50">
        <f t="shared" si="144"/>
        <v>0</v>
      </c>
      <c r="AA111" s="50">
        <f t="shared" si="144"/>
        <v>0</v>
      </c>
      <c r="AB111" s="50">
        <f t="shared" si="144"/>
        <v>0</v>
      </c>
    </row>
    <row r="112" spans="1:40" ht="15" customHeight="1">
      <c r="A112" s="24">
        <f>A111+1</f>
        <v>43</v>
      </c>
      <c r="B112" s="12" t="s">
        <v>80</v>
      </c>
      <c r="C112" s="50">
        <f t="shared" ref="C112:L112" si="145">IF(C10=0,0,C30/C10*100)</f>
        <v>0</v>
      </c>
      <c r="D112" s="50">
        <f t="shared" si="145"/>
        <v>0</v>
      </c>
      <c r="E112" s="50">
        <f t="shared" si="145"/>
        <v>0</v>
      </c>
      <c r="F112" s="50">
        <f t="shared" si="145"/>
        <v>0</v>
      </c>
      <c r="G112" s="50">
        <f t="shared" si="145"/>
        <v>0</v>
      </c>
      <c r="H112" s="50">
        <f t="shared" si="145"/>
        <v>0</v>
      </c>
      <c r="I112" s="50">
        <f t="shared" si="145"/>
        <v>0</v>
      </c>
      <c r="J112" s="50">
        <f t="shared" si="145"/>
        <v>0</v>
      </c>
      <c r="K112" s="50">
        <f t="shared" si="145"/>
        <v>0</v>
      </c>
      <c r="L112" s="50">
        <f t="shared" si="145"/>
        <v>0</v>
      </c>
      <c r="M112" s="67"/>
      <c r="N112" s="67"/>
      <c r="O112" s="50">
        <f t="shared" si="143"/>
        <v>0</v>
      </c>
      <c r="P112" s="50">
        <f t="shared" si="143"/>
        <v>0</v>
      </c>
      <c r="Q112" s="50">
        <f t="shared" si="143"/>
        <v>0</v>
      </c>
      <c r="R112" s="50">
        <f t="shared" si="143"/>
        <v>0</v>
      </c>
      <c r="S112" s="50">
        <f t="shared" si="143"/>
        <v>0</v>
      </c>
      <c r="T112" s="50">
        <f t="shared" si="143"/>
        <v>0</v>
      </c>
      <c r="U112" s="50">
        <f t="shared" si="143"/>
        <v>0</v>
      </c>
      <c r="V112" s="67"/>
      <c r="W112" s="67"/>
      <c r="X112" s="50">
        <f t="shared" si="144"/>
        <v>0</v>
      </c>
      <c r="Y112" s="50">
        <f t="shared" si="144"/>
        <v>0</v>
      </c>
      <c r="Z112" s="50">
        <f t="shared" si="144"/>
        <v>0</v>
      </c>
      <c r="AA112" s="50">
        <f t="shared" si="144"/>
        <v>0</v>
      </c>
      <c r="AB112" s="50">
        <f t="shared" si="144"/>
        <v>0</v>
      </c>
    </row>
    <row r="113" spans="1:28" ht="15" customHeight="1">
      <c r="A113" s="24">
        <f>A112+1</f>
        <v>44</v>
      </c>
      <c r="B113" s="12" t="s">
        <v>81</v>
      </c>
      <c r="C113" s="50">
        <f t="shared" ref="C113:L113" si="146">IF(C11=0,0,C31/C11*100)</f>
        <v>0</v>
      </c>
      <c r="D113" s="50">
        <f t="shared" si="146"/>
        <v>0</v>
      </c>
      <c r="E113" s="50">
        <f t="shared" si="146"/>
        <v>0</v>
      </c>
      <c r="F113" s="50">
        <f t="shared" si="146"/>
        <v>0</v>
      </c>
      <c r="G113" s="50">
        <f t="shared" si="146"/>
        <v>0</v>
      </c>
      <c r="H113" s="50">
        <f t="shared" si="146"/>
        <v>0</v>
      </c>
      <c r="I113" s="50">
        <f t="shared" si="146"/>
        <v>0</v>
      </c>
      <c r="J113" s="50">
        <f t="shared" si="146"/>
        <v>0</v>
      </c>
      <c r="K113" s="50">
        <f t="shared" si="146"/>
        <v>0</v>
      </c>
      <c r="L113" s="50">
        <f t="shared" si="146"/>
        <v>0</v>
      </c>
      <c r="M113" s="67"/>
      <c r="N113" s="67"/>
      <c r="O113" s="50">
        <f t="shared" si="143"/>
        <v>0</v>
      </c>
      <c r="P113" s="50">
        <f t="shared" si="143"/>
        <v>0</v>
      </c>
      <c r="Q113" s="50">
        <f t="shared" si="143"/>
        <v>0</v>
      </c>
      <c r="R113" s="50">
        <f t="shared" si="143"/>
        <v>0</v>
      </c>
      <c r="S113" s="50">
        <f t="shared" si="143"/>
        <v>0</v>
      </c>
      <c r="T113" s="50">
        <f t="shared" si="143"/>
        <v>0</v>
      </c>
      <c r="U113" s="50">
        <f t="shared" si="143"/>
        <v>0</v>
      </c>
      <c r="V113" s="67"/>
      <c r="W113" s="67"/>
      <c r="X113" s="50">
        <f t="shared" si="144"/>
        <v>0</v>
      </c>
      <c r="Y113" s="50">
        <f t="shared" si="144"/>
        <v>0</v>
      </c>
      <c r="Z113" s="50">
        <f t="shared" si="144"/>
        <v>0</v>
      </c>
      <c r="AA113" s="50">
        <f t="shared" si="144"/>
        <v>0</v>
      </c>
      <c r="AB113" s="50">
        <f t="shared" si="144"/>
        <v>0</v>
      </c>
    </row>
    <row r="114" spans="1:28" ht="15" customHeight="1">
      <c r="A114" s="24">
        <f>A113+1</f>
        <v>45</v>
      </c>
      <c r="B114" s="23" t="s">
        <v>78</v>
      </c>
      <c r="C114" s="50">
        <f t="shared" ref="C114:L114" si="147">IF(C12=0,0,C32/C12*100)</f>
        <v>0</v>
      </c>
      <c r="D114" s="50">
        <f t="shared" si="147"/>
        <v>0</v>
      </c>
      <c r="E114" s="50">
        <f t="shared" si="147"/>
        <v>0</v>
      </c>
      <c r="F114" s="50">
        <f t="shared" si="147"/>
        <v>0</v>
      </c>
      <c r="G114" s="50">
        <f t="shared" si="147"/>
        <v>0</v>
      </c>
      <c r="H114" s="50">
        <f t="shared" si="147"/>
        <v>0</v>
      </c>
      <c r="I114" s="50">
        <f t="shared" si="147"/>
        <v>0</v>
      </c>
      <c r="J114" s="50">
        <f t="shared" si="147"/>
        <v>0</v>
      </c>
      <c r="K114" s="50">
        <f t="shared" si="147"/>
        <v>0</v>
      </c>
      <c r="L114" s="50">
        <f t="shared" si="147"/>
        <v>0</v>
      </c>
      <c r="M114" s="67"/>
      <c r="N114" s="67"/>
      <c r="O114" s="50">
        <f t="shared" si="143"/>
        <v>0</v>
      </c>
      <c r="P114" s="50">
        <f t="shared" si="143"/>
        <v>0</v>
      </c>
      <c r="Q114" s="50">
        <f t="shared" si="143"/>
        <v>0</v>
      </c>
      <c r="R114" s="50">
        <f t="shared" si="143"/>
        <v>0</v>
      </c>
      <c r="S114" s="50">
        <f t="shared" si="143"/>
        <v>0</v>
      </c>
      <c r="T114" s="50">
        <f t="shared" si="143"/>
        <v>0</v>
      </c>
      <c r="U114" s="50">
        <f t="shared" si="143"/>
        <v>0</v>
      </c>
      <c r="V114" s="67"/>
      <c r="W114" s="67"/>
      <c r="X114" s="50">
        <f t="shared" si="144"/>
        <v>0</v>
      </c>
      <c r="Y114" s="50">
        <f t="shared" si="144"/>
        <v>0</v>
      </c>
      <c r="Z114" s="50">
        <f t="shared" si="144"/>
        <v>0</v>
      </c>
      <c r="AA114" s="50">
        <f t="shared" si="144"/>
        <v>0</v>
      </c>
      <c r="AB114" s="50">
        <f t="shared" si="144"/>
        <v>0</v>
      </c>
    </row>
    <row r="115" spans="1:28" ht="15" customHeight="1">
      <c r="A115" s="24"/>
      <c r="B115" s="9" t="s">
        <v>21</v>
      </c>
      <c r="C115" s="50"/>
      <c r="D115" s="50"/>
      <c r="E115" s="50"/>
      <c r="F115" s="50"/>
      <c r="G115" s="40"/>
      <c r="H115" s="40"/>
      <c r="I115" s="40"/>
      <c r="J115" s="40"/>
      <c r="K115" s="40"/>
      <c r="L115" s="40"/>
      <c r="M115" s="40"/>
      <c r="N115" s="40"/>
      <c r="O115" s="40"/>
      <c r="P115" s="40"/>
      <c r="Q115" s="40"/>
      <c r="R115" s="40"/>
      <c r="S115" s="40"/>
      <c r="T115" s="40"/>
      <c r="U115" s="40"/>
      <c r="V115" s="40"/>
      <c r="W115" s="40"/>
      <c r="X115" s="40"/>
      <c r="Y115" s="40"/>
      <c r="Z115" s="40"/>
      <c r="AA115" s="40"/>
      <c r="AB115" s="40"/>
    </row>
    <row r="116" spans="1:28" ht="15" customHeight="1">
      <c r="A116" s="24">
        <f>A114+1</f>
        <v>46</v>
      </c>
      <c r="B116" s="12" t="s">
        <v>79</v>
      </c>
      <c r="C116" s="50">
        <f t="shared" ref="C116:L116" si="148">IF(C14=0,0,C34/C14*100)</f>
        <v>0</v>
      </c>
      <c r="D116" s="50">
        <f t="shared" si="148"/>
        <v>0</v>
      </c>
      <c r="E116" s="50">
        <f t="shared" si="148"/>
        <v>0</v>
      </c>
      <c r="F116" s="50">
        <f t="shared" si="148"/>
        <v>0</v>
      </c>
      <c r="G116" s="50">
        <f t="shared" si="148"/>
        <v>0</v>
      </c>
      <c r="H116" s="50">
        <f t="shared" si="148"/>
        <v>0</v>
      </c>
      <c r="I116" s="50">
        <f t="shared" si="148"/>
        <v>0</v>
      </c>
      <c r="J116" s="50">
        <f t="shared" si="148"/>
        <v>0</v>
      </c>
      <c r="K116" s="50">
        <f t="shared" si="148"/>
        <v>0</v>
      </c>
      <c r="L116" s="50">
        <f t="shared" si="148"/>
        <v>0</v>
      </c>
      <c r="M116" s="67"/>
      <c r="N116" s="67"/>
      <c r="O116" s="50">
        <f t="shared" ref="O116:U120" si="149">IF(O14=0,0,O34/O14*100)</f>
        <v>0</v>
      </c>
      <c r="P116" s="50">
        <f t="shared" si="149"/>
        <v>0</v>
      </c>
      <c r="Q116" s="50">
        <f t="shared" si="149"/>
        <v>0</v>
      </c>
      <c r="R116" s="50">
        <f t="shared" si="149"/>
        <v>0</v>
      </c>
      <c r="S116" s="50">
        <f t="shared" si="149"/>
        <v>0</v>
      </c>
      <c r="T116" s="50">
        <f t="shared" si="149"/>
        <v>0</v>
      </c>
      <c r="U116" s="50">
        <f t="shared" si="149"/>
        <v>0</v>
      </c>
      <c r="V116" s="67"/>
      <c r="W116" s="67"/>
      <c r="X116" s="50">
        <f t="shared" ref="X116:AB120" si="150">IF(X14=0,0,X34/X14*100)</f>
        <v>0</v>
      </c>
      <c r="Y116" s="50">
        <f t="shared" si="150"/>
        <v>0</v>
      </c>
      <c r="Z116" s="50">
        <f t="shared" si="150"/>
        <v>0</v>
      </c>
      <c r="AA116" s="50">
        <f t="shared" si="150"/>
        <v>0</v>
      </c>
      <c r="AB116" s="50">
        <f t="shared" si="150"/>
        <v>0</v>
      </c>
    </row>
    <row r="117" spans="1:28" ht="15" customHeight="1">
      <c r="A117" s="24">
        <f>A116+1</f>
        <v>47</v>
      </c>
      <c r="B117" s="12" t="s">
        <v>80</v>
      </c>
      <c r="C117" s="50">
        <f t="shared" ref="C117:L117" si="151">IF(C15=0,0,C35/C15*100)</f>
        <v>0</v>
      </c>
      <c r="D117" s="50">
        <f t="shared" si="151"/>
        <v>0</v>
      </c>
      <c r="E117" s="50">
        <f t="shared" si="151"/>
        <v>0</v>
      </c>
      <c r="F117" s="50">
        <f t="shared" si="151"/>
        <v>0</v>
      </c>
      <c r="G117" s="50">
        <f t="shared" si="151"/>
        <v>0</v>
      </c>
      <c r="H117" s="50">
        <f t="shared" si="151"/>
        <v>0</v>
      </c>
      <c r="I117" s="50">
        <f t="shared" si="151"/>
        <v>0</v>
      </c>
      <c r="J117" s="50">
        <f t="shared" si="151"/>
        <v>0</v>
      </c>
      <c r="K117" s="50">
        <f t="shared" si="151"/>
        <v>0</v>
      </c>
      <c r="L117" s="50">
        <f t="shared" si="151"/>
        <v>0</v>
      </c>
      <c r="M117" s="67"/>
      <c r="N117" s="67"/>
      <c r="O117" s="50">
        <f t="shared" si="149"/>
        <v>0</v>
      </c>
      <c r="P117" s="50">
        <f t="shared" si="149"/>
        <v>0</v>
      </c>
      <c r="Q117" s="50">
        <f t="shared" si="149"/>
        <v>0</v>
      </c>
      <c r="R117" s="50">
        <f t="shared" si="149"/>
        <v>0</v>
      </c>
      <c r="S117" s="50">
        <f t="shared" si="149"/>
        <v>0</v>
      </c>
      <c r="T117" s="50">
        <f t="shared" si="149"/>
        <v>0</v>
      </c>
      <c r="U117" s="50">
        <f t="shared" si="149"/>
        <v>0</v>
      </c>
      <c r="V117" s="67"/>
      <c r="W117" s="67"/>
      <c r="X117" s="50">
        <f t="shared" si="150"/>
        <v>0</v>
      </c>
      <c r="Y117" s="50">
        <f t="shared" si="150"/>
        <v>0</v>
      </c>
      <c r="Z117" s="50">
        <f t="shared" si="150"/>
        <v>0</v>
      </c>
      <c r="AA117" s="50">
        <f t="shared" si="150"/>
        <v>0</v>
      </c>
      <c r="AB117" s="50">
        <f t="shared" si="150"/>
        <v>0</v>
      </c>
    </row>
    <row r="118" spans="1:28" ht="15" customHeight="1">
      <c r="A118" s="24">
        <f>A117+1</f>
        <v>48</v>
      </c>
      <c r="B118" s="12" t="s">
        <v>81</v>
      </c>
      <c r="C118" s="50">
        <f t="shared" ref="C118:L118" si="152">IF(C16=0,0,C36/C16*100)</f>
        <v>0</v>
      </c>
      <c r="D118" s="50">
        <f t="shared" si="152"/>
        <v>0</v>
      </c>
      <c r="E118" s="50">
        <f t="shared" si="152"/>
        <v>0</v>
      </c>
      <c r="F118" s="50">
        <f t="shared" si="152"/>
        <v>0</v>
      </c>
      <c r="G118" s="50">
        <f t="shared" si="152"/>
        <v>0</v>
      </c>
      <c r="H118" s="50">
        <f t="shared" si="152"/>
        <v>0</v>
      </c>
      <c r="I118" s="50">
        <f t="shared" si="152"/>
        <v>0</v>
      </c>
      <c r="J118" s="50">
        <f t="shared" si="152"/>
        <v>0</v>
      </c>
      <c r="K118" s="50">
        <f t="shared" si="152"/>
        <v>0</v>
      </c>
      <c r="L118" s="50">
        <f t="shared" si="152"/>
        <v>0</v>
      </c>
      <c r="M118" s="67"/>
      <c r="N118" s="67"/>
      <c r="O118" s="50">
        <f t="shared" si="149"/>
        <v>0</v>
      </c>
      <c r="P118" s="50">
        <f t="shared" si="149"/>
        <v>0</v>
      </c>
      <c r="Q118" s="50">
        <f t="shared" si="149"/>
        <v>0</v>
      </c>
      <c r="R118" s="50">
        <f t="shared" si="149"/>
        <v>0</v>
      </c>
      <c r="S118" s="50">
        <f t="shared" si="149"/>
        <v>0</v>
      </c>
      <c r="T118" s="50">
        <f t="shared" si="149"/>
        <v>0</v>
      </c>
      <c r="U118" s="50">
        <f t="shared" si="149"/>
        <v>0</v>
      </c>
      <c r="V118" s="67"/>
      <c r="W118" s="67"/>
      <c r="X118" s="50">
        <f t="shared" si="150"/>
        <v>0</v>
      </c>
      <c r="Y118" s="50">
        <f t="shared" si="150"/>
        <v>0</v>
      </c>
      <c r="Z118" s="50">
        <f t="shared" si="150"/>
        <v>0</v>
      </c>
      <c r="AA118" s="50">
        <f t="shared" si="150"/>
        <v>0</v>
      </c>
      <c r="AB118" s="50">
        <f t="shared" si="150"/>
        <v>0</v>
      </c>
    </row>
    <row r="119" spans="1:28" ht="15" customHeight="1">
      <c r="A119" s="24">
        <f>A118+1</f>
        <v>49</v>
      </c>
      <c r="B119" s="23" t="s">
        <v>82</v>
      </c>
      <c r="C119" s="50">
        <f t="shared" ref="C119:L119" si="153">IF(C17=0,0,C37/C17*100)</f>
        <v>0</v>
      </c>
      <c r="D119" s="50">
        <f t="shared" si="153"/>
        <v>0</v>
      </c>
      <c r="E119" s="50">
        <f t="shared" si="153"/>
        <v>0</v>
      </c>
      <c r="F119" s="50">
        <f t="shared" si="153"/>
        <v>0</v>
      </c>
      <c r="G119" s="50">
        <f t="shared" si="153"/>
        <v>0</v>
      </c>
      <c r="H119" s="50">
        <f t="shared" si="153"/>
        <v>0</v>
      </c>
      <c r="I119" s="50">
        <f t="shared" si="153"/>
        <v>0</v>
      </c>
      <c r="J119" s="50">
        <f t="shared" si="153"/>
        <v>0</v>
      </c>
      <c r="K119" s="50">
        <f t="shared" si="153"/>
        <v>0</v>
      </c>
      <c r="L119" s="50">
        <f t="shared" si="153"/>
        <v>0</v>
      </c>
      <c r="M119" s="67"/>
      <c r="N119" s="67"/>
      <c r="O119" s="50">
        <f t="shared" si="149"/>
        <v>0</v>
      </c>
      <c r="P119" s="50">
        <f t="shared" si="149"/>
        <v>0</v>
      </c>
      <c r="Q119" s="50">
        <f t="shared" si="149"/>
        <v>0</v>
      </c>
      <c r="R119" s="50">
        <f t="shared" si="149"/>
        <v>0</v>
      </c>
      <c r="S119" s="50">
        <f t="shared" si="149"/>
        <v>0</v>
      </c>
      <c r="T119" s="50">
        <f t="shared" si="149"/>
        <v>0</v>
      </c>
      <c r="U119" s="50">
        <f t="shared" si="149"/>
        <v>0</v>
      </c>
      <c r="V119" s="67"/>
      <c r="W119" s="67"/>
      <c r="X119" s="50">
        <f t="shared" si="150"/>
        <v>0</v>
      </c>
      <c r="Y119" s="50">
        <f t="shared" si="150"/>
        <v>0</v>
      </c>
      <c r="Z119" s="50">
        <f t="shared" si="150"/>
        <v>0</v>
      </c>
      <c r="AA119" s="50">
        <f t="shared" si="150"/>
        <v>0</v>
      </c>
      <c r="AB119" s="50">
        <f t="shared" si="150"/>
        <v>0</v>
      </c>
    </row>
    <row r="120" spans="1:28" ht="15" customHeight="1">
      <c r="A120" s="24">
        <f>A119+1</f>
        <v>50</v>
      </c>
      <c r="B120" s="7" t="s">
        <v>86</v>
      </c>
      <c r="C120" s="50">
        <f t="shared" ref="C120:L120" si="154">IF(C18=0,0,C38/C18*100)</f>
        <v>0</v>
      </c>
      <c r="D120" s="50">
        <f t="shared" si="154"/>
        <v>0</v>
      </c>
      <c r="E120" s="50">
        <f t="shared" si="154"/>
        <v>0</v>
      </c>
      <c r="F120" s="50">
        <f t="shared" si="154"/>
        <v>0</v>
      </c>
      <c r="G120" s="50">
        <f t="shared" si="154"/>
        <v>0</v>
      </c>
      <c r="H120" s="50">
        <f t="shared" si="154"/>
        <v>0</v>
      </c>
      <c r="I120" s="50">
        <f t="shared" si="154"/>
        <v>0</v>
      </c>
      <c r="J120" s="50">
        <f t="shared" si="154"/>
        <v>0</v>
      </c>
      <c r="K120" s="50">
        <f t="shared" si="154"/>
        <v>0</v>
      </c>
      <c r="L120" s="50">
        <f t="shared" si="154"/>
        <v>0</v>
      </c>
      <c r="M120" s="67"/>
      <c r="N120" s="67"/>
      <c r="O120" s="50">
        <f t="shared" si="149"/>
        <v>0</v>
      </c>
      <c r="P120" s="50">
        <f t="shared" si="149"/>
        <v>0</v>
      </c>
      <c r="Q120" s="50">
        <f t="shared" si="149"/>
        <v>0</v>
      </c>
      <c r="R120" s="50">
        <f t="shared" si="149"/>
        <v>0</v>
      </c>
      <c r="S120" s="50">
        <f t="shared" si="149"/>
        <v>0</v>
      </c>
      <c r="T120" s="50">
        <f t="shared" si="149"/>
        <v>0</v>
      </c>
      <c r="U120" s="50">
        <f t="shared" si="149"/>
        <v>0</v>
      </c>
      <c r="V120" s="67"/>
      <c r="W120" s="67"/>
      <c r="X120" s="50">
        <f t="shared" si="150"/>
        <v>0</v>
      </c>
      <c r="Y120" s="50">
        <f t="shared" si="150"/>
        <v>0</v>
      </c>
      <c r="Z120" s="50">
        <f t="shared" si="150"/>
        <v>0</v>
      </c>
      <c r="AA120" s="50">
        <f t="shared" si="150"/>
        <v>0</v>
      </c>
      <c r="AB120" s="50">
        <f t="shared" si="150"/>
        <v>0</v>
      </c>
    </row>
  </sheetData>
  <sheetProtection algorithmName="SHA-512" hashValue="t4QsZgcCFWls/Br+eRsZLO3/8zQbFLtg3BTJqcJLsGKAsFrDatjjSL3QrADeSdoi8ddFRFxaf9vbPOKE0jg0QQ==" saltValue="WwCK/esqIxmNG/9HdNNBEA==" spinCount="100000" sheet="1" objects="1" scenarios="1"/>
  <mergeCells count="122">
    <mergeCell ref="A103:B108"/>
    <mergeCell ref="C103:F104"/>
    <mergeCell ref="G103:O104"/>
    <mergeCell ref="P103:X104"/>
    <mergeCell ref="G94:J94"/>
    <mergeCell ref="A79:B83"/>
    <mergeCell ref="C79:F80"/>
    <mergeCell ref="C81:F81"/>
    <mergeCell ref="C82:F82"/>
    <mergeCell ref="G79:J80"/>
    <mergeCell ref="G81:J81"/>
    <mergeCell ref="G82:J82"/>
    <mergeCell ref="Y103:AB104"/>
    <mergeCell ref="C105:F106"/>
    <mergeCell ref="G105:O105"/>
    <mergeCell ref="P105:X105"/>
    <mergeCell ref="Y105:AB106"/>
    <mergeCell ref="G106:O106"/>
    <mergeCell ref="P106:X106"/>
    <mergeCell ref="C107:F107"/>
    <mergeCell ref="G107:O107"/>
    <mergeCell ref="P107:X107"/>
    <mergeCell ref="Y107:AB107"/>
    <mergeCell ref="AD82:AD83"/>
    <mergeCell ref="AE82:AE83"/>
    <mergeCell ref="AG82:AG83"/>
    <mergeCell ref="AH82:AH83"/>
    <mergeCell ref="AJ82:AJ83"/>
    <mergeCell ref="AK82:AK83"/>
    <mergeCell ref="AM82:AM83"/>
    <mergeCell ref="AN82:AN83"/>
    <mergeCell ref="AD94:AD95"/>
    <mergeCell ref="AE94:AE95"/>
    <mergeCell ref="AG94:AG95"/>
    <mergeCell ref="AH94:AH95"/>
    <mergeCell ref="AJ94:AJ95"/>
    <mergeCell ref="AK94:AK95"/>
    <mergeCell ref="AM94:AM95"/>
    <mergeCell ref="AN94:AN95"/>
    <mergeCell ref="A21:B26"/>
    <mergeCell ref="C21:F22"/>
    <mergeCell ref="G23:O23"/>
    <mergeCell ref="G25:O25"/>
    <mergeCell ref="G21:O22"/>
    <mergeCell ref="A91:B95"/>
    <mergeCell ref="C91:F92"/>
    <mergeCell ref="G91:J92"/>
    <mergeCell ref="C93:F93"/>
    <mergeCell ref="G93:J93"/>
    <mergeCell ref="C94:F94"/>
    <mergeCell ref="A71:E73"/>
    <mergeCell ref="C66:D68"/>
    <mergeCell ref="C74:D76"/>
    <mergeCell ref="F63:H63"/>
    <mergeCell ref="F64:H64"/>
    <mergeCell ref="F71:H71"/>
    <mergeCell ref="F72:H72"/>
    <mergeCell ref="O62:R62"/>
    <mergeCell ref="B66:B68"/>
    <mergeCell ref="A63:E65"/>
    <mergeCell ref="B74:B76"/>
    <mergeCell ref="Y1:AB2"/>
    <mergeCell ref="Y3:AB4"/>
    <mergeCell ref="P4:X4"/>
    <mergeCell ref="A41:B46"/>
    <mergeCell ref="C41:F42"/>
    <mergeCell ref="G41:S42"/>
    <mergeCell ref="G43:O43"/>
    <mergeCell ref="C45:F45"/>
    <mergeCell ref="G45:O45"/>
    <mergeCell ref="P45:S45"/>
    <mergeCell ref="C43:F44"/>
    <mergeCell ref="A1:B6"/>
    <mergeCell ref="C1:F2"/>
    <mergeCell ref="G1:O2"/>
    <mergeCell ref="P1:X2"/>
    <mergeCell ref="C3:F4"/>
    <mergeCell ref="G3:O3"/>
    <mergeCell ref="P3:X3"/>
    <mergeCell ref="G4:O4"/>
    <mergeCell ref="C5:F5"/>
    <mergeCell ref="G5:O5"/>
    <mergeCell ref="P5:X5"/>
    <mergeCell ref="Y5:AB5"/>
    <mergeCell ref="G44:O44"/>
    <mergeCell ref="AJ4:AJ5"/>
    <mergeCell ref="AK4:AK5"/>
    <mergeCell ref="P43:S44"/>
    <mergeCell ref="G24:O24"/>
    <mergeCell ref="C23:F24"/>
    <mergeCell ref="Y21:AB22"/>
    <mergeCell ref="P21:X22"/>
    <mergeCell ref="Y23:AB24"/>
    <mergeCell ref="P23:X23"/>
    <mergeCell ref="P24:X24"/>
    <mergeCell ref="Y25:AB25"/>
    <mergeCell ref="P25:X25"/>
    <mergeCell ref="C25:F25"/>
    <mergeCell ref="AD1:AD2"/>
    <mergeCell ref="AE1:AG2"/>
    <mergeCell ref="AN44:AN45"/>
    <mergeCell ref="AM24:AM25"/>
    <mergeCell ref="AN24:AN25"/>
    <mergeCell ref="AD44:AD45"/>
    <mergeCell ref="AE44:AE45"/>
    <mergeCell ref="AG44:AG45"/>
    <mergeCell ref="AH44:AH45"/>
    <mergeCell ref="AJ44:AJ45"/>
    <mergeCell ref="AK44:AK45"/>
    <mergeCell ref="AM44:AM45"/>
    <mergeCell ref="AD24:AD25"/>
    <mergeCell ref="AE24:AE25"/>
    <mergeCell ref="AM4:AM5"/>
    <mergeCell ref="AN4:AN5"/>
    <mergeCell ref="AD4:AD5"/>
    <mergeCell ref="AE4:AE5"/>
    <mergeCell ref="AG24:AG25"/>
    <mergeCell ref="AH24:AH25"/>
    <mergeCell ref="AJ24:AJ25"/>
    <mergeCell ref="AK24:AK25"/>
    <mergeCell ref="AG4:AG5"/>
    <mergeCell ref="AH4:AH5"/>
  </mergeCells>
  <pageMargins left="0.70866141732283472" right="0.70866141732283472" top="0.74803149606299213" bottom="0.74803149606299213" header="0.31496062992125984" footer="0.31496062992125984"/>
  <pageSetup paperSize="9" scale="42" orientation="portrait" r:id="rId1"/>
  <headerFooter>
    <oddHeader>&amp;C
Finanstilsynets makroøkonomiske stresstest</oddHeader>
    <oddFooter>&amp;L&amp;A&amp;R&amp;P</oddFooter>
  </headerFooter>
  <ignoredErrors>
    <ignoredError sqref="C9:E11 C29:F31 C14:D14 C18:E18 C33:F36 C32:E32 C37:E38 C16:D16 C17:D17 C15:D15 F15 F14" unlockedFormula="1"/>
    <ignoredError sqref="F52 F57:F58 S57 F12" formula="1"/>
    <ignoredError sqref="F17:F18 F32 F37:F38" formula="1" unlockedFormula="1"/>
  </ignoredError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17CB4-712F-444B-94EC-3593528165AA}">
  <sheetPr>
    <pageSetUpPr fitToPage="1"/>
  </sheetPr>
  <dimension ref="A1:I96"/>
  <sheetViews>
    <sheetView workbookViewId="0">
      <selection activeCell="C8" sqref="C8:F20"/>
    </sheetView>
  </sheetViews>
  <sheetFormatPr defaultColWidth="9.140625" defaultRowHeight="15" customHeight="1"/>
  <cols>
    <col min="1" max="1" width="5.7109375" style="27" customWidth="1"/>
    <col min="2" max="2" width="67.7109375" style="2" bestFit="1" customWidth="1"/>
    <col min="3" max="6" width="9.7109375" style="2" customWidth="1"/>
    <col min="7" max="7" width="5.7109375" style="2" customWidth="1"/>
    <col min="8" max="8" width="32.140625" style="2" customWidth="1"/>
    <col min="9" max="9" width="26.7109375" style="2" customWidth="1"/>
    <col min="10" max="16384" width="9.140625" style="2"/>
  </cols>
  <sheetData>
    <row r="1" spans="1:9" ht="15" customHeight="1">
      <c r="A1" s="481" t="s">
        <v>1205</v>
      </c>
      <c r="B1" s="482"/>
      <c r="C1" s="442" t="s">
        <v>45</v>
      </c>
      <c r="D1" s="454" t="str">
        <f>Resultat!$G$1</f>
        <v>Stress-scenario</v>
      </c>
      <c r="E1" s="454"/>
      <c r="F1" s="454"/>
    </row>
    <row r="2" spans="1:9" ht="15" customHeight="1">
      <c r="A2" s="483"/>
      <c r="B2" s="484"/>
      <c r="C2" s="442"/>
      <c r="D2" s="454"/>
      <c r="E2" s="454"/>
      <c r="F2" s="454"/>
    </row>
    <row r="3" spans="1:9" ht="15" customHeight="1">
      <c r="A3" s="483"/>
      <c r="B3" s="484"/>
      <c r="C3" s="72" t="s">
        <v>1</v>
      </c>
      <c r="D3" s="442" t="s">
        <v>22</v>
      </c>
      <c r="E3" s="442"/>
      <c r="F3" s="442"/>
    </row>
    <row r="4" spans="1:9" ht="15" customHeight="1">
      <c r="A4" s="483"/>
      <c r="B4" s="484"/>
      <c r="C4" s="72" t="s">
        <v>229</v>
      </c>
      <c r="D4" s="443" t="s">
        <v>229</v>
      </c>
      <c r="E4" s="443"/>
      <c r="F4" s="443"/>
      <c r="H4" s="445" t="s">
        <v>689</v>
      </c>
      <c r="I4" s="528" t="s">
        <v>690</v>
      </c>
    </row>
    <row r="5" spans="1:9" ht="15" customHeight="1">
      <c r="A5" s="485"/>
      <c r="B5" s="486"/>
      <c r="C5" s="72">
        <f>Resultat!$C$5</f>
        <v>2025</v>
      </c>
      <c r="D5" s="72">
        <f>Resultat!$G$5</f>
        <v>2026</v>
      </c>
      <c r="E5" s="72">
        <f>Resultat!$H$5</f>
        <v>2027</v>
      </c>
      <c r="F5" s="72">
        <f>Resultat!$I$5</f>
        <v>2028</v>
      </c>
      <c r="H5" s="446"/>
      <c r="I5" s="529"/>
    </row>
    <row r="6" spans="1:9" ht="15" customHeight="1">
      <c r="A6" s="24"/>
      <c r="B6" s="7" t="s">
        <v>32</v>
      </c>
      <c r="C6" s="72"/>
      <c r="D6" s="72"/>
      <c r="E6" s="72"/>
      <c r="F6" s="72"/>
      <c r="H6" s="244"/>
      <c r="I6" s="269"/>
    </row>
    <row r="7" spans="1:9" ht="15" customHeight="1">
      <c r="A7" s="24"/>
      <c r="B7" s="23" t="s">
        <v>1005</v>
      </c>
      <c r="C7" s="268"/>
      <c r="D7" s="268"/>
      <c r="E7" s="268"/>
      <c r="F7" s="268"/>
      <c r="H7" s="267"/>
      <c r="I7" s="269"/>
    </row>
    <row r="8" spans="1:9" ht="15" customHeight="1">
      <c r="A8" s="24">
        <v>1</v>
      </c>
      <c r="B8" s="12" t="s">
        <v>1114</v>
      </c>
      <c r="C8" s="58"/>
      <c r="D8" s="58"/>
      <c r="E8" s="58"/>
      <c r="F8" s="58"/>
      <c r="H8" s="132" t="s">
        <v>1183</v>
      </c>
      <c r="I8" s="108" t="s">
        <v>1126</v>
      </c>
    </row>
    <row r="9" spans="1:9" ht="15" customHeight="1">
      <c r="A9" s="24">
        <f>A8+1</f>
        <v>2</v>
      </c>
      <c r="B9" s="12" t="s">
        <v>1115</v>
      </c>
      <c r="C9" s="58"/>
      <c r="D9" s="58"/>
      <c r="E9" s="58"/>
      <c r="F9" s="58"/>
      <c r="H9" s="132" t="s">
        <v>1175</v>
      </c>
      <c r="I9" s="108" t="s">
        <v>1122</v>
      </c>
    </row>
    <row r="10" spans="1:9" ht="15" customHeight="1">
      <c r="A10" s="24">
        <f t="shared" ref="A10:A21" si="0">A9+1</f>
        <v>3</v>
      </c>
      <c r="B10" s="12" t="s">
        <v>1116</v>
      </c>
      <c r="C10" s="58"/>
      <c r="D10" s="58"/>
      <c r="E10" s="58"/>
      <c r="F10" s="58"/>
      <c r="H10" s="132" t="s">
        <v>1178</v>
      </c>
      <c r="I10" s="108" t="s">
        <v>1123</v>
      </c>
    </row>
    <row r="11" spans="1:9" ht="15" customHeight="1">
      <c r="A11" s="24">
        <f>A10+1</f>
        <v>4</v>
      </c>
      <c r="B11" s="12" t="s">
        <v>1117</v>
      </c>
      <c r="C11" s="58"/>
      <c r="D11" s="58"/>
      <c r="E11" s="58"/>
      <c r="F11" s="58"/>
      <c r="H11" s="132" t="s">
        <v>1179</v>
      </c>
      <c r="I11" s="108" t="s">
        <v>1124</v>
      </c>
    </row>
    <row r="12" spans="1:9" ht="15" customHeight="1">
      <c r="A12" s="24">
        <f t="shared" si="0"/>
        <v>5</v>
      </c>
      <c r="B12" s="40" t="s">
        <v>1118</v>
      </c>
      <c r="C12" s="58"/>
      <c r="D12" s="58"/>
      <c r="E12" s="58"/>
      <c r="F12" s="58"/>
      <c r="H12" s="132" t="s">
        <v>1180</v>
      </c>
      <c r="I12" s="108" t="s">
        <v>1125</v>
      </c>
    </row>
    <row r="13" spans="1:9" ht="15" customHeight="1">
      <c r="A13" s="91" t="str">
        <f>$A$12&amp;"."&amp;1</f>
        <v>5.1</v>
      </c>
      <c r="B13" s="90" t="s">
        <v>1286</v>
      </c>
      <c r="C13" s="58"/>
      <c r="D13" s="58"/>
      <c r="E13" s="58"/>
      <c r="F13" s="58"/>
      <c r="H13" s="132" t="s">
        <v>1498</v>
      </c>
      <c r="I13" s="108" t="s">
        <v>1289</v>
      </c>
    </row>
    <row r="14" spans="1:9" ht="15" customHeight="1">
      <c r="A14" s="91" t="str">
        <f>$A$12&amp;"."&amp;2</f>
        <v>5.2</v>
      </c>
      <c r="B14" s="90" t="s">
        <v>1287</v>
      </c>
      <c r="C14" s="58"/>
      <c r="D14" s="58"/>
      <c r="E14" s="58"/>
      <c r="F14" s="58"/>
      <c r="H14" s="132" t="s">
        <v>1499</v>
      </c>
      <c r="I14" s="108" t="s">
        <v>1290</v>
      </c>
    </row>
    <row r="15" spans="1:9" ht="15" customHeight="1">
      <c r="A15" s="91" t="s">
        <v>1528</v>
      </c>
      <c r="B15" s="12" t="s">
        <v>1285</v>
      </c>
      <c r="C15" s="58"/>
      <c r="D15" s="58"/>
      <c r="E15" s="58"/>
      <c r="F15" s="58"/>
      <c r="H15" s="132" t="s">
        <v>1529</v>
      </c>
      <c r="I15" s="108" t="s">
        <v>2131</v>
      </c>
    </row>
    <row r="16" spans="1:9" ht="15" customHeight="1">
      <c r="A16" s="24">
        <f>A12+1</f>
        <v>6</v>
      </c>
      <c r="B16" s="40" t="s">
        <v>1146</v>
      </c>
      <c r="C16" s="58"/>
      <c r="D16" s="58"/>
      <c r="E16" s="58"/>
      <c r="F16" s="58"/>
      <c r="H16" s="132" t="s">
        <v>1181</v>
      </c>
      <c r="I16" s="108" t="s">
        <v>1151</v>
      </c>
    </row>
    <row r="17" spans="1:9" ht="15" customHeight="1">
      <c r="A17" s="24">
        <f t="shared" si="0"/>
        <v>7</v>
      </c>
      <c r="B17" s="40" t="s">
        <v>1147</v>
      </c>
      <c r="C17" s="58"/>
      <c r="D17" s="58"/>
      <c r="E17" s="58"/>
      <c r="F17" s="58"/>
      <c r="H17" s="132" t="s">
        <v>1182</v>
      </c>
      <c r="I17" s="108" t="s">
        <v>1152</v>
      </c>
    </row>
    <row r="18" spans="1:9" ht="15" customHeight="1">
      <c r="A18" s="24">
        <f t="shared" si="0"/>
        <v>8</v>
      </c>
      <c r="B18" s="40" t="s">
        <v>1148</v>
      </c>
      <c r="C18" s="58"/>
      <c r="D18" s="58"/>
      <c r="E18" s="58"/>
      <c r="F18" s="58"/>
      <c r="H18" s="132" t="s">
        <v>1176</v>
      </c>
      <c r="I18" s="108" t="s">
        <v>1153</v>
      </c>
    </row>
    <row r="19" spans="1:9" ht="15" customHeight="1">
      <c r="A19" s="24">
        <f t="shared" si="0"/>
        <v>9</v>
      </c>
      <c r="B19" s="40" t="s">
        <v>1149</v>
      </c>
      <c r="C19" s="58"/>
      <c r="D19" s="58"/>
      <c r="E19" s="58"/>
      <c r="F19" s="58"/>
      <c r="H19" s="132" t="s">
        <v>1177</v>
      </c>
      <c r="I19" s="108" t="s">
        <v>1154</v>
      </c>
    </row>
    <row r="20" spans="1:9" ht="15" customHeight="1">
      <c r="A20" s="24">
        <f t="shared" si="0"/>
        <v>10</v>
      </c>
      <c r="B20" s="40" t="s">
        <v>1150</v>
      </c>
      <c r="C20" s="58"/>
      <c r="D20" s="58"/>
      <c r="E20" s="58"/>
      <c r="F20" s="58"/>
      <c r="H20" s="132" t="s">
        <v>1237</v>
      </c>
      <c r="I20" s="108" t="s">
        <v>1155</v>
      </c>
    </row>
    <row r="21" spans="1:9" ht="15" customHeight="1">
      <c r="A21" s="24">
        <f t="shared" si="0"/>
        <v>11</v>
      </c>
      <c r="B21" s="57" t="s">
        <v>1119</v>
      </c>
      <c r="C21" s="40">
        <f>C8+C9+C10+C11+C12+C16+C17+C18+C19+C20</f>
        <v>0</v>
      </c>
      <c r="D21" s="40">
        <f>D8+D9+D10+D11+D12+D16+D17+D18+D19+D20</f>
        <v>0</v>
      </c>
      <c r="E21" s="40">
        <f>E8+E9+E10+E11+E12+E16+E17+E18+E19+E20</f>
        <v>0</v>
      </c>
      <c r="F21" s="40">
        <f>F8+F9+F10+F11+F12+F16+F17+F18+F19+F20</f>
        <v>0</v>
      </c>
      <c r="H21" s="134" t="s">
        <v>1184</v>
      </c>
      <c r="I21" s="107" t="s">
        <v>842</v>
      </c>
    </row>
    <row r="22" spans="1:9" ht="36.75" customHeight="1">
      <c r="A22" s="572" t="s">
        <v>1626</v>
      </c>
      <c r="B22" s="572"/>
      <c r="C22" s="572"/>
      <c r="D22" s="572"/>
      <c r="E22" s="572"/>
      <c r="F22" s="572"/>
      <c r="H22" s="472" t="s">
        <v>1161</v>
      </c>
      <c r="I22" s="472"/>
    </row>
    <row r="23" spans="1:9" ht="1.5" customHeight="1">
      <c r="A23" s="573"/>
      <c r="B23" s="573"/>
      <c r="C23" s="573"/>
      <c r="D23" s="573"/>
      <c r="E23" s="573"/>
      <c r="F23" s="573"/>
      <c r="H23" s="472"/>
      <c r="I23" s="472"/>
    </row>
    <row r="24" spans="1:9" ht="0.75" customHeight="1">
      <c r="A24" s="573"/>
      <c r="B24" s="573"/>
      <c r="C24" s="573"/>
      <c r="D24" s="573"/>
      <c r="E24" s="573"/>
      <c r="F24" s="573"/>
      <c r="H24" s="129"/>
      <c r="I24" s="129"/>
    </row>
    <row r="25" spans="1:9" ht="15" customHeight="1">
      <c r="A25" s="129"/>
      <c r="B25" s="129"/>
      <c r="C25" s="129"/>
      <c r="D25" s="129"/>
      <c r="E25" s="129"/>
      <c r="F25" s="129"/>
      <c r="H25" s="129"/>
      <c r="I25" s="129"/>
    </row>
    <row r="26" spans="1:9" ht="15" customHeight="1">
      <c r="A26" s="129"/>
      <c r="B26" s="129"/>
      <c r="C26" s="129"/>
      <c r="D26" s="129"/>
      <c r="E26" s="129"/>
      <c r="F26" s="129"/>
      <c r="H26" s="129"/>
      <c r="I26" s="129"/>
    </row>
    <row r="27" spans="1:9" ht="15" customHeight="1">
      <c r="A27" s="481" t="s">
        <v>1206</v>
      </c>
      <c r="B27" s="482"/>
      <c r="C27" s="442" t="s">
        <v>45</v>
      </c>
      <c r="D27" s="454" t="str">
        <f>Resultat!$G$1</f>
        <v>Stress-scenario</v>
      </c>
      <c r="E27" s="454"/>
      <c r="F27" s="454"/>
      <c r="H27" s="15"/>
      <c r="I27" s="15"/>
    </row>
    <row r="28" spans="1:9" ht="15" customHeight="1">
      <c r="A28" s="483"/>
      <c r="B28" s="484"/>
      <c r="C28" s="442"/>
      <c r="D28" s="454"/>
      <c r="E28" s="454"/>
      <c r="F28" s="454"/>
      <c r="H28" s="15"/>
      <c r="I28" s="15"/>
    </row>
    <row r="29" spans="1:9" ht="15" customHeight="1">
      <c r="A29" s="483"/>
      <c r="B29" s="484"/>
      <c r="C29" s="72" t="s">
        <v>1</v>
      </c>
      <c r="D29" s="442" t="s">
        <v>22</v>
      </c>
      <c r="E29" s="442"/>
      <c r="F29" s="442"/>
      <c r="H29" s="15"/>
      <c r="I29" s="15"/>
    </row>
    <row r="30" spans="1:9" ht="15" customHeight="1">
      <c r="A30" s="483"/>
      <c r="B30" s="484"/>
      <c r="C30" s="72" t="s">
        <v>229</v>
      </c>
      <c r="D30" s="443" t="s">
        <v>229</v>
      </c>
      <c r="E30" s="443"/>
      <c r="F30" s="443"/>
      <c r="H30" s="445" t="s">
        <v>689</v>
      </c>
      <c r="I30" s="528" t="s">
        <v>690</v>
      </c>
    </row>
    <row r="31" spans="1:9" ht="15" customHeight="1">
      <c r="A31" s="485"/>
      <c r="B31" s="486"/>
      <c r="C31" s="72">
        <f>Resultat!$C$5</f>
        <v>2025</v>
      </c>
      <c r="D31" s="72">
        <f>Resultat!$G$5</f>
        <v>2026</v>
      </c>
      <c r="E31" s="72">
        <f>Resultat!$H$5</f>
        <v>2027</v>
      </c>
      <c r="F31" s="72">
        <f>Resultat!$I$5</f>
        <v>2028</v>
      </c>
      <c r="H31" s="446"/>
      <c r="I31" s="529"/>
    </row>
    <row r="32" spans="1:9" ht="15" customHeight="1">
      <c r="A32" s="271"/>
      <c r="B32" s="7" t="s">
        <v>27</v>
      </c>
      <c r="C32" s="72"/>
      <c r="D32" s="72"/>
      <c r="E32" s="72"/>
      <c r="F32" s="72"/>
      <c r="H32" s="267"/>
      <c r="I32" s="269"/>
    </row>
    <row r="33" spans="1:9" ht="15" customHeight="1">
      <c r="A33" s="24"/>
      <c r="B33" s="23" t="s">
        <v>1005</v>
      </c>
      <c r="C33" s="42"/>
      <c r="D33" s="42"/>
      <c r="E33" s="42"/>
      <c r="F33" s="42"/>
      <c r="H33" s="132"/>
      <c r="I33" s="108"/>
    </row>
    <row r="34" spans="1:9" ht="15" customHeight="1">
      <c r="A34" s="24">
        <f>A21+1</f>
        <v>12</v>
      </c>
      <c r="B34" s="12" t="s">
        <v>1114</v>
      </c>
      <c r="C34" s="58"/>
      <c r="D34" s="58"/>
      <c r="E34" s="58"/>
      <c r="F34" s="58"/>
      <c r="H34" s="132" t="s">
        <v>1185</v>
      </c>
      <c r="I34" s="108" t="s">
        <v>1127</v>
      </c>
    </row>
    <row r="35" spans="1:9" ht="15" customHeight="1">
      <c r="A35" s="24">
        <f>A34+1</f>
        <v>13</v>
      </c>
      <c r="B35" s="12" t="s">
        <v>1115</v>
      </c>
      <c r="C35" s="58"/>
      <c r="D35" s="58"/>
      <c r="E35" s="58"/>
      <c r="F35" s="58"/>
      <c r="H35" s="132" t="s">
        <v>1186</v>
      </c>
      <c r="I35" s="108" t="s">
        <v>1128</v>
      </c>
    </row>
    <row r="36" spans="1:9" ht="15" customHeight="1">
      <c r="A36" s="24">
        <f t="shared" ref="A36:A46" si="1">A35+1</f>
        <v>14</v>
      </c>
      <c r="B36" s="12" t="s">
        <v>1116</v>
      </c>
      <c r="C36" s="58"/>
      <c r="D36" s="58"/>
      <c r="E36" s="58"/>
      <c r="F36" s="58"/>
      <c r="H36" s="132" t="s">
        <v>1187</v>
      </c>
      <c r="I36" s="108" t="s">
        <v>1129</v>
      </c>
    </row>
    <row r="37" spans="1:9" ht="15" customHeight="1">
      <c r="A37" s="24">
        <f>A36+1</f>
        <v>15</v>
      </c>
      <c r="B37" s="12" t="s">
        <v>1117</v>
      </c>
      <c r="C37" s="58"/>
      <c r="D37" s="58"/>
      <c r="E37" s="58"/>
      <c r="F37" s="58"/>
      <c r="H37" s="132" t="s">
        <v>1188</v>
      </c>
      <c r="I37" s="108" t="s">
        <v>1130</v>
      </c>
    </row>
    <row r="38" spans="1:9" ht="15" customHeight="1">
      <c r="A38" s="24">
        <f t="shared" si="1"/>
        <v>16</v>
      </c>
      <c r="B38" s="40" t="s">
        <v>1118</v>
      </c>
      <c r="C38" s="58"/>
      <c r="D38" s="58"/>
      <c r="E38" s="58"/>
      <c r="F38" s="58"/>
      <c r="H38" s="132" t="s">
        <v>1189</v>
      </c>
      <c r="I38" s="108" t="s">
        <v>1131</v>
      </c>
    </row>
    <row r="39" spans="1:9" ht="15" customHeight="1">
      <c r="A39" s="91" t="str">
        <f>$A$38&amp;"."&amp;1</f>
        <v>16.1</v>
      </c>
      <c r="B39" s="90" t="s">
        <v>1286</v>
      </c>
      <c r="C39" s="58"/>
      <c r="D39" s="58"/>
      <c r="E39" s="58"/>
      <c r="F39" s="58"/>
      <c r="H39" s="132" t="s">
        <v>1500</v>
      </c>
      <c r="I39" s="108" t="s">
        <v>1289</v>
      </c>
    </row>
    <row r="40" spans="1:9" ht="15" customHeight="1">
      <c r="A40" s="91" t="str">
        <f>$A$38&amp;"."&amp;2</f>
        <v>16.2</v>
      </c>
      <c r="B40" s="90" t="s">
        <v>1287</v>
      </c>
      <c r="C40" s="58"/>
      <c r="D40" s="58"/>
      <c r="E40" s="58"/>
      <c r="F40" s="58"/>
      <c r="H40" s="132" t="s">
        <v>1503</v>
      </c>
      <c r="I40" s="108" t="s">
        <v>1290</v>
      </c>
    </row>
    <row r="41" spans="1:9" ht="15" customHeight="1">
      <c r="A41" s="91" t="s">
        <v>1534</v>
      </c>
      <c r="B41" s="12" t="s">
        <v>1285</v>
      </c>
      <c r="C41" s="58"/>
      <c r="D41" s="58"/>
      <c r="E41" s="58"/>
      <c r="F41" s="58"/>
      <c r="H41" s="132" t="s">
        <v>1530</v>
      </c>
      <c r="I41" s="108" t="s">
        <v>2131</v>
      </c>
    </row>
    <row r="42" spans="1:9" ht="15" customHeight="1">
      <c r="A42" s="24">
        <f>A38+1</f>
        <v>17</v>
      </c>
      <c r="B42" s="40" t="s">
        <v>1146</v>
      </c>
      <c r="C42" s="58"/>
      <c r="D42" s="58"/>
      <c r="E42" s="58"/>
      <c r="F42" s="58"/>
      <c r="H42" s="132" t="s">
        <v>1190</v>
      </c>
      <c r="I42" s="108" t="s">
        <v>1156</v>
      </c>
    </row>
    <row r="43" spans="1:9" ht="15" customHeight="1">
      <c r="A43" s="24">
        <f t="shared" si="1"/>
        <v>18</v>
      </c>
      <c r="B43" s="40" t="s">
        <v>1147</v>
      </c>
      <c r="C43" s="58"/>
      <c r="D43" s="58"/>
      <c r="E43" s="58"/>
      <c r="F43" s="58"/>
      <c r="H43" s="132" t="s">
        <v>1191</v>
      </c>
      <c r="I43" s="108" t="s">
        <v>1157</v>
      </c>
    </row>
    <row r="44" spans="1:9" ht="15" customHeight="1">
      <c r="A44" s="24">
        <f t="shared" si="1"/>
        <v>19</v>
      </c>
      <c r="B44" s="40" t="s">
        <v>1148</v>
      </c>
      <c r="C44" s="58"/>
      <c r="D44" s="58"/>
      <c r="E44" s="58"/>
      <c r="F44" s="58"/>
      <c r="H44" s="132" t="s">
        <v>1192</v>
      </c>
      <c r="I44" s="108" t="s">
        <v>1158</v>
      </c>
    </row>
    <row r="45" spans="1:9" ht="15" customHeight="1">
      <c r="A45" s="24">
        <f t="shared" si="1"/>
        <v>20</v>
      </c>
      <c r="B45" s="40" t="s">
        <v>1149</v>
      </c>
      <c r="C45" s="58"/>
      <c r="D45" s="58"/>
      <c r="E45" s="58"/>
      <c r="F45" s="58"/>
      <c r="H45" s="132" t="s">
        <v>1193</v>
      </c>
      <c r="I45" s="108" t="s">
        <v>1159</v>
      </c>
    </row>
    <row r="46" spans="1:9" ht="15" customHeight="1">
      <c r="A46" s="24">
        <f t="shared" si="1"/>
        <v>21</v>
      </c>
      <c r="B46" s="40" t="s">
        <v>1150</v>
      </c>
      <c r="C46" s="58"/>
      <c r="D46" s="58"/>
      <c r="E46" s="58"/>
      <c r="F46" s="58"/>
      <c r="H46" s="132" t="s">
        <v>1238</v>
      </c>
      <c r="I46" s="108" t="s">
        <v>1160</v>
      </c>
    </row>
    <row r="47" spans="1:9" ht="15" customHeight="1">
      <c r="A47" s="271">
        <f>A38+1</f>
        <v>17</v>
      </c>
      <c r="B47" s="57" t="s">
        <v>1119</v>
      </c>
      <c r="C47" s="40">
        <f>C34+C35+C36+C37+C38+C42+C43+C44+C45+C46</f>
        <v>0</v>
      </c>
      <c r="D47" s="40">
        <f>D34+D35+D36+D37+D38+D42+D43+D44+D45+D46</f>
        <v>0</v>
      </c>
      <c r="E47" s="40">
        <f>E34+E35+E36+E37+E38+E42+E43+E44+E45+E46</f>
        <v>0</v>
      </c>
      <c r="F47" s="40">
        <f>F34+F35+F36+F37+F38+F42+F43+F44+F45+F46</f>
        <v>0</v>
      </c>
      <c r="H47" s="134" t="s">
        <v>1194</v>
      </c>
      <c r="I47" s="135" t="s">
        <v>1132</v>
      </c>
    </row>
    <row r="48" spans="1:9" ht="36.75" customHeight="1">
      <c r="A48" s="572" t="s">
        <v>1626</v>
      </c>
      <c r="B48" s="572"/>
      <c r="C48" s="572"/>
      <c r="D48" s="572"/>
      <c r="E48" s="572"/>
      <c r="F48" s="572"/>
      <c r="H48" s="472" t="s">
        <v>1162</v>
      </c>
      <c r="I48" s="472"/>
    </row>
    <row r="49" spans="1:9" ht="11.25" customHeight="1">
      <c r="A49" s="573"/>
      <c r="B49" s="573"/>
      <c r="C49" s="573"/>
      <c r="D49" s="573"/>
      <c r="E49" s="573"/>
      <c r="F49" s="573"/>
    </row>
    <row r="50" spans="1:9" ht="15" customHeight="1">
      <c r="A50" s="129"/>
      <c r="B50" s="129"/>
      <c r="C50" s="129"/>
      <c r="D50" s="129"/>
      <c r="E50" s="129"/>
      <c r="F50" s="129"/>
    </row>
    <row r="51" spans="1:9" ht="15" customHeight="1">
      <c r="A51" s="129"/>
      <c r="B51" s="129"/>
      <c r="C51" s="129"/>
      <c r="D51" s="129"/>
      <c r="E51" s="129"/>
      <c r="F51" s="129"/>
    </row>
    <row r="52" spans="1:9" ht="15" customHeight="1">
      <c r="A52" s="481" t="s">
        <v>1207</v>
      </c>
      <c r="B52" s="482"/>
      <c r="C52" s="442" t="s">
        <v>45</v>
      </c>
      <c r="D52" s="454" t="str">
        <f>Resultat!$G$1</f>
        <v>Stress-scenario</v>
      </c>
      <c r="E52" s="454"/>
      <c r="F52" s="454"/>
      <c r="H52" s="15"/>
      <c r="I52" s="15"/>
    </row>
    <row r="53" spans="1:9" ht="15" customHeight="1">
      <c r="A53" s="483"/>
      <c r="B53" s="484"/>
      <c r="C53" s="442"/>
      <c r="D53" s="454"/>
      <c r="E53" s="454"/>
      <c r="F53" s="454"/>
      <c r="H53" s="15"/>
      <c r="I53" s="15"/>
    </row>
    <row r="54" spans="1:9" ht="15" customHeight="1">
      <c r="A54" s="483"/>
      <c r="B54" s="484"/>
      <c r="C54" s="72" t="s">
        <v>1</v>
      </c>
      <c r="D54" s="442" t="s">
        <v>22</v>
      </c>
      <c r="E54" s="442"/>
      <c r="F54" s="442"/>
      <c r="H54" s="15"/>
      <c r="I54" s="15"/>
    </row>
    <row r="55" spans="1:9" ht="15" customHeight="1">
      <c r="A55" s="483"/>
      <c r="B55" s="484"/>
      <c r="C55" s="72" t="s">
        <v>229</v>
      </c>
      <c r="D55" s="443" t="s">
        <v>229</v>
      </c>
      <c r="E55" s="443"/>
      <c r="F55" s="443"/>
      <c r="H55" s="445" t="s">
        <v>689</v>
      </c>
      <c r="I55" s="528" t="s">
        <v>690</v>
      </c>
    </row>
    <row r="56" spans="1:9" ht="15" customHeight="1">
      <c r="A56" s="485"/>
      <c r="B56" s="486"/>
      <c r="C56" s="72">
        <f>Resultat!$C$5</f>
        <v>2025</v>
      </c>
      <c r="D56" s="72">
        <f>Resultat!$G$5</f>
        <v>2026</v>
      </c>
      <c r="E56" s="72">
        <f>Resultat!$H$5</f>
        <v>2027</v>
      </c>
      <c r="F56" s="72">
        <f>Resultat!$I$5</f>
        <v>2028</v>
      </c>
      <c r="H56" s="446"/>
      <c r="I56" s="529"/>
    </row>
    <row r="57" spans="1:9" ht="15" customHeight="1">
      <c r="A57" s="271"/>
      <c r="B57" s="7" t="s">
        <v>1120</v>
      </c>
      <c r="C57" s="72"/>
      <c r="D57" s="72"/>
      <c r="E57" s="72"/>
      <c r="F57" s="72"/>
      <c r="H57" s="267"/>
      <c r="I57" s="269"/>
    </row>
    <row r="58" spans="1:9" ht="15" customHeight="1">
      <c r="A58" s="271"/>
      <c r="B58" s="23" t="s">
        <v>1005</v>
      </c>
      <c r="C58" s="268"/>
      <c r="D58" s="268"/>
      <c r="E58" s="268"/>
      <c r="F58" s="268"/>
      <c r="H58" s="155"/>
      <c r="I58" s="106"/>
    </row>
    <row r="59" spans="1:9" ht="15" customHeight="1">
      <c r="A59" s="271">
        <f>A47+1</f>
        <v>18</v>
      </c>
      <c r="B59" s="12" t="s">
        <v>1114</v>
      </c>
      <c r="C59" s="58"/>
      <c r="D59" s="58"/>
      <c r="E59" s="58"/>
      <c r="F59" s="58"/>
      <c r="H59" s="132" t="s">
        <v>1195</v>
      </c>
      <c r="I59" s="106"/>
    </row>
    <row r="60" spans="1:9" ht="15" customHeight="1">
      <c r="A60" s="271">
        <f>A59+1</f>
        <v>19</v>
      </c>
      <c r="B60" s="12" t="s">
        <v>1115</v>
      </c>
      <c r="C60" s="58"/>
      <c r="D60" s="58"/>
      <c r="E60" s="58"/>
      <c r="F60" s="58"/>
      <c r="H60" s="132" t="s">
        <v>1196</v>
      </c>
      <c r="I60" s="106"/>
    </row>
    <row r="61" spans="1:9" ht="15" customHeight="1">
      <c r="A61" s="271">
        <f t="shared" ref="A61:A72" si="2">A60+1</f>
        <v>20</v>
      </c>
      <c r="B61" s="12" t="s">
        <v>1116</v>
      </c>
      <c r="C61" s="58"/>
      <c r="D61" s="58"/>
      <c r="E61" s="58"/>
      <c r="F61" s="58"/>
      <c r="H61" s="132" t="s">
        <v>1197</v>
      </c>
      <c r="I61" s="106"/>
    </row>
    <row r="62" spans="1:9" ht="15" customHeight="1">
      <c r="A62" s="271">
        <f>A61+1</f>
        <v>21</v>
      </c>
      <c r="B62" s="12" t="s">
        <v>1117</v>
      </c>
      <c r="C62" s="58"/>
      <c r="D62" s="58"/>
      <c r="E62" s="58"/>
      <c r="F62" s="58"/>
      <c r="H62" s="132" t="s">
        <v>1198</v>
      </c>
      <c r="I62" s="106"/>
    </row>
    <row r="63" spans="1:9" ht="15" customHeight="1">
      <c r="A63" s="271">
        <f t="shared" si="2"/>
        <v>22</v>
      </c>
      <c r="B63" s="42" t="s">
        <v>1118</v>
      </c>
      <c r="C63" s="58"/>
      <c r="D63" s="58"/>
      <c r="E63" s="58"/>
      <c r="F63" s="58"/>
      <c r="H63" s="132" t="s">
        <v>1199</v>
      </c>
      <c r="I63" s="106"/>
    </row>
    <row r="64" spans="1:9" ht="15" customHeight="1">
      <c r="A64" s="91" t="str">
        <f>$A$63&amp;"."&amp;1</f>
        <v>22.1</v>
      </c>
      <c r="B64" s="90" t="s">
        <v>1286</v>
      </c>
      <c r="C64" s="58"/>
      <c r="D64" s="58"/>
      <c r="E64" s="58"/>
      <c r="F64" s="58"/>
      <c r="H64" s="132" t="s">
        <v>1501</v>
      </c>
      <c r="I64" s="106"/>
    </row>
    <row r="65" spans="1:9" ht="15" customHeight="1">
      <c r="A65" s="91" t="str">
        <f>$A$63&amp;"."&amp;2</f>
        <v>22.2</v>
      </c>
      <c r="B65" s="90" t="s">
        <v>1287</v>
      </c>
      <c r="C65" s="58"/>
      <c r="D65" s="58"/>
      <c r="E65" s="58"/>
      <c r="F65" s="58"/>
      <c r="H65" s="132" t="s">
        <v>1502</v>
      </c>
      <c r="I65" s="106"/>
    </row>
    <row r="66" spans="1:9" ht="15" customHeight="1">
      <c r="A66" s="91" t="s">
        <v>1532</v>
      </c>
      <c r="B66" s="12" t="s">
        <v>1285</v>
      </c>
      <c r="C66" s="58"/>
      <c r="D66" s="58"/>
      <c r="E66" s="58"/>
      <c r="F66" s="58"/>
      <c r="H66" s="132" t="s">
        <v>1531</v>
      </c>
      <c r="I66" s="106"/>
    </row>
    <row r="67" spans="1:9" ht="15" customHeight="1">
      <c r="A67" s="271">
        <f>A63+1</f>
        <v>23</v>
      </c>
      <c r="B67" s="42" t="s">
        <v>1146</v>
      </c>
      <c r="C67" s="58"/>
      <c r="D67" s="58"/>
      <c r="E67" s="58"/>
      <c r="F67" s="58"/>
      <c r="H67" s="132" t="s">
        <v>1200</v>
      </c>
      <c r="I67" s="106"/>
    </row>
    <row r="68" spans="1:9" ht="15" customHeight="1">
      <c r="A68" s="271">
        <f t="shared" si="2"/>
        <v>24</v>
      </c>
      <c r="B68" s="42" t="s">
        <v>1147</v>
      </c>
      <c r="C68" s="58"/>
      <c r="D68" s="58"/>
      <c r="E68" s="58"/>
      <c r="F68" s="58"/>
      <c r="H68" s="132" t="s">
        <v>1201</v>
      </c>
      <c r="I68" s="106"/>
    </row>
    <row r="69" spans="1:9" ht="15" customHeight="1">
      <c r="A69" s="271">
        <f t="shared" si="2"/>
        <v>25</v>
      </c>
      <c r="B69" s="42" t="s">
        <v>1148</v>
      </c>
      <c r="C69" s="58"/>
      <c r="D69" s="58"/>
      <c r="E69" s="58"/>
      <c r="F69" s="58"/>
      <c r="H69" s="132" t="s">
        <v>1202</v>
      </c>
      <c r="I69" s="106"/>
    </row>
    <row r="70" spans="1:9" ht="15" customHeight="1">
      <c r="A70" s="271">
        <f t="shared" si="2"/>
        <v>26</v>
      </c>
      <c r="B70" s="42" t="s">
        <v>1149</v>
      </c>
      <c r="C70" s="58"/>
      <c r="D70" s="58"/>
      <c r="E70" s="58"/>
      <c r="F70" s="58"/>
      <c r="H70" s="132" t="s">
        <v>1203</v>
      </c>
      <c r="I70" s="106"/>
    </row>
    <row r="71" spans="1:9" ht="15" customHeight="1">
      <c r="A71" s="271">
        <f t="shared" si="2"/>
        <v>27</v>
      </c>
      <c r="B71" s="42" t="s">
        <v>1150</v>
      </c>
      <c r="C71" s="58"/>
      <c r="D71" s="58"/>
      <c r="E71" s="58"/>
      <c r="F71" s="58"/>
      <c r="H71" s="132" t="s">
        <v>1239</v>
      </c>
      <c r="I71" s="106"/>
    </row>
    <row r="72" spans="1:9" ht="15" customHeight="1">
      <c r="A72" s="271">
        <f t="shared" si="2"/>
        <v>28</v>
      </c>
      <c r="B72" s="270" t="s">
        <v>1119</v>
      </c>
      <c r="C72" s="40">
        <f>C59+C60+C61+C62+C63+C67+C68+C69+C70+C71</f>
        <v>0</v>
      </c>
      <c r="D72" s="40">
        <f>D59+D60+D61+D62+D63+D67+D68+D69+D70+D71</f>
        <v>0</v>
      </c>
      <c r="E72" s="40">
        <f>E59+E60+E61+E62+E63+E67+E68+E69+E70+E71</f>
        <v>0</v>
      </c>
      <c r="F72" s="40">
        <f>F59+F60+F61+F62+F63+F67+F68+F69+F70+F71</f>
        <v>0</v>
      </c>
      <c r="H72" s="134" t="s">
        <v>1204</v>
      </c>
      <c r="I72" s="107"/>
    </row>
    <row r="73" spans="1:9" ht="39" customHeight="1">
      <c r="A73" s="572" t="s">
        <v>1626</v>
      </c>
      <c r="B73" s="572"/>
      <c r="C73" s="572"/>
      <c r="D73" s="572"/>
      <c r="E73" s="572"/>
      <c r="F73" s="572"/>
      <c r="H73" s="472"/>
      <c r="I73" s="472"/>
    </row>
    <row r="76" spans="1:9" ht="15" customHeight="1">
      <c r="A76" s="481" t="s">
        <v>213</v>
      </c>
      <c r="B76" s="482"/>
      <c r="C76" s="442" t="s">
        <v>45</v>
      </c>
      <c r="D76" s="454" t="str">
        <f>Resultat!$G$1</f>
        <v>Stress-scenario</v>
      </c>
      <c r="E76" s="454"/>
      <c r="F76" s="454"/>
      <c r="H76" s="31" t="s">
        <v>171</v>
      </c>
    </row>
    <row r="77" spans="1:9" ht="15" customHeight="1">
      <c r="A77" s="483"/>
      <c r="B77" s="484"/>
      <c r="C77" s="442"/>
      <c r="D77" s="454"/>
      <c r="E77" s="454"/>
      <c r="F77" s="454"/>
    </row>
    <row r="78" spans="1:9" ht="15" customHeight="1">
      <c r="A78" s="483"/>
      <c r="B78" s="484"/>
      <c r="C78" s="72" t="s">
        <v>1</v>
      </c>
      <c r="D78" s="442" t="s">
        <v>22</v>
      </c>
      <c r="E78" s="442"/>
      <c r="F78" s="442"/>
    </row>
    <row r="79" spans="1:9" ht="15" customHeight="1">
      <c r="A79" s="483"/>
      <c r="B79" s="484"/>
      <c r="C79" s="72" t="s">
        <v>229</v>
      </c>
      <c r="D79" s="443" t="s">
        <v>229</v>
      </c>
      <c r="E79" s="443"/>
      <c r="F79" s="443"/>
    </row>
    <row r="80" spans="1:9" ht="15" customHeight="1">
      <c r="A80" s="485"/>
      <c r="B80" s="486"/>
      <c r="C80" s="72">
        <f>Resultat!$C$5</f>
        <v>2025</v>
      </c>
      <c r="D80" s="72">
        <f>Resultat!$G$5</f>
        <v>2026</v>
      </c>
      <c r="E80" s="72">
        <f>Resultat!$H$5</f>
        <v>2027</v>
      </c>
      <c r="F80" s="72">
        <f>Resultat!$I$5</f>
        <v>2028</v>
      </c>
    </row>
    <row r="81" spans="1:6" ht="15" customHeight="1">
      <c r="A81" s="279"/>
      <c r="B81" s="7" t="s">
        <v>214</v>
      </c>
      <c r="C81" s="72"/>
      <c r="D81" s="72"/>
      <c r="E81" s="72"/>
      <c r="F81" s="72"/>
    </row>
    <row r="82" spans="1:6" ht="15" customHeight="1">
      <c r="A82" s="271"/>
      <c r="B82" s="23" t="s">
        <v>1005</v>
      </c>
      <c r="C82" s="72"/>
      <c r="D82" s="72"/>
      <c r="E82" s="72"/>
      <c r="F82" s="72"/>
    </row>
    <row r="83" spans="1:6" ht="15" customHeight="1">
      <c r="A83" s="271">
        <f>A72+1</f>
        <v>29</v>
      </c>
      <c r="B83" s="12" t="s">
        <v>1114</v>
      </c>
      <c r="C83" s="293">
        <f t="shared" ref="C83:F96" si="3">IF(C34=0,0,C8/C34*100)</f>
        <v>0</v>
      </c>
      <c r="D83" s="293">
        <f t="shared" si="3"/>
        <v>0</v>
      </c>
      <c r="E83" s="293">
        <f t="shared" si="3"/>
        <v>0</v>
      </c>
      <c r="F83" s="293">
        <f t="shared" si="3"/>
        <v>0</v>
      </c>
    </row>
    <row r="84" spans="1:6" ht="15" customHeight="1">
      <c r="A84" s="271">
        <f>A83+1</f>
        <v>30</v>
      </c>
      <c r="B84" s="12" t="s">
        <v>1115</v>
      </c>
      <c r="C84" s="293">
        <f t="shared" si="3"/>
        <v>0</v>
      </c>
      <c r="D84" s="293">
        <f t="shared" si="3"/>
        <v>0</v>
      </c>
      <c r="E84" s="293">
        <f t="shared" si="3"/>
        <v>0</v>
      </c>
      <c r="F84" s="293">
        <f t="shared" si="3"/>
        <v>0</v>
      </c>
    </row>
    <row r="85" spans="1:6" ht="15" customHeight="1">
      <c r="A85" s="271">
        <f t="shared" ref="A85:A95" si="4">A84+1</f>
        <v>31</v>
      </c>
      <c r="B85" s="12" t="s">
        <v>1116</v>
      </c>
      <c r="C85" s="293">
        <f t="shared" si="3"/>
        <v>0</v>
      </c>
      <c r="D85" s="293">
        <f t="shared" si="3"/>
        <v>0</v>
      </c>
      <c r="E85" s="293">
        <f t="shared" si="3"/>
        <v>0</v>
      </c>
      <c r="F85" s="293">
        <f t="shared" si="3"/>
        <v>0</v>
      </c>
    </row>
    <row r="86" spans="1:6" ht="15" customHeight="1">
      <c r="A86" s="271">
        <f>A85+1</f>
        <v>32</v>
      </c>
      <c r="B86" s="12" t="s">
        <v>1117</v>
      </c>
      <c r="C86" s="293">
        <f t="shared" si="3"/>
        <v>0</v>
      </c>
      <c r="D86" s="293">
        <f t="shared" si="3"/>
        <v>0</v>
      </c>
      <c r="E86" s="293">
        <f t="shared" si="3"/>
        <v>0</v>
      </c>
      <c r="F86" s="293">
        <f t="shared" si="3"/>
        <v>0</v>
      </c>
    </row>
    <row r="87" spans="1:6" ht="15" customHeight="1">
      <c r="A87" s="271">
        <f t="shared" si="4"/>
        <v>33</v>
      </c>
      <c r="B87" s="40" t="s">
        <v>1118</v>
      </c>
      <c r="C87" s="293">
        <f t="shared" si="3"/>
        <v>0</v>
      </c>
      <c r="D87" s="293">
        <f t="shared" si="3"/>
        <v>0</v>
      </c>
      <c r="E87" s="293">
        <f t="shared" si="3"/>
        <v>0</v>
      </c>
      <c r="F87" s="293">
        <f t="shared" si="3"/>
        <v>0</v>
      </c>
    </row>
    <row r="88" spans="1:6" ht="15" customHeight="1">
      <c r="A88" s="91" t="str">
        <f>$A$87&amp;"."&amp;1</f>
        <v>33.1</v>
      </c>
      <c r="B88" s="90" t="s">
        <v>1286</v>
      </c>
      <c r="C88" s="293">
        <f t="shared" si="3"/>
        <v>0</v>
      </c>
      <c r="D88" s="293">
        <f t="shared" si="3"/>
        <v>0</v>
      </c>
      <c r="E88" s="293">
        <f t="shared" si="3"/>
        <v>0</v>
      </c>
      <c r="F88" s="293">
        <f t="shared" si="3"/>
        <v>0</v>
      </c>
    </row>
    <row r="89" spans="1:6" ht="15" customHeight="1">
      <c r="A89" s="91" t="str">
        <f>$A$87&amp;"."&amp;2</f>
        <v>33.2</v>
      </c>
      <c r="B89" s="90" t="s">
        <v>1287</v>
      </c>
      <c r="C89" s="293">
        <f t="shared" si="3"/>
        <v>0</v>
      </c>
      <c r="D89" s="293">
        <f t="shared" si="3"/>
        <v>0</v>
      </c>
      <c r="E89" s="293">
        <f t="shared" si="3"/>
        <v>0</v>
      </c>
      <c r="F89" s="293">
        <f t="shared" si="3"/>
        <v>0</v>
      </c>
    </row>
    <row r="90" spans="1:6" ht="15" customHeight="1">
      <c r="A90" s="91" t="s">
        <v>1533</v>
      </c>
      <c r="B90" s="12" t="s">
        <v>1285</v>
      </c>
      <c r="C90" s="293">
        <f t="shared" si="3"/>
        <v>0</v>
      </c>
      <c r="D90" s="293">
        <f t="shared" si="3"/>
        <v>0</v>
      </c>
      <c r="E90" s="293">
        <f t="shared" si="3"/>
        <v>0</v>
      </c>
      <c r="F90" s="293">
        <f t="shared" si="3"/>
        <v>0</v>
      </c>
    </row>
    <row r="91" spans="1:6" ht="15" customHeight="1">
      <c r="A91" s="271">
        <f>A87+1</f>
        <v>34</v>
      </c>
      <c r="B91" s="40" t="s">
        <v>1146</v>
      </c>
      <c r="C91" s="293">
        <f t="shared" si="3"/>
        <v>0</v>
      </c>
      <c r="D91" s="293">
        <f t="shared" si="3"/>
        <v>0</v>
      </c>
      <c r="E91" s="293">
        <f t="shared" si="3"/>
        <v>0</v>
      </c>
      <c r="F91" s="293">
        <f t="shared" si="3"/>
        <v>0</v>
      </c>
    </row>
    <row r="92" spans="1:6" ht="15" customHeight="1">
      <c r="A92" s="271">
        <f t="shared" si="4"/>
        <v>35</v>
      </c>
      <c r="B92" s="40" t="s">
        <v>1147</v>
      </c>
      <c r="C92" s="293">
        <f t="shared" si="3"/>
        <v>0</v>
      </c>
      <c r="D92" s="293">
        <f t="shared" si="3"/>
        <v>0</v>
      </c>
      <c r="E92" s="293">
        <f t="shared" si="3"/>
        <v>0</v>
      </c>
      <c r="F92" s="293">
        <f t="shared" si="3"/>
        <v>0</v>
      </c>
    </row>
    <row r="93" spans="1:6" ht="15" customHeight="1">
      <c r="A93" s="271">
        <f t="shared" si="4"/>
        <v>36</v>
      </c>
      <c r="B93" s="40" t="s">
        <v>1148</v>
      </c>
      <c r="C93" s="293">
        <f t="shared" si="3"/>
        <v>0</v>
      </c>
      <c r="D93" s="293">
        <f t="shared" si="3"/>
        <v>0</v>
      </c>
      <c r="E93" s="293">
        <f t="shared" si="3"/>
        <v>0</v>
      </c>
      <c r="F93" s="293">
        <f t="shared" si="3"/>
        <v>0</v>
      </c>
    </row>
    <row r="94" spans="1:6" ht="15" customHeight="1">
      <c r="A94" s="271">
        <f t="shared" si="4"/>
        <v>37</v>
      </c>
      <c r="B94" s="40" t="s">
        <v>1149</v>
      </c>
      <c r="C94" s="293">
        <f t="shared" si="3"/>
        <v>0</v>
      </c>
      <c r="D94" s="293">
        <f t="shared" si="3"/>
        <v>0</v>
      </c>
      <c r="E94" s="293">
        <f t="shared" si="3"/>
        <v>0</v>
      </c>
      <c r="F94" s="293">
        <f t="shared" si="3"/>
        <v>0</v>
      </c>
    </row>
    <row r="95" spans="1:6" ht="15" customHeight="1">
      <c r="A95" s="271">
        <f t="shared" si="4"/>
        <v>38</v>
      </c>
      <c r="B95" s="40" t="s">
        <v>1150</v>
      </c>
      <c r="C95" s="293">
        <f t="shared" si="3"/>
        <v>0</v>
      </c>
      <c r="D95" s="293">
        <f t="shared" si="3"/>
        <v>0</v>
      </c>
      <c r="E95" s="293">
        <f t="shared" si="3"/>
        <v>0</v>
      </c>
      <c r="F95" s="293">
        <f t="shared" si="3"/>
        <v>0</v>
      </c>
    </row>
    <row r="96" spans="1:6" ht="15" customHeight="1">
      <c r="A96" s="271">
        <f>A91+1</f>
        <v>35</v>
      </c>
      <c r="B96" s="57" t="s">
        <v>1119</v>
      </c>
      <c r="C96" s="293">
        <f t="shared" si="3"/>
        <v>0</v>
      </c>
      <c r="D96" s="293">
        <f t="shared" si="3"/>
        <v>0</v>
      </c>
      <c r="E96" s="293">
        <f t="shared" si="3"/>
        <v>0</v>
      </c>
      <c r="F96" s="293">
        <f t="shared" si="3"/>
        <v>0</v>
      </c>
    </row>
  </sheetData>
  <sheetProtection algorithmName="SHA-512" hashValue="DaR3LnrwxEHcXtfvXbp7Vtf+SEhWlLH86ErAHwI7Q4a5VnpDRaqYHVW2bBaDOBWWSpl0QFuizpYN2zWcubBbDg==" saltValue="naA/FGCOSV9S9SUj/y/5tw==" spinCount="100000" sheet="1" objects="1" scenarios="1"/>
  <mergeCells count="33">
    <mergeCell ref="A27:B31"/>
    <mergeCell ref="C27:C28"/>
    <mergeCell ref="D27:F28"/>
    <mergeCell ref="D29:F29"/>
    <mergeCell ref="D30:F30"/>
    <mergeCell ref="A1:B5"/>
    <mergeCell ref="C1:C2"/>
    <mergeCell ref="D1:F2"/>
    <mergeCell ref="D3:F3"/>
    <mergeCell ref="A22:F24"/>
    <mergeCell ref="D4:F4"/>
    <mergeCell ref="H4:H5"/>
    <mergeCell ref="I55:I56"/>
    <mergeCell ref="H30:H31"/>
    <mergeCell ref="I30:I31"/>
    <mergeCell ref="H22:I22"/>
    <mergeCell ref="H55:H56"/>
    <mergeCell ref="H23:I23"/>
    <mergeCell ref="I4:I5"/>
    <mergeCell ref="A76:B80"/>
    <mergeCell ref="C76:C77"/>
    <mergeCell ref="D76:F77"/>
    <mergeCell ref="D78:F78"/>
    <mergeCell ref="D79:F79"/>
    <mergeCell ref="A73:F73"/>
    <mergeCell ref="H73:I73"/>
    <mergeCell ref="A48:F49"/>
    <mergeCell ref="H48:I48"/>
    <mergeCell ref="A52:B56"/>
    <mergeCell ref="C52:C53"/>
    <mergeCell ref="D52:F53"/>
    <mergeCell ref="D54:F54"/>
    <mergeCell ref="D55:F55"/>
  </mergeCells>
  <pageMargins left="0.70866141732283472" right="0.70866141732283472" top="0.74803149606299213" bottom="0.74803149606299213" header="0.31496062992125984" footer="0.31496062992125984"/>
  <pageSetup paperSize="9" scale="41" orientation="portrait" r:id="rId1"/>
  <headerFooter>
    <oddHeader>&amp;C
Finanstilsynets makroøkonomiske stresstest</oddHeader>
    <oddFooter>&amp;L&amp;A&amp;R&amp;P</oddFooter>
  </headerFooter>
  <ignoredErrors>
    <ignoredError sqref="C91:F96 C83:F85 C86:F87" unlockedFormula="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FDF1F5-7970-4420-BCCC-F18878429C52}">
  <dimension ref="A1:R48"/>
  <sheetViews>
    <sheetView zoomScale="85" zoomScaleNormal="85" workbookViewId="0">
      <selection activeCell="D15" sqref="D15"/>
    </sheetView>
  </sheetViews>
  <sheetFormatPr defaultRowHeight="15"/>
  <cols>
    <col min="2" max="2" width="76.5703125" customWidth="1"/>
    <col min="3" max="6" width="17.7109375" customWidth="1"/>
    <col min="8" max="9" width="30.7109375" customWidth="1"/>
    <col min="11" max="12" width="30.7109375" customWidth="1"/>
    <col min="14" max="15" width="30.7109375" customWidth="1"/>
    <col min="17" max="18" width="30.7109375" customWidth="1"/>
    <col min="20" max="20" width="36.28515625" bestFit="1" customWidth="1"/>
  </cols>
  <sheetData>
    <row r="1" spans="1:18">
      <c r="A1" s="481" t="s">
        <v>1628</v>
      </c>
      <c r="B1" s="448"/>
      <c r="C1" s="538" t="s">
        <v>45</v>
      </c>
      <c r="D1" s="539"/>
      <c r="E1" s="539"/>
      <c r="F1" s="540"/>
      <c r="G1" s="15"/>
      <c r="H1" s="15"/>
    </row>
    <row r="2" spans="1:18">
      <c r="A2" s="449"/>
      <c r="B2" s="450"/>
      <c r="C2" s="541"/>
      <c r="D2" s="542"/>
      <c r="E2" s="542"/>
      <c r="F2" s="543"/>
      <c r="G2" s="15"/>
    </row>
    <row r="3" spans="1:18">
      <c r="A3" s="449"/>
      <c r="B3" s="450"/>
      <c r="C3" s="554" t="s">
        <v>1</v>
      </c>
      <c r="D3" s="555"/>
      <c r="E3" s="555"/>
      <c r="F3" s="556"/>
      <c r="G3" s="15"/>
    </row>
    <row r="4" spans="1:18" ht="15" customHeight="1">
      <c r="A4" s="449"/>
      <c r="B4" s="450"/>
      <c r="C4" s="554" t="s">
        <v>229</v>
      </c>
      <c r="D4" s="555"/>
      <c r="E4" s="555"/>
      <c r="F4" s="556"/>
      <c r="G4" s="15"/>
      <c r="H4" s="445" t="s">
        <v>689</v>
      </c>
      <c r="I4" s="445" t="s">
        <v>690</v>
      </c>
      <c r="K4" s="445" t="s">
        <v>689</v>
      </c>
      <c r="L4" s="445" t="s">
        <v>690</v>
      </c>
      <c r="N4" s="445" t="s">
        <v>689</v>
      </c>
      <c r="O4" s="445" t="s">
        <v>690</v>
      </c>
      <c r="Q4" s="445" t="s">
        <v>689</v>
      </c>
      <c r="R4" s="445" t="s">
        <v>690</v>
      </c>
    </row>
    <row r="5" spans="1:18">
      <c r="A5" s="451"/>
      <c r="B5" s="452"/>
      <c r="C5" s="554">
        <v>2025</v>
      </c>
      <c r="D5" s="555"/>
      <c r="E5" s="555"/>
      <c r="F5" s="556"/>
      <c r="G5" s="15"/>
      <c r="H5" s="446"/>
      <c r="I5" s="446"/>
      <c r="K5" s="446"/>
      <c r="L5" s="446"/>
      <c r="N5" s="446"/>
      <c r="O5" s="446"/>
      <c r="Q5" s="446"/>
      <c r="R5" s="446"/>
    </row>
    <row r="6" spans="1:18">
      <c r="A6" s="392"/>
      <c r="B6" s="7"/>
      <c r="C6" s="580" t="s">
        <v>80</v>
      </c>
      <c r="D6" s="581"/>
      <c r="E6" s="580" t="s">
        <v>1535</v>
      </c>
      <c r="F6" s="581"/>
      <c r="G6" s="15"/>
      <c r="H6" s="267"/>
      <c r="I6" s="267"/>
      <c r="K6" s="267"/>
      <c r="L6" s="267"/>
      <c r="N6" s="267"/>
      <c r="O6" s="267"/>
      <c r="Q6" s="267"/>
      <c r="R6" s="267"/>
    </row>
    <row r="7" spans="1:18" ht="36.75" customHeight="1">
      <c r="A7" s="392"/>
      <c r="B7" s="7"/>
      <c r="C7" s="72" t="s">
        <v>158</v>
      </c>
      <c r="D7" s="144" t="s">
        <v>1547</v>
      </c>
      <c r="E7" s="72" t="s">
        <v>158</v>
      </c>
      <c r="F7" s="144" t="s">
        <v>1547</v>
      </c>
      <c r="G7" s="15"/>
      <c r="H7" s="267"/>
      <c r="I7" s="267"/>
      <c r="K7" s="267"/>
      <c r="L7" s="267"/>
      <c r="N7" s="267"/>
      <c r="O7" s="267"/>
      <c r="Q7" s="267"/>
      <c r="R7" s="267"/>
    </row>
    <row r="8" spans="1:18" ht="15" customHeight="1">
      <c r="A8" s="24">
        <v>1</v>
      </c>
      <c r="B8" s="7" t="s">
        <v>1536</v>
      </c>
      <c r="C8" s="58"/>
      <c r="D8" s="58"/>
      <c r="E8" s="58"/>
      <c r="F8" s="58"/>
      <c r="G8" s="15"/>
      <c r="H8" s="132" t="s">
        <v>1573</v>
      </c>
      <c r="I8" s="133" t="s">
        <v>1544</v>
      </c>
      <c r="K8" s="132" t="s">
        <v>1548</v>
      </c>
      <c r="L8" s="133"/>
      <c r="M8" s="393"/>
      <c r="N8" s="132" t="s">
        <v>1584</v>
      </c>
      <c r="O8" s="133" t="s">
        <v>1545</v>
      </c>
      <c r="Q8" s="132" t="s">
        <v>1549</v>
      </c>
      <c r="R8" s="133"/>
    </row>
    <row r="9" spans="1:18" ht="15" customHeight="1">
      <c r="A9" s="24" t="s">
        <v>1309</v>
      </c>
      <c r="B9" s="12" t="s">
        <v>1542</v>
      </c>
      <c r="C9" s="58"/>
      <c r="D9" s="58"/>
      <c r="E9" s="58"/>
      <c r="F9" s="58"/>
      <c r="G9" s="15"/>
      <c r="H9" s="132" t="s">
        <v>1574</v>
      </c>
      <c r="I9" s="104"/>
      <c r="K9" s="132" t="s">
        <v>1550</v>
      </c>
      <c r="L9" s="104"/>
      <c r="M9" s="393"/>
      <c r="N9" s="132" t="s">
        <v>1585</v>
      </c>
      <c r="O9" s="104"/>
      <c r="Q9" s="132" t="s">
        <v>1551</v>
      </c>
      <c r="R9" s="104"/>
    </row>
    <row r="10" spans="1:18">
      <c r="A10" s="24" t="s">
        <v>1537</v>
      </c>
      <c r="B10" s="12" t="s">
        <v>1629</v>
      </c>
      <c r="C10" s="58"/>
      <c r="D10" s="58"/>
      <c r="E10" s="58"/>
      <c r="F10" s="58"/>
      <c r="H10" s="132" t="s">
        <v>1575</v>
      </c>
      <c r="I10" s="104"/>
      <c r="K10" s="132" t="s">
        <v>1552</v>
      </c>
      <c r="L10" s="104"/>
      <c r="M10" s="393"/>
      <c r="N10" s="132" t="s">
        <v>1586</v>
      </c>
      <c r="O10" s="104"/>
      <c r="Q10" s="132" t="s">
        <v>1553</v>
      </c>
      <c r="R10" s="104"/>
    </row>
    <row r="11" spans="1:18">
      <c r="A11" s="24" t="s">
        <v>1538</v>
      </c>
      <c r="B11" s="12" t="s">
        <v>1543</v>
      </c>
      <c r="C11" s="50">
        <f>C8-SUM(C9:C10)</f>
        <v>0</v>
      </c>
      <c r="D11" s="50">
        <f t="shared" ref="D11:F11" si="0">D8-SUM(D9:D10)</f>
        <v>0</v>
      </c>
      <c r="E11" s="50">
        <f t="shared" si="0"/>
        <v>0</v>
      </c>
      <c r="F11" s="50">
        <f t="shared" si="0"/>
        <v>0</v>
      </c>
      <c r="H11" s="132" t="s">
        <v>1576</v>
      </c>
      <c r="I11" s="104"/>
      <c r="K11" s="132" t="s">
        <v>1554</v>
      </c>
      <c r="L11" s="104"/>
      <c r="M11" s="393"/>
      <c r="N11" s="132" t="s">
        <v>1587</v>
      </c>
      <c r="O11" s="104"/>
      <c r="Q11" s="132" t="s">
        <v>1555</v>
      </c>
      <c r="R11" s="104"/>
    </row>
    <row r="12" spans="1:18">
      <c r="A12" s="24">
        <v>2</v>
      </c>
      <c r="B12" s="7" t="s">
        <v>1630</v>
      </c>
      <c r="C12" s="58"/>
      <c r="D12" s="58"/>
      <c r="E12" s="58"/>
      <c r="F12" s="58"/>
      <c r="H12" s="132" t="s">
        <v>1577</v>
      </c>
      <c r="I12" s="104"/>
      <c r="K12" s="132" t="s">
        <v>1556</v>
      </c>
      <c r="L12" s="104"/>
      <c r="N12" s="132" t="s">
        <v>1588</v>
      </c>
      <c r="O12" s="104"/>
      <c r="Q12" s="132" t="s">
        <v>1557</v>
      </c>
      <c r="R12" s="104"/>
    </row>
    <row r="13" spans="1:18">
      <c r="A13" s="24" t="s">
        <v>1302</v>
      </c>
      <c r="B13" s="12" t="s">
        <v>1542</v>
      </c>
      <c r="C13" s="58"/>
      <c r="D13" s="58"/>
      <c r="E13" s="58"/>
      <c r="F13" s="58"/>
      <c r="H13" s="132" t="s">
        <v>1578</v>
      </c>
      <c r="I13" s="104"/>
      <c r="K13" s="132" t="s">
        <v>1558</v>
      </c>
      <c r="L13" s="104"/>
      <c r="N13" s="132" t="s">
        <v>1589</v>
      </c>
      <c r="O13" s="104"/>
      <c r="Q13" s="132" t="s">
        <v>1559</v>
      </c>
      <c r="R13" s="104"/>
    </row>
    <row r="14" spans="1:18">
      <c r="A14" s="24" t="s">
        <v>1304</v>
      </c>
      <c r="B14" s="12" t="str">
        <f>B10</f>
        <v xml:space="preserve"> … heraf: Landbrugsrelaterede risici</v>
      </c>
      <c r="C14" s="58"/>
      <c r="D14" s="58"/>
      <c r="E14" s="58"/>
      <c r="F14" s="58"/>
      <c r="H14" s="132" t="s">
        <v>1579</v>
      </c>
      <c r="I14" s="104"/>
      <c r="K14" s="132" t="s">
        <v>1560</v>
      </c>
      <c r="L14" s="104"/>
      <c r="N14" s="132" t="s">
        <v>1590</v>
      </c>
      <c r="O14" s="104"/>
      <c r="Q14" s="132" t="s">
        <v>1561</v>
      </c>
      <c r="R14" s="104"/>
    </row>
    <row r="15" spans="1:18">
      <c r="A15" s="24" t="s">
        <v>1539</v>
      </c>
      <c r="B15" s="12" t="s">
        <v>1543</v>
      </c>
      <c r="C15" s="50">
        <f>C12-SUM(C13:C14)</f>
        <v>0</v>
      </c>
      <c r="D15" s="50">
        <f t="shared" ref="D15" si="1">D12-SUM(D13:D14)</f>
        <v>0</v>
      </c>
      <c r="E15" s="50">
        <f t="shared" ref="E15" si="2">E12-SUM(E13:E14)</f>
        <v>0</v>
      </c>
      <c r="F15" s="50">
        <f t="shared" ref="F15" si="3">F12-SUM(F13:F14)</f>
        <v>0</v>
      </c>
      <c r="H15" s="132" t="s">
        <v>1580</v>
      </c>
      <c r="I15" s="104"/>
      <c r="K15" s="132" t="s">
        <v>1562</v>
      </c>
      <c r="L15" s="104"/>
      <c r="N15" s="132" t="s">
        <v>1591</v>
      </c>
      <c r="O15" s="104"/>
      <c r="Q15" s="132" t="s">
        <v>1563</v>
      </c>
      <c r="R15" s="104"/>
    </row>
    <row r="16" spans="1:18">
      <c r="A16" s="24">
        <v>3</v>
      </c>
      <c r="B16" s="7" t="s">
        <v>158</v>
      </c>
      <c r="C16" s="50">
        <f>C8+C12</f>
        <v>0</v>
      </c>
      <c r="D16" s="50">
        <f t="shared" ref="D16:F16" si="4">D8+D12</f>
        <v>0</v>
      </c>
      <c r="E16" s="50">
        <f t="shared" si="4"/>
        <v>0</v>
      </c>
      <c r="F16" s="50">
        <f t="shared" si="4"/>
        <v>0</v>
      </c>
      <c r="H16" s="132" t="s">
        <v>1581</v>
      </c>
      <c r="I16" s="104"/>
      <c r="K16" s="132" t="s">
        <v>1564</v>
      </c>
      <c r="L16" s="104"/>
      <c r="N16" s="132" t="s">
        <v>1592</v>
      </c>
      <c r="O16" s="104"/>
      <c r="Q16" s="132" t="s">
        <v>1565</v>
      </c>
      <c r="R16" s="104"/>
    </row>
    <row r="17" spans="1:18">
      <c r="A17" s="24" t="s">
        <v>1314</v>
      </c>
      <c r="B17" s="12" t="s">
        <v>1542</v>
      </c>
      <c r="C17" s="50">
        <f t="shared" ref="C17:F19" si="5">C9+C13</f>
        <v>0</v>
      </c>
      <c r="D17" s="394">
        <f>D9+D13</f>
        <v>0</v>
      </c>
      <c r="E17" s="50">
        <f t="shared" si="5"/>
        <v>0</v>
      </c>
      <c r="F17" s="50">
        <f t="shared" si="5"/>
        <v>0</v>
      </c>
      <c r="H17" s="132" t="s">
        <v>1582</v>
      </c>
      <c r="I17" s="104"/>
      <c r="K17" s="132" t="s">
        <v>1566</v>
      </c>
      <c r="L17" s="104"/>
      <c r="N17" s="132" t="s">
        <v>1593</v>
      </c>
      <c r="O17" s="104"/>
      <c r="Q17" s="132" t="s">
        <v>1567</v>
      </c>
      <c r="R17" s="104"/>
    </row>
    <row r="18" spans="1:18">
      <c r="A18" s="24" t="s">
        <v>1523</v>
      </c>
      <c r="B18" s="12" t="str">
        <f>B10</f>
        <v xml:space="preserve"> … heraf: Landbrugsrelaterede risici</v>
      </c>
      <c r="C18" s="50">
        <f t="shared" si="5"/>
        <v>0</v>
      </c>
      <c r="D18" s="50">
        <f t="shared" si="5"/>
        <v>0</v>
      </c>
      <c r="E18" s="50">
        <f t="shared" si="5"/>
        <v>0</v>
      </c>
      <c r="F18" s="50">
        <f t="shared" si="5"/>
        <v>0</v>
      </c>
      <c r="H18" s="132" t="s">
        <v>1572</v>
      </c>
      <c r="I18" s="104"/>
      <c r="K18" s="132" t="s">
        <v>1568</v>
      </c>
      <c r="L18" s="104"/>
      <c r="N18" s="132" t="s">
        <v>1594</v>
      </c>
      <c r="O18" s="104"/>
      <c r="Q18" s="132" t="s">
        <v>1569</v>
      </c>
      <c r="R18" s="104"/>
    </row>
    <row r="19" spans="1:18">
      <c r="A19" s="24" t="s">
        <v>1524</v>
      </c>
      <c r="B19" s="12" t="s">
        <v>1543</v>
      </c>
      <c r="C19" s="50">
        <f t="shared" si="5"/>
        <v>0</v>
      </c>
      <c r="D19" s="50">
        <f t="shared" si="5"/>
        <v>0</v>
      </c>
      <c r="E19" s="50">
        <f t="shared" si="5"/>
        <v>0</v>
      </c>
      <c r="F19" s="50">
        <f t="shared" si="5"/>
        <v>0</v>
      </c>
      <c r="H19" s="134" t="s">
        <v>1583</v>
      </c>
      <c r="I19" s="135"/>
      <c r="K19" s="134" t="s">
        <v>1570</v>
      </c>
      <c r="L19" s="135"/>
      <c r="N19" s="134" t="s">
        <v>1595</v>
      </c>
      <c r="O19" s="135"/>
      <c r="Q19" s="134" t="s">
        <v>1571</v>
      </c>
      <c r="R19" s="135"/>
    </row>
    <row r="23" spans="1:18">
      <c r="A23" s="574" t="s">
        <v>1631</v>
      </c>
      <c r="B23" s="575"/>
      <c r="C23" s="442" t="s">
        <v>45</v>
      </c>
      <c r="H23" s="445" t="s">
        <v>689</v>
      </c>
      <c r="I23" s="445" t="s">
        <v>690</v>
      </c>
    </row>
    <row r="24" spans="1:18">
      <c r="A24" s="576"/>
      <c r="B24" s="577"/>
      <c r="C24" s="442"/>
      <c r="H24" s="446"/>
      <c r="I24" s="446"/>
    </row>
    <row r="25" spans="1:18">
      <c r="A25" s="576"/>
      <c r="B25" s="577"/>
      <c r="C25" s="72" t="s">
        <v>1</v>
      </c>
      <c r="H25" s="267"/>
      <c r="I25" s="267"/>
    </row>
    <row r="26" spans="1:18">
      <c r="A26" s="576"/>
      <c r="B26" s="577"/>
      <c r="C26" s="72" t="s">
        <v>229</v>
      </c>
      <c r="H26" s="267"/>
      <c r="I26" s="267"/>
    </row>
    <row r="27" spans="1:18">
      <c r="A27" s="578"/>
      <c r="B27" s="579"/>
      <c r="C27" s="72">
        <v>2025</v>
      </c>
      <c r="H27" s="132"/>
      <c r="I27" s="133"/>
    </row>
    <row r="28" spans="1:18">
      <c r="A28" s="24">
        <v>1</v>
      </c>
      <c r="B28" s="12" t="s">
        <v>1114</v>
      </c>
      <c r="C28" s="58"/>
      <c r="H28" s="132" t="s">
        <v>1596</v>
      </c>
      <c r="I28" s="104"/>
    </row>
    <row r="29" spans="1:18">
      <c r="A29" s="24">
        <f>A28+1</f>
        <v>2</v>
      </c>
      <c r="B29" s="12" t="s">
        <v>1115</v>
      </c>
      <c r="C29" s="58"/>
      <c r="H29" s="132" t="s">
        <v>1597</v>
      </c>
      <c r="I29" s="104"/>
    </row>
    <row r="30" spans="1:18">
      <c r="A30" s="24">
        <f t="shared" ref="A30:A38" si="6">A29+1</f>
        <v>3</v>
      </c>
      <c r="B30" s="12" t="s">
        <v>1116</v>
      </c>
      <c r="C30" s="58"/>
      <c r="H30" s="132" t="s">
        <v>1598</v>
      </c>
      <c r="I30" s="104"/>
    </row>
    <row r="31" spans="1:18">
      <c r="A31" s="24">
        <f t="shared" si="6"/>
        <v>4</v>
      </c>
      <c r="B31" s="12" t="s">
        <v>1117</v>
      </c>
      <c r="C31" s="58"/>
      <c r="H31" s="132" t="s">
        <v>1599</v>
      </c>
      <c r="I31" s="104"/>
    </row>
    <row r="32" spans="1:18">
      <c r="A32" s="24">
        <f t="shared" si="6"/>
        <v>5</v>
      </c>
      <c r="B32" s="40" t="s">
        <v>1118</v>
      </c>
      <c r="C32" s="58"/>
      <c r="H32" s="132" t="s">
        <v>1600</v>
      </c>
      <c r="I32" s="104"/>
    </row>
    <row r="33" spans="1:9">
      <c r="A33" s="24">
        <f t="shared" si="6"/>
        <v>6</v>
      </c>
      <c r="B33" s="40" t="s">
        <v>1146</v>
      </c>
      <c r="C33" s="58"/>
      <c r="H33" s="132" t="s">
        <v>1601</v>
      </c>
      <c r="I33" s="104"/>
    </row>
    <row r="34" spans="1:9">
      <c r="A34" s="24">
        <f t="shared" si="6"/>
        <v>7</v>
      </c>
      <c r="B34" s="40" t="s">
        <v>1147</v>
      </c>
      <c r="C34" s="61"/>
      <c r="H34" s="132" t="s">
        <v>1602</v>
      </c>
      <c r="I34" s="104"/>
    </row>
    <row r="35" spans="1:9">
      <c r="A35" s="24">
        <f t="shared" si="6"/>
        <v>8</v>
      </c>
      <c r="B35" s="40" t="s">
        <v>1148</v>
      </c>
      <c r="C35" s="58"/>
      <c r="H35" s="132" t="s">
        <v>1603</v>
      </c>
      <c r="I35" s="104"/>
    </row>
    <row r="36" spans="1:9">
      <c r="A36" s="24">
        <f t="shared" si="6"/>
        <v>9</v>
      </c>
      <c r="B36" s="40" t="s">
        <v>1149</v>
      </c>
      <c r="C36" s="58"/>
      <c r="H36" s="132" t="s">
        <v>1604</v>
      </c>
      <c r="I36" s="104"/>
    </row>
    <row r="37" spans="1:9">
      <c r="A37" s="24">
        <f t="shared" si="6"/>
        <v>10</v>
      </c>
      <c r="B37" s="40" t="s">
        <v>1150</v>
      </c>
      <c r="C37" s="58"/>
      <c r="H37" s="132" t="s">
        <v>1605</v>
      </c>
      <c r="I37" s="104"/>
    </row>
    <row r="38" spans="1:9">
      <c r="A38" s="24">
        <f t="shared" si="6"/>
        <v>11</v>
      </c>
      <c r="B38" s="7" t="s">
        <v>1546</v>
      </c>
      <c r="C38" s="394">
        <f>SUM(C28:C37)</f>
        <v>0</v>
      </c>
      <c r="H38" s="134"/>
      <c r="I38" s="135"/>
    </row>
    <row r="48" spans="1:9">
      <c r="D48" s="395"/>
    </row>
  </sheetData>
  <sheetProtection algorithmName="SHA-512" hashValue="UTU14rT/w/u0kBtYifEUARmITd5GEsvOFKIWVVx0j7u2lNTHauo7w6l0ZbQCkBW32tqEY652RuHPuPu45amkOg==" saltValue="2WbkIj2HEtp3RlLTohCzWQ==" spinCount="100000" sheet="1" objects="1" scenarios="1"/>
  <mergeCells count="19">
    <mergeCell ref="Q4:Q5"/>
    <mergeCell ref="R4:R5"/>
    <mergeCell ref="A23:B27"/>
    <mergeCell ref="C23:C24"/>
    <mergeCell ref="H23:H24"/>
    <mergeCell ref="I23:I24"/>
    <mergeCell ref="C6:D6"/>
    <mergeCell ref="E6:F6"/>
    <mergeCell ref="A1:B5"/>
    <mergeCell ref="K4:K5"/>
    <mergeCell ref="L4:L5"/>
    <mergeCell ref="N4:N5"/>
    <mergeCell ref="O4:O5"/>
    <mergeCell ref="C1:F2"/>
    <mergeCell ref="C3:F3"/>
    <mergeCell ref="C4:F4"/>
    <mergeCell ref="H4:H5"/>
    <mergeCell ref="I4:I5"/>
    <mergeCell ref="C5:F5"/>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Ark12">
    <pageSetUpPr fitToPage="1"/>
  </sheetPr>
  <dimension ref="A1:X55"/>
  <sheetViews>
    <sheetView zoomScale="80" zoomScaleNormal="80" workbookViewId="0">
      <selection activeCell="D29" sqref="D29"/>
    </sheetView>
  </sheetViews>
  <sheetFormatPr defaultColWidth="9.140625" defaultRowHeight="15"/>
  <cols>
    <col min="1" max="1" width="20.7109375" style="6" customWidth="1"/>
    <col min="2" max="5" width="25.5703125" style="6" customWidth="1"/>
    <col min="6" max="6" width="26.7109375" style="6" customWidth="1"/>
    <col min="7" max="20" width="9.140625" style="6"/>
    <col min="21" max="24" width="25.7109375" style="6" customWidth="1"/>
    <col min="25" max="16384" width="9.140625" style="6"/>
  </cols>
  <sheetData>
    <row r="1" spans="1:24" ht="15" customHeight="1">
      <c r="A1" s="79" t="str">
        <f>"Pengeinstitutter - bankudlån til danske privatkunder med sikkerhed i fast ejendom opgjort som netto restgæld, mio kr., ultimo " &amp;Resultat!$C$5</f>
        <v>Pengeinstitutter - bankudlån til danske privatkunder med sikkerhed i fast ejendom opgjort som netto restgæld, mio kr., ultimo 2025</v>
      </c>
      <c r="B1" s="80"/>
      <c r="C1" s="80"/>
      <c r="D1" s="80"/>
    </row>
    <row r="2" spans="1:24" ht="15" customHeight="1">
      <c r="A2" s="583" t="s">
        <v>151</v>
      </c>
      <c r="B2" s="585" t="s">
        <v>1620</v>
      </c>
      <c r="C2" s="587" t="s">
        <v>1621</v>
      </c>
      <c r="D2" s="588"/>
      <c r="E2" s="589"/>
      <c r="U2" s="590" t="s">
        <v>689</v>
      </c>
      <c r="V2" s="591"/>
      <c r="W2" s="591"/>
      <c r="X2" s="592"/>
    </row>
    <row r="3" spans="1:24" ht="50.1" customHeight="1">
      <c r="A3" s="584"/>
      <c r="B3" s="586"/>
      <c r="C3" s="81" t="s">
        <v>1622</v>
      </c>
      <c r="D3" s="81" t="s">
        <v>1632</v>
      </c>
      <c r="E3" s="81" t="s">
        <v>1623</v>
      </c>
      <c r="U3" s="593"/>
      <c r="V3" s="594"/>
      <c r="W3" s="594"/>
      <c r="X3" s="595"/>
    </row>
    <row r="4" spans="1:24">
      <c r="A4" s="71" t="s">
        <v>152</v>
      </c>
      <c r="B4" s="386"/>
      <c r="C4" s="386"/>
      <c r="D4" s="386"/>
      <c r="E4" s="386"/>
      <c r="U4" s="425" t="s">
        <v>1989</v>
      </c>
      <c r="V4" s="426" t="s">
        <v>2017</v>
      </c>
      <c r="W4" s="426" t="s">
        <v>2018</v>
      </c>
      <c r="X4" s="112" t="s">
        <v>2019</v>
      </c>
    </row>
    <row r="5" spans="1:24">
      <c r="A5" s="71" t="s">
        <v>153</v>
      </c>
      <c r="B5" s="386"/>
      <c r="C5" s="386"/>
      <c r="D5" s="386"/>
      <c r="E5" s="386"/>
      <c r="U5" s="427" t="s">
        <v>1990</v>
      </c>
      <c r="V5" s="80" t="s">
        <v>2020</v>
      </c>
      <c r="W5" s="80" t="s">
        <v>2021</v>
      </c>
      <c r="X5" s="116" t="s">
        <v>2022</v>
      </c>
    </row>
    <row r="6" spans="1:24">
      <c r="A6" s="71" t="s">
        <v>154</v>
      </c>
      <c r="B6" s="386"/>
      <c r="C6" s="386"/>
      <c r="D6" s="386"/>
      <c r="E6" s="386"/>
      <c r="U6" s="427" t="s">
        <v>1991</v>
      </c>
      <c r="V6" s="80" t="s">
        <v>2023</v>
      </c>
      <c r="W6" s="80" t="s">
        <v>2024</v>
      </c>
      <c r="X6" s="116" t="s">
        <v>2025</v>
      </c>
    </row>
    <row r="7" spans="1:24">
      <c r="A7" s="71" t="s">
        <v>155</v>
      </c>
      <c r="B7" s="386"/>
      <c r="C7" s="386"/>
      <c r="D7" s="386"/>
      <c r="E7" s="386"/>
      <c r="U7" s="427" t="s">
        <v>1992</v>
      </c>
      <c r="V7" s="80" t="s">
        <v>2026</v>
      </c>
      <c r="W7" s="80" t="s">
        <v>2027</v>
      </c>
      <c r="X7" s="116" t="s">
        <v>2028</v>
      </c>
    </row>
    <row r="8" spans="1:24">
      <c r="A8" s="71" t="s">
        <v>156</v>
      </c>
      <c r="B8" s="386"/>
      <c r="C8" s="386"/>
      <c r="D8" s="386"/>
      <c r="E8" s="386"/>
      <c r="U8" s="427" t="s">
        <v>1993</v>
      </c>
      <c r="V8" s="80" t="s">
        <v>2029</v>
      </c>
      <c r="W8" s="80" t="s">
        <v>2030</v>
      </c>
      <c r="X8" s="116" t="s">
        <v>2031</v>
      </c>
    </row>
    <row r="9" spans="1:24">
      <c r="A9" s="71" t="s">
        <v>157</v>
      </c>
      <c r="B9" s="386"/>
      <c r="C9" s="386"/>
      <c r="D9" s="386"/>
      <c r="E9" s="386"/>
      <c r="U9" s="427" t="s">
        <v>1994</v>
      </c>
      <c r="V9" s="80" t="s">
        <v>2032</v>
      </c>
      <c r="W9" s="80" t="s">
        <v>2033</v>
      </c>
      <c r="X9" s="116" t="s">
        <v>2034</v>
      </c>
    </row>
    <row r="10" spans="1:24">
      <c r="A10" s="71" t="s">
        <v>158</v>
      </c>
      <c r="B10" s="397">
        <f>SUM(B4:B9)</f>
        <v>0</v>
      </c>
      <c r="C10" s="397">
        <f>SUM(C4:C9)</f>
        <v>0</v>
      </c>
      <c r="D10" s="397">
        <f>SUM(D4:D9)</f>
        <v>0</v>
      </c>
      <c r="E10" s="397">
        <f>SUM(E4:E9)</f>
        <v>0</v>
      </c>
      <c r="U10" s="427" t="s">
        <v>2041</v>
      </c>
      <c r="V10" s="80" t="s">
        <v>2042</v>
      </c>
      <c r="W10" s="80" t="s">
        <v>2043</v>
      </c>
      <c r="X10" s="116" t="s">
        <v>2044</v>
      </c>
    </row>
    <row r="11" spans="1:24" ht="30" customHeight="1">
      <c r="A11" s="402" t="s">
        <v>1633</v>
      </c>
      <c r="B11" s="397">
        <f>Nedskrivninger!C58</f>
        <v>0</v>
      </c>
      <c r="C11" s="397">
        <f>Nedskrivninger!C59</f>
        <v>0</v>
      </c>
      <c r="D11" s="397">
        <f>Nedskrivninger!C60</f>
        <v>0</v>
      </c>
      <c r="E11" s="397">
        <f>Nedskrivninger!C61</f>
        <v>0</v>
      </c>
      <c r="U11" s="427" t="s">
        <v>1995</v>
      </c>
      <c r="V11" s="80" t="s">
        <v>2035</v>
      </c>
      <c r="W11" s="80" t="s">
        <v>2036</v>
      </c>
      <c r="X11" s="116" t="s">
        <v>2037</v>
      </c>
    </row>
    <row r="12" spans="1:24">
      <c r="A12" s="401" t="s">
        <v>1634</v>
      </c>
      <c r="B12" s="397">
        <f>B10-B11</f>
        <v>0</v>
      </c>
      <c r="C12" s="397">
        <f t="shared" ref="C12:E12" si="0">C10-C11</f>
        <v>0</v>
      </c>
      <c r="D12" s="397">
        <f t="shared" si="0"/>
        <v>0</v>
      </c>
      <c r="E12" s="418">
        <f t="shared" si="0"/>
        <v>0</v>
      </c>
      <c r="F12" s="417"/>
      <c r="U12" s="427" t="s">
        <v>1996</v>
      </c>
      <c r="V12" s="80" t="s">
        <v>2038</v>
      </c>
      <c r="W12" s="80" t="s">
        <v>2039</v>
      </c>
      <c r="X12" s="116" t="s">
        <v>2040</v>
      </c>
    </row>
    <row r="13" spans="1:24" ht="33" customHeight="1">
      <c r="A13" s="475" t="s">
        <v>890</v>
      </c>
      <c r="B13" s="475"/>
      <c r="C13" s="475"/>
      <c r="D13" s="475"/>
      <c r="E13" s="475"/>
      <c r="F13" s="419"/>
      <c r="U13" s="427"/>
      <c r="V13" s="80"/>
      <c r="W13" s="80"/>
      <c r="X13" s="116"/>
    </row>
    <row r="14" spans="1:24" ht="39.75" customHeight="1">
      <c r="A14" s="82"/>
      <c r="B14" s="82"/>
      <c r="C14" s="82"/>
      <c r="D14" s="82"/>
      <c r="U14" s="427"/>
      <c r="V14" s="80"/>
      <c r="W14" s="80"/>
      <c r="X14" s="116"/>
    </row>
    <row r="15" spans="1:24" ht="15" customHeight="1">
      <c r="A15" s="79" t="str">
        <f>"Pengeinstitutter - andele af bankudlån til danske privatkunder med sikkerhed i fast ejendom opgjort som netto restgæld, ultimo " &amp;Resultat!$C$5</f>
        <v>Pengeinstitutter - andele af bankudlån til danske privatkunder med sikkerhed i fast ejendom opgjort som netto restgæld, ultimo 2025</v>
      </c>
      <c r="B15" s="80"/>
      <c r="C15" s="80"/>
      <c r="D15" s="80"/>
      <c r="F15" s="31" t="s">
        <v>171</v>
      </c>
      <c r="U15" s="427"/>
      <c r="V15" s="80"/>
      <c r="W15" s="80"/>
      <c r="X15" s="116"/>
    </row>
    <row r="16" spans="1:24" ht="15" customHeight="1">
      <c r="A16" s="583" t="s">
        <v>151</v>
      </c>
      <c r="B16" s="585" t="s">
        <v>1620</v>
      </c>
      <c r="C16" s="587" t="s">
        <v>1621</v>
      </c>
      <c r="D16" s="588"/>
      <c r="E16" s="589"/>
      <c r="U16" s="427"/>
      <c r="V16" s="80"/>
      <c r="W16" s="80"/>
      <c r="X16" s="116"/>
    </row>
    <row r="17" spans="1:24" ht="50.1" customHeight="1">
      <c r="A17" s="584"/>
      <c r="B17" s="586"/>
      <c r="C17" s="398" t="s">
        <v>1622</v>
      </c>
      <c r="D17" s="81" t="s">
        <v>1632</v>
      </c>
      <c r="E17" s="420" t="s">
        <v>1624</v>
      </c>
      <c r="U17" s="427"/>
      <c r="V17" s="80"/>
      <c r="W17" s="80"/>
      <c r="X17" s="116"/>
    </row>
    <row r="18" spans="1:24">
      <c r="A18" s="71" t="s">
        <v>152</v>
      </c>
      <c r="B18" s="399">
        <f t="shared" ref="B18:B23" si="1">IF(B4=0,0,B4/$B$10)</f>
        <v>0</v>
      </c>
      <c r="C18" s="203">
        <f t="shared" ref="C18:C23" si="2">IF(C4=0,0,C4/$C$10)</f>
        <v>0</v>
      </c>
      <c r="D18" s="399">
        <f t="shared" ref="D18:D23" si="3">IF(D4=0,0,D4/$D$10)</f>
        <v>0</v>
      </c>
      <c r="E18" s="399">
        <f t="shared" ref="E18:E23" si="4">IF(E4=0,0,E4/$E$10)</f>
        <v>0</v>
      </c>
      <c r="U18" s="427" t="s">
        <v>2049</v>
      </c>
      <c r="V18" s="80" t="s">
        <v>2050</v>
      </c>
      <c r="W18" s="80" t="s">
        <v>2051</v>
      </c>
      <c r="X18" s="116" t="s">
        <v>2052</v>
      </c>
    </row>
    <row r="19" spans="1:24">
      <c r="A19" s="71" t="s">
        <v>153</v>
      </c>
      <c r="B19" s="399">
        <f>IF(B5=0,0,B5/$B$10)</f>
        <v>0</v>
      </c>
      <c r="C19" s="203">
        <f t="shared" si="2"/>
        <v>0</v>
      </c>
      <c r="D19" s="399">
        <f t="shared" si="3"/>
        <v>0</v>
      </c>
      <c r="E19" s="399">
        <f t="shared" si="4"/>
        <v>0</v>
      </c>
      <c r="U19" s="427" t="s">
        <v>1997</v>
      </c>
      <c r="V19" s="80" t="s">
        <v>2002</v>
      </c>
      <c r="W19" s="80" t="s">
        <v>2003</v>
      </c>
      <c r="X19" s="116" t="s">
        <v>2004</v>
      </c>
    </row>
    <row r="20" spans="1:24">
      <c r="A20" s="71" t="s">
        <v>154</v>
      </c>
      <c r="B20" s="399">
        <f t="shared" si="1"/>
        <v>0</v>
      </c>
      <c r="C20" s="203">
        <f t="shared" si="2"/>
        <v>0</v>
      </c>
      <c r="D20" s="399">
        <f t="shared" si="3"/>
        <v>0</v>
      </c>
      <c r="E20" s="399">
        <f t="shared" si="4"/>
        <v>0</v>
      </c>
      <c r="U20" s="427" t="s">
        <v>1998</v>
      </c>
      <c r="V20" s="80" t="s">
        <v>2005</v>
      </c>
      <c r="W20" s="80" t="s">
        <v>2006</v>
      </c>
      <c r="X20" s="116" t="s">
        <v>2007</v>
      </c>
    </row>
    <row r="21" spans="1:24">
      <c r="A21" s="71" t="s">
        <v>155</v>
      </c>
      <c r="B21" s="399">
        <f t="shared" si="1"/>
        <v>0</v>
      </c>
      <c r="C21" s="203">
        <f t="shared" si="2"/>
        <v>0</v>
      </c>
      <c r="D21" s="399">
        <f t="shared" si="3"/>
        <v>0</v>
      </c>
      <c r="E21" s="399">
        <f t="shared" si="4"/>
        <v>0</v>
      </c>
      <c r="U21" s="427" t="s">
        <v>1999</v>
      </c>
      <c r="V21" s="80" t="s">
        <v>2008</v>
      </c>
      <c r="W21" s="80" t="s">
        <v>2009</v>
      </c>
      <c r="X21" s="116" t="s">
        <v>2010</v>
      </c>
    </row>
    <row r="22" spans="1:24">
      <c r="A22" s="71" t="s">
        <v>156</v>
      </c>
      <c r="B22" s="399">
        <f t="shared" si="1"/>
        <v>0</v>
      </c>
      <c r="C22" s="203">
        <f t="shared" si="2"/>
        <v>0</v>
      </c>
      <c r="D22" s="399">
        <f t="shared" si="3"/>
        <v>0</v>
      </c>
      <c r="E22" s="399">
        <f t="shared" si="4"/>
        <v>0</v>
      </c>
      <c r="U22" s="427" t="s">
        <v>2000</v>
      </c>
      <c r="V22" s="80" t="s">
        <v>2011</v>
      </c>
      <c r="W22" s="80" t="s">
        <v>2012</v>
      </c>
      <c r="X22" s="116" t="s">
        <v>2013</v>
      </c>
    </row>
    <row r="23" spans="1:24">
      <c r="A23" s="71" t="s">
        <v>157</v>
      </c>
      <c r="B23" s="399">
        <f t="shared" si="1"/>
        <v>0</v>
      </c>
      <c r="C23" s="203">
        <f t="shared" si="2"/>
        <v>0</v>
      </c>
      <c r="D23" s="399">
        <f t="shared" si="3"/>
        <v>0</v>
      </c>
      <c r="E23" s="399">
        <f t="shared" si="4"/>
        <v>0</v>
      </c>
      <c r="U23" s="427" t="s">
        <v>2001</v>
      </c>
      <c r="V23" s="80" t="s">
        <v>2014</v>
      </c>
      <c r="W23" s="80" t="s">
        <v>2015</v>
      </c>
      <c r="X23" s="116" t="s">
        <v>2016</v>
      </c>
    </row>
    <row r="24" spans="1:24">
      <c r="A24" s="71" t="s">
        <v>158</v>
      </c>
      <c r="B24" s="399">
        <f>SUM(B18:B23)</f>
        <v>0</v>
      </c>
      <c r="C24" s="203">
        <f>SUM(C18:C23)</f>
        <v>0</v>
      </c>
      <c r="D24" s="399">
        <f>SUM(D18:D23)</f>
        <v>0</v>
      </c>
      <c r="E24" s="416">
        <f>SUM(E18:E23)</f>
        <v>0</v>
      </c>
      <c r="F24" s="417"/>
      <c r="U24" s="428" t="s">
        <v>2045</v>
      </c>
      <c r="V24" s="429" t="s">
        <v>2046</v>
      </c>
      <c r="W24" s="429" t="s">
        <v>2047</v>
      </c>
      <c r="X24" s="114" t="s">
        <v>2048</v>
      </c>
    </row>
    <row r="25" spans="1:24" ht="16.5" customHeight="1">
      <c r="A25" s="475" t="s">
        <v>1625</v>
      </c>
      <c r="B25" s="475"/>
      <c r="C25" s="475"/>
      <c r="D25" s="475"/>
      <c r="E25" s="475"/>
      <c r="F25" s="419"/>
    </row>
    <row r="26" spans="1:24">
      <c r="A26" s="82"/>
      <c r="B26" s="82"/>
      <c r="C26" s="82"/>
      <c r="D26" s="82"/>
    </row>
    <row r="27" spans="1:24" ht="15" customHeight="1">
      <c r="A27" s="582"/>
      <c r="B27" s="582"/>
      <c r="C27" s="582"/>
      <c r="D27" s="582"/>
    </row>
    <row r="50" spans="2:6">
      <c r="B50"/>
      <c r="C50"/>
      <c r="D50"/>
      <c r="E50"/>
      <c r="F50"/>
    </row>
    <row r="51" spans="2:6">
      <c r="B51"/>
      <c r="C51"/>
      <c r="D51"/>
      <c r="E51"/>
      <c r="F51"/>
    </row>
    <row r="52" spans="2:6">
      <c r="B52"/>
      <c r="C52"/>
      <c r="D52"/>
      <c r="E52"/>
      <c r="F52"/>
    </row>
    <row r="53" spans="2:6">
      <c r="B53"/>
      <c r="C53"/>
      <c r="D53"/>
      <c r="E53"/>
      <c r="F53"/>
    </row>
    <row r="54" spans="2:6">
      <c r="B54"/>
      <c r="C54"/>
      <c r="D54"/>
      <c r="E54"/>
      <c r="F54"/>
    </row>
    <row r="55" spans="2:6">
      <c r="B55"/>
      <c r="C55"/>
      <c r="D55"/>
      <c r="E55"/>
      <c r="F55"/>
    </row>
  </sheetData>
  <sheetProtection algorithmName="SHA-512" hashValue="Jeo67Zg8L8fsC9n6NxhzcfwvYgnQZInmX8DpPEkbJcj5YBAgzRNf2iqTquNBzSDV3Uf3AQEZ7tuKtvn6logDBw==" saltValue="9wq7M8rhmmth86e05fgf/w==" spinCount="100000" sheet="1" objects="1" scenarios="1"/>
  <mergeCells count="10">
    <mergeCell ref="U2:X3"/>
    <mergeCell ref="A2:A3"/>
    <mergeCell ref="B2:B3"/>
    <mergeCell ref="C2:E2"/>
    <mergeCell ref="A13:E13"/>
    <mergeCell ref="A27:D27"/>
    <mergeCell ref="A16:A17"/>
    <mergeCell ref="B16:B17"/>
    <mergeCell ref="C16:E16"/>
    <mergeCell ref="A25:E25"/>
  </mergeCells>
  <phoneticPr fontId="141" type="noConversion"/>
  <pageMargins left="0.70866141732283461" right="0.70866141732283461" top="0.74803149606299213" bottom="0.74803149606299213" header="0.31496062992125984" footer="0.31496062992125984"/>
  <pageSetup paperSize="9" scale="54" fitToHeight="0" orientation="landscape" r:id="rId1"/>
  <headerFooter>
    <oddHeader>&amp;C
Finanstilsynets makroøkonomiske stresstest</oddHeader>
    <oddFooter>Side &amp;P</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Ark13">
    <pageSetUpPr fitToPage="1"/>
  </sheetPr>
  <dimension ref="A1:W42"/>
  <sheetViews>
    <sheetView topLeftCell="A13" workbookViewId="0">
      <selection activeCell="C38" sqref="C38:I39"/>
    </sheetView>
  </sheetViews>
  <sheetFormatPr defaultColWidth="9.140625" defaultRowHeight="15" customHeight="1"/>
  <cols>
    <col min="1" max="1" width="5.7109375" style="27" customWidth="1"/>
    <col min="2" max="2" width="60.7109375" style="2" customWidth="1"/>
    <col min="3" max="9" width="9.7109375" style="2" customWidth="1"/>
    <col min="10" max="10" width="5.7109375" style="2" customWidth="1"/>
    <col min="11" max="11" width="25.7109375" style="2" customWidth="1"/>
    <col min="12" max="12" width="28.42578125" style="2" customWidth="1"/>
    <col min="13" max="18" width="9.140625" style="2"/>
    <col min="19" max="19" width="18.5703125" style="2" bestFit="1" customWidth="1"/>
    <col min="20" max="16384" width="9.140625" style="2"/>
  </cols>
  <sheetData>
    <row r="1" spans="1:12" ht="15" hidden="1" customHeight="1">
      <c r="A1" s="145" t="s">
        <v>822</v>
      </c>
      <c r="B1" s="146"/>
      <c r="C1" s="144" t="s">
        <v>45</v>
      </c>
      <c r="D1" s="453" t="s">
        <v>34</v>
      </c>
      <c r="E1" s="453"/>
      <c r="F1" s="453"/>
      <c r="G1" s="454" t="s">
        <v>42</v>
      </c>
      <c r="H1" s="454"/>
      <c r="I1" s="454"/>
    </row>
    <row r="2" spans="1:12" ht="15" customHeight="1">
      <c r="A2" s="121"/>
    </row>
    <row r="3" spans="1:12" ht="15" customHeight="1">
      <c r="A3" s="596" t="s">
        <v>847</v>
      </c>
      <c r="B3" s="597"/>
      <c r="C3" s="442" t="s">
        <v>45</v>
      </c>
      <c r="D3" s="453" t="str">
        <f>Resultat!$D$1</f>
        <v>Basisscenario</v>
      </c>
      <c r="E3" s="453"/>
      <c r="F3" s="453"/>
      <c r="G3" s="454" t="str">
        <f>Resultat!$G$1</f>
        <v>Stress-scenario</v>
      </c>
      <c r="H3" s="454"/>
      <c r="I3" s="454"/>
      <c r="K3" s="531" t="s">
        <v>689</v>
      </c>
      <c r="L3" s="458" t="s">
        <v>743</v>
      </c>
    </row>
    <row r="4" spans="1:12" ht="15" customHeight="1">
      <c r="A4" s="598"/>
      <c r="B4" s="599"/>
      <c r="C4" s="442"/>
      <c r="D4" s="453"/>
      <c r="E4" s="453"/>
      <c r="F4" s="453"/>
      <c r="G4" s="454"/>
      <c r="H4" s="454"/>
      <c r="I4" s="454"/>
      <c r="K4" s="532"/>
      <c r="L4" s="458"/>
    </row>
    <row r="5" spans="1:12" ht="15" customHeight="1">
      <c r="A5" s="598"/>
      <c r="B5" s="599"/>
      <c r="C5" s="72" t="s">
        <v>1</v>
      </c>
      <c r="D5" s="442" t="s">
        <v>22</v>
      </c>
      <c r="E5" s="442"/>
      <c r="F5" s="442"/>
      <c r="G5" s="442" t="s">
        <v>22</v>
      </c>
      <c r="H5" s="442"/>
      <c r="I5" s="442"/>
      <c r="K5" s="97"/>
      <c r="L5" s="95"/>
    </row>
    <row r="6" spans="1:12" ht="15" customHeight="1">
      <c r="A6" s="598"/>
      <c r="B6" s="599"/>
      <c r="C6" s="72" t="s">
        <v>50</v>
      </c>
      <c r="D6" s="443" t="s">
        <v>50</v>
      </c>
      <c r="E6" s="443"/>
      <c r="F6" s="443"/>
      <c r="G6" s="443" t="s">
        <v>50</v>
      </c>
      <c r="H6" s="443"/>
      <c r="I6" s="443"/>
      <c r="K6" s="97"/>
      <c r="L6" s="97"/>
    </row>
    <row r="7" spans="1:12" ht="15" customHeight="1">
      <c r="A7" s="600"/>
      <c r="B7" s="601"/>
      <c r="C7" s="72">
        <f>Resultat!$C$5</f>
        <v>2025</v>
      </c>
      <c r="D7" s="72">
        <f>Resultat!$D$5</f>
        <v>2026</v>
      </c>
      <c r="E7" s="72">
        <f>Resultat!$E$5</f>
        <v>2027</v>
      </c>
      <c r="F7" s="72">
        <f>Resultat!$F$5</f>
        <v>2028</v>
      </c>
      <c r="G7" s="72">
        <f>Resultat!$G$5</f>
        <v>2026</v>
      </c>
      <c r="H7" s="72">
        <f>Resultat!$H$5</f>
        <v>2027</v>
      </c>
      <c r="I7" s="72">
        <f>Resultat!$I$5</f>
        <v>2028</v>
      </c>
      <c r="K7" s="97"/>
      <c r="L7" s="97"/>
    </row>
    <row r="8" spans="1:12" ht="15" customHeight="1">
      <c r="A8" s="24"/>
      <c r="B8" s="7" t="s">
        <v>825</v>
      </c>
      <c r="C8" s="40"/>
      <c r="D8" s="40"/>
      <c r="E8" s="40"/>
      <c r="F8" s="40"/>
      <c r="G8" s="40"/>
      <c r="H8" s="40"/>
      <c r="I8" s="40"/>
      <c r="K8" s="97"/>
      <c r="L8" s="97"/>
    </row>
    <row r="9" spans="1:12" ht="15" customHeight="1">
      <c r="A9" s="24">
        <v>1</v>
      </c>
      <c r="B9" s="12" t="s">
        <v>80</v>
      </c>
      <c r="C9" s="58"/>
      <c r="D9" s="58"/>
      <c r="E9" s="58"/>
      <c r="F9" s="58"/>
      <c r="G9" s="58"/>
      <c r="H9" s="58"/>
      <c r="I9" s="58"/>
      <c r="K9" s="97" t="s">
        <v>866</v>
      </c>
      <c r="L9" s="602"/>
    </row>
    <row r="10" spans="1:12" ht="15" customHeight="1">
      <c r="A10" s="24">
        <f>A9+1</f>
        <v>2</v>
      </c>
      <c r="B10" s="12" t="s">
        <v>769</v>
      </c>
      <c r="C10" s="58"/>
      <c r="D10" s="58"/>
      <c r="E10" s="58"/>
      <c r="F10" s="58"/>
      <c r="G10" s="58"/>
      <c r="H10" s="58"/>
      <c r="I10" s="58"/>
      <c r="K10" s="97" t="s">
        <v>867</v>
      </c>
      <c r="L10" s="602"/>
    </row>
    <row r="11" spans="1:12" ht="19.5" customHeight="1">
      <c r="A11" s="24"/>
      <c r="B11" s="7" t="s">
        <v>826</v>
      </c>
      <c r="C11" s="50"/>
      <c r="D11" s="40"/>
      <c r="E11" s="40"/>
      <c r="F11" s="40"/>
      <c r="G11" s="40"/>
      <c r="H11" s="40"/>
      <c r="I11" s="40"/>
      <c r="K11" s="97"/>
      <c r="L11" s="97"/>
    </row>
    <row r="12" spans="1:12" ht="15" customHeight="1">
      <c r="A12" s="24">
        <f>A10+1</f>
        <v>3</v>
      </c>
      <c r="B12" s="12" t="s">
        <v>80</v>
      </c>
      <c r="C12" s="58"/>
      <c r="D12" s="58"/>
      <c r="E12" s="58"/>
      <c r="F12" s="58"/>
      <c r="G12" s="58"/>
      <c r="H12" s="58"/>
      <c r="I12" s="58"/>
      <c r="K12" s="97" t="s">
        <v>868</v>
      </c>
      <c r="L12" s="603" t="s">
        <v>974</v>
      </c>
    </row>
    <row r="13" spans="1:12" ht="15" customHeight="1">
      <c r="A13" s="24">
        <f t="shared" ref="A13" si="0">A12+1</f>
        <v>4</v>
      </c>
      <c r="B13" s="12" t="s">
        <v>769</v>
      </c>
      <c r="C13" s="58"/>
      <c r="D13" s="58"/>
      <c r="E13" s="58"/>
      <c r="F13" s="58"/>
      <c r="G13" s="58"/>
      <c r="H13" s="58"/>
      <c r="I13" s="58"/>
      <c r="K13" s="98" t="s">
        <v>869</v>
      </c>
      <c r="L13" s="604"/>
    </row>
    <row r="14" spans="1:12" s="162" customFormat="1" ht="117.75" customHeight="1">
      <c r="A14" s="456" t="s">
        <v>840</v>
      </c>
      <c r="B14" s="456"/>
      <c r="C14" s="456"/>
      <c r="D14" s="456"/>
      <c r="E14" s="456"/>
      <c r="F14" s="456"/>
      <c r="G14" s="456"/>
      <c r="H14" s="456"/>
      <c r="I14" s="456"/>
      <c r="K14" s="605" t="s">
        <v>975</v>
      </c>
      <c r="L14" s="605"/>
    </row>
    <row r="16" spans="1:12" ht="15" customHeight="1">
      <c r="A16" s="596" t="s">
        <v>824</v>
      </c>
      <c r="B16" s="597"/>
      <c r="C16" s="442" t="s">
        <v>45</v>
      </c>
      <c r="D16" s="453" t="str">
        <f>Resultat!$D$1</f>
        <v>Basisscenario</v>
      </c>
      <c r="E16" s="453"/>
      <c r="F16" s="453"/>
      <c r="G16" s="454" t="str">
        <f>Resultat!$G$1</f>
        <v>Stress-scenario</v>
      </c>
      <c r="H16" s="454"/>
      <c r="I16" s="454"/>
      <c r="K16" s="31" t="s">
        <v>171</v>
      </c>
    </row>
    <row r="17" spans="1:11" ht="15" customHeight="1">
      <c r="A17" s="598"/>
      <c r="B17" s="599"/>
      <c r="C17" s="442"/>
      <c r="D17" s="453"/>
      <c r="E17" s="453"/>
      <c r="F17" s="453"/>
      <c r="G17" s="454"/>
      <c r="H17" s="454"/>
      <c r="I17" s="454"/>
    </row>
    <row r="18" spans="1:11" ht="15" customHeight="1">
      <c r="A18" s="598"/>
      <c r="B18" s="599"/>
      <c r="C18" s="72" t="s">
        <v>1</v>
      </c>
      <c r="D18" s="442" t="s">
        <v>22</v>
      </c>
      <c r="E18" s="442"/>
      <c r="F18" s="442"/>
      <c r="G18" s="442" t="s">
        <v>22</v>
      </c>
      <c r="H18" s="442"/>
      <c r="I18" s="442"/>
    </row>
    <row r="19" spans="1:11" ht="15" customHeight="1">
      <c r="A19" s="598"/>
      <c r="B19" s="599"/>
      <c r="C19" s="72" t="s">
        <v>229</v>
      </c>
      <c r="D19" s="443" t="s">
        <v>229</v>
      </c>
      <c r="E19" s="443"/>
      <c r="F19" s="443"/>
      <c r="G19" s="443" t="s">
        <v>229</v>
      </c>
      <c r="H19" s="443"/>
      <c r="I19" s="443"/>
    </row>
    <row r="20" spans="1:11" ht="15" customHeight="1">
      <c r="A20" s="600"/>
      <c r="B20" s="601"/>
      <c r="C20" s="72">
        <f>Resultat!$C$5</f>
        <v>2025</v>
      </c>
      <c r="D20" s="72">
        <f>Resultat!$D$5</f>
        <v>2026</v>
      </c>
      <c r="E20" s="72">
        <f>Resultat!$E$5</f>
        <v>2027</v>
      </c>
      <c r="F20" s="72">
        <f>Resultat!$F$5</f>
        <v>2028</v>
      </c>
      <c r="G20" s="72">
        <f>Resultat!$G$5</f>
        <v>2026</v>
      </c>
      <c r="H20" s="72">
        <f>Resultat!$H$5</f>
        <v>2027</v>
      </c>
      <c r="I20" s="72">
        <f>Resultat!$I$5</f>
        <v>2028</v>
      </c>
    </row>
    <row r="21" spans="1:11" ht="15" customHeight="1">
      <c r="A21" s="24"/>
      <c r="B21" s="171" t="s">
        <v>1514</v>
      </c>
      <c r="C21" s="50"/>
      <c r="D21" s="42"/>
      <c r="E21" s="42"/>
      <c r="F21" s="42"/>
      <c r="G21" s="42"/>
      <c r="H21" s="42"/>
      <c r="I21" s="42"/>
    </row>
    <row r="22" spans="1:11" ht="15" customHeight="1">
      <c r="A22" s="24">
        <f>A13+1</f>
        <v>5</v>
      </c>
      <c r="B22" s="12" t="s">
        <v>80</v>
      </c>
      <c r="C22" s="40">
        <f>REA!C17</f>
        <v>0</v>
      </c>
      <c r="D22" s="40">
        <f>REA!D17</f>
        <v>0</v>
      </c>
      <c r="E22" s="40">
        <f>REA!E17</f>
        <v>0</v>
      </c>
      <c r="F22" s="40">
        <f>REA!F17</f>
        <v>0</v>
      </c>
      <c r="G22" s="40">
        <f>REA!G17</f>
        <v>0</v>
      </c>
      <c r="H22" s="40">
        <f>REA!H17</f>
        <v>0</v>
      </c>
      <c r="I22" s="40">
        <f>REA!I17</f>
        <v>0</v>
      </c>
    </row>
    <row r="23" spans="1:11" ht="15" customHeight="1">
      <c r="A23" s="24">
        <f>A22+1</f>
        <v>6</v>
      </c>
      <c r="B23" s="12" t="s">
        <v>769</v>
      </c>
      <c r="C23" s="40">
        <f>REA!C19</f>
        <v>0</v>
      </c>
      <c r="D23" s="40">
        <f>REA!D19</f>
        <v>0</v>
      </c>
      <c r="E23" s="40">
        <f>REA!E19</f>
        <v>0</v>
      </c>
      <c r="F23" s="40">
        <f>REA!F19</f>
        <v>0</v>
      </c>
      <c r="G23" s="40">
        <f>REA!G19</f>
        <v>0</v>
      </c>
      <c r="H23" s="40">
        <f>REA!H19</f>
        <v>0</v>
      </c>
      <c r="I23" s="40">
        <f>REA!I19</f>
        <v>0</v>
      </c>
    </row>
    <row r="24" spans="1:11" ht="15" customHeight="1">
      <c r="A24" s="24"/>
      <c r="B24" s="7" t="s">
        <v>823</v>
      </c>
      <c r="C24" s="42"/>
      <c r="D24" s="42"/>
      <c r="E24" s="42"/>
      <c r="F24" s="42"/>
      <c r="G24" s="42"/>
      <c r="H24" s="42"/>
      <c r="I24" s="42"/>
    </row>
    <row r="25" spans="1:11" ht="15" customHeight="1">
      <c r="A25" s="24">
        <f>A23+1</f>
        <v>7</v>
      </c>
      <c r="B25" s="12" t="s">
        <v>80</v>
      </c>
      <c r="C25" s="40">
        <f>EAD!C84</f>
        <v>0</v>
      </c>
      <c r="D25" s="40">
        <f>EAD!D84</f>
        <v>0</v>
      </c>
      <c r="E25" s="40">
        <f>EAD!E84</f>
        <v>0</v>
      </c>
      <c r="F25" s="40">
        <f>EAD!F84</f>
        <v>0</v>
      </c>
      <c r="G25" s="40">
        <f>EAD!G84</f>
        <v>0</v>
      </c>
      <c r="H25" s="40">
        <f>EAD!H84</f>
        <v>0</v>
      </c>
      <c r="I25" s="40">
        <f>EAD!I84</f>
        <v>0</v>
      </c>
    </row>
    <row r="26" spans="1:11" ht="15" customHeight="1">
      <c r="A26" s="24">
        <f t="shared" ref="A26" si="1">A25+1</f>
        <v>8</v>
      </c>
      <c r="B26" s="12" t="s">
        <v>769</v>
      </c>
      <c r="C26" s="40">
        <f>EAD!C85</f>
        <v>0</v>
      </c>
      <c r="D26" s="40">
        <f>EAD!D85</f>
        <v>0</v>
      </c>
      <c r="E26" s="40">
        <f>EAD!E85</f>
        <v>0</v>
      </c>
      <c r="F26" s="40">
        <f>EAD!F85</f>
        <v>0</v>
      </c>
      <c r="G26" s="40">
        <f>EAD!G85</f>
        <v>0</v>
      </c>
      <c r="H26" s="40">
        <f>EAD!H85</f>
        <v>0</v>
      </c>
      <c r="I26" s="40">
        <f>EAD!I85</f>
        <v>0</v>
      </c>
    </row>
    <row r="27" spans="1:11" ht="15" customHeight="1">
      <c r="A27" s="24"/>
      <c r="B27" s="37" t="s">
        <v>827</v>
      </c>
      <c r="C27" s="50"/>
      <c r="D27" s="42"/>
      <c r="E27" s="42"/>
      <c r="F27" s="42"/>
      <c r="G27" s="42"/>
      <c r="H27" s="42"/>
      <c r="I27" s="42"/>
    </row>
    <row r="28" spans="1:11" ht="15" customHeight="1">
      <c r="A28" s="24">
        <f>A26+1</f>
        <v>9</v>
      </c>
      <c r="B28" s="12" t="s">
        <v>80</v>
      </c>
      <c r="C28" s="40">
        <f t="shared" ref="C28:I29" si="2">IF(C25=0,0,C22/C25*100)</f>
        <v>0</v>
      </c>
      <c r="D28" s="40">
        <f t="shared" si="2"/>
        <v>0</v>
      </c>
      <c r="E28" s="40">
        <f t="shared" si="2"/>
        <v>0</v>
      </c>
      <c r="F28" s="40">
        <f t="shared" si="2"/>
        <v>0</v>
      </c>
      <c r="G28" s="40">
        <f t="shared" si="2"/>
        <v>0</v>
      </c>
      <c r="H28" s="40">
        <f t="shared" si="2"/>
        <v>0</v>
      </c>
      <c r="I28" s="40">
        <f t="shared" si="2"/>
        <v>0</v>
      </c>
    </row>
    <row r="29" spans="1:11" ht="15" customHeight="1">
      <c r="A29" s="24">
        <f t="shared" ref="A29" si="3">A28+1</f>
        <v>10</v>
      </c>
      <c r="B29" s="12" t="s">
        <v>769</v>
      </c>
      <c r="C29" s="40">
        <f t="shared" si="2"/>
        <v>0</v>
      </c>
      <c r="D29" s="40">
        <f t="shared" si="2"/>
        <v>0</v>
      </c>
      <c r="E29" s="40">
        <f t="shared" si="2"/>
        <v>0</v>
      </c>
      <c r="F29" s="40">
        <f t="shared" si="2"/>
        <v>0</v>
      </c>
      <c r="G29" s="40">
        <f t="shared" si="2"/>
        <v>0</v>
      </c>
      <c r="H29" s="40">
        <f t="shared" si="2"/>
        <v>0</v>
      </c>
      <c r="I29" s="40">
        <f t="shared" si="2"/>
        <v>0</v>
      </c>
    </row>
    <row r="30" spans="1:11" ht="15" customHeight="1">
      <c r="A30" s="121"/>
    </row>
    <row r="32" spans="1:11" ht="15" customHeight="1">
      <c r="A32" s="596" t="s">
        <v>839</v>
      </c>
      <c r="B32" s="597"/>
      <c r="C32" s="442" t="s">
        <v>45</v>
      </c>
      <c r="D32" s="453" t="str">
        <f>Resultat!$D$1</f>
        <v>Basisscenario</v>
      </c>
      <c r="E32" s="453"/>
      <c r="F32" s="453"/>
      <c r="G32" s="454" t="str">
        <f>Resultat!$G$1</f>
        <v>Stress-scenario</v>
      </c>
      <c r="H32" s="454"/>
      <c r="I32" s="454"/>
      <c r="K32" s="31" t="s">
        <v>171</v>
      </c>
    </row>
    <row r="33" spans="1:23" ht="15" customHeight="1">
      <c r="A33" s="598"/>
      <c r="B33" s="599"/>
      <c r="C33" s="442"/>
      <c r="D33" s="453"/>
      <c r="E33" s="453"/>
      <c r="F33" s="453"/>
      <c r="G33" s="454"/>
      <c r="H33" s="454"/>
      <c r="I33" s="454"/>
    </row>
    <row r="34" spans="1:23" ht="15" customHeight="1">
      <c r="A34" s="598"/>
      <c r="B34" s="599"/>
      <c r="C34" s="72" t="s">
        <v>1</v>
      </c>
      <c r="D34" s="442" t="s">
        <v>22</v>
      </c>
      <c r="E34" s="442"/>
      <c r="F34" s="442"/>
      <c r="G34" s="442" t="s">
        <v>22</v>
      </c>
      <c r="H34" s="442"/>
      <c r="I34" s="442"/>
    </row>
    <row r="35" spans="1:23" ht="15" customHeight="1">
      <c r="A35" s="598"/>
      <c r="B35" s="599"/>
      <c r="C35" s="72" t="s">
        <v>229</v>
      </c>
      <c r="D35" s="443" t="s">
        <v>229</v>
      </c>
      <c r="E35" s="443"/>
      <c r="F35" s="443"/>
      <c r="G35" s="443" t="s">
        <v>229</v>
      </c>
      <c r="H35" s="443"/>
      <c r="I35" s="443"/>
      <c r="K35" s="531" t="s">
        <v>689</v>
      </c>
      <c r="S35" s="15"/>
      <c r="T35" s="161"/>
      <c r="U35" s="161"/>
      <c r="V35" s="161"/>
      <c r="W35" s="161"/>
    </row>
    <row r="36" spans="1:23" ht="15" customHeight="1">
      <c r="A36" s="600"/>
      <c r="B36" s="601"/>
      <c r="C36" s="72">
        <f>Resultat!$C$5</f>
        <v>2025</v>
      </c>
      <c r="D36" s="72">
        <f>Resultat!$D$5</f>
        <v>2026</v>
      </c>
      <c r="E36" s="72">
        <f>Resultat!$E$5</f>
        <v>2027</v>
      </c>
      <c r="F36" s="72">
        <f>Resultat!$F$5</f>
        <v>2028</v>
      </c>
      <c r="G36" s="72">
        <f>Resultat!$G$5</f>
        <v>2026</v>
      </c>
      <c r="H36" s="72">
        <f>Resultat!$H$5</f>
        <v>2027</v>
      </c>
      <c r="I36" s="72">
        <f>Resultat!$I$5</f>
        <v>2028</v>
      </c>
      <c r="K36" s="532"/>
      <c r="S36" s="15"/>
      <c r="T36" s="161"/>
      <c r="U36" s="161"/>
      <c r="V36" s="161"/>
      <c r="W36" s="161"/>
    </row>
    <row r="37" spans="1:23" ht="15" customHeight="1">
      <c r="A37" s="24"/>
      <c r="B37" s="7" t="s">
        <v>825</v>
      </c>
      <c r="C37" s="42"/>
      <c r="D37" s="42"/>
      <c r="E37" s="42"/>
      <c r="F37" s="42"/>
      <c r="G37" s="42"/>
      <c r="H37" s="42"/>
      <c r="I37" s="42"/>
      <c r="K37" s="97"/>
    </row>
    <row r="38" spans="1:23" ht="15" customHeight="1">
      <c r="A38" s="24">
        <f>A29+1</f>
        <v>11</v>
      </c>
      <c r="B38" s="12" t="s">
        <v>80</v>
      </c>
      <c r="C38" s="40">
        <f t="shared" ref="C38:I39" si="4">(C9/100)*C25</f>
        <v>0</v>
      </c>
      <c r="D38" s="40">
        <f t="shared" si="4"/>
        <v>0</v>
      </c>
      <c r="E38" s="40">
        <f t="shared" si="4"/>
        <v>0</v>
      </c>
      <c r="F38" s="40">
        <f t="shared" si="4"/>
        <v>0</v>
      </c>
      <c r="G38" s="40">
        <f t="shared" si="4"/>
        <v>0</v>
      </c>
      <c r="H38" s="40">
        <f t="shared" si="4"/>
        <v>0</v>
      </c>
      <c r="I38" s="40">
        <f t="shared" si="4"/>
        <v>0</v>
      </c>
      <c r="K38" s="97" t="s">
        <v>870</v>
      </c>
      <c r="T38" s="47"/>
    </row>
    <row r="39" spans="1:23" ht="15" customHeight="1">
      <c r="A39" s="24">
        <f>A38+1</f>
        <v>12</v>
      </c>
      <c r="B39" s="12" t="s">
        <v>769</v>
      </c>
      <c r="C39" s="40">
        <f t="shared" si="4"/>
        <v>0</v>
      </c>
      <c r="D39" s="40">
        <f t="shared" si="4"/>
        <v>0</v>
      </c>
      <c r="E39" s="40">
        <f t="shared" si="4"/>
        <v>0</v>
      </c>
      <c r="F39" s="40">
        <f t="shared" si="4"/>
        <v>0</v>
      </c>
      <c r="G39" s="40">
        <f t="shared" si="4"/>
        <v>0</v>
      </c>
      <c r="H39" s="40">
        <f t="shared" si="4"/>
        <v>0</v>
      </c>
      <c r="I39" s="40">
        <f t="shared" si="4"/>
        <v>0</v>
      </c>
      <c r="K39" s="98" t="s">
        <v>871</v>
      </c>
    </row>
    <row r="41" spans="1:23" ht="15" customHeight="1">
      <c r="S41" s="15"/>
      <c r="T41" s="161"/>
      <c r="U41" s="161"/>
      <c r="V41" s="161"/>
      <c r="W41" s="161"/>
    </row>
    <row r="42" spans="1:23" ht="15" customHeight="1">
      <c r="S42" s="15"/>
      <c r="T42" s="161"/>
      <c r="U42" s="161"/>
      <c r="V42" s="161"/>
      <c r="W42" s="161"/>
    </row>
  </sheetData>
  <sheetProtection algorithmName="SHA-512" hashValue="1PtKclGeXFo613EURUJSfsMy1pB1w5/v+3fyiZqdGRHG1NxIdFLLtuf5L6iO8XcYOn5oxPtmXhazF9VvVAOslg==" saltValue="17K8A1uVHjWd/K3iejQoiw==" spinCount="100000" sheet="1" objects="1" scenarios="1"/>
  <mergeCells count="33">
    <mergeCell ref="L3:L4"/>
    <mergeCell ref="L9:L10"/>
    <mergeCell ref="L12:L13"/>
    <mergeCell ref="K14:L14"/>
    <mergeCell ref="D1:F1"/>
    <mergeCell ref="G1:I1"/>
    <mergeCell ref="K3:K4"/>
    <mergeCell ref="G5:I5"/>
    <mergeCell ref="D6:F6"/>
    <mergeCell ref="G6:I6"/>
    <mergeCell ref="G18:I18"/>
    <mergeCell ref="D19:F19"/>
    <mergeCell ref="G19:I19"/>
    <mergeCell ref="A14:I14"/>
    <mergeCell ref="C16:C17"/>
    <mergeCell ref="D16:F17"/>
    <mergeCell ref="G16:I17"/>
    <mergeCell ref="K35:K36"/>
    <mergeCell ref="A16:B20"/>
    <mergeCell ref="A3:B7"/>
    <mergeCell ref="C3:C4"/>
    <mergeCell ref="D3:F4"/>
    <mergeCell ref="G3:I4"/>
    <mergeCell ref="D5:F5"/>
    <mergeCell ref="A32:B36"/>
    <mergeCell ref="C32:C33"/>
    <mergeCell ref="D32:F33"/>
    <mergeCell ref="G32:I33"/>
    <mergeCell ref="D34:F34"/>
    <mergeCell ref="G34:I34"/>
    <mergeCell ref="D35:F35"/>
    <mergeCell ref="G35:I35"/>
    <mergeCell ref="D18:F18"/>
  </mergeCells>
  <pageMargins left="0.70866141732283472" right="0.70866141732283472" top="0.74803149606299213" bottom="0.74803149606299213" header="0.31496062992125984" footer="0.31496062992125984"/>
  <pageSetup paperSize="9" scale="79" fitToHeight="0" orientation="landscape" r:id="rId1"/>
  <headerFooter>
    <oddHeader>&amp;C
Finanstilsynets makroøkonomiske stresstest</oddHeader>
    <oddFooter>&amp;L&amp;A&amp;R&amp;P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Ark14">
    <pageSetUpPr fitToPage="1"/>
  </sheetPr>
  <dimension ref="A1:M108"/>
  <sheetViews>
    <sheetView workbookViewId="0">
      <selection activeCell="C15" sqref="C15:I15"/>
    </sheetView>
  </sheetViews>
  <sheetFormatPr defaultColWidth="9.140625" defaultRowHeight="15" customHeight="1"/>
  <cols>
    <col min="1" max="1" width="5.7109375" style="66" customWidth="1"/>
    <col min="2" max="2" width="60.7109375" style="6" customWidth="1"/>
    <col min="3" max="9" width="9.7109375" style="6" customWidth="1"/>
    <col min="10" max="10" width="5.7109375" style="6" customWidth="1"/>
    <col min="11" max="11" width="24.28515625" style="6" bestFit="1" customWidth="1"/>
    <col min="12" max="12" width="35.28515625" style="6" bestFit="1" customWidth="1"/>
    <col min="13" max="16384" width="9.140625" style="6"/>
  </cols>
  <sheetData>
    <row r="1" spans="1:13" ht="15" customHeight="1">
      <c r="A1" s="481" t="s">
        <v>59</v>
      </c>
      <c r="B1" s="482"/>
      <c r="C1" s="442" t="s">
        <v>45</v>
      </c>
      <c r="D1" s="453" t="str">
        <f>Resultat!$D$1</f>
        <v>Basisscenario</v>
      </c>
      <c r="E1" s="453"/>
      <c r="F1" s="453"/>
      <c r="G1" s="454" t="str">
        <f>Resultat!$G$1</f>
        <v>Stress-scenario</v>
      </c>
      <c r="H1" s="454"/>
      <c r="I1" s="454"/>
    </row>
    <row r="2" spans="1:13" ht="15" customHeight="1">
      <c r="A2" s="483"/>
      <c r="B2" s="484"/>
      <c r="C2" s="442"/>
      <c r="D2" s="453"/>
      <c r="E2" s="453"/>
      <c r="F2" s="453"/>
      <c r="G2" s="454"/>
      <c r="H2" s="454"/>
      <c r="I2" s="454"/>
      <c r="L2" s="2"/>
    </row>
    <row r="3" spans="1:13" ht="15" customHeight="1">
      <c r="A3" s="483"/>
      <c r="B3" s="484"/>
      <c r="C3" s="72" t="s">
        <v>1</v>
      </c>
      <c r="D3" s="442" t="s">
        <v>22</v>
      </c>
      <c r="E3" s="442"/>
      <c r="F3" s="442"/>
      <c r="G3" s="442" t="s">
        <v>22</v>
      </c>
      <c r="H3" s="442"/>
      <c r="I3" s="442"/>
      <c r="M3" s="2"/>
    </row>
    <row r="4" spans="1:13" ht="15" customHeight="1">
      <c r="A4" s="483"/>
      <c r="B4" s="484"/>
      <c r="C4" s="72" t="s">
        <v>229</v>
      </c>
      <c r="D4" s="443" t="s">
        <v>229</v>
      </c>
      <c r="E4" s="443"/>
      <c r="F4" s="443"/>
      <c r="G4" s="443" t="s">
        <v>229</v>
      </c>
      <c r="H4" s="443"/>
      <c r="I4" s="443"/>
      <c r="K4" s="455" t="s">
        <v>689</v>
      </c>
      <c r="L4" s="455" t="s">
        <v>743</v>
      </c>
    </row>
    <row r="5" spans="1:13" ht="15" customHeight="1">
      <c r="A5" s="485"/>
      <c r="B5" s="486"/>
      <c r="C5" s="72">
        <f>Resultat!$C$5</f>
        <v>2025</v>
      </c>
      <c r="D5" s="72">
        <f>Resultat!$D$5</f>
        <v>2026</v>
      </c>
      <c r="E5" s="72">
        <f>Resultat!$E$5</f>
        <v>2027</v>
      </c>
      <c r="F5" s="72">
        <f>Resultat!$F$5</f>
        <v>2028</v>
      </c>
      <c r="G5" s="72">
        <f>Resultat!$G$5</f>
        <v>2026</v>
      </c>
      <c r="H5" s="72">
        <f>Resultat!$H$5</f>
        <v>2027</v>
      </c>
      <c r="I5" s="72">
        <f>Resultat!$I$5</f>
        <v>2028</v>
      </c>
      <c r="K5" s="455"/>
      <c r="L5" s="455"/>
    </row>
    <row r="6" spans="1:13" ht="15" customHeight="1">
      <c r="A6" s="24"/>
      <c r="B6" s="7" t="s">
        <v>62</v>
      </c>
      <c r="C6" s="40"/>
      <c r="D6" s="40"/>
      <c r="E6" s="40"/>
      <c r="F6" s="40"/>
      <c r="G6" s="40"/>
      <c r="H6" s="40"/>
      <c r="I6" s="40"/>
      <c r="K6" s="131"/>
      <c r="L6" s="116"/>
    </row>
    <row r="7" spans="1:13" ht="15" customHeight="1">
      <c r="A7" s="24"/>
      <c r="B7" s="9" t="s">
        <v>87</v>
      </c>
      <c r="C7" s="40"/>
      <c r="D7" s="40"/>
      <c r="E7" s="40"/>
      <c r="F7" s="40"/>
      <c r="G7" s="40"/>
      <c r="H7" s="40"/>
      <c r="I7" s="40"/>
      <c r="K7" s="115"/>
      <c r="L7" s="116"/>
    </row>
    <row r="8" spans="1:13" ht="15" customHeight="1">
      <c r="A8" s="24">
        <v>1</v>
      </c>
      <c r="B8" s="12" t="s">
        <v>107</v>
      </c>
      <c r="C8" s="61"/>
      <c r="D8" s="61"/>
      <c r="E8" s="61"/>
      <c r="F8" s="61"/>
      <c r="G8" s="61"/>
      <c r="H8" s="61"/>
      <c r="I8" s="61"/>
      <c r="K8" s="102" t="s">
        <v>412</v>
      </c>
      <c r="L8" s="141"/>
    </row>
    <row r="9" spans="1:13" ht="15" customHeight="1">
      <c r="A9" s="24">
        <f>A8+1</f>
        <v>2</v>
      </c>
      <c r="B9" s="12" t="s">
        <v>108</v>
      </c>
      <c r="C9" s="61"/>
      <c r="D9" s="61"/>
      <c r="E9" s="61"/>
      <c r="F9" s="61"/>
      <c r="G9" s="61"/>
      <c r="H9" s="61"/>
      <c r="I9" s="61"/>
      <c r="K9" s="102" t="s">
        <v>413</v>
      </c>
      <c r="L9" s="141"/>
    </row>
    <row r="10" spans="1:13" ht="15" customHeight="1">
      <c r="A10" s="24">
        <f t="shared" ref="A10:A15" si="0">A9+1</f>
        <v>3</v>
      </c>
      <c r="B10" s="12" t="s">
        <v>109</v>
      </c>
      <c r="C10" s="61"/>
      <c r="D10" s="61"/>
      <c r="E10" s="61"/>
      <c r="F10" s="61"/>
      <c r="G10" s="61"/>
      <c r="H10" s="61"/>
      <c r="I10" s="61"/>
      <c r="K10" s="102" t="s">
        <v>414</v>
      </c>
      <c r="L10" s="141"/>
    </row>
    <row r="11" spans="1:13" ht="15" customHeight="1">
      <c r="A11" s="24">
        <f t="shared" si="0"/>
        <v>4</v>
      </c>
      <c r="B11" s="12" t="s">
        <v>110</v>
      </c>
      <c r="C11" s="61"/>
      <c r="D11" s="61"/>
      <c r="E11" s="61"/>
      <c r="F11" s="61"/>
      <c r="G11" s="61"/>
      <c r="H11" s="61"/>
      <c r="I11" s="61"/>
      <c r="K11" s="102" t="s">
        <v>415</v>
      </c>
      <c r="L11" s="141"/>
    </row>
    <row r="12" spans="1:13" ht="15" customHeight="1">
      <c r="A12" s="24">
        <f t="shared" si="0"/>
        <v>5</v>
      </c>
      <c r="B12" s="12" t="s">
        <v>104</v>
      </c>
      <c r="C12" s="61"/>
      <c r="D12" s="61"/>
      <c r="E12" s="61"/>
      <c r="F12" s="61"/>
      <c r="G12" s="61"/>
      <c r="H12" s="61"/>
      <c r="I12" s="61"/>
      <c r="K12" s="102" t="s">
        <v>416</v>
      </c>
      <c r="L12" s="141"/>
    </row>
    <row r="13" spans="1:13" ht="15" customHeight="1">
      <c r="A13" s="24">
        <f t="shared" si="0"/>
        <v>6</v>
      </c>
      <c r="B13" s="12" t="s">
        <v>105</v>
      </c>
      <c r="C13" s="61"/>
      <c r="D13" s="61"/>
      <c r="E13" s="61"/>
      <c r="F13" s="61"/>
      <c r="G13" s="61"/>
      <c r="H13" s="61"/>
      <c r="I13" s="61"/>
      <c r="K13" s="102" t="s">
        <v>417</v>
      </c>
      <c r="L13" s="141"/>
    </row>
    <row r="14" spans="1:13" ht="15" customHeight="1">
      <c r="A14" s="24">
        <f t="shared" si="0"/>
        <v>7</v>
      </c>
      <c r="B14" s="12" t="s">
        <v>106</v>
      </c>
      <c r="C14" s="61"/>
      <c r="D14" s="61"/>
      <c r="E14" s="61"/>
      <c r="F14" s="61"/>
      <c r="G14" s="61"/>
      <c r="H14" s="61"/>
      <c r="I14" s="61"/>
      <c r="K14" s="102" t="s">
        <v>418</v>
      </c>
      <c r="L14" s="141"/>
    </row>
    <row r="15" spans="1:13" ht="15" customHeight="1">
      <c r="A15" s="24">
        <f t="shared" si="0"/>
        <v>8</v>
      </c>
      <c r="B15" s="9" t="s">
        <v>88</v>
      </c>
      <c r="C15" s="40">
        <f>SUM(C8:C14)</f>
        <v>0</v>
      </c>
      <c r="D15" s="40">
        <f t="shared" ref="D15:I15" si="1">SUM(D8:D14)</f>
        <v>0</v>
      </c>
      <c r="E15" s="40">
        <f t="shared" si="1"/>
        <v>0</v>
      </c>
      <c r="F15" s="40">
        <f t="shared" si="1"/>
        <v>0</v>
      </c>
      <c r="G15" s="40">
        <f t="shared" si="1"/>
        <v>0</v>
      </c>
      <c r="H15" s="40">
        <f t="shared" si="1"/>
        <v>0</v>
      </c>
      <c r="I15" s="40">
        <f t="shared" si="1"/>
        <v>0</v>
      </c>
      <c r="K15" s="102" t="s">
        <v>419</v>
      </c>
      <c r="L15" s="142"/>
    </row>
    <row r="16" spans="1:13" ht="15" customHeight="1">
      <c r="A16" s="24"/>
      <c r="B16" s="13"/>
      <c r="C16" s="40"/>
      <c r="D16" s="40"/>
      <c r="E16" s="40"/>
      <c r="F16" s="40"/>
      <c r="G16" s="40"/>
      <c r="H16" s="40"/>
      <c r="I16" s="40"/>
      <c r="K16" s="115"/>
      <c r="L16" s="142"/>
    </row>
    <row r="17" spans="1:12" ht="15" customHeight="1">
      <c r="A17" s="24"/>
      <c r="B17" s="9" t="s">
        <v>89</v>
      </c>
      <c r="C17" s="40"/>
      <c r="D17" s="40"/>
      <c r="E17" s="40"/>
      <c r="F17" s="40"/>
      <c r="G17" s="40"/>
      <c r="H17" s="40"/>
      <c r="I17" s="40"/>
      <c r="K17" s="104"/>
      <c r="L17" s="116"/>
    </row>
    <row r="18" spans="1:12" ht="15" customHeight="1">
      <c r="A18" s="24">
        <v>9</v>
      </c>
      <c r="B18" s="12" t="s">
        <v>107</v>
      </c>
      <c r="C18" s="61"/>
      <c r="D18" s="61"/>
      <c r="E18" s="61"/>
      <c r="F18" s="61"/>
      <c r="G18" s="61"/>
      <c r="H18" s="61"/>
      <c r="I18" s="61"/>
      <c r="K18" s="102" t="s">
        <v>420</v>
      </c>
      <c r="L18" s="141"/>
    </row>
    <row r="19" spans="1:12" ht="15" customHeight="1">
      <c r="A19" s="24">
        <f>A18+1</f>
        <v>10</v>
      </c>
      <c r="B19" s="12" t="s">
        <v>108</v>
      </c>
      <c r="C19" s="61"/>
      <c r="D19" s="61"/>
      <c r="E19" s="61"/>
      <c r="F19" s="61"/>
      <c r="G19" s="61"/>
      <c r="H19" s="61"/>
      <c r="I19" s="61"/>
      <c r="K19" s="102" t="s">
        <v>421</v>
      </c>
      <c r="L19" s="141"/>
    </row>
    <row r="20" spans="1:12" ht="15" customHeight="1">
      <c r="A20" s="24">
        <f t="shared" ref="A20:A25" si="2">A19+1</f>
        <v>11</v>
      </c>
      <c r="B20" s="12" t="s">
        <v>109</v>
      </c>
      <c r="C20" s="61"/>
      <c r="D20" s="61"/>
      <c r="E20" s="61"/>
      <c r="F20" s="61"/>
      <c r="G20" s="61"/>
      <c r="H20" s="61"/>
      <c r="I20" s="61"/>
      <c r="K20" s="102" t="s">
        <v>422</v>
      </c>
      <c r="L20" s="141"/>
    </row>
    <row r="21" spans="1:12" ht="15" customHeight="1">
      <c r="A21" s="24">
        <f t="shared" si="2"/>
        <v>12</v>
      </c>
      <c r="B21" s="12" t="s">
        <v>110</v>
      </c>
      <c r="C21" s="61"/>
      <c r="D21" s="61"/>
      <c r="E21" s="61"/>
      <c r="F21" s="61"/>
      <c r="G21" s="61"/>
      <c r="H21" s="61"/>
      <c r="I21" s="61"/>
      <c r="K21" s="102" t="s">
        <v>423</v>
      </c>
      <c r="L21" s="141"/>
    </row>
    <row r="22" spans="1:12" ht="15" customHeight="1">
      <c r="A22" s="24">
        <f t="shared" si="2"/>
        <v>13</v>
      </c>
      <c r="B22" s="12" t="s">
        <v>104</v>
      </c>
      <c r="C22" s="61"/>
      <c r="D22" s="61"/>
      <c r="E22" s="61"/>
      <c r="F22" s="61"/>
      <c r="G22" s="61"/>
      <c r="H22" s="61"/>
      <c r="I22" s="61"/>
      <c r="K22" s="102" t="s">
        <v>424</v>
      </c>
      <c r="L22" s="141"/>
    </row>
    <row r="23" spans="1:12" ht="15" customHeight="1">
      <c r="A23" s="24">
        <f t="shared" si="2"/>
        <v>14</v>
      </c>
      <c r="B23" s="12" t="s">
        <v>105</v>
      </c>
      <c r="C23" s="61"/>
      <c r="D23" s="61"/>
      <c r="E23" s="61"/>
      <c r="F23" s="61"/>
      <c r="G23" s="61"/>
      <c r="H23" s="61"/>
      <c r="I23" s="61"/>
      <c r="K23" s="102" t="s">
        <v>425</v>
      </c>
      <c r="L23" s="141"/>
    </row>
    <row r="24" spans="1:12" ht="15" customHeight="1">
      <c r="A24" s="24">
        <f t="shared" si="2"/>
        <v>15</v>
      </c>
      <c r="B24" s="12" t="s">
        <v>106</v>
      </c>
      <c r="C24" s="61"/>
      <c r="D24" s="61"/>
      <c r="E24" s="61"/>
      <c r="F24" s="61"/>
      <c r="G24" s="61"/>
      <c r="H24" s="61"/>
      <c r="I24" s="61"/>
      <c r="K24" s="102" t="s">
        <v>426</v>
      </c>
      <c r="L24" s="141"/>
    </row>
    <row r="25" spans="1:12" ht="15" customHeight="1">
      <c r="A25" s="24">
        <f t="shared" si="2"/>
        <v>16</v>
      </c>
      <c r="B25" s="9" t="s">
        <v>90</v>
      </c>
      <c r="C25" s="40">
        <f>SUM(C18:C24)</f>
        <v>0</v>
      </c>
      <c r="D25" s="40">
        <f t="shared" ref="D25:I25" si="3">SUM(D18:D24)</f>
        <v>0</v>
      </c>
      <c r="E25" s="40">
        <f t="shared" si="3"/>
        <v>0</v>
      </c>
      <c r="F25" s="40">
        <f t="shared" si="3"/>
        <v>0</v>
      </c>
      <c r="G25" s="40">
        <f t="shared" si="3"/>
        <v>0</v>
      </c>
      <c r="H25" s="40">
        <f t="shared" si="3"/>
        <v>0</v>
      </c>
      <c r="I25" s="40">
        <f t="shared" si="3"/>
        <v>0</v>
      </c>
      <c r="K25" s="102" t="s">
        <v>427</v>
      </c>
      <c r="L25" s="116"/>
    </row>
    <row r="26" spans="1:12" ht="15" customHeight="1">
      <c r="A26" s="24"/>
      <c r="B26" s="12"/>
      <c r="C26" s="40"/>
      <c r="D26" s="40"/>
      <c r="E26" s="40"/>
      <c r="F26" s="40"/>
      <c r="G26" s="40"/>
      <c r="H26" s="40"/>
      <c r="I26" s="40"/>
      <c r="K26" s="115"/>
      <c r="L26" s="116"/>
    </row>
    <row r="27" spans="1:12" ht="15" customHeight="1">
      <c r="A27" s="24"/>
      <c r="B27" s="9" t="s">
        <v>62</v>
      </c>
      <c r="C27" s="40"/>
      <c r="D27" s="40"/>
      <c r="E27" s="40"/>
      <c r="F27" s="40"/>
      <c r="G27" s="40"/>
      <c r="H27" s="40"/>
      <c r="I27" s="40"/>
      <c r="K27" s="104"/>
      <c r="L27" s="116"/>
    </row>
    <row r="28" spans="1:12" ht="15" customHeight="1">
      <c r="A28" s="24">
        <v>17</v>
      </c>
      <c r="B28" s="12" t="s">
        <v>107</v>
      </c>
      <c r="C28" s="40">
        <f>C8+C18</f>
        <v>0</v>
      </c>
      <c r="D28" s="40">
        <f t="shared" ref="D28:I28" si="4">D8+D18</f>
        <v>0</v>
      </c>
      <c r="E28" s="40">
        <f t="shared" si="4"/>
        <v>0</v>
      </c>
      <c r="F28" s="40">
        <f t="shared" si="4"/>
        <v>0</v>
      </c>
      <c r="G28" s="40">
        <f t="shared" si="4"/>
        <v>0</v>
      </c>
      <c r="H28" s="40">
        <f t="shared" si="4"/>
        <v>0</v>
      </c>
      <c r="I28" s="40">
        <f t="shared" si="4"/>
        <v>0</v>
      </c>
      <c r="K28" s="102" t="s">
        <v>428</v>
      </c>
      <c r="L28" s="116"/>
    </row>
    <row r="29" spans="1:12" ht="15" customHeight="1">
      <c r="A29" s="24">
        <f>A28+1</f>
        <v>18</v>
      </c>
      <c r="B29" s="12" t="s">
        <v>108</v>
      </c>
      <c r="C29" s="40">
        <f t="shared" ref="C29:C35" si="5">C9+C19</f>
        <v>0</v>
      </c>
      <c r="D29" s="40">
        <f t="shared" ref="D29:I29" si="6">D9+D19</f>
        <v>0</v>
      </c>
      <c r="E29" s="40">
        <f t="shared" si="6"/>
        <v>0</v>
      </c>
      <c r="F29" s="40">
        <f t="shared" si="6"/>
        <v>0</v>
      </c>
      <c r="G29" s="40">
        <f t="shared" si="6"/>
        <v>0</v>
      </c>
      <c r="H29" s="40">
        <f t="shared" si="6"/>
        <v>0</v>
      </c>
      <c r="I29" s="40">
        <f t="shared" si="6"/>
        <v>0</v>
      </c>
      <c r="K29" s="102" t="s">
        <v>429</v>
      </c>
      <c r="L29" s="116"/>
    </row>
    <row r="30" spans="1:12" ht="15" customHeight="1">
      <c r="A30" s="24">
        <f t="shared" ref="A30:A35" si="7">A29+1</f>
        <v>19</v>
      </c>
      <c r="B30" s="12" t="s">
        <v>109</v>
      </c>
      <c r="C30" s="40">
        <f t="shared" si="5"/>
        <v>0</v>
      </c>
      <c r="D30" s="40">
        <f t="shared" ref="D30:I30" si="8">D10+D20</f>
        <v>0</v>
      </c>
      <c r="E30" s="40">
        <f t="shared" si="8"/>
        <v>0</v>
      </c>
      <c r="F30" s="40">
        <f t="shared" si="8"/>
        <v>0</v>
      </c>
      <c r="G30" s="40">
        <f t="shared" si="8"/>
        <v>0</v>
      </c>
      <c r="H30" s="40">
        <f t="shared" si="8"/>
        <v>0</v>
      </c>
      <c r="I30" s="40">
        <f t="shared" si="8"/>
        <v>0</v>
      </c>
      <c r="K30" s="102" t="s">
        <v>430</v>
      </c>
      <c r="L30" s="116"/>
    </row>
    <row r="31" spans="1:12" ht="15" customHeight="1">
      <c r="A31" s="24">
        <f t="shared" si="7"/>
        <v>20</v>
      </c>
      <c r="B31" s="12" t="s">
        <v>110</v>
      </c>
      <c r="C31" s="40">
        <f t="shared" si="5"/>
        <v>0</v>
      </c>
      <c r="D31" s="40">
        <f t="shared" ref="D31:I31" si="9">D11+D21</f>
        <v>0</v>
      </c>
      <c r="E31" s="40">
        <f t="shared" si="9"/>
        <v>0</v>
      </c>
      <c r="F31" s="40">
        <f t="shared" si="9"/>
        <v>0</v>
      </c>
      <c r="G31" s="40">
        <f t="shared" si="9"/>
        <v>0</v>
      </c>
      <c r="H31" s="40">
        <f t="shared" si="9"/>
        <v>0</v>
      </c>
      <c r="I31" s="40">
        <f t="shared" si="9"/>
        <v>0</v>
      </c>
      <c r="K31" s="102" t="s">
        <v>431</v>
      </c>
      <c r="L31" s="116"/>
    </row>
    <row r="32" spans="1:12" ht="15" customHeight="1">
      <c r="A32" s="24">
        <f t="shared" si="7"/>
        <v>21</v>
      </c>
      <c r="B32" s="12" t="s">
        <v>104</v>
      </c>
      <c r="C32" s="40">
        <f t="shared" si="5"/>
        <v>0</v>
      </c>
      <c r="D32" s="40">
        <f t="shared" ref="D32:I32" si="10">D12+D22</f>
        <v>0</v>
      </c>
      <c r="E32" s="40">
        <f t="shared" si="10"/>
        <v>0</v>
      </c>
      <c r="F32" s="40">
        <f t="shared" si="10"/>
        <v>0</v>
      </c>
      <c r="G32" s="40">
        <f t="shared" si="10"/>
        <v>0</v>
      </c>
      <c r="H32" s="40">
        <f t="shared" si="10"/>
        <v>0</v>
      </c>
      <c r="I32" s="40">
        <f t="shared" si="10"/>
        <v>0</v>
      </c>
      <c r="K32" s="102" t="s">
        <v>432</v>
      </c>
      <c r="L32" s="116"/>
    </row>
    <row r="33" spans="1:12" ht="15" customHeight="1">
      <c r="A33" s="24">
        <f t="shared" si="7"/>
        <v>22</v>
      </c>
      <c r="B33" s="12" t="s">
        <v>105</v>
      </c>
      <c r="C33" s="40">
        <f t="shared" si="5"/>
        <v>0</v>
      </c>
      <c r="D33" s="40">
        <f t="shared" ref="D33:I33" si="11">D13+D23</f>
        <v>0</v>
      </c>
      <c r="E33" s="40">
        <f t="shared" si="11"/>
        <v>0</v>
      </c>
      <c r="F33" s="40">
        <f t="shared" si="11"/>
        <v>0</v>
      </c>
      <c r="G33" s="40">
        <f t="shared" si="11"/>
        <v>0</v>
      </c>
      <c r="H33" s="40">
        <f t="shared" si="11"/>
        <v>0</v>
      </c>
      <c r="I33" s="40">
        <f t="shared" si="11"/>
        <v>0</v>
      </c>
      <c r="K33" s="102" t="s">
        <v>433</v>
      </c>
      <c r="L33" s="116"/>
    </row>
    <row r="34" spans="1:12" ht="15" customHeight="1">
      <c r="A34" s="24">
        <f t="shared" si="7"/>
        <v>23</v>
      </c>
      <c r="B34" s="12" t="s">
        <v>106</v>
      </c>
      <c r="C34" s="40">
        <f t="shared" si="5"/>
        <v>0</v>
      </c>
      <c r="D34" s="40">
        <f t="shared" ref="D34:I34" si="12">D14+D24</f>
        <v>0</v>
      </c>
      <c r="E34" s="40">
        <f t="shared" si="12"/>
        <v>0</v>
      </c>
      <c r="F34" s="40">
        <f t="shared" si="12"/>
        <v>0</v>
      </c>
      <c r="G34" s="40">
        <f t="shared" si="12"/>
        <v>0</v>
      </c>
      <c r="H34" s="40">
        <f t="shared" si="12"/>
        <v>0</v>
      </c>
      <c r="I34" s="40">
        <f t="shared" si="12"/>
        <v>0</v>
      </c>
      <c r="K34" s="102" t="s">
        <v>434</v>
      </c>
      <c r="L34" s="116"/>
    </row>
    <row r="35" spans="1:12" ht="15" customHeight="1">
      <c r="A35" s="24">
        <f t="shared" si="7"/>
        <v>24</v>
      </c>
      <c r="B35" s="9" t="s">
        <v>67</v>
      </c>
      <c r="C35" s="40">
        <f t="shared" si="5"/>
        <v>0</v>
      </c>
      <c r="D35" s="40">
        <f t="shared" ref="D35:I35" si="13">D15+D25</f>
        <v>0</v>
      </c>
      <c r="E35" s="40">
        <f t="shared" si="13"/>
        <v>0</v>
      </c>
      <c r="F35" s="40">
        <f t="shared" si="13"/>
        <v>0</v>
      </c>
      <c r="G35" s="40">
        <f t="shared" si="13"/>
        <v>0</v>
      </c>
      <c r="H35" s="40">
        <f t="shared" si="13"/>
        <v>0</v>
      </c>
      <c r="I35" s="40">
        <f t="shared" si="13"/>
        <v>0</v>
      </c>
      <c r="K35" s="102" t="s">
        <v>435</v>
      </c>
      <c r="L35" s="116"/>
    </row>
    <row r="36" spans="1:12" ht="15" customHeight="1">
      <c r="A36" s="24"/>
      <c r="B36" s="7"/>
      <c r="C36" s="40"/>
      <c r="D36" s="40"/>
      <c r="E36" s="40"/>
      <c r="F36" s="40"/>
      <c r="G36" s="40"/>
      <c r="H36" s="40"/>
      <c r="I36" s="40"/>
      <c r="K36" s="113"/>
      <c r="L36" s="114"/>
    </row>
    <row r="37" spans="1:12" ht="15" customHeight="1">
      <c r="A37" s="24"/>
      <c r="B37" s="7" t="s">
        <v>63</v>
      </c>
      <c r="C37" s="40"/>
      <c r="D37" s="40"/>
      <c r="E37" s="40"/>
      <c r="F37" s="40"/>
      <c r="G37" s="40"/>
      <c r="H37" s="40"/>
      <c r="I37" s="40"/>
      <c r="K37" s="115"/>
      <c r="L37" s="116"/>
    </row>
    <row r="38" spans="1:12" ht="15" customHeight="1">
      <c r="A38" s="24"/>
      <c r="B38" s="9" t="s">
        <v>91</v>
      </c>
      <c r="C38" s="40"/>
      <c r="D38" s="40"/>
      <c r="E38" s="40"/>
      <c r="F38" s="40"/>
      <c r="G38" s="40"/>
      <c r="H38" s="40"/>
      <c r="I38" s="40"/>
      <c r="K38" s="115"/>
      <c r="L38" s="116"/>
    </row>
    <row r="39" spans="1:12" ht="15" customHeight="1">
      <c r="A39" s="24">
        <v>25</v>
      </c>
      <c r="B39" s="12" t="s">
        <v>107</v>
      </c>
      <c r="C39" s="61"/>
      <c r="D39" s="61"/>
      <c r="E39" s="61"/>
      <c r="F39" s="61"/>
      <c r="G39" s="61"/>
      <c r="H39" s="61"/>
      <c r="I39" s="61"/>
      <c r="K39" s="102" t="s">
        <v>436</v>
      </c>
      <c r="L39" s="116"/>
    </row>
    <row r="40" spans="1:12" ht="15" customHeight="1">
      <c r="A40" s="24">
        <f>A39+1</f>
        <v>26</v>
      </c>
      <c r="B40" s="12" t="s">
        <v>108</v>
      </c>
      <c r="C40" s="61"/>
      <c r="D40" s="61"/>
      <c r="E40" s="61"/>
      <c r="F40" s="61"/>
      <c r="G40" s="61"/>
      <c r="H40" s="61"/>
      <c r="I40" s="61"/>
      <c r="K40" s="102" t="s">
        <v>437</v>
      </c>
      <c r="L40" s="116"/>
    </row>
    <row r="41" spans="1:12" ht="15" customHeight="1">
      <c r="A41" s="24">
        <f t="shared" ref="A41:A46" si="14">A40+1</f>
        <v>27</v>
      </c>
      <c r="B41" s="12" t="s">
        <v>109</v>
      </c>
      <c r="C41" s="61"/>
      <c r="D41" s="61"/>
      <c r="E41" s="61"/>
      <c r="F41" s="61"/>
      <c r="G41" s="61"/>
      <c r="H41" s="61"/>
      <c r="I41" s="61"/>
      <c r="K41" s="102" t="s">
        <v>438</v>
      </c>
      <c r="L41" s="116"/>
    </row>
    <row r="42" spans="1:12" ht="15" customHeight="1">
      <c r="A42" s="24">
        <f t="shared" si="14"/>
        <v>28</v>
      </c>
      <c r="B42" s="12" t="s">
        <v>110</v>
      </c>
      <c r="C42" s="61"/>
      <c r="D42" s="61"/>
      <c r="E42" s="61"/>
      <c r="F42" s="61"/>
      <c r="G42" s="61"/>
      <c r="H42" s="61"/>
      <c r="I42" s="61"/>
      <c r="K42" s="102" t="s">
        <v>439</v>
      </c>
      <c r="L42" s="116"/>
    </row>
    <row r="43" spans="1:12" ht="15" customHeight="1">
      <c r="A43" s="24">
        <f t="shared" si="14"/>
        <v>29</v>
      </c>
      <c r="B43" s="12" t="s">
        <v>104</v>
      </c>
      <c r="C43" s="61"/>
      <c r="D43" s="61"/>
      <c r="E43" s="61"/>
      <c r="F43" s="61"/>
      <c r="G43" s="61"/>
      <c r="H43" s="61"/>
      <c r="I43" s="61"/>
      <c r="K43" s="102" t="s">
        <v>440</v>
      </c>
      <c r="L43" s="116"/>
    </row>
    <row r="44" spans="1:12" ht="15" customHeight="1">
      <c r="A44" s="24">
        <f t="shared" si="14"/>
        <v>30</v>
      </c>
      <c r="B44" s="12" t="s">
        <v>105</v>
      </c>
      <c r="C44" s="61"/>
      <c r="D44" s="61"/>
      <c r="E44" s="61"/>
      <c r="F44" s="61"/>
      <c r="G44" s="61"/>
      <c r="H44" s="61"/>
      <c r="I44" s="61"/>
      <c r="K44" s="102" t="s">
        <v>441</v>
      </c>
      <c r="L44" s="116"/>
    </row>
    <row r="45" spans="1:12" ht="15" customHeight="1">
      <c r="A45" s="24">
        <f t="shared" si="14"/>
        <v>31</v>
      </c>
      <c r="B45" s="12" t="s">
        <v>106</v>
      </c>
      <c r="C45" s="61"/>
      <c r="D45" s="61"/>
      <c r="E45" s="61"/>
      <c r="F45" s="61"/>
      <c r="G45" s="61"/>
      <c r="H45" s="61"/>
      <c r="I45" s="61"/>
      <c r="K45" s="102" t="s">
        <v>442</v>
      </c>
      <c r="L45" s="116"/>
    </row>
    <row r="46" spans="1:12" ht="15" customHeight="1">
      <c r="A46" s="24">
        <f t="shared" si="14"/>
        <v>32</v>
      </c>
      <c r="B46" s="9" t="s">
        <v>92</v>
      </c>
      <c r="C46" s="40">
        <f>SUM(C39:C45)</f>
        <v>0</v>
      </c>
      <c r="D46" s="40">
        <f t="shared" ref="D46:I46" si="15">SUM(D39:D45)</f>
        <v>0</v>
      </c>
      <c r="E46" s="40">
        <f t="shared" si="15"/>
        <v>0</v>
      </c>
      <c r="F46" s="40">
        <f t="shared" si="15"/>
        <v>0</v>
      </c>
      <c r="G46" s="40">
        <f t="shared" si="15"/>
        <v>0</v>
      </c>
      <c r="H46" s="40">
        <f t="shared" si="15"/>
        <v>0</v>
      </c>
      <c r="I46" s="40">
        <f t="shared" si="15"/>
        <v>0</v>
      </c>
      <c r="K46" s="102" t="s">
        <v>443</v>
      </c>
      <c r="L46" s="116"/>
    </row>
    <row r="47" spans="1:12" ht="15" customHeight="1">
      <c r="A47" s="24"/>
      <c r="B47" s="9"/>
      <c r="C47" s="40"/>
      <c r="D47" s="40"/>
      <c r="E47" s="40"/>
      <c r="F47" s="40"/>
      <c r="G47" s="40"/>
      <c r="H47" s="40"/>
      <c r="I47" s="40"/>
      <c r="K47" s="115"/>
      <c r="L47" s="116"/>
    </row>
    <row r="48" spans="1:12" ht="15" customHeight="1">
      <c r="A48" s="24"/>
      <c r="B48" s="9" t="s">
        <v>93</v>
      </c>
      <c r="C48" s="40"/>
      <c r="D48" s="40"/>
      <c r="E48" s="40"/>
      <c r="F48" s="40"/>
      <c r="G48" s="40"/>
      <c r="H48" s="40"/>
      <c r="I48" s="40"/>
      <c r="K48" s="115"/>
      <c r="L48" s="116"/>
    </row>
    <row r="49" spans="1:12" ht="15" customHeight="1">
      <c r="A49" s="24">
        <v>33</v>
      </c>
      <c r="B49" s="12" t="s">
        <v>107</v>
      </c>
      <c r="C49" s="61"/>
      <c r="D49" s="61"/>
      <c r="E49" s="61"/>
      <c r="F49" s="61"/>
      <c r="G49" s="61"/>
      <c r="H49" s="61"/>
      <c r="I49" s="61"/>
      <c r="K49" s="102" t="s">
        <v>444</v>
      </c>
      <c r="L49" s="116"/>
    </row>
    <row r="50" spans="1:12" ht="15" customHeight="1">
      <c r="A50" s="24">
        <f>A49+1</f>
        <v>34</v>
      </c>
      <c r="B50" s="12" t="s">
        <v>108</v>
      </c>
      <c r="C50" s="61"/>
      <c r="D50" s="61"/>
      <c r="E50" s="61"/>
      <c r="F50" s="61"/>
      <c r="G50" s="61"/>
      <c r="H50" s="61"/>
      <c r="I50" s="61"/>
      <c r="K50" s="102" t="s">
        <v>445</v>
      </c>
      <c r="L50" s="116"/>
    </row>
    <row r="51" spans="1:12" ht="15" customHeight="1">
      <c r="A51" s="24">
        <f t="shared" ref="A51:A56" si="16">A50+1</f>
        <v>35</v>
      </c>
      <c r="B51" s="12" t="s">
        <v>109</v>
      </c>
      <c r="C51" s="61"/>
      <c r="D51" s="61"/>
      <c r="E51" s="61"/>
      <c r="F51" s="61"/>
      <c r="G51" s="61"/>
      <c r="H51" s="61"/>
      <c r="I51" s="61"/>
      <c r="K51" s="102" t="s">
        <v>446</v>
      </c>
      <c r="L51" s="116"/>
    </row>
    <row r="52" spans="1:12" ht="15" customHeight="1">
      <c r="A52" s="24">
        <f t="shared" si="16"/>
        <v>36</v>
      </c>
      <c r="B52" s="12" t="s">
        <v>110</v>
      </c>
      <c r="C52" s="61"/>
      <c r="D52" s="61"/>
      <c r="E52" s="61"/>
      <c r="F52" s="61"/>
      <c r="G52" s="61"/>
      <c r="H52" s="61"/>
      <c r="I52" s="61"/>
      <c r="K52" s="102" t="s">
        <v>447</v>
      </c>
      <c r="L52" s="116"/>
    </row>
    <row r="53" spans="1:12" ht="15" customHeight="1">
      <c r="A53" s="24">
        <f t="shared" si="16"/>
        <v>37</v>
      </c>
      <c r="B53" s="12" t="s">
        <v>104</v>
      </c>
      <c r="C53" s="61"/>
      <c r="D53" s="61"/>
      <c r="E53" s="61"/>
      <c r="F53" s="61"/>
      <c r="G53" s="61"/>
      <c r="H53" s="61"/>
      <c r="I53" s="61"/>
      <c r="K53" s="102" t="s">
        <v>448</v>
      </c>
      <c r="L53" s="116"/>
    </row>
    <row r="54" spans="1:12" ht="15" customHeight="1">
      <c r="A54" s="24">
        <f t="shared" si="16"/>
        <v>38</v>
      </c>
      <c r="B54" s="12" t="s">
        <v>105</v>
      </c>
      <c r="C54" s="61"/>
      <c r="D54" s="61"/>
      <c r="E54" s="61"/>
      <c r="F54" s="61"/>
      <c r="G54" s="61"/>
      <c r="H54" s="61"/>
      <c r="I54" s="61"/>
      <c r="K54" s="102" t="s">
        <v>449</v>
      </c>
      <c r="L54" s="116"/>
    </row>
    <row r="55" spans="1:12" ht="15" customHeight="1">
      <c r="A55" s="24">
        <f t="shared" si="16"/>
        <v>39</v>
      </c>
      <c r="B55" s="12" t="s">
        <v>106</v>
      </c>
      <c r="C55" s="61"/>
      <c r="D55" s="61"/>
      <c r="E55" s="61"/>
      <c r="F55" s="61"/>
      <c r="G55" s="61"/>
      <c r="H55" s="61"/>
      <c r="I55" s="61"/>
      <c r="K55" s="102" t="s">
        <v>450</v>
      </c>
      <c r="L55" s="116"/>
    </row>
    <row r="56" spans="1:12" ht="15" customHeight="1">
      <c r="A56" s="24">
        <f t="shared" si="16"/>
        <v>40</v>
      </c>
      <c r="B56" s="9" t="s">
        <v>94</v>
      </c>
      <c r="C56" s="40">
        <f>SUM(C49:C55)</f>
        <v>0</v>
      </c>
      <c r="D56" s="40">
        <f t="shared" ref="D56:I56" si="17">SUM(D49:D55)</f>
        <v>0</v>
      </c>
      <c r="E56" s="40">
        <f t="shared" si="17"/>
        <v>0</v>
      </c>
      <c r="F56" s="40">
        <f t="shared" si="17"/>
        <v>0</v>
      </c>
      <c r="G56" s="40">
        <f t="shared" si="17"/>
        <v>0</v>
      </c>
      <c r="H56" s="40">
        <f t="shared" si="17"/>
        <v>0</v>
      </c>
      <c r="I56" s="40">
        <f t="shared" si="17"/>
        <v>0</v>
      </c>
      <c r="K56" s="102" t="s">
        <v>451</v>
      </c>
      <c r="L56" s="116"/>
    </row>
    <row r="57" spans="1:12" ht="15" customHeight="1">
      <c r="A57" s="24"/>
      <c r="B57" s="9"/>
      <c r="C57" s="40"/>
      <c r="D57" s="40"/>
      <c r="E57" s="40"/>
      <c r="F57" s="40"/>
      <c r="G57" s="40"/>
      <c r="H57" s="40"/>
      <c r="I57" s="40"/>
      <c r="K57" s="115"/>
      <c r="L57" s="116"/>
    </row>
    <row r="58" spans="1:12" ht="15" customHeight="1">
      <c r="A58" s="24"/>
      <c r="B58" s="9" t="s">
        <v>63</v>
      </c>
      <c r="C58" s="40"/>
      <c r="D58" s="40"/>
      <c r="E58" s="40"/>
      <c r="F58" s="40"/>
      <c r="G58" s="40"/>
      <c r="H58" s="40"/>
      <c r="I58" s="40"/>
      <c r="K58" s="115"/>
      <c r="L58" s="116"/>
    </row>
    <row r="59" spans="1:12" ht="15" customHeight="1">
      <c r="A59" s="24">
        <v>41</v>
      </c>
      <c r="B59" s="12" t="s">
        <v>107</v>
      </c>
      <c r="C59" s="40">
        <f>C39+C49</f>
        <v>0</v>
      </c>
      <c r="D59" s="40">
        <f t="shared" ref="D59:I59" si="18">D39+D49</f>
        <v>0</v>
      </c>
      <c r="E59" s="40">
        <f t="shared" si="18"/>
        <v>0</v>
      </c>
      <c r="F59" s="40">
        <f t="shared" si="18"/>
        <v>0</v>
      </c>
      <c r="G59" s="40">
        <f t="shared" si="18"/>
        <v>0</v>
      </c>
      <c r="H59" s="40">
        <f t="shared" si="18"/>
        <v>0</v>
      </c>
      <c r="I59" s="40">
        <f t="shared" si="18"/>
        <v>0</v>
      </c>
      <c r="K59" s="102" t="s">
        <v>452</v>
      </c>
      <c r="L59" s="116"/>
    </row>
    <row r="60" spans="1:12" ht="15" customHeight="1">
      <c r="A60" s="24">
        <f>A59+1</f>
        <v>42</v>
      </c>
      <c r="B60" s="12" t="s">
        <v>108</v>
      </c>
      <c r="C60" s="40">
        <f t="shared" ref="C60:C66" si="19">C40+C50</f>
        <v>0</v>
      </c>
      <c r="D60" s="40">
        <f t="shared" ref="D60:I60" si="20">D40+D50</f>
        <v>0</v>
      </c>
      <c r="E60" s="40">
        <f t="shared" si="20"/>
        <v>0</v>
      </c>
      <c r="F60" s="40">
        <f t="shared" si="20"/>
        <v>0</v>
      </c>
      <c r="G60" s="40">
        <f t="shared" si="20"/>
        <v>0</v>
      </c>
      <c r="H60" s="40">
        <f t="shared" si="20"/>
        <v>0</v>
      </c>
      <c r="I60" s="40">
        <f t="shared" si="20"/>
        <v>0</v>
      </c>
      <c r="K60" s="102" t="s">
        <v>453</v>
      </c>
      <c r="L60" s="116"/>
    </row>
    <row r="61" spans="1:12" ht="15" customHeight="1">
      <c r="A61" s="24">
        <f t="shared" ref="A61:A66" si="21">A60+1</f>
        <v>43</v>
      </c>
      <c r="B61" s="12" t="s">
        <v>109</v>
      </c>
      <c r="C61" s="40">
        <f t="shared" si="19"/>
        <v>0</v>
      </c>
      <c r="D61" s="40">
        <f t="shared" ref="D61:I61" si="22">D41+D51</f>
        <v>0</v>
      </c>
      <c r="E61" s="40">
        <f t="shared" si="22"/>
        <v>0</v>
      </c>
      <c r="F61" s="40">
        <f t="shared" si="22"/>
        <v>0</v>
      </c>
      <c r="G61" s="40">
        <f t="shared" si="22"/>
        <v>0</v>
      </c>
      <c r="H61" s="40">
        <f t="shared" si="22"/>
        <v>0</v>
      </c>
      <c r="I61" s="40">
        <f t="shared" si="22"/>
        <v>0</v>
      </c>
      <c r="K61" s="102" t="s">
        <v>454</v>
      </c>
      <c r="L61" s="116"/>
    </row>
    <row r="62" spans="1:12" ht="15" customHeight="1">
      <c r="A62" s="24">
        <f t="shared" si="21"/>
        <v>44</v>
      </c>
      <c r="B62" s="12" t="s">
        <v>110</v>
      </c>
      <c r="C62" s="40">
        <f t="shared" si="19"/>
        <v>0</v>
      </c>
      <c r="D62" s="40">
        <f t="shared" ref="D62:I62" si="23">D42+D52</f>
        <v>0</v>
      </c>
      <c r="E62" s="40">
        <f t="shared" si="23"/>
        <v>0</v>
      </c>
      <c r="F62" s="40">
        <f t="shared" si="23"/>
        <v>0</v>
      </c>
      <c r="G62" s="40">
        <f t="shared" si="23"/>
        <v>0</v>
      </c>
      <c r="H62" s="40">
        <f t="shared" si="23"/>
        <v>0</v>
      </c>
      <c r="I62" s="40">
        <f t="shared" si="23"/>
        <v>0</v>
      </c>
      <c r="K62" s="102" t="s">
        <v>455</v>
      </c>
      <c r="L62" s="116"/>
    </row>
    <row r="63" spans="1:12" ht="15" customHeight="1">
      <c r="A63" s="24">
        <f t="shared" si="21"/>
        <v>45</v>
      </c>
      <c r="B63" s="12" t="s">
        <v>104</v>
      </c>
      <c r="C63" s="40">
        <f t="shared" si="19"/>
        <v>0</v>
      </c>
      <c r="D63" s="40">
        <f t="shared" ref="D63:I63" si="24">D43+D53</f>
        <v>0</v>
      </c>
      <c r="E63" s="40">
        <f t="shared" si="24"/>
        <v>0</v>
      </c>
      <c r="F63" s="40">
        <f t="shared" si="24"/>
        <v>0</v>
      </c>
      <c r="G63" s="40">
        <f t="shared" si="24"/>
        <v>0</v>
      </c>
      <c r="H63" s="40">
        <f t="shared" si="24"/>
        <v>0</v>
      </c>
      <c r="I63" s="40">
        <f t="shared" si="24"/>
        <v>0</v>
      </c>
      <c r="K63" s="102" t="s">
        <v>456</v>
      </c>
      <c r="L63" s="116"/>
    </row>
    <row r="64" spans="1:12" ht="15" customHeight="1">
      <c r="A64" s="24">
        <f t="shared" si="21"/>
        <v>46</v>
      </c>
      <c r="B64" s="12" t="s">
        <v>105</v>
      </c>
      <c r="C64" s="40">
        <f t="shared" si="19"/>
        <v>0</v>
      </c>
      <c r="D64" s="40">
        <f t="shared" ref="D64:I64" si="25">D44+D54</f>
        <v>0</v>
      </c>
      <c r="E64" s="40">
        <f t="shared" si="25"/>
        <v>0</v>
      </c>
      <c r="F64" s="40">
        <f t="shared" si="25"/>
        <v>0</v>
      </c>
      <c r="G64" s="40">
        <f t="shared" si="25"/>
        <v>0</v>
      </c>
      <c r="H64" s="40">
        <f t="shared" si="25"/>
        <v>0</v>
      </c>
      <c r="I64" s="40">
        <f t="shared" si="25"/>
        <v>0</v>
      </c>
      <c r="K64" s="102" t="s">
        <v>457</v>
      </c>
      <c r="L64" s="116"/>
    </row>
    <row r="65" spans="1:12" ht="15" customHeight="1">
      <c r="A65" s="24">
        <f t="shared" si="21"/>
        <v>47</v>
      </c>
      <c r="B65" s="12" t="s">
        <v>106</v>
      </c>
      <c r="C65" s="40">
        <f t="shared" si="19"/>
        <v>0</v>
      </c>
      <c r="D65" s="40">
        <f t="shared" ref="D65:I65" si="26">D45+D55</f>
        <v>0</v>
      </c>
      <c r="E65" s="40">
        <f t="shared" si="26"/>
        <v>0</v>
      </c>
      <c r="F65" s="40">
        <f t="shared" si="26"/>
        <v>0</v>
      </c>
      <c r="G65" s="40">
        <f t="shared" si="26"/>
        <v>0</v>
      </c>
      <c r="H65" s="40">
        <f t="shared" si="26"/>
        <v>0</v>
      </c>
      <c r="I65" s="40">
        <f t="shared" si="26"/>
        <v>0</v>
      </c>
      <c r="K65" s="102" t="s">
        <v>458</v>
      </c>
      <c r="L65" s="116"/>
    </row>
    <row r="66" spans="1:12" ht="15" customHeight="1">
      <c r="A66" s="24">
        <f t="shared" si="21"/>
        <v>48</v>
      </c>
      <c r="B66" s="9" t="s">
        <v>68</v>
      </c>
      <c r="C66" s="40">
        <f t="shared" si="19"/>
        <v>0</v>
      </c>
      <c r="D66" s="40">
        <f t="shared" ref="D66:I66" si="27">D46+D56</f>
        <v>0</v>
      </c>
      <c r="E66" s="40">
        <f t="shared" si="27"/>
        <v>0</v>
      </c>
      <c r="F66" s="40">
        <f t="shared" si="27"/>
        <v>0</v>
      </c>
      <c r="G66" s="40">
        <f t="shared" si="27"/>
        <v>0</v>
      </c>
      <c r="H66" s="40">
        <f t="shared" si="27"/>
        <v>0</v>
      </c>
      <c r="I66" s="40">
        <f t="shared" si="27"/>
        <v>0</v>
      </c>
      <c r="K66" s="102" t="s">
        <v>459</v>
      </c>
      <c r="L66" s="116"/>
    </row>
    <row r="67" spans="1:12" ht="15" customHeight="1">
      <c r="A67" s="24"/>
      <c r="B67" s="12"/>
      <c r="C67" s="40"/>
      <c r="D67" s="40"/>
      <c r="E67" s="40"/>
      <c r="F67" s="40"/>
      <c r="G67" s="40"/>
      <c r="H67" s="40"/>
      <c r="I67" s="40"/>
      <c r="K67" s="113"/>
      <c r="L67" s="114"/>
    </row>
    <row r="68" spans="1:12" ht="15" customHeight="1">
      <c r="A68" s="24"/>
      <c r="B68" s="7" t="s">
        <v>69</v>
      </c>
      <c r="C68" s="40"/>
      <c r="D68" s="40"/>
      <c r="E68" s="40"/>
      <c r="F68" s="40"/>
      <c r="G68" s="40"/>
      <c r="H68" s="40"/>
      <c r="I68" s="40"/>
      <c r="K68" s="115"/>
      <c r="L68" s="116"/>
    </row>
    <row r="69" spans="1:12" ht="15" customHeight="1">
      <c r="A69" s="24"/>
      <c r="B69" s="9" t="s">
        <v>95</v>
      </c>
      <c r="C69" s="40"/>
      <c r="D69" s="40"/>
      <c r="E69" s="40"/>
      <c r="F69" s="40"/>
      <c r="G69" s="40"/>
      <c r="H69" s="40"/>
      <c r="I69" s="40"/>
      <c r="K69" s="115"/>
      <c r="L69" s="116"/>
    </row>
    <row r="70" spans="1:12" ht="15" customHeight="1">
      <c r="A70" s="24">
        <v>49</v>
      </c>
      <c r="B70" s="12" t="s">
        <v>107</v>
      </c>
      <c r="C70" s="40">
        <f>C8+C39</f>
        <v>0</v>
      </c>
      <c r="D70" s="40">
        <f t="shared" ref="D70:I70" si="28">D8+D39</f>
        <v>0</v>
      </c>
      <c r="E70" s="40">
        <f t="shared" si="28"/>
        <v>0</v>
      </c>
      <c r="F70" s="40">
        <f t="shared" si="28"/>
        <v>0</v>
      </c>
      <c r="G70" s="40">
        <f t="shared" si="28"/>
        <v>0</v>
      </c>
      <c r="H70" s="40">
        <f t="shared" si="28"/>
        <v>0</v>
      </c>
      <c r="I70" s="40">
        <f t="shared" si="28"/>
        <v>0</v>
      </c>
      <c r="K70" s="102" t="s">
        <v>460</v>
      </c>
      <c r="L70" s="607" t="s">
        <v>980</v>
      </c>
    </row>
    <row r="71" spans="1:12" ht="15" customHeight="1">
      <c r="A71" s="24">
        <f>A70+1</f>
        <v>50</v>
      </c>
      <c r="B71" s="12" t="s">
        <v>108</v>
      </c>
      <c r="C71" s="40">
        <f t="shared" ref="C71:C77" si="29">C9+C40</f>
        <v>0</v>
      </c>
      <c r="D71" s="40">
        <f t="shared" ref="D71:I71" si="30">D9+D40</f>
        <v>0</v>
      </c>
      <c r="E71" s="40">
        <f t="shared" si="30"/>
        <v>0</v>
      </c>
      <c r="F71" s="40">
        <f t="shared" si="30"/>
        <v>0</v>
      </c>
      <c r="G71" s="40">
        <f t="shared" si="30"/>
        <v>0</v>
      </c>
      <c r="H71" s="40">
        <f t="shared" si="30"/>
        <v>0</v>
      </c>
      <c r="I71" s="40">
        <f t="shared" si="30"/>
        <v>0</v>
      </c>
      <c r="K71" s="102" t="s">
        <v>461</v>
      </c>
      <c r="L71" s="607"/>
    </row>
    <row r="72" spans="1:12" ht="15" customHeight="1">
      <c r="A72" s="24">
        <f t="shared" ref="A72:A77" si="31">A71+1</f>
        <v>51</v>
      </c>
      <c r="B72" s="12" t="s">
        <v>109</v>
      </c>
      <c r="C72" s="40">
        <f t="shared" si="29"/>
        <v>0</v>
      </c>
      <c r="D72" s="40">
        <f t="shared" ref="D72:I72" si="32">D10+D41</f>
        <v>0</v>
      </c>
      <c r="E72" s="40">
        <f t="shared" si="32"/>
        <v>0</v>
      </c>
      <c r="F72" s="40">
        <f t="shared" si="32"/>
        <v>0</v>
      </c>
      <c r="G72" s="40">
        <f t="shared" si="32"/>
        <v>0</v>
      </c>
      <c r="H72" s="40">
        <f t="shared" si="32"/>
        <v>0</v>
      </c>
      <c r="I72" s="40">
        <f t="shared" si="32"/>
        <v>0</v>
      </c>
      <c r="K72" s="102" t="s">
        <v>462</v>
      </c>
      <c r="L72" s="607"/>
    </row>
    <row r="73" spans="1:12" ht="15" customHeight="1">
      <c r="A73" s="24">
        <f t="shared" si="31"/>
        <v>52</v>
      </c>
      <c r="B73" s="12" t="s">
        <v>110</v>
      </c>
      <c r="C73" s="40">
        <f t="shared" si="29"/>
        <v>0</v>
      </c>
      <c r="D73" s="40">
        <f t="shared" ref="D73:I73" si="33">D11+D42</f>
        <v>0</v>
      </c>
      <c r="E73" s="40">
        <f t="shared" si="33"/>
        <v>0</v>
      </c>
      <c r="F73" s="40">
        <f t="shared" si="33"/>
        <v>0</v>
      </c>
      <c r="G73" s="40">
        <f t="shared" si="33"/>
        <v>0</v>
      </c>
      <c r="H73" s="40">
        <f t="shared" si="33"/>
        <v>0</v>
      </c>
      <c r="I73" s="40">
        <f t="shared" si="33"/>
        <v>0</v>
      </c>
      <c r="K73" s="102" t="s">
        <v>463</v>
      </c>
      <c r="L73" s="607"/>
    </row>
    <row r="74" spans="1:12" ht="15" customHeight="1">
      <c r="A74" s="24">
        <f t="shared" si="31"/>
        <v>53</v>
      </c>
      <c r="B74" s="12" t="s">
        <v>104</v>
      </c>
      <c r="C74" s="40">
        <f t="shared" si="29"/>
        <v>0</v>
      </c>
      <c r="D74" s="40">
        <f t="shared" ref="D74:I74" si="34">D12+D43</f>
        <v>0</v>
      </c>
      <c r="E74" s="40">
        <f t="shared" si="34"/>
        <v>0</v>
      </c>
      <c r="F74" s="40">
        <f t="shared" si="34"/>
        <v>0</v>
      </c>
      <c r="G74" s="40">
        <f t="shared" si="34"/>
        <v>0</v>
      </c>
      <c r="H74" s="40">
        <f t="shared" si="34"/>
        <v>0</v>
      </c>
      <c r="I74" s="40">
        <f t="shared" si="34"/>
        <v>0</v>
      </c>
      <c r="K74" s="102" t="s">
        <v>464</v>
      </c>
      <c r="L74" s="607"/>
    </row>
    <row r="75" spans="1:12" ht="15" customHeight="1">
      <c r="A75" s="24">
        <f t="shared" si="31"/>
        <v>54</v>
      </c>
      <c r="B75" s="12" t="s">
        <v>105</v>
      </c>
      <c r="C75" s="40">
        <f t="shared" si="29"/>
        <v>0</v>
      </c>
      <c r="D75" s="40">
        <f t="shared" ref="D75:I75" si="35">D13+D44</f>
        <v>0</v>
      </c>
      <c r="E75" s="40">
        <f t="shared" si="35"/>
        <v>0</v>
      </c>
      <c r="F75" s="40">
        <f t="shared" si="35"/>
        <v>0</v>
      </c>
      <c r="G75" s="40">
        <f t="shared" si="35"/>
        <v>0</v>
      </c>
      <c r="H75" s="40">
        <f t="shared" si="35"/>
        <v>0</v>
      </c>
      <c r="I75" s="40">
        <f t="shared" si="35"/>
        <v>0</v>
      </c>
      <c r="K75" s="102" t="s">
        <v>465</v>
      </c>
      <c r="L75" s="607"/>
    </row>
    <row r="76" spans="1:12" ht="15" customHeight="1">
      <c r="A76" s="24">
        <f t="shared" si="31"/>
        <v>55</v>
      </c>
      <c r="B76" s="12" t="s">
        <v>106</v>
      </c>
      <c r="C76" s="40">
        <f t="shared" si="29"/>
        <v>0</v>
      </c>
      <c r="D76" s="40">
        <f t="shared" ref="D76:I76" si="36">D14+D45</f>
        <v>0</v>
      </c>
      <c r="E76" s="40">
        <f t="shared" si="36"/>
        <v>0</v>
      </c>
      <c r="F76" s="40">
        <f t="shared" si="36"/>
        <v>0</v>
      </c>
      <c r="G76" s="40">
        <f t="shared" si="36"/>
        <v>0</v>
      </c>
      <c r="H76" s="40">
        <f t="shared" si="36"/>
        <v>0</v>
      </c>
      <c r="I76" s="40">
        <f t="shared" si="36"/>
        <v>0</v>
      </c>
      <c r="K76" s="102" t="s">
        <v>466</v>
      </c>
      <c r="L76" s="607"/>
    </row>
    <row r="77" spans="1:12" ht="15" customHeight="1">
      <c r="A77" s="24">
        <f t="shared" si="31"/>
        <v>56</v>
      </c>
      <c r="B77" s="9" t="s">
        <v>96</v>
      </c>
      <c r="C77" s="40">
        <f t="shared" si="29"/>
        <v>0</v>
      </c>
      <c r="D77" s="40">
        <f t="shared" ref="D77:I77" si="37">D15+D46</f>
        <v>0</v>
      </c>
      <c r="E77" s="40">
        <f t="shared" si="37"/>
        <v>0</v>
      </c>
      <c r="F77" s="40">
        <f t="shared" si="37"/>
        <v>0</v>
      </c>
      <c r="G77" s="40">
        <f t="shared" si="37"/>
        <v>0</v>
      </c>
      <c r="H77" s="40">
        <f t="shared" si="37"/>
        <v>0</v>
      </c>
      <c r="I77" s="40">
        <f t="shared" si="37"/>
        <v>0</v>
      </c>
      <c r="K77" s="103" t="s">
        <v>467</v>
      </c>
      <c r="L77" s="608"/>
    </row>
    <row r="78" spans="1:12" ht="15" customHeight="1">
      <c r="A78" s="24"/>
      <c r="B78" s="7"/>
      <c r="C78" s="40"/>
      <c r="D78" s="40"/>
      <c r="E78" s="40"/>
      <c r="F78" s="40"/>
      <c r="G78" s="40"/>
      <c r="H78" s="40"/>
      <c r="I78" s="40"/>
      <c r="K78" s="115"/>
      <c r="L78" s="142"/>
    </row>
    <row r="79" spans="1:12" ht="15" customHeight="1">
      <c r="A79" s="24"/>
      <c r="B79" s="9" t="s">
        <v>97</v>
      </c>
      <c r="C79" s="40"/>
      <c r="D79" s="40"/>
      <c r="E79" s="40"/>
      <c r="F79" s="40"/>
      <c r="G79" s="40"/>
      <c r="H79" s="40"/>
      <c r="I79" s="40"/>
      <c r="K79" s="115"/>
      <c r="L79" s="142"/>
    </row>
    <row r="80" spans="1:12" ht="15" customHeight="1">
      <c r="A80" s="24">
        <v>57</v>
      </c>
      <c r="B80" s="12" t="s">
        <v>107</v>
      </c>
      <c r="C80" s="40">
        <f>C18+C49</f>
        <v>0</v>
      </c>
      <c r="D80" s="40">
        <f t="shared" ref="D80:I80" si="38">D18+D49</f>
        <v>0</v>
      </c>
      <c r="E80" s="40">
        <f t="shared" si="38"/>
        <v>0</v>
      </c>
      <c r="F80" s="40">
        <f t="shared" si="38"/>
        <v>0</v>
      </c>
      <c r="G80" s="40">
        <f t="shared" si="38"/>
        <v>0</v>
      </c>
      <c r="H80" s="40">
        <f t="shared" si="38"/>
        <v>0</v>
      </c>
      <c r="I80" s="40">
        <f t="shared" si="38"/>
        <v>0</v>
      </c>
      <c r="K80" s="143" t="s">
        <v>468</v>
      </c>
      <c r="L80" s="606" t="s">
        <v>981</v>
      </c>
    </row>
    <row r="81" spans="1:12" ht="15" customHeight="1">
      <c r="A81" s="24">
        <f>A80+1</f>
        <v>58</v>
      </c>
      <c r="B81" s="12" t="s">
        <v>108</v>
      </c>
      <c r="C81" s="40">
        <f t="shared" ref="C81:C87" si="39">C19+C50</f>
        <v>0</v>
      </c>
      <c r="D81" s="40">
        <f t="shared" ref="D81:I81" si="40">D19+D50</f>
        <v>0</v>
      </c>
      <c r="E81" s="40">
        <f t="shared" si="40"/>
        <v>0</v>
      </c>
      <c r="F81" s="40">
        <f t="shared" si="40"/>
        <v>0</v>
      </c>
      <c r="G81" s="40">
        <f t="shared" si="40"/>
        <v>0</v>
      </c>
      <c r="H81" s="40">
        <f t="shared" si="40"/>
        <v>0</v>
      </c>
      <c r="I81" s="40">
        <f t="shared" si="40"/>
        <v>0</v>
      </c>
      <c r="K81" s="102" t="s">
        <v>469</v>
      </c>
      <c r="L81" s="607"/>
    </row>
    <row r="82" spans="1:12" ht="15" customHeight="1">
      <c r="A82" s="24">
        <f t="shared" ref="A82:A87" si="41">A81+1</f>
        <v>59</v>
      </c>
      <c r="B82" s="12" t="s">
        <v>109</v>
      </c>
      <c r="C82" s="40">
        <f t="shared" si="39"/>
        <v>0</v>
      </c>
      <c r="D82" s="40">
        <f t="shared" ref="D82:I82" si="42">D20+D51</f>
        <v>0</v>
      </c>
      <c r="E82" s="40">
        <f t="shared" si="42"/>
        <v>0</v>
      </c>
      <c r="F82" s="40">
        <f t="shared" si="42"/>
        <v>0</v>
      </c>
      <c r="G82" s="40">
        <f t="shared" si="42"/>
        <v>0</v>
      </c>
      <c r="H82" s="40">
        <f t="shared" si="42"/>
        <v>0</v>
      </c>
      <c r="I82" s="40">
        <f t="shared" si="42"/>
        <v>0</v>
      </c>
      <c r="K82" s="102" t="s">
        <v>470</v>
      </c>
      <c r="L82" s="607"/>
    </row>
    <row r="83" spans="1:12" ht="15" customHeight="1">
      <c r="A83" s="24">
        <f t="shared" si="41"/>
        <v>60</v>
      </c>
      <c r="B83" s="12" t="s">
        <v>110</v>
      </c>
      <c r="C83" s="40">
        <f t="shared" si="39"/>
        <v>0</v>
      </c>
      <c r="D83" s="40">
        <f t="shared" ref="D83:I83" si="43">D21+D52</f>
        <v>0</v>
      </c>
      <c r="E83" s="40">
        <f t="shared" si="43"/>
        <v>0</v>
      </c>
      <c r="F83" s="40">
        <f t="shared" si="43"/>
        <v>0</v>
      </c>
      <c r="G83" s="40">
        <f t="shared" si="43"/>
        <v>0</v>
      </c>
      <c r="H83" s="40">
        <f t="shared" si="43"/>
        <v>0</v>
      </c>
      <c r="I83" s="40">
        <f t="shared" si="43"/>
        <v>0</v>
      </c>
      <c r="K83" s="102" t="s">
        <v>471</v>
      </c>
      <c r="L83" s="607"/>
    </row>
    <row r="84" spans="1:12" ht="15" customHeight="1">
      <c r="A84" s="24">
        <f t="shared" si="41"/>
        <v>61</v>
      </c>
      <c r="B84" s="12" t="s">
        <v>104</v>
      </c>
      <c r="C84" s="40">
        <f t="shared" si="39"/>
        <v>0</v>
      </c>
      <c r="D84" s="40">
        <f t="shared" ref="D84:I84" si="44">D22+D53</f>
        <v>0</v>
      </c>
      <c r="E84" s="40">
        <f t="shared" si="44"/>
        <v>0</v>
      </c>
      <c r="F84" s="40">
        <f t="shared" si="44"/>
        <v>0</v>
      </c>
      <c r="G84" s="40">
        <f t="shared" si="44"/>
        <v>0</v>
      </c>
      <c r="H84" s="40">
        <f t="shared" si="44"/>
        <v>0</v>
      </c>
      <c r="I84" s="40">
        <f t="shared" si="44"/>
        <v>0</v>
      </c>
      <c r="K84" s="102" t="s">
        <v>472</v>
      </c>
      <c r="L84" s="607"/>
    </row>
    <row r="85" spans="1:12" ht="15" customHeight="1">
      <c r="A85" s="24">
        <f t="shared" si="41"/>
        <v>62</v>
      </c>
      <c r="B85" s="12" t="s">
        <v>105</v>
      </c>
      <c r="C85" s="40">
        <f t="shared" si="39"/>
        <v>0</v>
      </c>
      <c r="D85" s="40">
        <f t="shared" ref="D85:I85" si="45">D23+D54</f>
        <v>0</v>
      </c>
      <c r="E85" s="40">
        <f t="shared" si="45"/>
        <v>0</v>
      </c>
      <c r="F85" s="40">
        <f t="shared" si="45"/>
        <v>0</v>
      </c>
      <c r="G85" s="40">
        <f t="shared" si="45"/>
        <v>0</v>
      </c>
      <c r="H85" s="40">
        <f t="shared" si="45"/>
        <v>0</v>
      </c>
      <c r="I85" s="40">
        <f t="shared" si="45"/>
        <v>0</v>
      </c>
      <c r="K85" s="102" t="s">
        <v>473</v>
      </c>
      <c r="L85" s="607"/>
    </row>
    <row r="86" spans="1:12" ht="15" customHeight="1">
      <c r="A86" s="24">
        <f t="shared" si="41"/>
        <v>63</v>
      </c>
      <c r="B86" s="12" t="s">
        <v>106</v>
      </c>
      <c r="C86" s="40">
        <f t="shared" si="39"/>
        <v>0</v>
      </c>
      <c r="D86" s="40">
        <f t="shared" ref="D86:I86" si="46">D24+D55</f>
        <v>0</v>
      </c>
      <c r="E86" s="40">
        <f t="shared" si="46"/>
        <v>0</v>
      </c>
      <c r="F86" s="40">
        <f t="shared" si="46"/>
        <v>0</v>
      </c>
      <c r="G86" s="40">
        <f t="shared" si="46"/>
        <v>0</v>
      </c>
      <c r="H86" s="40">
        <f t="shared" si="46"/>
        <v>0</v>
      </c>
      <c r="I86" s="40">
        <f t="shared" si="46"/>
        <v>0</v>
      </c>
      <c r="K86" s="102" t="s">
        <v>474</v>
      </c>
      <c r="L86" s="607"/>
    </row>
    <row r="87" spans="1:12" ht="15" customHeight="1">
      <c r="A87" s="24">
        <f t="shared" si="41"/>
        <v>64</v>
      </c>
      <c r="B87" s="9" t="s">
        <v>98</v>
      </c>
      <c r="C87" s="40">
        <f t="shared" si="39"/>
        <v>0</v>
      </c>
      <c r="D87" s="40">
        <f t="shared" ref="D87:I87" si="47">D25+D56</f>
        <v>0</v>
      </c>
      <c r="E87" s="40">
        <f t="shared" si="47"/>
        <v>0</v>
      </c>
      <c r="F87" s="40">
        <f t="shared" si="47"/>
        <v>0</v>
      </c>
      <c r="G87" s="40">
        <f t="shared" si="47"/>
        <v>0</v>
      </c>
      <c r="H87" s="40">
        <f t="shared" si="47"/>
        <v>0</v>
      </c>
      <c r="I87" s="40">
        <f t="shared" si="47"/>
        <v>0</v>
      </c>
      <c r="K87" s="103" t="s">
        <v>475</v>
      </c>
      <c r="L87" s="608"/>
    </row>
    <row r="88" spans="1:12" ht="15" customHeight="1">
      <c r="A88" s="24"/>
      <c r="B88" s="7"/>
      <c r="C88" s="40"/>
      <c r="D88" s="40"/>
      <c r="E88" s="40"/>
      <c r="F88" s="40"/>
      <c r="G88" s="40"/>
      <c r="H88" s="40"/>
      <c r="I88" s="40"/>
      <c r="K88" s="115"/>
      <c r="L88" s="116"/>
    </row>
    <row r="89" spans="1:12" ht="15" customHeight="1">
      <c r="A89" s="24"/>
      <c r="B89" s="9" t="s">
        <v>69</v>
      </c>
      <c r="C89" s="40"/>
      <c r="D89" s="40"/>
      <c r="E89" s="40"/>
      <c r="F89" s="40"/>
      <c r="G89" s="40"/>
      <c r="H89" s="40"/>
      <c r="I89" s="40"/>
      <c r="K89" s="115"/>
      <c r="L89" s="116"/>
    </row>
    <row r="90" spans="1:12" ht="15" customHeight="1">
      <c r="A90" s="24">
        <v>65</v>
      </c>
      <c r="B90" s="12" t="s">
        <v>107</v>
      </c>
      <c r="C90" s="40">
        <f>C28+C59</f>
        <v>0</v>
      </c>
      <c r="D90" s="40">
        <f t="shared" ref="D90:I90" si="48">D28+D59</f>
        <v>0</v>
      </c>
      <c r="E90" s="40">
        <f t="shared" si="48"/>
        <v>0</v>
      </c>
      <c r="F90" s="40">
        <f t="shared" si="48"/>
        <v>0</v>
      </c>
      <c r="G90" s="40">
        <f t="shared" si="48"/>
        <v>0</v>
      </c>
      <c r="H90" s="40">
        <f t="shared" si="48"/>
        <v>0</v>
      </c>
      <c r="I90" s="40">
        <f t="shared" si="48"/>
        <v>0</v>
      </c>
      <c r="K90" s="102" t="s">
        <v>476</v>
      </c>
      <c r="L90" s="116"/>
    </row>
    <row r="91" spans="1:12" ht="15" customHeight="1">
      <c r="A91" s="24">
        <f>A90+1</f>
        <v>66</v>
      </c>
      <c r="B91" s="12" t="s">
        <v>108</v>
      </c>
      <c r="C91" s="40">
        <f t="shared" ref="C91:C97" si="49">C29+C60</f>
        <v>0</v>
      </c>
      <c r="D91" s="40">
        <f t="shared" ref="D91:I91" si="50">D29+D60</f>
        <v>0</v>
      </c>
      <c r="E91" s="40">
        <f t="shared" si="50"/>
        <v>0</v>
      </c>
      <c r="F91" s="40">
        <f t="shared" si="50"/>
        <v>0</v>
      </c>
      <c r="G91" s="40">
        <f t="shared" si="50"/>
        <v>0</v>
      </c>
      <c r="H91" s="40">
        <f t="shared" si="50"/>
        <v>0</v>
      </c>
      <c r="I91" s="40">
        <f t="shared" si="50"/>
        <v>0</v>
      </c>
      <c r="K91" s="102" t="s">
        <v>477</v>
      </c>
      <c r="L91" s="116"/>
    </row>
    <row r="92" spans="1:12" ht="15" customHeight="1">
      <c r="A92" s="24">
        <f t="shared" ref="A92:A97" si="51">A91+1</f>
        <v>67</v>
      </c>
      <c r="B92" s="12" t="s">
        <v>109</v>
      </c>
      <c r="C92" s="40">
        <f t="shared" si="49"/>
        <v>0</v>
      </c>
      <c r="D92" s="40">
        <f t="shared" ref="D92:I92" si="52">D30+D61</f>
        <v>0</v>
      </c>
      <c r="E92" s="40">
        <f t="shared" si="52"/>
        <v>0</v>
      </c>
      <c r="F92" s="40">
        <f t="shared" si="52"/>
        <v>0</v>
      </c>
      <c r="G92" s="40">
        <f t="shared" si="52"/>
        <v>0</v>
      </c>
      <c r="H92" s="40">
        <f t="shared" si="52"/>
        <v>0</v>
      </c>
      <c r="I92" s="40">
        <f t="shared" si="52"/>
        <v>0</v>
      </c>
      <c r="K92" s="102" t="s">
        <v>478</v>
      </c>
      <c r="L92" s="116"/>
    </row>
    <row r="93" spans="1:12" ht="15" customHeight="1">
      <c r="A93" s="24">
        <f t="shared" si="51"/>
        <v>68</v>
      </c>
      <c r="B93" s="12" t="s">
        <v>110</v>
      </c>
      <c r="C93" s="40">
        <f t="shared" si="49"/>
        <v>0</v>
      </c>
      <c r="D93" s="40">
        <f t="shared" ref="D93:I93" si="53">D31+D62</f>
        <v>0</v>
      </c>
      <c r="E93" s="40">
        <f t="shared" si="53"/>
        <v>0</v>
      </c>
      <c r="F93" s="40">
        <f t="shared" si="53"/>
        <v>0</v>
      </c>
      <c r="G93" s="40">
        <f t="shared" si="53"/>
        <v>0</v>
      </c>
      <c r="H93" s="40">
        <f t="shared" si="53"/>
        <v>0</v>
      </c>
      <c r="I93" s="40">
        <f t="shared" si="53"/>
        <v>0</v>
      </c>
      <c r="K93" s="102" t="s">
        <v>479</v>
      </c>
      <c r="L93" s="116"/>
    </row>
    <row r="94" spans="1:12" ht="15" customHeight="1">
      <c r="A94" s="24">
        <f t="shared" si="51"/>
        <v>69</v>
      </c>
      <c r="B94" s="12" t="s">
        <v>104</v>
      </c>
      <c r="C94" s="40">
        <f t="shared" si="49"/>
        <v>0</v>
      </c>
      <c r="D94" s="40">
        <f t="shared" ref="D94:I94" si="54">D32+D63</f>
        <v>0</v>
      </c>
      <c r="E94" s="40">
        <f t="shared" si="54"/>
        <v>0</v>
      </c>
      <c r="F94" s="40">
        <f t="shared" si="54"/>
        <v>0</v>
      </c>
      <c r="G94" s="40">
        <f t="shared" si="54"/>
        <v>0</v>
      </c>
      <c r="H94" s="40">
        <f t="shared" si="54"/>
        <v>0</v>
      </c>
      <c r="I94" s="40">
        <f t="shared" si="54"/>
        <v>0</v>
      </c>
      <c r="K94" s="102" t="s">
        <v>480</v>
      </c>
      <c r="L94" s="116"/>
    </row>
    <row r="95" spans="1:12" ht="15" customHeight="1">
      <c r="A95" s="24">
        <f t="shared" si="51"/>
        <v>70</v>
      </c>
      <c r="B95" s="12" t="s">
        <v>105</v>
      </c>
      <c r="C95" s="40">
        <f t="shared" si="49"/>
        <v>0</v>
      </c>
      <c r="D95" s="40">
        <f t="shared" ref="D95:I95" si="55">D33+D64</f>
        <v>0</v>
      </c>
      <c r="E95" s="40">
        <f t="shared" si="55"/>
        <v>0</v>
      </c>
      <c r="F95" s="40">
        <f t="shared" si="55"/>
        <v>0</v>
      </c>
      <c r="G95" s="40">
        <f t="shared" si="55"/>
        <v>0</v>
      </c>
      <c r="H95" s="40">
        <f t="shared" si="55"/>
        <v>0</v>
      </c>
      <c r="I95" s="40">
        <f t="shared" si="55"/>
        <v>0</v>
      </c>
      <c r="K95" s="102" t="s">
        <v>481</v>
      </c>
      <c r="L95" s="116"/>
    </row>
    <row r="96" spans="1:12" ht="15" customHeight="1">
      <c r="A96" s="24">
        <f t="shared" si="51"/>
        <v>71</v>
      </c>
      <c r="B96" s="12" t="s">
        <v>106</v>
      </c>
      <c r="C96" s="40">
        <f t="shared" si="49"/>
        <v>0</v>
      </c>
      <c r="D96" s="40">
        <f t="shared" ref="D96:I96" si="56">D34+D65</f>
        <v>0</v>
      </c>
      <c r="E96" s="40">
        <f t="shared" si="56"/>
        <v>0</v>
      </c>
      <c r="F96" s="40">
        <f t="shared" si="56"/>
        <v>0</v>
      </c>
      <c r="G96" s="40">
        <f t="shared" si="56"/>
        <v>0</v>
      </c>
      <c r="H96" s="40">
        <f t="shared" si="56"/>
        <v>0</v>
      </c>
      <c r="I96" s="40">
        <f t="shared" si="56"/>
        <v>0</v>
      </c>
      <c r="K96" s="102" t="s">
        <v>482</v>
      </c>
      <c r="L96" s="116"/>
    </row>
    <row r="97" spans="1:12" ht="15" customHeight="1">
      <c r="A97" s="24">
        <f t="shared" si="51"/>
        <v>72</v>
      </c>
      <c r="B97" s="9" t="s">
        <v>70</v>
      </c>
      <c r="C97" s="40">
        <f t="shared" si="49"/>
        <v>0</v>
      </c>
      <c r="D97" s="40">
        <f t="shared" ref="D97:I97" si="57">D35+D66</f>
        <v>0</v>
      </c>
      <c r="E97" s="40">
        <f t="shared" si="57"/>
        <v>0</v>
      </c>
      <c r="F97" s="40">
        <f t="shared" si="57"/>
        <v>0</v>
      </c>
      <c r="G97" s="40">
        <f t="shared" si="57"/>
        <v>0</v>
      </c>
      <c r="H97" s="40">
        <f t="shared" si="57"/>
        <v>0</v>
      </c>
      <c r="I97" s="40">
        <f t="shared" si="57"/>
        <v>0</v>
      </c>
      <c r="K97" s="103" t="s">
        <v>483</v>
      </c>
      <c r="L97" s="114"/>
    </row>
    <row r="98" spans="1:12" ht="60" customHeight="1">
      <c r="A98" s="475" t="s">
        <v>228</v>
      </c>
      <c r="B98" s="475"/>
      <c r="C98" s="475"/>
      <c r="D98" s="475"/>
      <c r="E98" s="475"/>
      <c r="F98" s="475"/>
      <c r="G98" s="475"/>
      <c r="H98" s="475"/>
      <c r="I98" s="475"/>
      <c r="K98" s="475" t="s">
        <v>744</v>
      </c>
      <c r="L98" s="475"/>
    </row>
    <row r="99" spans="1:12" ht="15" customHeight="1">
      <c r="A99" s="129"/>
      <c r="B99" s="128"/>
      <c r="C99" s="128"/>
      <c r="D99" s="129"/>
      <c r="E99" s="129"/>
      <c r="F99" s="129"/>
      <c r="G99" s="129"/>
      <c r="H99" s="129"/>
      <c r="I99" s="129"/>
      <c r="K99" s="127"/>
      <c r="L99" s="127"/>
    </row>
    <row r="100" spans="1:12" ht="15" customHeight="1">
      <c r="A100" s="62"/>
      <c r="B100" s="16" t="s">
        <v>102</v>
      </c>
      <c r="C100" s="20"/>
      <c r="D100"/>
      <c r="E100"/>
      <c r="F100"/>
      <c r="G100"/>
      <c r="H100"/>
      <c r="I100"/>
      <c r="K100" s="126"/>
      <c r="L100" s="126"/>
    </row>
    <row r="101" spans="1:12" ht="15" customHeight="1">
      <c r="A101" s="62"/>
      <c r="B101" s="17" t="s">
        <v>103</v>
      </c>
      <c r="C101" s="21">
        <f>IF(C87=0,0,C56/C87*100)</f>
        <v>0</v>
      </c>
      <c r="D101"/>
      <c r="E101"/>
      <c r="F101"/>
      <c r="G101"/>
      <c r="H101"/>
      <c r="I101"/>
    </row>
    <row r="102" spans="1:12" ht="9.9499999999999993" customHeight="1">
      <c r="A102" s="62"/>
      <c r="B102"/>
      <c r="C102"/>
      <c r="D102"/>
      <c r="E102"/>
      <c r="F102"/>
      <c r="G102"/>
      <c r="H102"/>
      <c r="I102"/>
    </row>
    <row r="103" spans="1:12" ht="14.1" customHeight="1">
      <c r="A103" s="444" t="s">
        <v>159</v>
      </c>
      <c r="B103" s="444"/>
      <c r="C103" s="442" t="s">
        <v>45</v>
      </c>
      <c r="D103" s="453" t="str">
        <f>Resultat!$D$1</f>
        <v>Basisscenario</v>
      </c>
      <c r="E103" s="453"/>
      <c r="F103" s="453"/>
      <c r="G103" s="454" t="str">
        <f>Resultat!$G$1</f>
        <v>Stress-scenario</v>
      </c>
      <c r="H103" s="454"/>
      <c r="I103" s="454"/>
      <c r="K103" s="31" t="s">
        <v>171</v>
      </c>
    </row>
    <row r="104" spans="1:12" ht="14.1" customHeight="1">
      <c r="A104" s="444"/>
      <c r="B104" s="444"/>
      <c r="C104" s="442"/>
      <c r="D104" s="453"/>
      <c r="E104" s="453"/>
      <c r="F104" s="453"/>
      <c r="G104" s="454"/>
      <c r="H104" s="454"/>
      <c r="I104" s="454"/>
    </row>
    <row r="105" spans="1:12" ht="14.1" customHeight="1">
      <c r="A105" s="444"/>
      <c r="B105" s="444"/>
      <c r="C105" s="72" t="s">
        <v>1</v>
      </c>
      <c r="D105" s="442" t="s">
        <v>22</v>
      </c>
      <c r="E105" s="442"/>
      <c r="F105" s="442"/>
      <c r="G105" s="442" t="s">
        <v>22</v>
      </c>
      <c r="H105" s="442"/>
      <c r="I105" s="442"/>
    </row>
    <row r="106" spans="1:12" ht="14.1" customHeight="1">
      <c r="A106" s="465"/>
      <c r="B106" s="466"/>
      <c r="C106" s="72" t="s">
        <v>50</v>
      </c>
      <c r="D106" s="443" t="s">
        <v>50</v>
      </c>
      <c r="E106" s="443"/>
      <c r="F106" s="443"/>
      <c r="G106" s="443" t="s">
        <v>50</v>
      </c>
      <c r="H106" s="443"/>
      <c r="I106" s="443"/>
    </row>
    <row r="107" spans="1:12" ht="14.1" customHeight="1">
      <c r="A107" s="465"/>
      <c r="B107" s="466"/>
      <c r="C107" s="72">
        <f>Resultat!$C$5</f>
        <v>2025</v>
      </c>
      <c r="D107" s="72">
        <f>Resultat!$D$5</f>
        <v>2026</v>
      </c>
      <c r="E107" s="72">
        <f>Resultat!$E$5</f>
        <v>2027</v>
      </c>
      <c r="F107" s="72">
        <f>Resultat!$F$5</f>
        <v>2028</v>
      </c>
      <c r="G107" s="72">
        <f>Resultat!$G$5</f>
        <v>2026</v>
      </c>
      <c r="H107" s="72">
        <f>Resultat!$H$5</f>
        <v>2027</v>
      </c>
      <c r="I107" s="72">
        <f>Resultat!$I$5</f>
        <v>2028</v>
      </c>
    </row>
    <row r="108" spans="1:12" ht="15" customHeight="1">
      <c r="A108" s="24">
        <v>73</v>
      </c>
      <c r="B108" s="12" t="s">
        <v>69</v>
      </c>
      <c r="C108" s="73" t="s">
        <v>147</v>
      </c>
      <c r="D108" s="56">
        <f>IF(D97=0,0,(D97/C97-1)*100)</f>
        <v>0</v>
      </c>
      <c r="E108" s="56">
        <f>IF(E97=0,0,(E97/C97-1)*100)</f>
        <v>0</v>
      </c>
      <c r="F108" s="56">
        <f>IF(F97=0,0,(F97/C97-1)*100)</f>
        <v>0</v>
      </c>
      <c r="G108" s="56">
        <f>IF(G97=0,0,(G97/C97-1)*100)</f>
        <v>0</v>
      </c>
      <c r="H108" s="56">
        <f>IF(H97=0,0,(H97/C97-1)*100)</f>
        <v>0</v>
      </c>
      <c r="I108" s="56">
        <f>IF(I97=0,0,(I97/C97-1)*100)</f>
        <v>0</v>
      </c>
    </row>
  </sheetData>
  <sheetProtection algorithmName="SHA-512" hashValue="10fPG2iin0U6c8NTCotizpsKsZz9IOek1IU0Z0MR5s/bKN2j9H/oSdcoIQ6S7Eg9QSTHC7M1nUD0MhgF3bTeNw==" saltValue="CbzZtAOnD+D8bM43SHK6OQ==" spinCount="100000" sheet="1" objects="1" scenarios="1"/>
  <mergeCells count="22">
    <mergeCell ref="A1:B5"/>
    <mergeCell ref="C1:C2"/>
    <mergeCell ref="D1:F2"/>
    <mergeCell ref="G1:I2"/>
    <mergeCell ref="A98:I98"/>
    <mergeCell ref="D3:F3"/>
    <mergeCell ref="G3:I3"/>
    <mergeCell ref="D4:F4"/>
    <mergeCell ref="G4:I4"/>
    <mergeCell ref="D105:F105"/>
    <mergeCell ref="G105:I105"/>
    <mergeCell ref="D106:F106"/>
    <mergeCell ref="G106:I106"/>
    <mergeCell ref="A103:B107"/>
    <mergeCell ref="C103:C104"/>
    <mergeCell ref="D103:F104"/>
    <mergeCell ref="G103:I104"/>
    <mergeCell ref="K4:K5"/>
    <mergeCell ref="L4:L5"/>
    <mergeCell ref="L80:L87"/>
    <mergeCell ref="L70:L77"/>
    <mergeCell ref="K98:L98"/>
  </mergeCells>
  <pageMargins left="0.70866141732283472" right="0.70866141732283472" top="0.74803149606299213" bottom="0.74803149606299213" header="0.31496062992125984" footer="0.31496062992125984"/>
  <pageSetup scale="44" orientation="portrait" r:id="rId1"/>
  <headerFooter>
    <oddHeader>&amp;C
Finanstilsynets makroøkonomiske stresstest</oddHeader>
    <oddFooter>&amp;L&amp;A&amp;R&amp;P</oddFooter>
  </headerFooter>
  <ignoredErrors>
    <ignoredError sqref="G108:H108 E108" unlockedFormula="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Ark16">
    <pageSetUpPr fitToPage="1"/>
  </sheetPr>
  <dimension ref="A1:L167"/>
  <sheetViews>
    <sheetView topLeftCell="A136" workbookViewId="0">
      <selection activeCell="C154" sqref="C154:I158"/>
    </sheetView>
  </sheetViews>
  <sheetFormatPr defaultColWidth="9.140625" defaultRowHeight="15"/>
  <cols>
    <col min="1" max="1" width="5.7109375" style="66" customWidth="1"/>
    <col min="2" max="2" width="60.7109375" style="6" customWidth="1"/>
    <col min="3" max="3" width="10" style="6" bestFit="1" customWidth="1"/>
    <col min="4" max="9" width="9.7109375" style="6" customWidth="1"/>
    <col min="10" max="10" width="9.140625" style="6"/>
    <col min="11" max="11" width="25" style="6" bestFit="1" customWidth="1"/>
    <col min="12" max="12" width="28.28515625" style="6" customWidth="1"/>
    <col min="13" max="16384" width="9.140625" style="6"/>
  </cols>
  <sheetData>
    <row r="1" spans="1:12" ht="14.1" customHeight="1">
      <c r="A1" s="596" t="s">
        <v>852</v>
      </c>
      <c r="B1" s="597"/>
      <c r="C1" s="442" t="s">
        <v>45</v>
      </c>
      <c r="D1" s="453" t="str">
        <f>Resultat!$D$1</f>
        <v>Basisscenario</v>
      </c>
      <c r="E1" s="453"/>
      <c r="F1" s="453"/>
      <c r="G1" s="454" t="str">
        <f>Resultat!$G$1</f>
        <v>Stress-scenario</v>
      </c>
      <c r="H1" s="454"/>
      <c r="I1" s="454"/>
    </row>
    <row r="2" spans="1:12" ht="14.1" customHeight="1">
      <c r="A2" s="598"/>
      <c r="B2" s="599"/>
      <c r="C2" s="442"/>
      <c r="D2" s="453"/>
      <c r="E2" s="453"/>
      <c r="F2" s="453"/>
      <c r="G2" s="454"/>
      <c r="H2" s="454"/>
      <c r="I2" s="454"/>
    </row>
    <row r="3" spans="1:12" ht="14.1" customHeight="1">
      <c r="A3" s="598"/>
      <c r="B3" s="599"/>
      <c r="C3" s="72" t="s">
        <v>50</v>
      </c>
      <c r="D3" s="478" t="s">
        <v>50</v>
      </c>
      <c r="E3" s="478"/>
      <c r="F3" s="478"/>
      <c r="G3" s="478" t="s">
        <v>50</v>
      </c>
      <c r="H3" s="478"/>
      <c r="I3" s="478"/>
      <c r="K3" s="445" t="s">
        <v>689</v>
      </c>
      <c r="L3" s="528" t="s">
        <v>743</v>
      </c>
    </row>
    <row r="4" spans="1:12" ht="14.1" customHeight="1">
      <c r="A4" s="600"/>
      <c r="B4" s="601"/>
      <c r="C4" s="72">
        <f>Resultat!$C$5</f>
        <v>2025</v>
      </c>
      <c r="D4" s="72">
        <f>Resultat!$D$5</f>
        <v>2026</v>
      </c>
      <c r="E4" s="72">
        <f>Resultat!$E$5</f>
        <v>2027</v>
      </c>
      <c r="F4" s="72">
        <f>Resultat!$F$5</f>
        <v>2028</v>
      </c>
      <c r="G4" s="72">
        <f>Resultat!$G$5</f>
        <v>2026</v>
      </c>
      <c r="H4" s="72">
        <f>Resultat!$H$5</f>
        <v>2027</v>
      </c>
      <c r="I4" s="72">
        <f>Resultat!$I$5</f>
        <v>2028</v>
      </c>
      <c r="K4" s="446"/>
      <c r="L4" s="529"/>
    </row>
    <row r="5" spans="1:12" ht="14.1" customHeight="1">
      <c r="A5" s="91"/>
      <c r="B5" s="171" t="s">
        <v>60</v>
      </c>
      <c r="C5" s="88"/>
      <c r="D5" s="88"/>
      <c r="E5" s="88"/>
      <c r="F5" s="88"/>
      <c r="G5" s="88"/>
      <c r="H5" s="88"/>
      <c r="I5" s="88"/>
      <c r="K5" s="115"/>
      <c r="L5" s="116"/>
    </row>
    <row r="6" spans="1:12" ht="14.1" customHeight="1">
      <c r="A6" s="91">
        <v>1</v>
      </c>
      <c r="B6" s="90" t="s">
        <v>46</v>
      </c>
      <c r="C6" s="387"/>
      <c r="D6" s="387"/>
      <c r="E6" s="387"/>
      <c r="F6" s="387"/>
      <c r="G6" s="387"/>
      <c r="H6" s="387"/>
      <c r="I6" s="387"/>
      <c r="K6" s="143" t="s">
        <v>484</v>
      </c>
      <c r="L6" s="609" t="s">
        <v>979</v>
      </c>
    </row>
    <row r="7" spans="1:12" ht="14.1" customHeight="1">
      <c r="A7" s="91">
        <f>A6+1</f>
        <v>2</v>
      </c>
      <c r="B7" s="90" t="s">
        <v>47</v>
      </c>
      <c r="C7" s="387"/>
      <c r="D7" s="387"/>
      <c r="E7" s="387"/>
      <c r="F7" s="387"/>
      <c r="G7" s="387"/>
      <c r="H7" s="387"/>
      <c r="I7" s="387"/>
      <c r="K7" s="102" t="s">
        <v>485</v>
      </c>
      <c r="L7" s="610"/>
    </row>
    <row r="8" spans="1:12" ht="14.1" customHeight="1">
      <c r="A8" s="91">
        <f t="shared" ref="A8:A10" si="0">A7+1</f>
        <v>3</v>
      </c>
      <c r="B8" s="90" t="s">
        <v>48</v>
      </c>
      <c r="C8" s="387"/>
      <c r="D8" s="387"/>
      <c r="E8" s="387"/>
      <c r="F8" s="387"/>
      <c r="G8" s="387"/>
      <c r="H8" s="387"/>
      <c r="I8" s="387"/>
      <c r="K8" s="102" t="s">
        <v>486</v>
      </c>
      <c r="L8" s="610"/>
    </row>
    <row r="9" spans="1:12" ht="14.1" customHeight="1">
      <c r="A9" s="91">
        <f t="shared" si="0"/>
        <v>4</v>
      </c>
      <c r="B9" s="90" t="s">
        <v>49</v>
      </c>
      <c r="C9" s="387"/>
      <c r="D9" s="387"/>
      <c r="E9" s="387"/>
      <c r="F9" s="387"/>
      <c r="G9" s="387"/>
      <c r="H9" s="387"/>
      <c r="I9" s="387"/>
      <c r="K9" s="102" t="s">
        <v>487</v>
      </c>
      <c r="L9" s="610"/>
    </row>
    <row r="10" spans="1:12" ht="14.1" customHeight="1">
      <c r="A10" s="91">
        <f t="shared" si="0"/>
        <v>5</v>
      </c>
      <c r="B10" s="172" t="s">
        <v>67</v>
      </c>
      <c r="C10" s="387"/>
      <c r="D10" s="387"/>
      <c r="E10" s="387"/>
      <c r="F10" s="387"/>
      <c r="G10" s="387"/>
      <c r="H10" s="387"/>
      <c r="I10" s="387"/>
      <c r="K10" s="103" t="s">
        <v>488</v>
      </c>
      <c r="L10" s="611"/>
    </row>
    <row r="11" spans="1:12" ht="14.1" customHeight="1">
      <c r="A11" s="91"/>
      <c r="B11" s="90"/>
      <c r="C11" s="88"/>
      <c r="D11" s="88"/>
      <c r="E11" s="88"/>
      <c r="F11" s="88"/>
      <c r="G11" s="88"/>
      <c r="H11" s="88"/>
      <c r="I11" s="88"/>
      <c r="K11" s="115"/>
      <c r="L11" s="116"/>
    </row>
    <row r="12" spans="1:12" ht="14.1" customHeight="1">
      <c r="A12" s="91"/>
      <c r="B12" s="171" t="s">
        <v>61</v>
      </c>
      <c r="C12" s="88"/>
      <c r="D12" s="88"/>
      <c r="E12" s="88"/>
      <c r="F12" s="88"/>
      <c r="G12" s="88"/>
      <c r="H12" s="88"/>
      <c r="I12" s="88"/>
      <c r="K12" s="115"/>
      <c r="L12" s="116"/>
    </row>
    <row r="13" spans="1:12" ht="14.1" customHeight="1">
      <c r="A13" s="91">
        <f>A10+1</f>
        <v>6</v>
      </c>
      <c r="B13" s="90" t="s">
        <v>46</v>
      </c>
      <c r="C13" s="387"/>
      <c r="D13" s="387"/>
      <c r="E13" s="387"/>
      <c r="F13" s="387"/>
      <c r="G13" s="387"/>
      <c r="H13" s="387"/>
      <c r="I13" s="387"/>
      <c r="K13" s="143" t="s">
        <v>489</v>
      </c>
      <c r="L13" s="609" t="s">
        <v>979</v>
      </c>
    </row>
    <row r="14" spans="1:12" ht="14.1" customHeight="1">
      <c r="A14" s="91">
        <f t="shared" ref="A14:A17" si="1">A13+1</f>
        <v>7</v>
      </c>
      <c r="B14" s="90" t="s">
        <v>47</v>
      </c>
      <c r="C14" s="387"/>
      <c r="D14" s="387"/>
      <c r="E14" s="387"/>
      <c r="F14" s="387"/>
      <c r="G14" s="387"/>
      <c r="H14" s="387"/>
      <c r="I14" s="387"/>
      <c r="K14" s="102" t="s">
        <v>490</v>
      </c>
      <c r="L14" s="610"/>
    </row>
    <row r="15" spans="1:12" ht="14.1" customHeight="1">
      <c r="A15" s="91">
        <f t="shared" si="1"/>
        <v>8</v>
      </c>
      <c r="B15" s="90" t="s">
        <v>48</v>
      </c>
      <c r="C15" s="387"/>
      <c r="D15" s="387"/>
      <c r="E15" s="387"/>
      <c r="F15" s="387"/>
      <c r="G15" s="387"/>
      <c r="H15" s="387"/>
      <c r="I15" s="387"/>
      <c r="K15" s="102" t="s">
        <v>491</v>
      </c>
      <c r="L15" s="610"/>
    </row>
    <row r="16" spans="1:12" ht="14.1" customHeight="1">
      <c r="A16" s="91">
        <f t="shared" si="1"/>
        <v>9</v>
      </c>
      <c r="B16" s="90" t="s">
        <v>49</v>
      </c>
      <c r="C16" s="387"/>
      <c r="D16" s="387"/>
      <c r="E16" s="387"/>
      <c r="F16" s="387"/>
      <c r="G16" s="387"/>
      <c r="H16" s="387"/>
      <c r="I16" s="387"/>
      <c r="K16" s="102" t="s">
        <v>492</v>
      </c>
      <c r="L16" s="610"/>
    </row>
    <row r="17" spans="1:12" ht="14.1" customHeight="1">
      <c r="A17" s="91">
        <f t="shared" si="1"/>
        <v>10</v>
      </c>
      <c r="B17" s="172" t="s">
        <v>68</v>
      </c>
      <c r="C17" s="387"/>
      <c r="D17" s="387"/>
      <c r="E17" s="387"/>
      <c r="F17" s="387"/>
      <c r="G17" s="387"/>
      <c r="H17" s="387"/>
      <c r="I17" s="387"/>
      <c r="K17" s="103" t="s">
        <v>493</v>
      </c>
      <c r="L17" s="611"/>
    </row>
    <row r="18" spans="1:12" ht="14.1" customHeight="1">
      <c r="A18" s="91"/>
      <c r="B18" s="90"/>
      <c r="C18" s="88"/>
      <c r="D18" s="88"/>
      <c r="E18" s="88"/>
      <c r="F18" s="88"/>
      <c r="G18" s="88"/>
      <c r="H18" s="88"/>
      <c r="I18" s="88"/>
      <c r="K18" s="115"/>
      <c r="L18" s="116"/>
    </row>
    <row r="19" spans="1:12" ht="14.1" customHeight="1">
      <c r="A19" s="91"/>
      <c r="B19" s="171" t="s">
        <v>71</v>
      </c>
      <c r="C19" s="88"/>
      <c r="D19" s="88"/>
      <c r="E19" s="88"/>
      <c r="F19" s="88"/>
      <c r="G19" s="88"/>
      <c r="H19" s="88"/>
      <c r="I19" s="88"/>
      <c r="K19" s="115"/>
      <c r="L19" s="116"/>
    </row>
    <row r="20" spans="1:12" ht="14.1" customHeight="1">
      <c r="A20" s="91">
        <f>A17+1</f>
        <v>11</v>
      </c>
      <c r="B20" s="90" t="s">
        <v>46</v>
      </c>
      <c r="C20" s="387"/>
      <c r="D20" s="387"/>
      <c r="E20" s="387"/>
      <c r="F20" s="387"/>
      <c r="G20" s="387"/>
      <c r="H20" s="387"/>
      <c r="I20" s="387"/>
      <c r="K20" s="143" t="s">
        <v>494</v>
      </c>
      <c r="L20" s="609" t="s">
        <v>979</v>
      </c>
    </row>
    <row r="21" spans="1:12" ht="14.1" customHeight="1">
      <c r="A21" s="91">
        <f t="shared" ref="A21:A24" si="2">A20+1</f>
        <v>12</v>
      </c>
      <c r="B21" s="90" t="s">
        <v>47</v>
      </c>
      <c r="C21" s="387"/>
      <c r="D21" s="387"/>
      <c r="E21" s="387"/>
      <c r="F21" s="387"/>
      <c r="G21" s="387"/>
      <c r="H21" s="387"/>
      <c r="I21" s="387"/>
      <c r="K21" s="102" t="s">
        <v>495</v>
      </c>
      <c r="L21" s="610"/>
    </row>
    <row r="22" spans="1:12" ht="14.1" customHeight="1">
      <c r="A22" s="91">
        <f t="shared" si="2"/>
        <v>13</v>
      </c>
      <c r="B22" s="90" t="s">
        <v>48</v>
      </c>
      <c r="C22" s="387"/>
      <c r="D22" s="387"/>
      <c r="E22" s="387"/>
      <c r="F22" s="387"/>
      <c r="G22" s="387"/>
      <c r="H22" s="387"/>
      <c r="I22" s="387"/>
      <c r="K22" s="102" t="s">
        <v>496</v>
      </c>
      <c r="L22" s="610"/>
    </row>
    <row r="23" spans="1:12" ht="14.1" customHeight="1">
      <c r="A23" s="91">
        <f t="shared" si="2"/>
        <v>14</v>
      </c>
      <c r="B23" s="90" t="s">
        <v>49</v>
      </c>
      <c r="C23" s="387"/>
      <c r="D23" s="387"/>
      <c r="E23" s="387"/>
      <c r="F23" s="387"/>
      <c r="G23" s="387"/>
      <c r="H23" s="387"/>
      <c r="I23" s="387"/>
      <c r="K23" s="102" t="s">
        <v>497</v>
      </c>
      <c r="L23" s="610"/>
    </row>
    <row r="24" spans="1:12" ht="14.1" customHeight="1">
      <c r="A24" s="91">
        <f t="shared" si="2"/>
        <v>15</v>
      </c>
      <c r="B24" s="172" t="s">
        <v>70</v>
      </c>
      <c r="C24" s="387"/>
      <c r="D24" s="387"/>
      <c r="E24" s="387"/>
      <c r="F24" s="387"/>
      <c r="G24" s="387"/>
      <c r="H24" s="387"/>
      <c r="I24" s="387"/>
      <c r="K24" s="103" t="s">
        <v>498</v>
      </c>
      <c r="L24" s="611"/>
    </row>
    <row r="25" spans="1:12" ht="14.1" customHeight="1">
      <c r="A25" s="175" t="s">
        <v>849</v>
      </c>
      <c r="B25" s="136"/>
      <c r="C25" s="2"/>
      <c r="D25" s="2"/>
      <c r="E25" s="2"/>
      <c r="F25" s="2"/>
      <c r="G25" s="2"/>
      <c r="H25" s="2"/>
      <c r="I25" s="2"/>
      <c r="K25" s="475" t="s">
        <v>873</v>
      </c>
      <c r="L25" s="475"/>
    </row>
    <row r="26" spans="1:12" ht="66.75" customHeight="1">
      <c r="A26" s="175"/>
      <c r="B26" s="136"/>
      <c r="C26" s="2"/>
      <c r="D26" s="2"/>
      <c r="E26" s="2"/>
      <c r="F26" s="2"/>
      <c r="G26" s="2"/>
      <c r="H26" s="2"/>
      <c r="I26" s="2"/>
      <c r="K26" s="472"/>
      <c r="L26" s="472"/>
    </row>
    <row r="27" spans="1:12" ht="14.1" customHeight="1">
      <c r="A27" s="173"/>
      <c r="B27" s="174"/>
      <c r="K27" s="472"/>
      <c r="L27" s="472"/>
    </row>
    <row r="28" spans="1:12" ht="14.1" customHeight="1">
      <c r="A28" s="596" t="s">
        <v>852</v>
      </c>
      <c r="B28" s="597"/>
      <c r="C28" s="442" t="s">
        <v>45</v>
      </c>
      <c r="D28" s="453" t="str">
        <f>Resultat!$D$1</f>
        <v>Basisscenario</v>
      </c>
      <c r="E28" s="453"/>
      <c r="F28" s="453"/>
      <c r="G28" s="454" t="str">
        <f>Resultat!$G$1</f>
        <v>Stress-scenario</v>
      </c>
      <c r="H28" s="454"/>
      <c r="I28" s="454"/>
      <c r="K28" s="472"/>
      <c r="L28" s="472"/>
    </row>
    <row r="29" spans="1:12" ht="14.1" customHeight="1">
      <c r="A29" s="598"/>
      <c r="B29" s="599"/>
      <c r="C29" s="442"/>
      <c r="D29" s="453"/>
      <c r="E29" s="453"/>
      <c r="F29" s="453"/>
      <c r="G29" s="454"/>
      <c r="H29" s="454"/>
      <c r="I29" s="454"/>
      <c r="K29" s="612"/>
      <c r="L29" s="612"/>
    </row>
    <row r="30" spans="1:12" ht="14.1" customHeight="1">
      <c r="A30" s="598"/>
      <c r="B30" s="599"/>
      <c r="C30" s="72" t="s">
        <v>50</v>
      </c>
      <c r="D30" s="478" t="s">
        <v>50</v>
      </c>
      <c r="E30" s="478"/>
      <c r="F30" s="478"/>
      <c r="G30" s="478" t="s">
        <v>50</v>
      </c>
      <c r="H30" s="478"/>
      <c r="I30" s="478"/>
      <c r="K30" s="445" t="s">
        <v>689</v>
      </c>
      <c r="L30" s="528" t="s">
        <v>743</v>
      </c>
    </row>
    <row r="31" spans="1:12" ht="14.1" customHeight="1">
      <c r="A31" s="600"/>
      <c r="B31" s="601"/>
      <c r="C31" s="72">
        <f>Resultat!$C$5</f>
        <v>2025</v>
      </c>
      <c r="D31" s="72">
        <f>Resultat!$D$5</f>
        <v>2026</v>
      </c>
      <c r="E31" s="72">
        <f>Resultat!$E$5</f>
        <v>2027</v>
      </c>
      <c r="F31" s="72">
        <f>Resultat!$F$5</f>
        <v>2028</v>
      </c>
      <c r="G31" s="72">
        <f>Resultat!$G$5</f>
        <v>2026</v>
      </c>
      <c r="H31" s="72">
        <f>Resultat!$H$5</f>
        <v>2027</v>
      </c>
      <c r="I31" s="72">
        <f>Resultat!$I$5</f>
        <v>2028</v>
      </c>
      <c r="K31" s="446"/>
      <c r="L31" s="529"/>
    </row>
    <row r="32" spans="1:12" ht="14.1" customHeight="1">
      <c r="A32" s="91"/>
      <c r="B32" s="171" t="s">
        <v>148</v>
      </c>
      <c r="C32" s="88"/>
      <c r="D32" s="88"/>
      <c r="E32" s="88"/>
      <c r="F32" s="88"/>
      <c r="G32" s="88"/>
      <c r="H32" s="88"/>
      <c r="I32" s="88"/>
      <c r="K32" s="115"/>
      <c r="L32" s="116"/>
    </row>
    <row r="33" spans="1:12" ht="14.1" customHeight="1">
      <c r="A33" s="91">
        <f>A24+1</f>
        <v>16</v>
      </c>
      <c r="B33" s="90" t="s">
        <v>46</v>
      </c>
      <c r="C33" s="387"/>
      <c r="D33" s="387"/>
      <c r="E33" s="387"/>
      <c r="F33" s="387"/>
      <c r="G33" s="387"/>
      <c r="H33" s="387"/>
      <c r="I33" s="387"/>
      <c r="K33" s="143" t="s">
        <v>499</v>
      </c>
      <c r="L33" s="609" t="s">
        <v>976</v>
      </c>
    </row>
    <row r="34" spans="1:12" ht="14.1" customHeight="1">
      <c r="A34" s="91">
        <f>A33+1</f>
        <v>17</v>
      </c>
      <c r="B34" s="90" t="s">
        <v>47</v>
      </c>
      <c r="C34" s="387"/>
      <c r="D34" s="387"/>
      <c r="E34" s="387"/>
      <c r="F34" s="387"/>
      <c r="G34" s="387"/>
      <c r="H34" s="387"/>
      <c r="I34" s="387"/>
      <c r="K34" s="102" t="s">
        <v>500</v>
      </c>
      <c r="L34" s="610"/>
    </row>
    <row r="35" spans="1:12" ht="14.1" customHeight="1">
      <c r="A35" s="91">
        <f t="shared" ref="A35:A37" si="3">A34+1</f>
        <v>18</v>
      </c>
      <c r="B35" s="90" t="s">
        <v>48</v>
      </c>
      <c r="C35" s="387"/>
      <c r="D35" s="387"/>
      <c r="E35" s="387"/>
      <c r="F35" s="387"/>
      <c r="G35" s="387"/>
      <c r="H35" s="387"/>
      <c r="I35" s="387"/>
      <c r="K35" s="102" t="s">
        <v>501</v>
      </c>
      <c r="L35" s="610"/>
    </row>
    <row r="36" spans="1:12" ht="14.1" customHeight="1">
      <c r="A36" s="91">
        <f t="shared" si="3"/>
        <v>19</v>
      </c>
      <c r="B36" s="90" t="s">
        <v>49</v>
      </c>
      <c r="C36" s="387"/>
      <c r="D36" s="387"/>
      <c r="E36" s="387"/>
      <c r="F36" s="387"/>
      <c r="G36" s="387"/>
      <c r="H36" s="387"/>
      <c r="I36" s="387"/>
      <c r="K36" s="102" t="s">
        <v>502</v>
      </c>
      <c r="L36" s="610"/>
    </row>
    <row r="37" spans="1:12" ht="14.1" customHeight="1">
      <c r="A37" s="91">
        <f t="shared" si="3"/>
        <v>20</v>
      </c>
      <c r="B37" s="172" t="s">
        <v>67</v>
      </c>
      <c r="C37" s="387"/>
      <c r="D37" s="387"/>
      <c r="E37" s="387"/>
      <c r="F37" s="387"/>
      <c r="G37" s="387"/>
      <c r="H37" s="387"/>
      <c r="I37" s="387"/>
      <c r="K37" s="103" t="s">
        <v>503</v>
      </c>
      <c r="L37" s="611"/>
    </row>
    <row r="38" spans="1:12" ht="14.1" customHeight="1">
      <c r="A38" s="91"/>
      <c r="B38" s="90"/>
      <c r="C38" s="88"/>
      <c r="D38" s="88"/>
      <c r="E38" s="88"/>
      <c r="F38" s="88"/>
      <c r="G38" s="88"/>
      <c r="H38" s="88"/>
      <c r="I38" s="88"/>
      <c r="K38" s="115"/>
      <c r="L38" s="116"/>
    </row>
    <row r="39" spans="1:12" ht="14.1" customHeight="1">
      <c r="A39" s="91"/>
      <c r="B39" s="171" t="s">
        <v>149</v>
      </c>
      <c r="C39" s="88"/>
      <c r="D39" s="88"/>
      <c r="E39" s="88"/>
      <c r="F39" s="88"/>
      <c r="G39" s="88"/>
      <c r="H39" s="88"/>
      <c r="I39" s="88"/>
      <c r="K39" s="115"/>
      <c r="L39" s="116"/>
    </row>
    <row r="40" spans="1:12" ht="14.1" customHeight="1">
      <c r="A40" s="91">
        <f>A37+1</f>
        <v>21</v>
      </c>
      <c r="B40" s="90" t="s">
        <v>46</v>
      </c>
      <c r="C40" s="387"/>
      <c r="D40" s="387"/>
      <c r="E40" s="387"/>
      <c r="F40" s="387"/>
      <c r="G40" s="387"/>
      <c r="H40" s="387"/>
      <c r="I40" s="387"/>
      <c r="K40" s="143" t="s">
        <v>504</v>
      </c>
      <c r="L40" s="609" t="s">
        <v>976</v>
      </c>
    </row>
    <row r="41" spans="1:12" ht="14.1" customHeight="1">
      <c r="A41" s="91">
        <f t="shared" ref="A41:A44" si="4">A40+1</f>
        <v>22</v>
      </c>
      <c r="B41" s="90" t="s">
        <v>47</v>
      </c>
      <c r="C41" s="387"/>
      <c r="D41" s="387"/>
      <c r="E41" s="387"/>
      <c r="F41" s="387"/>
      <c r="G41" s="387"/>
      <c r="H41" s="387"/>
      <c r="I41" s="387"/>
      <c r="K41" s="102" t="s">
        <v>505</v>
      </c>
      <c r="L41" s="610"/>
    </row>
    <row r="42" spans="1:12" ht="14.1" customHeight="1">
      <c r="A42" s="91">
        <f t="shared" si="4"/>
        <v>23</v>
      </c>
      <c r="B42" s="90" t="s">
        <v>48</v>
      </c>
      <c r="C42" s="387"/>
      <c r="D42" s="387"/>
      <c r="E42" s="387"/>
      <c r="F42" s="387"/>
      <c r="G42" s="387"/>
      <c r="H42" s="387"/>
      <c r="I42" s="387"/>
      <c r="K42" s="102" t="s">
        <v>506</v>
      </c>
      <c r="L42" s="610"/>
    </row>
    <row r="43" spans="1:12" ht="14.1" customHeight="1">
      <c r="A43" s="91">
        <f t="shared" si="4"/>
        <v>24</v>
      </c>
      <c r="B43" s="90" t="s">
        <v>49</v>
      </c>
      <c r="C43" s="387"/>
      <c r="D43" s="387"/>
      <c r="E43" s="387"/>
      <c r="F43" s="387"/>
      <c r="G43" s="387"/>
      <c r="H43" s="387"/>
      <c r="I43" s="387"/>
      <c r="K43" s="102" t="s">
        <v>507</v>
      </c>
      <c r="L43" s="610"/>
    </row>
    <row r="44" spans="1:12" ht="14.1" customHeight="1">
      <c r="A44" s="91">
        <f t="shared" si="4"/>
        <v>25</v>
      </c>
      <c r="B44" s="172" t="s">
        <v>68</v>
      </c>
      <c r="C44" s="387"/>
      <c r="D44" s="387"/>
      <c r="E44" s="387"/>
      <c r="F44" s="387"/>
      <c r="G44" s="387"/>
      <c r="H44" s="387"/>
      <c r="I44" s="387"/>
      <c r="K44" s="103" t="s">
        <v>508</v>
      </c>
      <c r="L44" s="611"/>
    </row>
    <row r="45" spans="1:12" ht="14.1" customHeight="1">
      <c r="A45" s="91"/>
      <c r="B45" s="90"/>
      <c r="C45" s="88"/>
      <c r="D45" s="88"/>
      <c r="E45" s="88"/>
      <c r="F45" s="88"/>
      <c r="G45" s="88"/>
      <c r="H45" s="88"/>
      <c r="I45" s="88"/>
      <c r="K45" s="115"/>
      <c r="L45" s="116"/>
    </row>
    <row r="46" spans="1:12" ht="14.1" customHeight="1">
      <c r="A46" s="91"/>
      <c r="B46" s="171" t="s">
        <v>150</v>
      </c>
      <c r="C46" s="88"/>
      <c r="D46" s="88"/>
      <c r="E46" s="88"/>
      <c r="F46" s="88"/>
      <c r="G46" s="88"/>
      <c r="H46" s="88"/>
      <c r="I46" s="88"/>
      <c r="K46" s="115"/>
      <c r="L46" s="116"/>
    </row>
    <row r="47" spans="1:12" ht="14.1" customHeight="1">
      <c r="A47" s="91">
        <f>A44+1</f>
        <v>26</v>
      </c>
      <c r="B47" s="90" t="s">
        <v>46</v>
      </c>
      <c r="C47" s="387"/>
      <c r="D47" s="387"/>
      <c r="E47" s="387"/>
      <c r="F47" s="387"/>
      <c r="G47" s="387"/>
      <c r="H47" s="387"/>
      <c r="I47" s="387"/>
      <c r="K47" s="143" t="s">
        <v>509</v>
      </c>
      <c r="L47" s="609" t="s">
        <v>976</v>
      </c>
    </row>
    <row r="48" spans="1:12" ht="14.1" customHeight="1">
      <c r="A48" s="91">
        <f t="shared" ref="A48:A51" si="5">A47+1</f>
        <v>27</v>
      </c>
      <c r="B48" s="90" t="s">
        <v>47</v>
      </c>
      <c r="C48" s="387"/>
      <c r="D48" s="387"/>
      <c r="E48" s="387"/>
      <c r="F48" s="387"/>
      <c r="G48" s="387"/>
      <c r="H48" s="387"/>
      <c r="I48" s="387"/>
      <c r="K48" s="102" t="s">
        <v>510</v>
      </c>
      <c r="L48" s="610"/>
    </row>
    <row r="49" spans="1:12" ht="14.1" customHeight="1">
      <c r="A49" s="91">
        <f t="shared" si="5"/>
        <v>28</v>
      </c>
      <c r="B49" s="90" t="s">
        <v>48</v>
      </c>
      <c r="C49" s="387"/>
      <c r="D49" s="387"/>
      <c r="E49" s="387"/>
      <c r="F49" s="387"/>
      <c r="G49" s="387"/>
      <c r="H49" s="387"/>
      <c r="I49" s="387"/>
      <c r="K49" s="102" t="s">
        <v>511</v>
      </c>
      <c r="L49" s="610"/>
    </row>
    <row r="50" spans="1:12" ht="14.1" customHeight="1">
      <c r="A50" s="91">
        <f t="shared" si="5"/>
        <v>29</v>
      </c>
      <c r="B50" s="90" t="s">
        <v>49</v>
      </c>
      <c r="C50" s="387"/>
      <c r="D50" s="387"/>
      <c r="E50" s="387"/>
      <c r="F50" s="387"/>
      <c r="G50" s="387"/>
      <c r="H50" s="387"/>
      <c r="I50" s="387"/>
      <c r="K50" s="102" t="s">
        <v>512</v>
      </c>
      <c r="L50" s="610"/>
    </row>
    <row r="51" spans="1:12" ht="14.1" customHeight="1">
      <c r="A51" s="91">
        <f t="shared" si="5"/>
        <v>30</v>
      </c>
      <c r="B51" s="172" t="s">
        <v>70</v>
      </c>
      <c r="C51" s="387"/>
      <c r="D51" s="387"/>
      <c r="E51" s="387"/>
      <c r="F51" s="387"/>
      <c r="G51" s="387"/>
      <c r="H51" s="387"/>
      <c r="I51" s="387"/>
      <c r="K51" s="103" t="s">
        <v>513</v>
      </c>
      <c r="L51" s="611"/>
    </row>
    <row r="52" spans="1:12" ht="19.5" customHeight="1">
      <c r="A52" s="175" t="s">
        <v>849</v>
      </c>
      <c r="B52" s="136"/>
      <c r="C52" s="2"/>
      <c r="D52" s="2"/>
      <c r="E52" s="2"/>
      <c r="F52" s="2"/>
      <c r="G52" s="2"/>
      <c r="H52" s="2"/>
      <c r="I52" s="2"/>
      <c r="K52" s="475" t="s">
        <v>795</v>
      </c>
      <c r="L52" s="475"/>
    </row>
    <row r="53" spans="1:12" ht="14.1" customHeight="1">
      <c r="A53" s="173"/>
      <c r="B53" s="174"/>
      <c r="K53" s="472"/>
      <c r="L53" s="472"/>
    </row>
    <row r="54" spans="1:12" ht="14.1" customHeight="1">
      <c r="A54" s="173"/>
      <c r="B54" s="174"/>
      <c r="K54" s="472"/>
      <c r="L54" s="472"/>
    </row>
    <row r="55" spans="1:12" ht="14.1" customHeight="1">
      <c r="A55" s="173"/>
      <c r="B55" s="174"/>
      <c r="K55" s="472"/>
      <c r="L55" s="472"/>
    </row>
    <row r="56" spans="1:12" ht="14.1" customHeight="1">
      <c r="A56" s="173"/>
      <c r="B56" s="174"/>
      <c r="K56" s="472"/>
      <c r="L56" s="472"/>
    </row>
    <row r="57" spans="1:12" ht="14.1" customHeight="1">
      <c r="A57" s="596" t="s">
        <v>853</v>
      </c>
      <c r="B57" s="597"/>
      <c r="C57" s="442" t="s">
        <v>45</v>
      </c>
      <c r="D57" s="453" t="str">
        <f>Resultat!$D$1</f>
        <v>Basisscenario</v>
      </c>
      <c r="E57" s="453"/>
      <c r="F57" s="453"/>
      <c r="G57" s="454" t="str">
        <f>Resultat!$G$1</f>
        <v>Stress-scenario</v>
      </c>
      <c r="H57" s="454"/>
      <c r="I57" s="454"/>
    </row>
    <row r="58" spans="1:12" ht="14.1" customHeight="1">
      <c r="A58" s="598"/>
      <c r="B58" s="599"/>
      <c r="C58" s="442"/>
      <c r="D58" s="453"/>
      <c r="E58" s="453"/>
      <c r="F58" s="453"/>
      <c r="G58" s="454"/>
      <c r="H58" s="454"/>
      <c r="I58" s="454"/>
    </row>
    <row r="59" spans="1:12" ht="14.1" customHeight="1">
      <c r="A59" s="598"/>
      <c r="B59" s="599"/>
      <c r="C59" s="72" t="s">
        <v>50</v>
      </c>
      <c r="D59" s="478" t="s">
        <v>50</v>
      </c>
      <c r="E59" s="478"/>
      <c r="F59" s="478"/>
      <c r="G59" s="478" t="s">
        <v>50</v>
      </c>
      <c r="H59" s="478"/>
      <c r="I59" s="478"/>
      <c r="K59" s="445" t="s">
        <v>689</v>
      </c>
      <c r="L59" s="528" t="s">
        <v>743</v>
      </c>
    </row>
    <row r="60" spans="1:12" ht="14.1" customHeight="1">
      <c r="A60" s="600"/>
      <c r="B60" s="601"/>
      <c r="C60" s="72">
        <f>Resultat!$C$5</f>
        <v>2025</v>
      </c>
      <c r="D60" s="72">
        <f>Resultat!$D$5</f>
        <v>2026</v>
      </c>
      <c r="E60" s="72">
        <f>Resultat!$E$5</f>
        <v>2027</v>
      </c>
      <c r="F60" s="72">
        <f>Resultat!$F$5</f>
        <v>2028</v>
      </c>
      <c r="G60" s="72">
        <f>Resultat!$G$5</f>
        <v>2026</v>
      </c>
      <c r="H60" s="72">
        <f>Resultat!$H$5</f>
        <v>2027</v>
      </c>
      <c r="I60" s="72">
        <f>Resultat!$I$5</f>
        <v>2028</v>
      </c>
      <c r="K60" s="446"/>
      <c r="L60" s="529"/>
    </row>
    <row r="61" spans="1:12" ht="14.1" customHeight="1">
      <c r="A61" s="91"/>
      <c r="B61" s="171" t="s">
        <v>60</v>
      </c>
      <c r="C61" s="88"/>
      <c r="D61" s="88"/>
      <c r="E61" s="88"/>
      <c r="F61" s="88"/>
      <c r="G61" s="88"/>
      <c r="H61" s="88"/>
      <c r="I61" s="88"/>
      <c r="K61" s="115"/>
      <c r="L61" s="116"/>
    </row>
    <row r="62" spans="1:12" ht="14.1" customHeight="1">
      <c r="A62" s="91">
        <f>A51+1</f>
        <v>31</v>
      </c>
      <c r="B62" s="90" t="s">
        <v>46</v>
      </c>
      <c r="C62" s="387"/>
      <c r="D62" s="387"/>
      <c r="E62" s="387"/>
      <c r="F62" s="387"/>
      <c r="G62" s="387"/>
      <c r="H62" s="387"/>
      <c r="I62" s="387"/>
      <c r="K62" s="143" t="s">
        <v>514</v>
      </c>
      <c r="L62" s="609" t="s">
        <v>977</v>
      </c>
    </row>
    <row r="63" spans="1:12" ht="14.1" customHeight="1">
      <c r="A63" s="91">
        <f>A62+1</f>
        <v>32</v>
      </c>
      <c r="B63" s="90" t="s">
        <v>47</v>
      </c>
      <c r="C63" s="387"/>
      <c r="D63" s="387"/>
      <c r="E63" s="387"/>
      <c r="F63" s="387"/>
      <c r="G63" s="387"/>
      <c r="H63" s="387"/>
      <c r="I63" s="387"/>
      <c r="K63" s="102" t="s">
        <v>515</v>
      </c>
      <c r="L63" s="610"/>
    </row>
    <row r="64" spans="1:12" ht="14.1" customHeight="1">
      <c r="A64" s="91">
        <f t="shared" ref="A64:A66" si="6">A63+1</f>
        <v>33</v>
      </c>
      <c r="B64" s="90" t="s">
        <v>48</v>
      </c>
      <c r="C64" s="387"/>
      <c r="D64" s="387"/>
      <c r="E64" s="387"/>
      <c r="F64" s="387"/>
      <c r="G64" s="387"/>
      <c r="H64" s="387"/>
      <c r="I64" s="387"/>
      <c r="K64" s="102" t="s">
        <v>516</v>
      </c>
      <c r="L64" s="610"/>
    </row>
    <row r="65" spans="1:12" ht="14.1" customHeight="1">
      <c r="A65" s="91">
        <f t="shared" si="6"/>
        <v>34</v>
      </c>
      <c r="B65" s="90" t="s">
        <v>49</v>
      </c>
      <c r="C65" s="387"/>
      <c r="D65" s="387"/>
      <c r="E65" s="387"/>
      <c r="F65" s="387"/>
      <c r="G65" s="387"/>
      <c r="H65" s="387"/>
      <c r="I65" s="387"/>
      <c r="K65" s="102" t="s">
        <v>517</v>
      </c>
      <c r="L65" s="610"/>
    </row>
    <row r="66" spans="1:12" ht="14.1" customHeight="1">
      <c r="A66" s="91">
        <f t="shared" si="6"/>
        <v>35</v>
      </c>
      <c r="B66" s="172" t="s">
        <v>67</v>
      </c>
      <c r="C66" s="387"/>
      <c r="D66" s="387"/>
      <c r="E66" s="387"/>
      <c r="F66" s="387"/>
      <c r="G66" s="387"/>
      <c r="H66" s="387"/>
      <c r="I66" s="387"/>
      <c r="K66" s="103" t="s">
        <v>518</v>
      </c>
      <c r="L66" s="611"/>
    </row>
    <row r="67" spans="1:12" ht="14.1" customHeight="1">
      <c r="A67" s="91"/>
      <c r="B67" s="90"/>
      <c r="C67" s="88"/>
      <c r="D67" s="88"/>
      <c r="E67" s="88"/>
      <c r="F67" s="88"/>
      <c r="G67" s="88"/>
      <c r="H67" s="88"/>
      <c r="I67" s="88"/>
      <c r="K67" s="115"/>
      <c r="L67" s="116"/>
    </row>
    <row r="68" spans="1:12" ht="14.1" customHeight="1">
      <c r="A68" s="91"/>
      <c r="B68" s="171" t="s">
        <v>61</v>
      </c>
      <c r="C68" s="88"/>
      <c r="D68" s="88"/>
      <c r="E68" s="88"/>
      <c r="F68" s="88"/>
      <c r="G68" s="88"/>
      <c r="H68" s="88"/>
      <c r="I68" s="88"/>
      <c r="K68" s="115"/>
      <c r="L68" s="116"/>
    </row>
    <row r="69" spans="1:12" ht="14.1" customHeight="1">
      <c r="A69" s="91">
        <f>A66+1</f>
        <v>36</v>
      </c>
      <c r="B69" s="90" t="s">
        <v>46</v>
      </c>
      <c r="C69" s="387"/>
      <c r="D69" s="387"/>
      <c r="E69" s="387"/>
      <c r="F69" s="387"/>
      <c r="G69" s="387"/>
      <c r="H69" s="387"/>
      <c r="I69" s="387"/>
      <c r="K69" s="143" t="s">
        <v>519</v>
      </c>
      <c r="L69" s="609" t="s">
        <v>977</v>
      </c>
    </row>
    <row r="70" spans="1:12" ht="14.1" customHeight="1">
      <c r="A70" s="91">
        <f t="shared" ref="A70:A73" si="7">A69+1</f>
        <v>37</v>
      </c>
      <c r="B70" s="90" t="s">
        <v>47</v>
      </c>
      <c r="C70" s="387"/>
      <c r="D70" s="387"/>
      <c r="E70" s="387"/>
      <c r="F70" s="387"/>
      <c r="G70" s="387"/>
      <c r="H70" s="387"/>
      <c r="I70" s="387"/>
      <c r="K70" s="102" t="s">
        <v>520</v>
      </c>
      <c r="L70" s="610"/>
    </row>
    <row r="71" spans="1:12" ht="14.1" customHeight="1">
      <c r="A71" s="91">
        <f t="shared" si="7"/>
        <v>38</v>
      </c>
      <c r="B71" s="90" t="s">
        <v>48</v>
      </c>
      <c r="C71" s="387"/>
      <c r="D71" s="387"/>
      <c r="E71" s="387"/>
      <c r="F71" s="387"/>
      <c r="G71" s="387"/>
      <c r="H71" s="387"/>
      <c r="I71" s="387"/>
      <c r="K71" s="102" t="s">
        <v>521</v>
      </c>
      <c r="L71" s="610"/>
    </row>
    <row r="72" spans="1:12" ht="14.1" customHeight="1">
      <c r="A72" s="91">
        <f t="shared" si="7"/>
        <v>39</v>
      </c>
      <c r="B72" s="90" t="s">
        <v>49</v>
      </c>
      <c r="C72" s="387"/>
      <c r="D72" s="387"/>
      <c r="E72" s="387"/>
      <c r="F72" s="387"/>
      <c r="G72" s="387"/>
      <c r="H72" s="387"/>
      <c r="I72" s="387"/>
      <c r="K72" s="102" t="s">
        <v>522</v>
      </c>
      <c r="L72" s="610"/>
    </row>
    <row r="73" spans="1:12" ht="14.1" customHeight="1">
      <c r="A73" s="91">
        <f t="shared" si="7"/>
        <v>40</v>
      </c>
      <c r="B73" s="172" t="s">
        <v>68</v>
      </c>
      <c r="C73" s="387"/>
      <c r="D73" s="387"/>
      <c r="E73" s="387"/>
      <c r="F73" s="387"/>
      <c r="G73" s="387"/>
      <c r="H73" s="387"/>
      <c r="I73" s="387"/>
      <c r="K73" s="103" t="s">
        <v>523</v>
      </c>
      <c r="L73" s="611"/>
    </row>
    <row r="74" spans="1:12" ht="14.1" customHeight="1">
      <c r="A74" s="91"/>
      <c r="B74" s="90"/>
      <c r="C74" s="88"/>
      <c r="D74" s="88"/>
      <c r="E74" s="88"/>
      <c r="F74" s="88"/>
      <c r="G74" s="88"/>
      <c r="H74" s="88"/>
      <c r="I74" s="88"/>
      <c r="K74" s="115"/>
      <c r="L74" s="116"/>
    </row>
    <row r="75" spans="1:12" ht="14.1" customHeight="1">
      <c r="A75" s="91"/>
      <c r="B75" s="171" t="s">
        <v>71</v>
      </c>
      <c r="C75" s="88"/>
      <c r="D75" s="88"/>
      <c r="E75" s="88"/>
      <c r="F75" s="88"/>
      <c r="G75" s="88"/>
      <c r="H75" s="88"/>
      <c r="I75" s="88"/>
      <c r="K75" s="115"/>
      <c r="L75" s="116"/>
    </row>
    <row r="76" spans="1:12" ht="14.1" customHeight="1">
      <c r="A76" s="91">
        <f>A73+1</f>
        <v>41</v>
      </c>
      <c r="B76" s="90" t="s">
        <v>46</v>
      </c>
      <c r="C76" s="387"/>
      <c r="D76" s="387"/>
      <c r="E76" s="387"/>
      <c r="F76" s="387"/>
      <c r="G76" s="387"/>
      <c r="H76" s="387"/>
      <c r="I76" s="387"/>
      <c r="K76" s="143" t="s">
        <v>524</v>
      </c>
      <c r="L76" s="613" t="s">
        <v>977</v>
      </c>
    </row>
    <row r="77" spans="1:12" ht="14.1" customHeight="1">
      <c r="A77" s="91">
        <f t="shared" ref="A77:A80" si="8">A76+1</f>
        <v>42</v>
      </c>
      <c r="B77" s="90" t="s">
        <v>47</v>
      </c>
      <c r="C77" s="387"/>
      <c r="D77" s="387"/>
      <c r="E77" s="387"/>
      <c r="F77" s="387"/>
      <c r="G77" s="387"/>
      <c r="H77" s="387"/>
      <c r="I77" s="387"/>
      <c r="K77" s="102" t="s">
        <v>525</v>
      </c>
      <c r="L77" s="614"/>
    </row>
    <row r="78" spans="1:12" ht="14.1" customHeight="1">
      <c r="A78" s="91">
        <f t="shared" si="8"/>
        <v>43</v>
      </c>
      <c r="B78" s="90" t="s">
        <v>48</v>
      </c>
      <c r="C78" s="387"/>
      <c r="D78" s="387"/>
      <c r="E78" s="387"/>
      <c r="F78" s="387"/>
      <c r="G78" s="387"/>
      <c r="H78" s="387"/>
      <c r="I78" s="387"/>
      <c r="K78" s="102" t="s">
        <v>526</v>
      </c>
      <c r="L78" s="614"/>
    </row>
    <row r="79" spans="1:12" ht="14.1" customHeight="1">
      <c r="A79" s="91">
        <f t="shared" si="8"/>
        <v>44</v>
      </c>
      <c r="B79" s="90" t="s">
        <v>49</v>
      </c>
      <c r="C79" s="387"/>
      <c r="D79" s="387"/>
      <c r="E79" s="387"/>
      <c r="F79" s="387"/>
      <c r="G79" s="387"/>
      <c r="H79" s="387"/>
      <c r="I79" s="387"/>
      <c r="K79" s="102" t="s">
        <v>527</v>
      </c>
      <c r="L79" s="614"/>
    </row>
    <row r="80" spans="1:12" ht="14.1" customHeight="1">
      <c r="A80" s="91">
        <f t="shared" si="8"/>
        <v>45</v>
      </c>
      <c r="B80" s="172" t="s">
        <v>70</v>
      </c>
      <c r="C80" s="387"/>
      <c r="D80" s="387"/>
      <c r="E80" s="387"/>
      <c r="F80" s="387"/>
      <c r="G80" s="387"/>
      <c r="H80" s="387"/>
      <c r="I80" s="387"/>
      <c r="K80" s="103" t="s">
        <v>528</v>
      </c>
      <c r="L80" s="615"/>
    </row>
    <row r="81" spans="1:12" ht="14.1" customHeight="1">
      <c r="A81" s="124" t="s">
        <v>850</v>
      </c>
      <c r="B81" s="136"/>
      <c r="C81" s="2"/>
      <c r="D81" s="2"/>
      <c r="E81" s="2"/>
      <c r="F81" s="2"/>
      <c r="G81" s="2"/>
      <c r="H81" s="2"/>
      <c r="I81" s="2"/>
    </row>
    <row r="82" spans="1:12" ht="14.1" customHeight="1">
      <c r="A82" s="124"/>
      <c r="B82" s="136"/>
      <c r="C82" s="2"/>
      <c r="D82" s="2"/>
      <c r="E82" s="2"/>
      <c r="F82" s="2"/>
      <c r="G82" s="2"/>
      <c r="H82" s="2"/>
      <c r="I82" s="2"/>
    </row>
    <row r="83" spans="1:12" ht="14.1" customHeight="1">
      <c r="A83" s="596" t="s">
        <v>853</v>
      </c>
      <c r="B83" s="597"/>
      <c r="C83" s="442" t="s">
        <v>45</v>
      </c>
      <c r="D83" s="453" t="str">
        <f>Resultat!$D$1</f>
        <v>Basisscenario</v>
      </c>
      <c r="E83" s="453"/>
      <c r="F83" s="453"/>
      <c r="G83" s="454" t="str">
        <f>Resultat!$G$1</f>
        <v>Stress-scenario</v>
      </c>
      <c r="H83" s="454"/>
      <c r="I83" s="454"/>
    </row>
    <row r="84" spans="1:12" ht="14.1" customHeight="1">
      <c r="A84" s="598"/>
      <c r="B84" s="599"/>
      <c r="C84" s="442"/>
      <c r="D84" s="453"/>
      <c r="E84" s="453"/>
      <c r="F84" s="453"/>
      <c r="G84" s="454"/>
      <c r="H84" s="454"/>
      <c r="I84" s="454"/>
    </row>
    <row r="85" spans="1:12" ht="14.1" customHeight="1">
      <c r="A85" s="598"/>
      <c r="B85" s="599"/>
      <c r="C85" s="72" t="s">
        <v>50</v>
      </c>
      <c r="D85" s="478" t="s">
        <v>50</v>
      </c>
      <c r="E85" s="478"/>
      <c r="F85" s="478"/>
      <c r="G85" s="478" t="s">
        <v>50</v>
      </c>
      <c r="H85" s="478"/>
      <c r="I85" s="478"/>
      <c r="K85" s="445" t="s">
        <v>689</v>
      </c>
      <c r="L85" s="528" t="s">
        <v>743</v>
      </c>
    </row>
    <row r="86" spans="1:12" ht="14.1" customHeight="1">
      <c r="A86" s="600"/>
      <c r="B86" s="601"/>
      <c r="C86" s="72">
        <f>Resultat!$C$5</f>
        <v>2025</v>
      </c>
      <c r="D86" s="72">
        <f>Resultat!$D$5</f>
        <v>2026</v>
      </c>
      <c r="E86" s="72">
        <f>Resultat!$E$5</f>
        <v>2027</v>
      </c>
      <c r="F86" s="72">
        <f>Resultat!$F$5</f>
        <v>2028</v>
      </c>
      <c r="G86" s="72">
        <f>Resultat!$G$5</f>
        <v>2026</v>
      </c>
      <c r="H86" s="72">
        <f>Resultat!$H$5</f>
        <v>2027</v>
      </c>
      <c r="I86" s="72">
        <f>Resultat!$I$5</f>
        <v>2028</v>
      </c>
      <c r="K86" s="446"/>
      <c r="L86" s="529"/>
    </row>
    <row r="87" spans="1:12" ht="14.1" customHeight="1">
      <c r="A87" s="91"/>
      <c r="B87" s="171" t="s">
        <v>148</v>
      </c>
      <c r="C87" s="88"/>
      <c r="D87" s="88"/>
      <c r="E87" s="88"/>
      <c r="F87" s="88"/>
      <c r="G87" s="88"/>
      <c r="H87" s="88"/>
      <c r="I87" s="88"/>
      <c r="K87" s="115"/>
      <c r="L87" s="116"/>
    </row>
    <row r="88" spans="1:12" ht="14.1" customHeight="1">
      <c r="A88" s="91">
        <f>A80+1</f>
        <v>46</v>
      </c>
      <c r="B88" s="90" t="s">
        <v>46</v>
      </c>
      <c r="C88" s="387"/>
      <c r="D88" s="387"/>
      <c r="E88" s="387"/>
      <c r="F88" s="387"/>
      <c r="G88" s="387"/>
      <c r="H88" s="387"/>
      <c r="I88" s="387"/>
      <c r="K88" s="143" t="s">
        <v>529</v>
      </c>
      <c r="L88" s="609" t="s">
        <v>978</v>
      </c>
    </row>
    <row r="89" spans="1:12" ht="14.1" customHeight="1">
      <c r="A89" s="91">
        <f>A88+1</f>
        <v>47</v>
      </c>
      <c r="B89" s="90" t="s">
        <v>47</v>
      </c>
      <c r="C89" s="387"/>
      <c r="D89" s="387"/>
      <c r="E89" s="387"/>
      <c r="F89" s="387"/>
      <c r="G89" s="387"/>
      <c r="H89" s="387"/>
      <c r="I89" s="387"/>
      <c r="K89" s="102" t="s">
        <v>530</v>
      </c>
      <c r="L89" s="610"/>
    </row>
    <row r="90" spans="1:12" ht="14.1" customHeight="1">
      <c r="A90" s="91">
        <f t="shared" ref="A90:A92" si="9">A89+1</f>
        <v>48</v>
      </c>
      <c r="B90" s="90" t="s">
        <v>48</v>
      </c>
      <c r="C90" s="387"/>
      <c r="D90" s="387"/>
      <c r="E90" s="387"/>
      <c r="F90" s="387"/>
      <c r="G90" s="387"/>
      <c r="H90" s="387"/>
      <c r="I90" s="387"/>
      <c r="K90" s="102" t="s">
        <v>531</v>
      </c>
      <c r="L90" s="610"/>
    </row>
    <row r="91" spans="1:12" ht="14.1" customHeight="1">
      <c r="A91" s="91">
        <f t="shared" si="9"/>
        <v>49</v>
      </c>
      <c r="B91" s="90" t="s">
        <v>49</v>
      </c>
      <c r="C91" s="387"/>
      <c r="D91" s="387"/>
      <c r="E91" s="387"/>
      <c r="F91" s="387"/>
      <c r="G91" s="387"/>
      <c r="H91" s="387"/>
      <c r="I91" s="387"/>
      <c r="K91" s="102" t="s">
        <v>532</v>
      </c>
      <c r="L91" s="610"/>
    </row>
    <row r="92" spans="1:12" ht="14.1" customHeight="1">
      <c r="A92" s="91">
        <f t="shared" si="9"/>
        <v>50</v>
      </c>
      <c r="B92" s="172" t="s">
        <v>67</v>
      </c>
      <c r="C92" s="387"/>
      <c r="D92" s="387"/>
      <c r="E92" s="387"/>
      <c r="F92" s="387"/>
      <c r="G92" s="387"/>
      <c r="H92" s="387"/>
      <c r="I92" s="387"/>
      <c r="K92" s="103" t="s">
        <v>533</v>
      </c>
      <c r="L92" s="611"/>
    </row>
    <row r="93" spans="1:12" ht="14.1" customHeight="1">
      <c r="A93" s="91"/>
      <c r="B93" s="90"/>
      <c r="C93" s="88"/>
      <c r="D93" s="88"/>
      <c r="E93" s="88"/>
      <c r="F93" s="88"/>
      <c r="G93" s="88"/>
      <c r="H93" s="88"/>
      <c r="I93" s="88"/>
      <c r="K93" s="115"/>
      <c r="L93" s="116"/>
    </row>
    <row r="94" spans="1:12" ht="14.1" customHeight="1">
      <c r="A94" s="91"/>
      <c r="B94" s="171" t="s">
        <v>149</v>
      </c>
      <c r="C94" s="88"/>
      <c r="D94" s="88"/>
      <c r="E94" s="88"/>
      <c r="F94" s="88"/>
      <c r="G94" s="88"/>
      <c r="H94" s="88"/>
      <c r="I94" s="88"/>
      <c r="K94" s="115"/>
      <c r="L94" s="116"/>
    </row>
    <row r="95" spans="1:12" ht="14.1" customHeight="1">
      <c r="A95" s="91">
        <f>A92+1</f>
        <v>51</v>
      </c>
      <c r="B95" s="90" t="s">
        <v>46</v>
      </c>
      <c r="C95" s="387"/>
      <c r="D95" s="387"/>
      <c r="E95" s="387"/>
      <c r="F95" s="387"/>
      <c r="G95" s="387"/>
      <c r="H95" s="387"/>
      <c r="I95" s="387"/>
      <c r="K95" s="143" t="s">
        <v>534</v>
      </c>
      <c r="L95" s="609" t="s">
        <v>978</v>
      </c>
    </row>
    <row r="96" spans="1:12" ht="14.1" customHeight="1">
      <c r="A96" s="91">
        <f t="shared" ref="A96:A99" si="10">A95+1</f>
        <v>52</v>
      </c>
      <c r="B96" s="90" t="s">
        <v>47</v>
      </c>
      <c r="C96" s="387"/>
      <c r="D96" s="387"/>
      <c r="E96" s="387"/>
      <c r="F96" s="387"/>
      <c r="G96" s="387"/>
      <c r="H96" s="387"/>
      <c r="I96" s="387"/>
      <c r="K96" s="102" t="s">
        <v>535</v>
      </c>
      <c r="L96" s="610"/>
    </row>
    <row r="97" spans="1:12" ht="14.1" customHeight="1">
      <c r="A97" s="91">
        <f t="shared" si="10"/>
        <v>53</v>
      </c>
      <c r="B97" s="90" t="s">
        <v>48</v>
      </c>
      <c r="C97" s="387"/>
      <c r="D97" s="387"/>
      <c r="E97" s="387"/>
      <c r="F97" s="387"/>
      <c r="G97" s="387"/>
      <c r="H97" s="387"/>
      <c r="I97" s="387"/>
      <c r="K97" s="102" t="s">
        <v>536</v>
      </c>
      <c r="L97" s="610"/>
    </row>
    <row r="98" spans="1:12" ht="14.1" customHeight="1">
      <c r="A98" s="91">
        <f t="shared" si="10"/>
        <v>54</v>
      </c>
      <c r="B98" s="90" t="s">
        <v>49</v>
      </c>
      <c r="C98" s="387"/>
      <c r="D98" s="387"/>
      <c r="E98" s="387"/>
      <c r="F98" s="387"/>
      <c r="G98" s="387"/>
      <c r="H98" s="387"/>
      <c r="I98" s="387"/>
      <c r="K98" s="102" t="s">
        <v>537</v>
      </c>
      <c r="L98" s="610"/>
    </row>
    <row r="99" spans="1:12" ht="14.1" customHeight="1">
      <c r="A99" s="91">
        <f t="shared" si="10"/>
        <v>55</v>
      </c>
      <c r="B99" s="172" t="s">
        <v>68</v>
      </c>
      <c r="C99" s="387"/>
      <c r="D99" s="387"/>
      <c r="E99" s="387"/>
      <c r="F99" s="387"/>
      <c r="G99" s="387"/>
      <c r="H99" s="387"/>
      <c r="I99" s="387"/>
      <c r="K99" s="103" t="s">
        <v>538</v>
      </c>
      <c r="L99" s="611"/>
    </row>
    <row r="100" spans="1:12" ht="14.1" customHeight="1">
      <c r="A100" s="91"/>
      <c r="B100" s="90"/>
      <c r="C100" s="88"/>
      <c r="D100" s="88"/>
      <c r="E100" s="88"/>
      <c r="F100" s="88"/>
      <c r="G100" s="88"/>
      <c r="H100" s="88"/>
      <c r="I100" s="88"/>
      <c r="K100" s="115"/>
      <c r="L100" s="116"/>
    </row>
    <row r="101" spans="1:12" ht="14.1" customHeight="1">
      <c r="A101" s="91"/>
      <c r="B101" s="171" t="s">
        <v>150</v>
      </c>
      <c r="C101" s="88"/>
      <c r="D101" s="88"/>
      <c r="E101" s="88"/>
      <c r="F101" s="88"/>
      <c r="G101" s="88"/>
      <c r="H101" s="88"/>
      <c r="I101" s="88"/>
      <c r="K101" s="115"/>
      <c r="L101" s="116"/>
    </row>
    <row r="102" spans="1:12" ht="14.1" customHeight="1">
      <c r="A102" s="91">
        <f>A99+1</f>
        <v>56</v>
      </c>
      <c r="B102" s="90" t="s">
        <v>46</v>
      </c>
      <c r="C102" s="387"/>
      <c r="D102" s="387"/>
      <c r="E102" s="387"/>
      <c r="F102" s="387"/>
      <c r="G102" s="387"/>
      <c r="H102" s="387"/>
      <c r="I102" s="387"/>
      <c r="K102" s="143" t="s">
        <v>539</v>
      </c>
      <c r="L102" s="609" t="s">
        <v>978</v>
      </c>
    </row>
    <row r="103" spans="1:12" ht="14.1" customHeight="1">
      <c r="A103" s="91">
        <f t="shared" ref="A103:A106" si="11">A102+1</f>
        <v>57</v>
      </c>
      <c r="B103" s="90" t="s">
        <v>47</v>
      </c>
      <c r="C103" s="387"/>
      <c r="D103" s="387"/>
      <c r="E103" s="387"/>
      <c r="F103" s="387"/>
      <c r="G103" s="387"/>
      <c r="H103" s="387"/>
      <c r="I103" s="387"/>
      <c r="K103" s="102" t="s">
        <v>540</v>
      </c>
      <c r="L103" s="610"/>
    </row>
    <row r="104" spans="1:12" ht="14.1" customHeight="1">
      <c r="A104" s="91">
        <f t="shared" si="11"/>
        <v>58</v>
      </c>
      <c r="B104" s="90" t="s">
        <v>48</v>
      </c>
      <c r="C104" s="387"/>
      <c r="D104" s="387"/>
      <c r="E104" s="387"/>
      <c r="F104" s="387"/>
      <c r="G104" s="387"/>
      <c r="H104" s="387"/>
      <c r="I104" s="387"/>
      <c r="K104" s="102" t="s">
        <v>541</v>
      </c>
      <c r="L104" s="610"/>
    </row>
    <row r="105" spans="1:12" ht="14.1" customHeight="1">
      <c r="A105" s="91">
        <f t="shared" si="11"/>
        <v>59</v>
      </c>
      <c r="B105" s="90" t="s">
        <v>49</v>
      </c>
      <c r="C105" s="387"/>
      <c r="D105" s="387"/>
      <c r="E105" s="387"/>
      <c r="F105" s="387"/>
      <c r="G105" s="387"/>
      <c r="H105" s="387"/>
      <c r="I105" s="387"/>
      <c r="K105" s="102" t="s">
        <v>542</v>
      </c>
      <c r="L105" s="610"/>
    </row>
    <row r="106" spans="1:12" ht="14.1" customHeight="1">
      <c r="A106" s="91">
        <f t="shared" si="11"/>
        <v>60</v>
      </c>
      <c r="B106" s="172" t="s">
        <v>70</v>
      </c>
      <c r="C106" s="387"/>
      <c r="D106" s="387"/>
      <c r="E106" s="387"/>
      <c r="F106" s="387"/>
      <c r="G106" s="387"/>
      <c r="H106" s="387"/>
      <c r="I106" s="387"/>
      <c r="K106" s="103" t="s">
        <v>543</v>
      </c>
      <c r="L106" s="611"/>
    </row>
    <row r="107" spans="1:12" ht="14.1" customHeight="1">
      <c r="A107" s="124" t="s">
        <v>850</v>
      </c>
      <c r="B107" s="136"/>
      <c r="C107" s="2"/>
      <c r="D107" s="2"/>
      <c r="E107" s="2"/>
      <c r="F107" s="2"/>
      <c r="G107" s="2"/>
      <c r="H107" s="2"/>
      <c r="I107" s="2"/>
    </row>
    <row r="108" spans="1:12" ht="14.1" customHeight="1">
      <c r="A108" s="124"/>
      <c r="B108" s="136"/>
      <c r="C108" s="2"/>
      <c r="D108" s="2"/>
      <c r="E108" s="2"/>
      <c r="F108" s="2"/>
      <c r="G108" s="2"/>
      <c r="H108" s="2"/>
      <c r="I108" s="2"/>
    </row>
    <row r="109" spans="1:12" ht="14.1" customHeight="1">
      <c r="A109" s="596" t="s">
        <v>854</v>
      </c>
      <c r="B109" s="597"/>
      <c r="C109" s="442" t="s">
        <v>45</v>
      </c>
      <c r="D109" s="453" t="str">
        <f>Resultat!$D$1</f>
        <v>Basisscenario</v>
      </c>
      <c r="E109" s="453"/>
      <c r="F109" s="453"/>
      <c r="G109" s="454" t="str">
        <f>Resultat!$G$1</f>
        <v>Stress-scenario</v>
      </c>
      <c r="H109" s="454"/>
      <c r="I109" s="454"/>
    </row>
    <row r="110" spans="1:12" ht="14.1" customHeight="1">
      <c r="A110" s="598"/>
      <c r="B110" s="599"/>
      <c r="C110" s="442"/>
      <c r="D110" s="453"/>
      <c r="E110" s="453"/>
      <c r="F110" s="453"/>
      <c r="G110" s="454"/>
      <c r="H110" s="454"/>
      <c r="I110" s="454"/>
    </row>
    <row r="111" spans="1:12" ht="14.1" customHeight="1">
      <c r="A111" s="598"/>
      <c r="B111" s="599"/>
      <c r="C111" s="72" t="s">
        <v>50</v>
      </c>
      <c r="D111" s="478" t="s">
        <v>50</v>
      </c>
      <c r="E111" s="478"/>
      <c r="F111" s="478"/>
      <c r="G111" s="478" t="s">
        <v>50</v>
      </c>
      <c r="H111" s="478"/>
      <c r="I111" s="478"/>
      <c r="K111" s="445" t="s">
        <v>689</v>
      </c>
      <c r="L111" s="617"/>
    </row>
    <row r="112" spans="1:12" ht="14.1" customHeight="1">
      <c r="A112" s="600"/>
      <c r="B112" s="601"/>
      <c r="C112" s="72">
        <f>Resultat!$C$5</f>
        <v>2025</v>
      </c>
      <c r="D112" s="72">
        <f>Resultat!$D$5</f>
        <v>2026</v>
      </c>
      <c r="E112" s="72">
        <f>Resultat!$E$5</f>
        <v>2027</v>
      </c>
      <c r="F112" s="72">
        <f>Resultat!$F$5</f>
        <v>2028</v>
      </c>
      <c r="G112" s="72">
        <f>Resultat!$G$5</f>
        <v>2026</v>
      </c>
      <c r="H112" s="72">
        <f>Resultat!$H$5</f>
        <v>2027</v>
      </c>
      <c r="I112" s="72">
        <f>Resultat!$I$5</f>
        <v>2028</v>
      </c>
      <c r="K112" s="446"/>
      <c r="L112" s="617"/>
    </row>
    <row r="113" spans="1:11" ht="14.1" customHeight="1">
      <c r="A113" s="91"/>
      <c r="B113" s="171" t="s">
        <v>60</v>
      </c>
      <c r="C113" s="88"/>
      <c r="D113" s="88"/>
      <c r="E113" s="88"/>
      <c r="F113" s="88"/>
      <c r="G113" s="88"/>
      <c r="H113" s="88"/>
      <c r="I113" s="88"/>
      <c r="K113" s="115"/>
    </row>
    <row r="114" spans="1:11" ht="14.1" customHeight="1">
      <c r="A114" s="91">
        <f>A106+1</f>
        <v>61</v>
      </c>
      <c r="B114" s="90" t="s">
        <v>46</v>
      </c>
      <c r="C114" s="387"/>
      <c r="D114" s="387"/>
      <c r="E114" s="387"/>
      <c r="F114" s="387"/>
      <c r="G114" s="387"/>
      <c r="H114" s="387"/>
      <c r="I114" s="387"/>
      <c r="K114" s="102" t="s">
        <v>544</v>
      </c>
    </row>
    <row r="115" spans="1:11" ht="14.1" customHeight="1">
      <c r="A115" s="91">
        <f>A114+1</f>
        <v>62</v>
      </c>
      <c r="B115" s="90" t="s">
        <v>47</v>
      </c>
      <c r="C115" s="387"/>
      <c r="D115" s="387"/>
      <c r="E115" s="387"/>
      <c r="F115" s="387"/>
      <c r="G115" s="387"/>
      <c r="H115" s="387"/>
      <c r="I115" s="387"/>
      <c r="K115" s="102" t="s">
        <v>545</v>
      </c>
    </row>
    <row r="116" spans="1:11" ht="14.1" customHeight="1">
      <c r="A116" s="91">
        <f t="shared" ref="A116:A118" si="12">A115+1</f>
        <v>63</v>
      </c>
      <c r="B116" s="90" t="s">
        <v>48</v>
      </c>
      <c r="C116" s="387"/>
      <c r="D116" s="387"/>
      <c r="E116" s="387"/>
      <c r="F116" s="387"/>
      <c r="G116" s="387"/>
      <c r="H116" s="387"/>
      <c r="I116" s="387"/>
      <c r="K116" s="102" t="s">
        <v>546</v>
      </c>
    </row>
    <row r="117" spans="1:11" ht="14.1" customHeight="1">
      <c r="A117" s="91">
        <f t="shared" si="12"/>
        <v>64</v>
      </c>
      <c r="B117" s="90" t="s">
        <v>49</v>
      </c>
      <c r="C117" s="387"/>
      <c r="D117" s="387"/>
      <c r="E117" s="387"/>
      <c r="F117" s="387"/>
      <c r="G117" s="387"/>
      <c r="H117" s="387"/>
      <c r="I117" s="387"/>
      <c r="K117" s="102" t="s">
        <v>547</v>
      </c>
    </row>
    <row r="118" spans="1:11" ht="14.1" customHeight="1">
      <c r="A118" s="91">
        <f t="shared" si="12"/>
        <v>65</v>
      </c>
      <c r="B118" s="172" t="s">
        <v>67</v>
      </c>
      <c r="C118" s="387"/>
      <c r="D118" s="387"/>
      <c r="E118" s="387"/>
      <c r="F118" s="387"/>
      <c r="G118" s="387"/>
      <c r="H118" s="387"/>
      <c r="I118" s="387"/>
      <c r="K118" s="102" t="s">
        <v>548</v>
      </c>
    </row>
    <row r="119" spans="1:11" ht="14.1" customHeight="1">
      <c r="A119" s="91"/>
      <c r="B119" s="90"/>
      <c r="C119" s="88"/>
      <c r="D119" s="88"/>
      <c r="E119" s="88"/>
      <c r="F119" s="88"/>
      <c r="G119" s="88"/>
      <c r="H119" s="88"/>
      <c r="I119" s="88"/>
      <c r="K119" s="115"/>
    </row>
    <row r="120" spans="1:11" ht="14.1" customHeight="1">
      <c r="A120" s="91"/>
      <c r="B120" s="171" t="s">
        <v>61</v>
      </c>
      <c r="C120" s="88"/>
      <c r="D120" s="88"/>
      <c r="E120" s="88"/>
      <c r="F120" s="88"/>
      <c r="G120" s="88"/>
      <c r="H120" s="88"/>
      <c r="I120" s="88"/>
      <c r="K120" s="115"/>
    </row>
    <row r="121" spans="1:11" ht="14.1" customHeight="1">
      <c r="A121" s="91">
        <f>A118+1</f>
        <v>66</v>
      </c>
      <c r="B121" s="90" t="s">
        <v>46</v>
      </c>
      <c r="C121" s="387"/>
      <c r="D121" s="387"/>
      <c r="E121" s="387"/>
      <c r="F121" s="387"/>
      <c r="G121" s="387"/>
      <c r="H121" s="387"/>
      <c r="I121" s="387"/>
      <c r="K121" s="102" t="s">
        <v>549</v>
      </c>
    </row>
    <row r="122" spans="1:11" ht="14.1" customHeight="1">
      <c r="A122" s="91">
        <f t="shared" ref="A122:A125" si="13">A121+1</f>
        <v>67</v>
      </c>
      <c r="B122" s="90" t="s">
        <v>47</v>
      </c>
      <c r="C122" s="387"/>
      <c r="D122" s="387"/>
      <c r="E122" s="387"/>
      <c r="F122" s="387"/>
      <c r="G122" s="387"/>
      <c r="H122" s="387"/>
      <c r="I122" s="387"/>
      <c r="K122" s="102" t="s">
        <v>550</v>
      </c>
    </row>
    <row r="123" spans="1:11" ht="14.1" customHeight="1">
      <c r="A123" s="91">
        <f t="shared" si="13"/>
        <v>68</v>
      </c>
      <c r="B123" s="90" t="s">
        <v>48</v>
      </c>
      <c r="C123" s="387"/>
      <c r="D123" s="387"/>
      <c r="E123" s="387"/>
      <c r="F123" s="387"/>
      <c r="G123" s="387"/>
      <c r="H123" s="387"/>
      <c r="I123" s="387"/>
      <c r="K123" s="102" t="s">
        <v>551</v>
      </c>
    </row>
    <row r="124" spans="1:11" ht="14.1" customHeight="1">
      <c r="A124" s="91">
        <f t="shared" si="13"/>
        <v>69</v>
      </c>
      <c r="B124" s="90" t="s">
        <v>49</v>
      </c>
      <c r="C124" s="387"/>
      <c r="D124" s="387"/>
      <c r="E124" s="387"/>
      <c r="F124" s="387"/>
      <c r="G124" s="387"/>
      <c r="H124" s="387"/>
      <c r="I124" s="387"/>
      <c r="K124" s="102" t="s">
        <v>552</v>
      </c>
    </row>
    <row r="125" spans="1:11" ht="14.1" customHeight="1">
      <c r="A125" s="91">
        <f t="shared" si="13"/>
        <v>70</v>
      </c>
      <c r="B125" s="172" t="s">
        <v>68</v>
      </c>
      <c r="C125" s="387"/>
      <c r="D125" s="387"/>
      <c r="E125" s="387"/>
      <c r="F125" s="387"/>
      <c r="G125" s="387"/>
      <c r="H125" s="387"/>
      <c r="I125" s="387"/>
      <c r="K125" s="102" t="s">
        <v>553</v>
      </c>
    </row>
    <row r="126" spans="1:11" ht="14.1" customHeight="1">
      <c r="A126" s="91"/>
      <c r="B126" s="90"/>
      <c r="C126" s="88"/>
      <c r="D126" s="88"/>
      <c r="E126" s="88"/>
      <c r="F126" s="88"/>
      <c r="G126" s="88"/>
      <c r="H126" s="88"/>
      <c r="I126" s="88"/>
      <c r="K126" s="115"/>
    </row>
    <row r="127" spans="1:11" ht="14.1" customHeight="1">
      <c r="A127" s="91"/>
      <c r="B127" s="171" t="s">
        <v>71</v>
      </c>
      <c r="C127" s="88"/>
      <c r="D127" s="88"/>
      <c r="E127" s="88"/>
      <c r="F127" s="88"/>
      <c r="G127" s="88"/>
      <c r="H127" s="88"/>
      <c r="I127" s="88"/>
      <c r="K127" s="115"/>
    </row>
    <row r="128" spans="1:11" ht="14.1" customHeight="1">
      <c r="A128" s="91">
        <f>A125+1</f>
        <v>71</v>
      </c>
      <c r="B128" s="90" t="s">
        <v>46</v>
      </c>
      <c r="C128" s="387"/>
      <c r="D128" s="387"/>
      <c r="E128" s="387"/>
      <c r="F128" s="387"/>
      <c r="G128" s="387"/>
      <c r="H128" s="387"/>
      <c r="I128" s="387"/>
      <c r="K128" s="102" t="s">
        <v>554</v>
      </c>
    </row>
    <row r="129" spans="1:12" ht="14.1" customHeight="1">
      <c r="A129" s="91">
        <f t="shared" ref="A129:A132" si="14">A128+1</f>
        <v>72</v>
      </c>
      <c r="B129" s="90" t="s">
        <v>47</v>
      </c>
      <c r="C129" s="387"/>
      <c r="D129" s="387"/>
      <c r="E129" s="387"/>
      <c r="F129" s="387"/>
      <c r="G129" s="387"/>
      <c r="H129" s="387"/>
      <c r="I129" s="387"/>
      <c r="K129" s="102" t="s">
        <v>555</v>
      </c>
    </row>
    <row r="130" spans="1:12" ht="14.1" customHeight="1">
      <c r="A130" s="91">
        <f t="shared" si="14"/>
        <v>73</v>
      </c>
      <c r="B130" s="90" t="s">
        <v>48</v>
      </c>
      <c r="C130" s="387"/>
      <c r="D130" s="387"/>
      <c r="E130" s="387"/>
      <c r="F130" s="387"/>
      <c r="G130" s="387"/>
      <c r="H130" s="387"/>
      <c r="I130" s="387"/>
      <c r="K130" s="102" t="s">
        <v>556</v>
      </c>
    </row>
    <row r="131" spans="1:12" ht="14.1" customHeight="1">
      <c r="A131" s="91">
        <f t="shared" si="14"/>
        <v>74</v>
      </c>
      <c r="B131" s="90" t="s">
        <v>49</v>
      </c>
      <c r="C131" s="387"/>
      <c r="D131" s="387"/>
      <c r="E131" s="387"/>
      <c r="F131" s="387"/>
      <c r="G131" s="387"/>
      <c r="H131" s="387"/>
      <c r="I131" s="387"/>
      <c r="K131" s="102" t="s">
        <v>557</v>
      </c>
    </row>
    <row r="132" spans="1:12" ht="14.1" customHeight="1">
      <c r="A132" s="91">
        <f t="shared" si="14"/>
        <v>75</v>
      </c>
      <c r="B132" s="172" t="s">
        <v>70</v>
      </c>
      <c r="C132" s="387"/>
      <c r="D132" s="387"/>
      <c r="E132" s="387"/>
      <c r="F132" s="387"/>
      <c r="G132" s="387"/>
      <c r="H132" s="387"/>
      <c r="I132" s="387"/>
      <c r="K132" s="103" t="s">
        <v>558</v>
      </c>
    </row>
    <row r="133" spans="1:12" ht="14.1" customHeight="1">
      <c r="A133" s="124" t="s">
        <v>851</v>
      </c>
      <c r="B133" s="136"/>
      <c r="C133" s="2"/>
      <c r="D133" s="2"/>
      <c r="E133" s="2"/>
      <c r="F133" s="2"/>
      <c r="G133" s="2"/>
      <c r="H133" s="2"/>
      <c r="I133" s="2"/>
    </row>
    <row r="134" spans="1:12" ht="14.1" customHeight="1">
      <c r="A134" s="124"/>
      <c r="B134" s="136"/>
      <c r="C134" s="2"/>
      <c r="D134" s="2"/>
      <c r="E134" s="2"/>
      <c r="F134" s="2"/>
      <c r="G134" s="2"/>
      <c r="H134" s="2"/>
      <c r="I134" s="2"/>
    </row>
    <row r="135" spans="1:12" ht="14.1" customHeight="1">
      <c r="A135" s="596" t="s">
        <v>854</v>
      </c>
      <c r="B135" s="597"/>
      <c r="C135" s="442" t="s">
        <v>45</v>
      </c>
      <c r="D135" s="453" t="str">
        <f>Resultat!$D$1</f>
        <v>Basisscenario</v>
      </c>
      <c r="E135" s="453"/>
      <c r="F135" s="453"/>
      <c r="G135" s="454" t="str">
        <f>Resultat!$G$1</f>
        <v>Stress-scenario</v>
      </c>
      <c r="H135" s="454"/>
      <c r="I135" s="454"/>
    </row>
    <row r="136" spans="1:12" ht="14.1" customHeight="1">
      <c r="A136" s="598"/>
      <c r="B136" s="599"/>
      <c r="C136" s="442"/>
      <c r="D136" s="453"/>
      <c r="E136" s="453"/>
      <c r="F136" s="453"/>
      <c r="G136" s="454"/>
      <c r="H136" s="454"/>
      <c r="I136" s="454"/>
    </row>
    <row r="137" spans="1:12" ht="14.1" customHeight="1">
      <c r="A137" s="598"/>
      <c r="B137" s="599"/>
      <c r="C137" s="72" t="s">
        <v>50</v>
      </c>
      <c r="D137" s="478" t="s">
        <v>50</v>
      </c>
      <c r="E137" s="478"/>
      <c r="F137" s="478"/>
      <c r="G137" s="478" t="s">
        <v>50</v>
      </c>
      <c r="H137" s="478"/>
      <c r="I137" s="478"/>
      <c r="K137" s="445" t="s">
        <v>689</v>
      </c>
      <c r="L137" s="616"/>
    </row>
    <row r="138" spans="1:12" ht="14.1" customHeight="1">
      <c r="A138" s="600"/>
      <c r="B138" s="601"/>
      <c r="C138" s="72">
        <f>Resultat!$C$5</f>
        <v>2025</v>
      </c>
      <c r="D138" s="72">
        <f>Resultat!$D$5</f>
        <v>2026</v>
      </c>
      <c r="E138" s="72">
        <f>Resultat!$E$5</f>
        <v>2027</v>
      </c>
      <c r="F138" s="72">
        <f>Resultat!$F$5</f>
        <v>2028</v>
      </c>
      <c r="G138" s="72">
        <f>Resultat!$G$5</f>
        <v>2026</v>
      </c>
      <c r="H138" s="72">
        <f>Resultat!$H$5</f>
        <v>2027</v>
      </c>
      <c r="I138" s="72">
        <f>Resultat!$I$5</f>
        <v>2028</v>
      </c>
      <c r="K138" s="446"/>
      <c r="L138" s="616"/>
    </row>
    <row r="139" spans="1:12" ht="14.1" customHeight="1">
      <c r="A139" s="24"/>
      <c r="B139" s="7" t="s">
        <v>148</v>
      </c>
      <c r="C139" s="88"/>
      <c r="D139" s="88"/>
      <c r="E139" s="88"/>
      <c r="F139" s="88"/>
      <c r="G139" s="88"/>
      <c r="H139" s="88"/>
      <c r="I139" s="88"/>
      <c r="K139" s="115"/>
    </row>
    <row r="140" spans="1:12" ht="14.1" customHeight="1">
      <c r="A140" s="24">
        <f>A132+1</f>
        <v>76</v>
      </c>
      <c r="B140" s="12" t="s">
        <v>46</v>
      </c>
      <c r="C140" s="387"/>
      <c r="D140" s="387"/>
      <c r="E140" s="387"/>
      <c r="F140" s="387"/>
      <c r="G140" s="387"/>
      <c r="H140" s="387"/>
      <c r="I140" s="387"/>
      <c r="K140" s="102" t="s">
        <v>559</v>
      </c>
    </row>
    <row r="141" spans="1:12" ht="14.1" customHeight="1">
      <c r="A141" s="24">
        <f>A140+1</f>
        <v>77</v>
      </c>
      <c r="B141" s="12" t="s">
        <v>47</v>
      </c>
      <c r="C141" s="387"/>
      <c r="D141" s="387"/>
      <c r="E141" s="387"/>
      <c r="F141" s="387"/>
      <c r="G141" s="387"/>
      <c r="H141" s="387"/>
      <c r="I141" s="387"/>
      <c r="K141" s="102" t="s">
        <v>560</v>
      </c>
    </row>
    <row r="142" spans="1:12" ht="14.1" customHeight="1">
      <c r="A142" s="24">
        <f t="shared" ref="A142:A144" si="15">A141+1</f>
        <v>78</v>
      </c>
      <c r="B142" s="12" t="s">
        <v>48</v>
      </c>
      <c r="C142" s="387"/>
      <c r="D142" s="387"/>
      <c r="E142" s="387"/>
      <c r="F142" s="387"/>
      <c r="G142" s="387"/>
      <c r="H142" s="387"/>
      <c r="I142" s="387"/>
      <c r="K142" s="102" t="s">
        <v>561</v>
      </c>
    </row>
    <row r="143" spans="1:12" ht="14.1" customHeight="1">
      <c r="A143" s="24">
        <f t="shared" si="15"/>
        <v>79</v>
      </c>
      <c r="B143" s="12" t="s">
        <v>49</v>
      </c>
      <c r="C143" s="387"/>
      <c r="D143" s="387"/>
      <c r="E143" s="387"/>
      <c r="F143" s="387"/>
      <c r="G143" s="387"/>
      <c r="H143" s="387"/>
      <c r="I143" s="387"/>
      <c r="K143" s="102" t="s">
        <v>562</v>
      </c>
    </row>
    <row r="144" spans="1:12" ht="14.1" customHeight="1">
      <c r="A144" s="24">
        <f t="shared" si="15"/>
        <v>80</v>
      </c>
      <c r="B144" s="13" t="s">
        <v>67</v>
      </c>
      <c r="C144" s="387"/>
      <c r="D144" s="387"/>
      <c r="E144" s="387"/>
      <c r="F144" s="387"/>
      <c r="G144" s="387"/>
      <c r="H144" s="387"/>
      <c r="I144" s="387"/>
      <c r="K144" s="102" t="s">
        <v>563</v>
      </c>
    </row>
    <row r="145" spans="1:11" ht="14.1" customHeight="1">
      <c r="A145" s="24"/>
      <c r="B145" s="12"/>
      <c r="C145" s="88"/>
      <c r="D145" s="88"/>
      <c r="E145" s="88"/>
      <c r="F145" s="88"/>
      <c r="G145" s="88"/>
      <c r="H145" s="88"/>
      <c r="I145" s="88"/>
      <c r="K145" s="115"/>
    </row>
    <row r="146" spans="1:11" ht="14.1" customHeight="1">
      <c r="A146" s="24"/>
      <c r="B146" s="7" t="s">
        <v>149</v>
      </c>
      <c r="C146" s="88"/>
      <c r="D146" s="88"/>
      <c r="E146" s="88"/>
      <c r="F146" s="88"/>
      <c r="G146" s="88"/>
      <c r="H146" s="88"/>
      <c r="I146" s="88"/>
      <c r="K146" s="115"/>
    </row>
    <row r="147" spans="1:11" ht="14.1" customHeight="1">
      <c r="A147" s="24">
        <f>A144+1</f>
        <v>81</v>
      </c>
      <c r="B147" s="12" t="s">
        <v>46</v>
      </c>
      <c r="C147" s="387"/>
      <c r="D147" s="387"/>
      <c r="E147" s="387"/>
      <c r="F147" s="387"/>
      <c r="G147" s="387"/>
      <c r="H147" s="387"/>
      <c r="I147" s="387"/>
      <c r="K147" s="102" t="s">
        <v>564</v>
      </c>
    </row>
    <row r="148" spans="1:11" ht="14.1" customHeight="1">
      <c r="A148" s="24">
        <f t="shared" ref="A148:A151" si="16">A147+1</f>
        <v>82</v>
      </c>
      <c r="B148" s="12" t="s">
        <v>47</v>
      </c>
      <c r="C148" s="387"/>
      <c r="D148" s="387"/>
      <c r="E148" s="387"/>
      <c r="F148" s="387"/>
      <c r="G148" s="387"/>
      <c r="H148" s="387"/>
      <c r="I148" s="387"/>
      <c r="K148" s="102" t="s">
        <v>565</v>
      </c>
    </row>
    <row r="149" spans="1:11" ht="14.1" customHeight="1">
      <c r="A149" s="24">
        <f t="shared" si="16"/>
        <v>83</v>
      </c>
      <c r="B149" s="12" t="s">
        <v>48</v>
      </c>
      <c r="C149" s="387"/>
      <c r="D149" s="387"/>
      <c r="E149" s="387"/>
      <c r="F149" s="387"/>
      <c r="G149" s="387"/>
      <c r="H149" s="387"/>
      <c r="I149" s="387"/>
      <c r="K149" s="102" t="s">
        <v>566</v>
      </c>
    </row>
    <row r="150" spans="1:11" ht="14.1" customHeight="1">
      <c r="A150" s="24">
        <f t="shared" si="16"/>
        <v>84</v>
      </c>
      <c r="B150" s="12" t="s">
        <v>49</v>
      </c>
      <c r="C150" s="387"/>
      <c r="D150" s="387"/>
      <c r="E150" s="387"/>
      <c r="F150" s="387"/>
      <c r="G150" s="387"/>
      <c r="H150" s="387"/>
      <c r="I150" s="387"/>
      <c r="K150" s="102" t="s">
        <v>567</v>
      </c>
    </row>
    <row r="151" spans="1:11" ht="14.1" customHeight="1">
      <c r="A151" s="24">
        <f t="shared" si="16"/>
        <v>85</v>
      </c>
      <c r="B151" s="13" t="s">
        <v>68</v>
      </c>
      <c r="C151" s="387"/>
      <c r="D151" s="387"/>
      <c r="E151" s="387"/>
      <c r="F151" s="387"/>
      <c r="G151" s="387"/>
      <c r="H151" s="387"/>
      <c r="I151" s="387"/>
      <c r="K151" s="102" t="s">
        <v>568</v>
      </c>
    </row>
    <row r="152" spans="1:11" ht="14.1" customHeight="1">
      <c r="A152" s="24"/>
      <c r="B152" s="12"/>
      <c r="C152" s="88"/>
      <c r="D152" s="88"/>
      <c r="E152" s="88"/>
      <c r="F152" s="88"/>
      <c r="G152" s="88"/>
      <c r="H152" s="88"/>
      <c r="I152" s="88"/>
      <c r="K152" s="115"/>
    </row>
    <row r="153" spans="1:11" ht="14.1" customHeight="1">
      <c r="A153" s="24"/>
      <c r="B153" s="7" t="s">
        <v>150</v>
      </c>
      <c r="C153" s="88"/>
      <c r="D153" s="88"/>
      <c r="E153" s="88"/>
      <c r="F153" s="88"/>
      <c r="G153" s="88"/>
      <c r="H153" s="88"/>
      <c r="I153" s="88"/>
      <c r="K153" s="115"/>
    </row>
    <row r="154" spans="1:11" ht="14.1" customHeight="1">
      <c r="A154" s="24">
        <f>A151+1</f>
        <v>86</v>
      </c>
      <c r="B154" s="12" t="s">
        <v>46</v>
      </c>
      <c r="C154" s="387"/>
      <c r="D154" s="387"/>
      <c r="E154" s="387"/>
      <c r="F154" s="387"/>
      <c r="G154" s="387"/>
      <c r="H154" s="387"/>
      <c r="I154" s="387"/>
      <c r="K154" s="102" t="s">
        <v>569</v>
      </c>
    </row>
    <row r="155" spans="1:11" ht="14.1" customHeight="1">
      <c r="A155" s="24">
        <f t="shared" ref="A155:A158" si="17">A154+1</f>
        <v>87</v>
      </c>
      <c r="B155" s="12" t="s">
        <v>47</v>
      </c>
      <c r="C155" s="387"/>
      <c r="D155" s="387"/>
      <c r="E155" s="387"/>
      <c r="F155" s="387"/>
      <c r="G155" s="387"/>
      <c r="H155" s="387"/>
      <c r="I155" s="387"/>
      <c r="K155" s="102" t="s">
        <v>570</v>
      </c>
    </row>
    <row r="156" spans="1:11" ht="14.1" customHeight="1">
      <c r="A156" s="24">
        <f t="shared" si="17"/>
        <v>88</v>
      </c>
      <c r="B156" s="12" t="s">
        <v>48</v>
      </c>
      <c r="C156" s="387"/>
      <c r="D156" s="387"/>
      <c r="E156" s="387"/>
      <c r="F156" s="387"/>
      <c r="G156" s="387"/>
      <c r="H156" s="387"/>
      <c r="I156" s="387"/>
      <c r="K156" s="102" t="s">
        <v>571</v>
      </c>
    </row>
    <row r="157" spans="1:11" ht="14.1" customHeight="1">
      <c r="A157" s="24">
        <f t="shared" si="17"/>
        <v>89</v>
      </c>
      <c r="B157" s="12" t="s">
        <v>49</v>
      </c>
      <c r="C157" s="387"/>
      <c r="D157" s="387"/>
      <c r="E157" s="387"/>
      <c r="F157" s="387"/>
      <c r="G157" s="387"/>
      <c r="H157" s="387"/>
      <c r="I157" s="387"/>
      <c r="K157" s="102" t="s">
        <v>572</v>
      </c>
    </row>
    <row r="158" spans="1:11" ht="14.1" customHeight="1">
      <c r="A158" s="24">
        <f t="shared" si="17"/>
        <v>90</v>
      </c>
      <c r="B158" s="13" t="s">
        <v>70</v>
      </c>
      <c r="C158" s="387"/>
      <c r="D158" s="387"/>
      <c r="E158" s="387"/>
      <c r="F158" s="387"/>
      <c r="G158" s="387"/>
      <c r="H158" s="387"/>
      <c r="I158" s="387"/>
      <c r="K158" s="103" t="s">
        <v>573</v>
      </c>
    </row>
    <row r="159" spans="1:11" ht="14.1" customHeight="1">
      <c r="A159" s="14" t="s">
        <v>101</v>
      </c>
      <c r="B159" s="15"/>
      <c r="C159" s="2"/>
      <c r="D159" s="2"/>
      <c r="E159" s="2"/>
      <c r="F159" s="2"/>
      <c r="G159" s="2"/>
      <c r="H159" s="2"/>
      <c r="I159" s="2"/>
    </row>
    <row r="160" spans="1:11">
      <c r="A160" s="62"/>
      <c r="B160"/>
    </row>
    <row r="161" spans="1:5">
      <c r="A161" s="63" t="s">
        <v>51</v>
      </c>
      <c r="B161" s="43"/>
      <c r="C161" s="83"/>
      <c r="D161" s="83"/>
      <c r="E161" s="84"/>
    </row>
    <row r="162" spans="1:5">
      <c r="A162" s="64" t="s">
        <v>72</v>
      </c>
      <c r="B162" s="44"/>
      <c r="C162" s="31"/>
      <c r="D162" s="31"/>
      <c r="E162" s="85"/>
    </row>
    <row r="163" spans="1:5">
      <c r="A163" s="64" t="s">
        <v>100</v>
      </c>
      <c r="B163" s="44"/>
      <c r="C163" s="31"/>
      <c r="D163" s="31"/>
      <c r="E163" s="85"/>
    </row>
    <row r="164" spans="1:5">
      <c r="A164" s="64" t="str">
        <f>"krediteksponeringer (danske+udenlandske) under IRB-metoden i alt, opgjort pr. ultimo "&amp; Resultat!$C$5&amp; ", jf."</f>
        <v>krediteksponeringer (danske+udenlandske) under IRB-metoden i alt, opgjort pr. ultimo 2025, jf.</v>
      </c>
      <c r="B164" s="44"/>
      <c r="C164" s="31"/>
      <c r="D164" s="31"/>
      <c r="E164" s="85"/>
    </row>
    <row r="165" spans="1:5">
      <c r="A165" s="64" t="s">
        <v>76</v>
      </c>
      <c r="B165" s="44"/>
      <c r="C165" s="31"/>
      <c r="D165" s="31"/>
      <c r="E165" s="85"/>
    </row>
    <row r="166" spans="1:5">
      <c r="A166" s="64" t="s">
        <v>111</v>
      </c>
      <c r="B166" s="44"/>
      <c r="C166" s="31"/>
      <c r="D166" s="31"/>
      <c r="E166" s="85"/>
    </row>
    <row r="167" spans="1:5">
      <c r="A167" s="65" t="s">
        <v>137</v>
      </c>
      <c r="B167" s="45"/>
      <c r="C167" s="86"/>
      <c r="D167" s="86"/>
      <c r="E167" s="87"/>
    </row>
  </sheetData>
  <sheetProtection algorithmName="SHA-512" hashValue="bukg2uP9aolZSG9yqKBQ+sfsAGs0dlMcw2fouHBzYM7+lW2pmfkavR1dm5uFntTWhfQ1oVeWJBv79Zyu9E975Q==" saltValue="YLcfMOWusI7UGGJOpkCzXw==" spinCount="100000" sheet="1" objects="1" scenarios="1"/>
  <mergeCells count="62">
    <mergeCell ref="L69:L73"/>
    <mergeCell ref="L76:L80"/>
    <mergeCell ref="L88:L92"/>
    <mergeCell ref="L95:L99"/>
    <mergeCell ref="K137:K138"/>
    <mergeCell ref="L137:L138"/>
    <mergeCell ref="L102:L106"/>
    <mergeCell ref="K85:K86"/>
    <mergeCell ref="L85:L86"/>
    <mergeCell ref="K111:K112"/>
    <mergeCell ref="L111:L112"/>
    <mergeCell ref="D111:F111"/>
    <mergeCell ref="G111:I111"/>
    <mergeCell ref="L62:L66"/>
    <mergeCell ref="K3:K4"/>
    <mergeCell ref="L3:L4"/>
    <mergeCell ref="L6:L10"/>
    <mergeCell ref="L13:L17"/>
    <mergeCell ref="L20:L24"/>
    <mergeCell ref="K30:K31"/>
    <mergeCell ref="L30:L31"/>
    <mergeCell ref="K59:K60"/>
    <mergeCell ref="L59:L60"/>
    <mergeCell ref="L33:L37"/>
    <mergeCell ref="L40:L44"/>
    <mergeCell ref="L47:L51"/>
    <mergeCell ref="K25:L29"/>
    <mergeCell ref="D30:F30"/>
    <mergeCell ref="G30:I30"/>
    <mergeCell ref="D59:F59"/>
    <mergeCell ref="G59:I59"/>
    <mergeCell ref="D83:F84"/>
    <mergeCell ref="G83:I84"/>
    <mergeCell ref="G57:I58"/>
    <mergeCell ref="D1:F2"/>
    <mergeCell ref="D3:F3"/>
    <mergeCell ref="G1:I2"/>
    <mergeCell ref="G3:I3"/>
    <mergeCell ref="D28:F29"/>
    <mergeCell ref="G28:I29"/>
    <mergeCell ref="A1:B4"/>
    <mergeCell ref="C57:C58"/>
    <mergeCell ref="A57:B60"/>
    <mergeCell ref="C1:C2"/>
    <mergeCell ref="A28:B31"/>
    <mergeCell ref="C28:C29"/>
    <mergeCell ref="K52:L56"/>
    <mergeCell ref="A135:B138"/>
    <mergeCell ref="C135:C136"/>
    <mergeCell ref="D135:F136"/>
    <mergeCell ref="G135:I136"/>
    <mergeCell ref="A109:B112"/>
    <mergeCell ref="C109:C110"/>
    <mergeCell ref="A83:B86"/>
    <mergeCell ref="C83:C84"/>
    <mergeCell ref="D57:F58"/>
    <mergeCell ref="D85:F85"/>
    <mergeCell ref="G85:I85"/>
    <mergeCell ref="D137:F137"/>
    <mergeCell ref="G137:I137"/>
    <mergeCell ref="D109:F110"/>
    <mergeCell ref="G109:I110"/>
  </mergeCells>
  <pageMargins left="0.70866141732283461" right="0.70866141732283461" top="0.74803149606299213" bottom="0.74803149606299213" header="0.31496062992125984" footer="0.31496062992125984"/>
  <pageSetup scale="46" fitToHeight="0" orientation="portrait" r:id="rId1"/>
  <headerFooter>
    <oddHeader>&amp;C
Finanstilsynets makroøkonomiske stresstest</oddHeader>
    <oddFooter>&amp;L&amp;A&amp;R&amp;P</oddFooter>
  </headerFooter>
  <rowBreaks count="1" manualBreakCount="1">
    <brk id="81" max="1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71C125-C926-4C80-A6FF-13091C5A916B}">
  <sheetPr>
    <tabColor rgb="FFFFC000"/>
  </sheetPr>
  <dimension ref="A1:R1113"/>
  <sheetViews>
    <sheetView topLeftCell="A578" zoomScale="70" zoomScaleNormal="70" workbookViewId="0"/>
  </sheetViews>
  <sheetFormatPr defaultColWidth="9.140625" defaultRowHeight="15"/>
  <cols>
    <col min="1" max="1" width="39.85546875" style="15" customWidth="1"/>
    <col min="2" max="2" width="45.5703125" style="15" customWidth="1"/>
    <col min="3" max="3" width="71.140625" style="15" bestFit="1" customWidth="1"/>
    <col min="4" max="4" width="35" style="178" bestFit="1" customWidth="1"/>
    <col min="5" max="6" width="15.5703125" style="15" customWidth="1"/>
    <col min="7" max="10" width="15.5703125" style="177" customWidth="1"/>
    <col min="11" max="15" width="15.5703125" style="15" customWidth="1"/>
    <col min="17" max="17" width="12.5703125" style="15" customWidth="1"/>
    <col min="18" max="18" width="26.5703125" style="15" bestFit="1" customWidth="1"/>
    <col min="19" max="16384" width="9.140625" style="15"/>
  </cols>
  <sheetData>
    <row r="1" spans="1:18" s="28" customFormat="1" ht="30" customHeight="1">
      <c r="A1" s="299" t="s">
        <v>73</v>
      </c>
      <c r="B1" s="299" t="s">
        <v>260</v>
      </c>
      <c r="C1" s="299" t="s">
        <v>74</v>
      </c>
      <c r="D1" s="300" t="s">
        <v>75</v>
      </c>
      <c r="E1" s="299" t="str">
        <f>"Regn_"&amp;Resultat!$C$5</f>
        <v>Regn_2025</v>
      </c>
      <c r="F1" s="299" t="str">
        <f>"Basis_"&amp;Resultat!$D$5</f>
        <v>Basis_2026</v>
      </c>
      <c r="G1" s="299" t="str">
        <f>"Basis_"&amp;Resultat!$E$5</f>
        <v>Basis_2027</v>
      </c>
      <c r="H1" s="299" t="str">
        <f>"Basis_"&amp;Resultat!$F$5</f>
        <v>Basis_2028</v>
      </c>
      <c r="I1" s="299" t="str">
        <f>"Stress_"&amp;Resultat!$D$5</f>
        <v>Stress_2026</v>
      </c>
      <c r="J1" s="299" t="str">
        <f>"Stress_"&amp;Resultat!$E$5</f>
        <v>Stress_2027</v>
      </c>
      <c r="K1" s="299" t="str">
        <f>"Stress_"&amp;Resultat!$F$5</f>
        <v>Stress_2028</v>
      </c>
      <c r="L1" s="299" t="str">
        <f>"Basis_"&amp;Resultat!$F$5+1&amp;"P"</f>
        <v>Basis_2029P</v>
      </c>
      <c r="M1" s="299" t="str">
        <f>"Basis_"&amp;Resultat!$F$5+1&amp;"P_FuldtIndf"</f>
        <v>Basis_2029P_FuldtIndf</v>
      </c>
      <c r="N1" s="299" t="str">
        <f>"Stress_"&amp;Resultat!$F$5+1&amp;"P"</f>
        <v>Stress_2029P</v>
      </c>
      <c r="O1" s="299" t="str">
        <f>"Stress_"&amp;Resultat!$F$5+1&amp;"P_FuldtIndf"</f>
        <v>Stress_2029P_FuldtIndf</v>
      </c>
    </row>
    <row r="2" spans="1:18">
      <c r="A2" s="12" t="str">
        <f t="shared" ref="A2:A68" ca="1" si="0">MID(R2,1,FIND("!",R2,1)-1)</f>
        <v>Resultat</v>
      </c>
      <c r="B2" s="12" t="str">
        <f>Resultat!A1</f>
        <v>Resultatoplysninger</v>
      </c>
      <c r="C2" s="12" t="str">
        <f>Resultat!B6</f>
        <v>Renteindtægter</v>
      </c>
      <c r="D2" s="12" t="str">
        <f>Resultat!K6</f>
        <v>Res_RenteInd</v>
      </c>
      <c r="E2" s="40">
        <f>Resultat!C6</f>
        <v>0</v>
      </c>
      <c r="F2" s="40">
        <f>Resultat!D6</f>
        <v>0</v>
      </c>
      <c r="G2" s="40">
        <f>Resultat!E6</f>
        <v>0</v>
      </c>
      <c r="H2" s="40">
        <f>Resultat!F6</f>
        <v>0</v>
      </c>
      <c r="I2" s="40">
        <f>Resultat!G6</f>
        <v>0</v>
      </c>
      <c r="J2" s="40">
        <f>Resultat!H6</f>
        <v>0</v>
      </c>
      <c r="K2" s="40">
        <f>Resultat!I6</f>
        <v>0</v>
      </c>
      <c r="L2" s="89"/>
      <c r="M2" s="89"/>
      <c r="N2" s="89"/>
      <c r="O2" s="89"/>
      <c r="Q2" s="15">
        <f t="shared" ref="Q2:Q60" si="1">LEN(D2)</f>
        <v>12</v>
      </c>
      <c r="R2" s="15" t="str">
        <f t="shared" ref="R2:R60" ca="1" si="2">MID(_xlfn.FORMULATEXT(I2),2,300)</f>
        <v>Resultat!G6</v>
      </c>
    </row>
    <row r="3" spans="1:18">
      <c r="A3" s="12" t="str">
        <f t="shared" ca="1" si="0"/>
        <v>Resultat</v>
      </c>
      <c r="B3" s="12"/>
      <c r="C3" s="12" t="str">
        <f>Resultat!B7</f>
        <v>Renteudgifter (-)</v>
      </c>
      <c r="D3" s="12" t="str">
        <f>Resultat!K7</f>
        <v>Res_RenteUdg</v>
      </c>
      <c r="E3" s="40">
        <f>Resultat!C7</f>
        <v>0</v>
      </c>
      <c r="F3" s="40">
        <f>Resultat!D7</f>
        <v>0</v>
      </c>
      <c r="G3" s="40">
        <f>Resultat!E7</f>
        <v>0</v>
      </c>
      <c r="H3" s="40">
        <f>Resultat!F7</f>
        <v>0</v>
      </c>
      <c r="I3" s="40">
        <f>Resultat!G7</f>
        <v>0</v>
      </c>
      <c r="J3" s="40">
        <f>Resultat!H7</f>
        <v>0</v>
      </c>
      <c r="K3" s="40">
        <f>Resultat!I7</f>
        <v>0</v>
      </c>
      <c r="L3" s="89"/>
      <c r="M3" s="89"/>
      <c r="N3" s="89"/>
      <c r="O3" s="89"/>
      <c r="Q3" s="15">
        <f t="shared" si="1"/>
        <v>12</v>
      </c>
      <c r="R3" s="15" t="str">
        <f t="shared" ca="1" si="2"/>
        <v>Resultat!G7</v>
      </c>
    </row>
    <row r="4" spans="1:18">
      <c r="A4" s="12" t="str">
        <f t="shared" ca="1" si="0"/>
        <v>Resultat</v>
      </c>
      <c r="B4" s="12"/>
      <c r="C4" s="12" t="str">
        <f>Resultat!B8</f>
        <v>Netto renteindtægter</v>
      </c>
      <c r="D4" s="12" t="str">
        <f>Resultat!K8</f>
        <v>Res_NettoRente</v>
      </c>
      <c r="E4" s="40">
        <f>Resultat!C8</f>
        <v>0</v>
      </c>
      <c r="F4" s="40">
        <f>Resultat!D8</f>
        <v>0</v>
      </c>
      <c r="G4" s="40">
        <f>Resultat!E8</f>
        <v>0</v>
      </c>
      <c r="H4" s="40">
        <f>Resultat!F8</f>
        <v>0</v>
      </c>
      <c r="I4" s="40">
        <f>Resultat!G8</f>
        <v>0</v>
      </c>
      <c r="J4" s="40">
        <f>Resultat!H8</f>
        <v>0</v>
      </c>
      <c r="K4" s="40">
        <f>Resultat!I8</f>
        <v>0</v>
      </c>
      <c r="L4" s="89"/>
      <c r="M4" s="89"/>
      <c r="N4" s="89"/>
      <c r="O4" s="89"/>
      <c r="Q4" s="15">
        <f t="shared" si="1"/>
        <v>14</v>
      </c>
      <c r="R4" s="15" t="str">
        <f t="shared" ca="1" si="2"/>
        <v>Resultat!G8</v>
      </c>
    </row>
    <row r="5" spans="1:18">
      <c r="A5" s="12" t="str">
        <f t="shared" ca="1" si="0"/>
        <v>Resultat</v>
      </c>
      <c r="B5" s="12"/>
      <c r="C5" s="12" t="str">
        <f>Resultat!B9</f>
        <v>Udbytte af aktier mv.</v>
      </c>
      <c r="D5" s="12" t="str">
        <f>Resultat!K9</f>
        <v>Res_UdbytteAktier</v>
      </c>
      <c r="E5" s="40">
        <f>Resultat!C9</f>
        <v>0</v>
      </c>
      <c r="F5" s="40">
        <f>Resultat!D9</f>
        <v>0</v>
      </c>
      <c r="G5" s="40">
        <f>Resultat!E9</f>
        <v>0</v>
      </c>
      <c r="H5" s="40">
        <f>Resultat!F9</f>
        <v>0</v>
      </c>
      <c r="I5" s="40">
        <f>Resultat!G9</f>
        <v>0</v>
      </c>
      <c r="J5" s="40">
        <f>Resultat!H9</f>
        <v>0</v>
      </c>
      <c r="K5" s="40">
        <f>Resultat!I9</f>
        <v>0</v>
      </c>
      <c r="L5" s="89"/>
      <c r="M5" s="89"/>
      <c r="N5" s="89"/>
      <c r="O5" s="89"/>
      <c r="Q5" s="15">
        <f t="shared" si="1"/>
        <v>17</v>
      </c>
      <c r="R5" s="15" t="str">
        <f t="shared" ca="1" si="2"/>
        <v>Resultat!G9</v>
      </c>
    </row>
    <row r="6" spans="1:18">
      <c r="A6" s="12" t="str">
        <f t="shared" ca="1" si="0"/>
        <v>Resultat</v>
      </c>
      <c r="B6" s="12"/>
      <c r="C6" s="12" t="str">
        <f>Resultat!B10</f>
        <v>Netto gebyrindtægter</v>
      </c>
      <c r="D6" s="12" t="str">
        <f>Resultat!K10</f>
        <v>Res_NettoGebyr</v>
      </c>
      <c r="E6" s="40">
        <f>Resultat!C10</f>
        <v>0</v>
      </c>
      <c r="F6" s="40">
        <f>Resultat!D10</f>
        <v>0</v>
      </c>
      <c r="G6" s="40">
        <f>Resultat!E10</f>
        <v>0</v>
      </c>
      <c r="H6" s="40">
        <f>Resultat!F10</f>
        <v>0</v>
      </c>
      <c r="I6" s="40">
        <f>Resultat!G10</f>
        <v>0</v>
      </c>
      <c r="J6" s="40">
        <f>Resultat!H10</f>
        <v>0</v>
      </c>
      <c r="K6" s="40">
        <f>Resultat!I10</f>
        <v>0</v>
      </c>
      <c r="L6" s="89"/>
      <c r="M6" s="89"/>
      <c r="N6" s="89"/>
      <c r="O6" s="89"/>
      <c r="Q6" s="15">
        <f t="shared" si="1"/>
        <v>14</v>
      </c>
      <c r="R6" s="15" t="str">
        <f t="shared" ca="1" si="2"/>
        <v>Resultat!G10</v>
      </c>
    </row>
    <row r="7" spans="1:18">
      <c r="A7" s="12" t="str">
        <f t="shared" ca="1" si="0"/>
        <v>Resultat</v>
      </c>
      <c r="B7" s="12"/>
      <c r="C7" s="12" t="str">
        <f>Resultat!B11</f>
        <v>Kursreguleringer</v>
      </c>
      <c r="D7" s="12" t="str">
        <f>Resultat!K11</f>
        <v>Res_Kursreg</v>
      </c>
      <c r="E7" s="40">
        <f>Resultat!C11</f>
        <v>0</v>
      </c>
      <c r="F7" s="40">
        <f>Resultat!D11</f>
        <v>0</v>
      </c>
      <c r="G7" s="40">
        <f>Resultat!E11</f>
        <v>0</v>
      </c>
      <c r="H7" s="40">
        <f>Resultat!F11</f>
        <v>0</v>
      </c>
      <c r="I7" s="40">
        <f>Resultat!G11</f>
        <v>0</v>
      </c>
      <c r="J7" s="40">
        <f>Resultat!H11</f>
        <v>0</v>
      </c>
      <c r="K7" s="40">
        <f>Resultat!I11</f>
        <v>0</v>
      </c>
      <c r="L7" s="89"/>
      <c r="M7" s="89"/>
      <c r="N7" s="89"/>
      <c r="O7" s="89"/>
      <c r="Q7" s="15">
        <f t="shared" si="1"/>
        <v>11</v>
      </c>
      <c r="R7" s="15" t="str">
        <f t="shared" ca="1" si="2"/>
        <v>Resultat!G11</v>
      </c>
    </row>
    <row r="8" spans="1:18">
      <c r="A8" s="12" t="str">
        <f t="shared" ca="1" si="0"/>
        <v>Resultat</v>
      </c>
      <c r="B8" s="12"/>
      <c r="C8" s="12" t="str">
        <f>Resultat!B12</f>
        <v>Udgifter til personale og administration (-)</v>
      </c>
      <c r="D8" s="12" t="str">
        <f>Resultat!K12</f>
        <v>Res_UdgPersAdm</v>
      </c>
      <c r="E8" s="40">
        <f>Resultat!C12</f>
        <v>0</v>
      </c>
      <c r="F8" s="40">
        <f>Resultat!D12</f>
        <v>0</v>
      </c>
      <c r="G8" s="40">
        <f>Resultat!E12</f>
        <v>0</v>
      </c>
      <c r="H8" s="40">
        <f>Resultat!F12</f>
        <v>0</v>
      </c>
      <c r="I8" s="40">
        <f>Resultat!G12</f>
        <v>0</v>
      </c>
      <c r="J8" s="40">
        <f>Resultat!H12</f>
        <v>0</v>
      </c>
      <c r="K8" s="40">
        <f>Resultat!I12</f>
        <v>0</v>
      </c>
      <c r="L8" s="89"/>
      <c r="M8" s="89"/>
      <c r="N8" s="89"/>
      <c r="O8" s="89"/>
      <c r="Q8" s="15">
        <f t="shared" si="1"/>
        <v>14</v>
      </c>
      <c r="R8" s="15" t="str">
        <f t="shared" ca="1" si="2"/>
        <v>Resultat!G12</v>
      </c>
    </row>
    <row r="9" spans="1:18">
      <c r="A9" s="12" t="str">
        <f t="shared" ca="1" si="0"/>
        <v>Resultat</v>
      </c>
      <c r="B9" s="12"/>
      <c r="C9" s="12" t="str">
        <f>Resultat!B13</f>
        <v>Af- og nedskrivninger på immaterielle og materielle aktiver (-)</v>
      </c>
      <c r="D9" s="12" t="str">
        <f>Resultat!K13</f>
        <v>Res_NedImma</v>
      </c>
      <c r="E9" s="40">
        <f>Resultat!C13</f>
        <v>0</v>
      </c>
      <c r="F9" s="40">
        <f>Resultat!D13</f>
        <v>0</v>
      </c>
      <c r="G9" s="40">
        <f>Resultat!E13</f>
        <v>0</v>
      </c>
      <c r="H9" s="40">
        <f>Resultat!F13</f>
        <v>0</v>
      </c>
      <c r="I9" s="40">
        <f>Resultat!G13</f>
        <v>0</v>
      </c>
      <c r="J9" s="40">
        <f>Resultat!H13</f>
        <v>0</v>
      </c>
      <c r="K9" s="40">
        <f>Resultat!I13</f>
        <v>0</v>
      </c>
      <c r="L9" s="89"/>
      <c r="M9" s="89"/>
      <c r="N9" s="89"/>
      <c r="O9" s="89"/>
      <c r="Q9" s="15">
        <f t="shared" si="1"/>
        <v>11</v>
      </c>
      <c r="R9" s="15" t="str">
        <f t="shared" ca="1" si="2"/>
        <v>Resultat!G13</v>
      </c>
    </row>
    <row r="10" spans="1:18">
      <c r="A10" s="12" t="str">
        <f t="shared" ca="1" si="0"/>
        <v>Resultat</v>
      </c>
      <c r="B10" s="12"/>
      <c r="C10" s="12" t="str">
        <f>Resultat!B14</f>
        <v>Nedskrivninger på udlån og tilgodehavender mv. (-)</v>
      </c>
      <c r="D10" s="12" t="str">
        <f>Resultat!K14</f>
        <v>Res_Ned</v>
      </c>
      <c r="E10" s="40">
        <f>Resultat!C14</f>
        <v>0</v>
      </c>
      <c r="F10" s="40">
        <f>Resultat!D14</f>
        <v>0</v>
      </c>
      <c r="G10" s="40">
        <f>Resultat!E14</f>
        <v>0</v>
      </c>
      <c r="H10" s="40">
        <f>Resultat!F14</f>
        <v>0</v>
      </c>
      <c r="I10" s="40">
        <f>Resultat!G14</f>
        <v>0</v>
      </c>
      <c r="J10" s="40">
        <f>Resultat!H14</f>
        <v>0</v>
      </c>
      <c r="K10" s="40">
        <f>Resultat!I14</f>
        <v>0</v>
      </c>
      <c r="L10" s="89"/>
      <c r="M10" s="89"/>
      <c r="N10" s="89"/>
      <c r="O10" s="89"/>
      <c r="Q10" s="15">
        <f t="shared" si="1"/>
        <v>7</v>
      </c>
      <c r="R10" s="15" t="str">
        <f t="shared" ca="1" si="2"/>
        <v>Resultat!G14</v>
      </c>
    </row>
    <row r="11" spans="1:18">
      <c r="A11" s="12" t="str">
        <f t="shared" ca="1" si="0"/>
        <v>Resultat</v>
      </c>
      <c r="B11" s="12"/>
      <c r="C11" s="12" t="str">
        <f>Resultat!B15</f>
        <v>Resultat af kapitalandele i associerede og tilknyttede virksomheder</v>
      </c>
      <c r="D11" s="12" t="str">
        <f>Resultat!K15</f>
        <v>Res_ResAfKapAndele</v>
      </c>
      <c r="E11" s="40">
        <f>Resultat!C15</f>
        <v>0</v>
      </c>
      <c r="F11" s="40">
        <f>Resultat!D15</f>
        <v>0</v>
      </c>
      <c r="G11" s="40">
        <f>Resultat!E15</f>
        <v>0</v>
      </c>
      <c r="H11" s="40">
        <f>Resultat!F15</f>
        <v>0</v>
      </c>
      <c r="I11" s="40">
        <f>Resultat!G15</f>
        <v>0</v>
      </c>
      <c r="J11" s="40">
        <f>Resultat!H15</f>
        <v>0</v>
      </c>
      <c r="K11" s="40">
        <f>Resultat!I15</f>
        <v>0</v>
      </c>
      <c r="L11" s="89"/>
      <c r="M11" s="89"/>
      <c r="N11" s="89"/>
      <c r="O11" s="89"/>
      <c r="Q11" s="15">
        <f t="shared" si="1"/>
        <v>18</v>
      </c>
      <c r="R11" s="15" t="str">
        <f t="shared" ca="1" si="2"/>
        <v>Resultat!G15</v>
      </c>
    </row>
    <row r="12" spans="1:18">
      <c r="A12" s="12" t="str">
        <f t="shared" ca="1" si="0"/>
        <v>Resultat</v>
      </c>
      <c r="B12" s="12"/>
      <c r="C12" s="12" t="str">
        <f>Resultat!B16</f>
        <v>Andre poster netto(1)</v>
      </c>
      <c r="D12" s="12" t="str">
        <f>Resultat!K16</f>
        <v>Res_AndrePoster</v>
      </c>
      <c r="E12" s="40">
        <f>Resultat!C16</f>
        <v>0</v>
      </c>
      <c r="F12" s="40">
        <f>Resultat!D16</f>
        <v>0</v>
      </c>
      <c r="G12" s="40">
        <f>Resultat!E16</f>
        <v>0</v>
      </c>
      <c r="H12" s="40">
        <f>Resultat!F16</f>
        <v>0</v>
      </c>
      <c r="I12" s="40">
        <f>Resultat!G16</f>
        <v>0</v>
      </c>
      <c r="J12" s="40">
        <f>Resultat!H16</f>
        <v>0</v>
      </c>
      <c r="K12" s="40">
        <f>Resultat!I16</f>
        <v>0</v>
      </c>
      <c r="L12" s="89"/>
      <c r="M12" s="89"/>
      <c r="N12" s="89"/>
      <c r="O12" s="89"/>
      <c r="Q12" s="15">
        <f t="shared" si="1"/>
        <v>15</v>
      </c>
      <c r="R12" s="15" t="str">
        <f t="shared" ca="1" si="2"/>
        <v>Resultat!G16</v>
      </c>
    </row>
    <row r="13" spans="1:18">
      <c r="A13" s="12" t="str">
        <f t="shared" ca="1" si="0"/>
        <v>Resultat</v>
      </c>
      <c r="B13" s="12"/>
      <c r="C13" s="12" t="str">
        <f>Resultat!B17</f>
        <v>Resultat før skat</v>
      </c>
      <c r="D13" s="12" t="str">
        <f>Resultat!K17</f>
        <v>Res_ResFoerSkat</v>
      </c>
      <c r="E13" s="40">
        <f>Resultat!C17</f>
        <v>0</v>
      </c>
      <c r="F13" s="40">
        <f>Resultat!D17</f>
        <v>0</v>
      </c>
      <c r="G13" s="40">
        <f>Resultat!E17</f>
        <v>0</v>
      </c>
      <c r="H13" s="40">
        <f>Resultat!F17</f>
        <v>0</v>
      </c>
      <c r="I13" s="40">
        <f>Resultat!G17</f>
        <v>0</v>
      </c>
      <c r="J13" s="40">
        <f>Resultat!H17</f>
        <v>0</v>
      </c>
      <c r="K13" s="40">
        <f>Resultat!I17</f>
        <v>0</v>
      </c>
      <c r="L13" s="89"/>
      <c r="M13" s="89"/>
      <c r="N13" s="89"/>
      <c r="O13" s="89"/>
      <c r="Q13" s="15">
        <f t="shared" si="1"/>
        <v>15</v>
      </c>
      <c r="R13" s="15" t="str">
        <f t="shared" ca="1" si="2"/>
        <v>Resultat!G17</v>
      </c>
    </row>
    <row r="14" spans="1:18">
      <c r="A14" s="12" t="str">
        <f t="shared" ca="1" si="0"/>
        <v>Resultat</v>
      </c>
      <c r="B14" s="12"/>
      <c r="C14" s="12" t="str">
        <f>Resultat!B18</f>
        <v>Skat (-)</v>
      </c>
      <c r="D14" s="12" t="str">
        <f>Resultat!K18</f>
        <v>Res_Skat</v>
      </c>
      <c r="E14" s="40">
        <f>Resultat!C18</f>
        <v>0</v>
      </c>
      <c r="F14" s="40">
        <f>Resultat!D18</f>
        <v>0</v>
      </c>
      <c r="G14" s="40">
        <f>Resultat!E18</f>
        <v>0</v>
      </c>
      <c r="H14" s="40">
        <f>Resultat!F18</f>
        <v>0</v>
      </c>
      <c r="I14" s="40">
        <f>Resultat!G18</f>
        <v>0</v>
      </c>
      <c r="J14" s="40">
        <f>Resultat!H18</f>
        <v>0</v>
      </c>
      <c r="K14" s="40">
        <f>Resultat!I18</f>
        <v>0</v>
      </c>
      <c r="L14" s="89"/>
      <c r="M14" s="89"/>
      <c r="N14" s="89"/>
      <c r="O14" s="89"/>
      <c r="Q14" s="15">
        <f t="shared" si="1"/>
        <v>8</v>
      </c>
      <c r="R14" s="15" t="str">
        <f t="shared" ca="1" si="2"/>
        <v>Resultat!G18</v>
      </c>
    </row>
    <row r="15" spans="1:18">
      <c r="A15" s="12" t="str">
        <f t="shared" ca="1" si="0"/>
        <v>Resultat</v>
      </c>
      <c r="B15" s="12"/>
      <c r="C15" s="12" t="str">
        <f>Resultat!B19</f>
        <v>Årets resultat</v>
      </c>
      <c r="D15" s="12" t="str">
        <f>Resultat!K19</f>
        <v>Res_AaretsRes</v>
      </c>
      <c r="E15" s="40">
        <f>Resultat!C19</f>
        <v>0</v>
      </c>
      <c r="F15" s="40">
        <f>Resultat!D19</f>
        <v>0</v>
      </c>
      <c r="G15" s="40">
        <f>Resultat!E19</f>
        <v>0</v>
      </c>
      <c r="H15" s="40">
        <f>Resultat!F19</f>
        <v>0</v>
      </c>
      <c r="I15" s="40">
        <f>Resultat!G19</f>
        <v>0</v>
      </c>
      <c r="J15" s="40">
        <f>Resultat!H19</f>
        <v>0</v>
      </c>
      <c r="K15" s="40">
        <f>Resultat!I19</f>
        <v>0</v>
      </c>
      <c r="L15" s="89"/>
      <c r="M15" s="89"/>
      <c r="N15" s="89"/>
      <c r="O15" s="89"/>
      <c r="Q15" s="15">
        <f t="shared" si="1"/>
        <v>13</v>
      </c>
      <c r="R15" s="15" t="str">
        <f t="shared" ca="1" si="2"/>
        <v>Resultat!G19</v>
      </c>
    </row>
    <row r="16" spans="1:18">
      <c r="A16" s="12" t="str">
        <f t="shared" ca="1" si="0"/>
        <v>Resultat</v>
      </c>
      <c r="B16" s="12" t="str">
        <f>Resultat!A21</f>
        <v>Memo: Årets udlodning</v>
      </c>
      <c r="C16" s="12" t="str">
        <f>Resultat!B26</f>
        <v>Foreslået udbytte</v>
      </c>
      <c r="D16" s="12" t="str">
        <f>Resultat!K26</f>
        <v>Res_ForeslUdbytte</v>
      </c>
      <c r="E16" s="40">
        <f>Resultat!C26</f>
        <v>0</v>
      </c>
      <c r="F16" s="40">
        <f>Resultat!D26</f>
        <v>0</v>
      </c>
      <c r="G16" s="40">
        <f>Resultat!E26</f>
        <v>0</v>
      </c>
      <c r="H16" s="40">
        <f>Resultat!F26</f>
        <v>0</v>
      </c>
      <c r="I16" s="40">
        <f>Resultat!G26</f>
        <v>0</v>
      </c>
      <c r="J16" s="40">
        <f>Resultat!H26</f>
        <v>0</v>
      </c>
      <c r="K16" s="40">
        <f>Resultat!I26</f>
        <v>0</v>
      </c>
      <c r="L16" s="89"/>
      <c r="M16" s="89"/>
      <c r="N16" s="89"/>
      <c r="O16" s="89"/>
      <c r="Q16" s="15">
        <f t="shared" si="1"/>
        <v>17</v>
      </c>
      <c r="R16" s="15" t="str">
        <f t="shared" ca="1" si="2"/>
        <v>Resultat!G26</v>
      </c>
    </row>
    <row r="17" spans="1:18">
      <c r="A17" s="12" t="str">
        <f t="shared" ca="1" si="0"/>
        <v>Resultat</v>
      </c>
      <c r="B17" s="12"/>
      <c r="C17" s="12" t="str">
        <f>Resultat!B27</f>
        <v>Aktietilbagekøb</v>
      </c>
      <c r="D17" s="12" t="str">
        <f>Resultat!K27</f>
        <v>Res_AktieTilbage</v>
      </c>
      <c r="E17" s="40">
        <f>Resultat!C27</f>
        <v>0</v>
      </c>
      <c r="F17" s="40">
        <f>Resultat!D27</f>
        <v>0</v>
      </c>
      <c r="G17" s="40">
        <f>Resultat!E27</f>
        <v>0</v>
      </c>
      <c r="H17" s="40">
        <f>Resultat!F27</f>
        <v>0</v>
      </c>
      <c r="I17" s="40">
        <f>Resultat!G27</f>
        <v>0</v>
      </c>
      <c r="J17" s="40">
        <f>Resultat!H27</f>
        <v>0</v>
      </c>
      <c r="K17" s="40">
        <f>Resultat!I27</f>
        <v>0</v>
      </c>
      <c r="L17" s="89"/>
      <c r="M17" s="89"/>
      <c r="N17" s="89"/>
      <c r="O17" s="89"/>
      <c r="Q17" s="15">
        <f t="shared" si="1"/>
        <v>16</v>
      </c>
      <c r="R17" s="15" t="str">
        <f t="shared" ca="1" si="2"/>
        <v>Resultat!G27</v>
      </c>
    </row>
    <row r="18" spans="1:18">
      <c r="A18" s="12" t="str">
        <f t="shared" ca="1" si="0"/>
        <v>Resultat</v>
      </c>
      <c r="B18" s="12"/>
      <c r="C18" s="12" t="str">
        <f>Resultat!B28</f>
        <v>Renteudgifter af hybrid kernekapital, der indgår under egenkapitalen</v>
      </c>
      <c r="D18" s="12" t="str">
        <f>Resultat!K28</f>
        <v>Res_RenteUdgHybrid</v>
      </c>
      <c r="E18" s="40">
        <f>Resultat!C28</f>
        <v>0</v>
      </c>
      <c r="F18" s="40">
        <f>Resultat!D28</f>
        <v>0</v>
      </c>
      <c r="G18" s="40">
        <f>Resultat!E28</f>
        <v>0</v>
      </c>
      <c r="H18" s="40">
        <f>Resultat!F28</f>
        <v>0</v>
      </c>
      <c r="I18" s="40">
        <f>Resultat!G28</f>
        <v>0</v>
      </c>
      <c r="J18" s="40">
        <f>Resultat!H28</f>
        <v>0</v>
      </c>
      <c r="K18" s="40">
        <f>Resultat!I28</f>
        <v>0</v>
      </c>
      <c r="L18" s="89"/>
      <c r="M18" s="89"/>
      <c r="N18" s="89"/>
      <c r="O18" s="89"/>
      <c r="Q18" s="15">
        <f t="shared" si="1"/>
        <v>18</v>
      </c>
      <c r="R18" s="15" t="str">
        <f t="shared" ca="1" si="2"/>
        <v>Resultat!G28</v>
      </c>
    </row>
    <row r="19" spans="1:18">
      <c r="A19" s="1" t="str">
        <f t="shared" ca="1" si="0"/>
        <v>Balance</v>
      </c>
      <c r="B19" s="1" t="str">
        <f>Balance!A1</f>
        <v>Balanceoplysninger (ultimo året)</v>
      </c>
      <c r="C19" s="1" t="str">
        <f>Balance!B7</f>
        <v>Kassebeholdning mv.(3)</v>
      </c>
      <c r="D19" s="1" t="str">
        <f>Balance!K7</f>
        <v>Bal_Aktiv_Kasse</v>
      </c>
      <c r="E19" s="30">
        <f>Balance!C7</f>
        <v>0</v>
      </c>
      <c r="F19" s="30">
        <f>Balance!D7</f>
        <v>0</v>
      </c>
      <c r="G19" s="30">
        <f>Balance!E7</f>
        <v>0</v>
      </c>
      <c r="H19" s="30">
        <f>Balance!F7</f>
        <v>0</v>
      </c>
      <c r="I19" s="30">
        <f>Balance!G7</f>
        <v>0</v>
      </c>
      <c r="J19" s="30">
        <f>Balance!H7</f>
        <v>0</v>
      </c>
      <c r="K19" s="30">
        <f>Balance!I7</f>
        <v>0</v>
      </c>
      <c r="L19" s="92"/>
      <c r="M19" s="92"/>
      <c r="N19" s="92"/>
      <c r="O19" s="92"/>
      <c r="Q19" s="15">
        <f t="shared" si="1"/>
        <v>15</v>
      </c>
      <c r="R19" s="15" t="str">
        <f t="shared" ca="1" si="2"/>
        <v>Balance!G7</v>
      </c>
    </row>
    <row r="20" spans="1:18">
      <c r="A20" s="1" t="str">
        <f t="shared" ca="1" si="0"/>
        <v>Balance</v>
      </c>
      <c r="B20" s="1"/>
      <c r="C20" s="1" t="str">
        <f>Balance!B8</f>
        <v>… heraf: Anfordringstilgodehavender hos centralbanker</v>
      </c>
      <c r="D20" s="1" t="str">
        <f>Balance!K8</f>
        <v>Bal_Aktiv_Kasse_Anf</v>
      </c>
      <c r="E20" s="30">
        <f>Balance!C8</f>
        <v>0</v>
      </c>
      <c r="F20" s="30">
        <f>Balance!D8</f>
        <v>0</v>
      </c>
      <c r="G20" s="30">
        <f>Balance!E8</f>
        <v>0</v>
      </c>
      <c r="H20" s="30">
        <f>Balance!F8</f>
        <v>0</v>
      </c>
      <c r="I20" s="30">
        <f>Balance!G8</f>
        <v>0</v>
      </c>
      <c r="J20" s="30">
        <f>Balance!H8</f>
        <v>0</v>
      </c>
      <c r="K20" s="30">
        <f>Balance!I8</f>
        <v>0</v>
      </c>
      <c r="L20" s="92"/>
      <c r="M20" s="92"/>
      <c r="N20" s="92"/>
      <c r="O20" s="92"/>
      <c r="Q20" s="15">
        <f t="shared" si="1"/>
        <v>19</v>
      </c>
      <c r="R20" s="15" t="str">
        <f t="shared" ca="1" si="2"/>
        <v>Balance!G8</v>
      </c>
    </row>
    <row r="21" spans="1:18">
      <c r="A21" s="1" t="str">
        <f t="shared" ca="1" si="0"/>
        <v>Balance</v>
      </c>
      <c r="B21" s="1"/>
      <c r="C21" s="1" t="str">
        <f>Balance!B9</f>
        <v>Tilgodehavender hos kreditinstitutter og centralbanker</v>
      </c>
      <c r="D21" s="1" t="str">
        <f>Balance!K9</f>
        <v>Bal_Aktiv_Tilg</v>
      </c>
      <c r="E21" s="30">
        <f>Balance!C9</f>
        <v>0</v>
      </c>
      <c r="F21" s="30">
        <f>Balance!D9</f>
        <v>0</v>
      </c>
      <c r="G21" s="30">
        <f>Balance!E9</f>
        <v>0</v>
      </c>
      <c r="H21" s="30">
        <f>Balance!F9</f>
        <v>0</v>
      </c>
      <c r="I21" s="30">
        <f>Balance!G9</f>
        <v>0</v>
      </c>
      <c r="J21" s="30">
        <f>Balance!H9</f>
        <v>0</v>
      </c>
      <c r="K21" s="30">
        <f>Balance!I9</f>
        <v>0</v>
      </c>
      <c r="L21" s="92"/>
      <c r="M21" s="92"/>
      <c r="N21" s="92"/>
      <c r="O21" s="92"/>
      <c r="Q21" s="15">
        <f t="shared" si="1"/>
        <v>14</v>
      </c>
      <c r="R21" s="15" t="str">
        <f t="shared" ca="1" si="2"/>
        <v>Balance!G9</v>
      </c>
    </row>
    <row r="22" spans="1:18">
      <c r="A22" s="1" t="str">
        <f t="shared" ca="1" si="0"/>
        <v>Balance</v>
      </c>
      <c r="B22" s="1"/>
      <c r="C22" s="1" t="str">
        <f>Balance!B10</f>
        <v>Udlån og andre tilgodehavender</v>
      </c>
      <c r="D22" s="1" t="str">
        <f>Balance!K10</f>
        <v>Bal_Aktiv_Udl</v>
      </c>
      <c r="E22" s="30">
        <f>Balance!C10</f>
        <v>0</v>
      </c>
      <c r="F22" s="30">
        <f>Balance!D10</f>
        <v>0</v>
      </c>
      <c r="G22" s="30">
        <f>Balance!E10</f>
        <v>0</v>
      </c>
      <c r="H22" s="30">
        <f>Balance!F10</f>
        <v>0</v>
      </c>
      <c r="I22" s="30">
        <f>Balance!G10</f>
        <v>0</v>
      </c>
      <c r="J22" s="30">
        <f>Balance!H10</f>
        <v>0</v>
      </c>
      <c r="K22" s="30">
        <f>Balance!I10</f>
        <v>0</v>
      </c>
      <c r="L22" s="92"/>
      <c r="M22" s="92"/>
      <c r="N22" s="92"/>
      <c r="O22" s="92"/>
      <c r="Q22" s="15">
        <f t="shared" si="1"/>
        <v>13</v>
      </c>
      <c r="R22" s="15" t="str">
        <f t="shared" ca="1" si="2"/>
        <v>Balance!G10</v>
      </c>
    </row>
    <row r="23" spans="1:18">
      <c r="A23" s="1" t="str">
        <f t="shared" ca="1" si="0"/>
        <v>Balance</v>
      </c>
      <c r="B23" s="1"/>
      <c r="C23" s="1" t="str">
        <f>Balance!B11</f>
        <v>Obligationer</v>
      </c>
      <c r="D23" s="1" t="str">
        <f>Balance!K11</f>
        <v>Bal_Aktiv_Obl</v>
      </c>
      <c r="E23" s="30">
        <f>Balance!C11</f>
        <v>0</v>
      </c>
      <c r="F23" s="30">
        <f>Balance!D11</f>
        <v>0</v>
      </c>
      <c r="G23" s="30">
        <f>Balance!E11</f>
        <v>0</v>
      </c>
      <c r="H23" s="30">
        <f>Balance!F11</f>
        <v>0</v>
      </c>
      <c r="I23" s="30">
        <f>Balance!G11</f>
        <v>0</v>
      </c>
      <c r="J23" s="30">
        <f>Balance!H11</f>
        <v>0</v>
      </c>
      <c r="K23" s="30">
        <f>Balance!I11</f>
        <v>0</v>
      </c>
      <c r="L23" s="92"/>
      <c r="M23" s="92"/>
      <c r="N23" s="92"/>
      <c r="O23" s="92"/>
      <c r="Q23" s="15">
        <f t="shared" si="1"/>
        <v>13</v>
      </c>
      <c r="R23" s="15" t="str">
        <f t="shared" ca="1" si="2"/>
        <v>Balance!G11</v>
      </c>
    </row>
    <row r="24" spans="1:18">
      <c r="A24" s="1" t="str">
        <f t="shared" ca="1" si="0"/>
        <v>Balance</v>
      </c>
      <c r="B24" s="1"/>
      <c r="C24" s="1" t="str">
        <f>Balance!B12</f>
        <v>… heraf: Obligationer til dagsværdi</v>
      </c>
      <c r="D24" s="1" t="str">
        <f>Balance!K12</f>
        <v>Bal_Aktiv_Obl_DV</v>
      </c>
      <c r="E24" s="30">
        <f>Balance!C12</f>
        <v>0</v>
      </c>
      <c r="F24" s="30">
        <f>Balance!D12</f>
        <v>0</v>
      </c>
      <c r="G24" s="30">
        <f>Balance!E12</f>
        <v>0</v>
      </c>
      <c r="H24" s="30">
        <f>Balance!F12</f>
        <v>0</v>
      </c>
      <c r="I24" s="30">
        <f>Balance!G12</f>
        <v>0</v>
      </c>
      <c r="J24" s="30">
        <f>Balance!H12</f>
        <v>0</v>
      </c>
      <c r="K24" s="30">
        <f>Balance!I12</f>
        <v>0</v>
      </c>
      <c r="L24" s="92"/>
      <c r="M24" s="92"/>
      <c r="N24" s="92"/>
      <c r="O24" s="92"/>
      <c r="Q24" s="15">
        <f t="shared" si="1"/>
        <v>16</v>
      </c>
      <c r="R24" s="15" t="str">
        <f t="shared" ca="1" si="2"/>
        <v>Balance!G12</v>
      </c>
    </row>
    <row r="25" spans="1:18">
      <c r="A25" s="1" t="str">
        <f t="shared" ca="1" si="0"/>
        <v>Balance</v>
      </c>
      <c r="B25" s="1"/>
      <c r="C25" s="1" t="str">
        <f>Balance!B13</f>
        <v>… heraf: Obligationer til amortiseret kostpris</v>
      </c>
      <c r="D25" s="1" t="str">
        <f>Balance!K13</f>
        <v>Bal_Aktiv_Obl_AK</v>
      </c>
      <c r="E25" s="30">
        <f>Balance!C13</f>
        <v>0</v>
      </c>
      <c r="F25" s="30">
        <f>Balance!D13</f>
        <v>0</v>
      </c>
      <c r="G25" s="30">
        <f>Balance!E13</f>
        <v>0</v>
      </c>
      <c r="H25" s="30">
        <f>Balance!F13</f>
        <v>0</v>
      </c>
      <c r="I25" s="30">
        <f>Balance!G13</f>
        <v>0</v>
      </c>
      <c r="J25" s="30">
        <f>Balance!H13</f>
        <v>0</v>
      </c>
      <c r="K25" s="30">
        <f>Balance!I13</f>
        <v>0</v>
      </c>
      <c r="L25" s="92"/>
      <c r="M25" s="92"/>
      <c r="N25" s="92"/>
      <c r="O25" s="92"/>
      <c r="Q25" s="15">
        <f t="shared" si="1"/>
        <v>16</v>
      </c>
      <c r="R25" s="15" t="str">
        <f t="shared" ca="1" si="2"/>
        <v>Balance!G13</v>
      </c>
    </row>
    <row r="26" spans="1:18">
      <c r="A26" s="1" t="str">
        <f t="shared" ca="1" si="0"/>
        <v>Balance</v>
      </c>
      <c r="B26" s="1"/>
      <c r="C26" s="1" t="str">
        <f>Balance!B14</f>
        <v>Aktier mv.</v>
      </c>
      <c r="D26" s="1" t="str">
        <f>Balance!K14</f>
        <v>Bal_Aktiv_Aktier</v>
      </c>
      <c r="E26" s="30">
        <f>Balance!C14</f>
        <v>0</v>
      </c>
      <c r="F26" s="30">
        <f>Balance!D14</f>
        <v>0</v>
      </c>
      <c r="G26" s="30">
        <f>Balance!E14</f>
        <v>0</v>
      </c>
      <c r="H26" s="30">
        <f>Balance!F14</f>
        <v>0</v>
      </c>
      <c r="I26" s="30">
        <f>Balance!G14</f>
        <v>0</v>
      </c>
      <c r="J26" s="30">
        <f>Balance!H14</f>
        <v>0</v>
      </c>
      <c r="K26" s="30">
        <f>Balance!I14</f>
        <v>0</v>
      </c>
      <c r="L26" s="92"/>
      <c r="M26" s="92"/>
      <c r="N26" s="92"/>
      <c r="O26" s="92"/>
      <c r="Q26" s="15">
        <f t="shared" si="1"/>
        <v>16</v>
      </c>
      <c r="R26" s="15" t="str">
        <f t="shared" ca="1" si="2"/>
        <v>Balance!G14</v>
      </c>
    </row>
    <row r="27" spans="1:18">
      <c r="A27" s="1" t="str">
        <f t="shared" ca="1" si="0"/>
        <v>Balance</v>
      </c>
      <c r="B27" s="1"/>
      <c r="C27" s="1" t="str">
        <f>Balance!B15</f>
        <v>… heraf: Noterede aktier</v>
      </c>
      <c r="D27" s="1" t="str">
        <f>Balance!K15</f>
        <v>Bal_Aktiv_Aktier_Not</v>
      </c>
      <c r="E27" s="30">
        <f>Balance!C15</f>
        <v>0</v>
      </c>
      <c r="F27" s="30">
        <f>Balance!D15</f>
        <v>0</v>
      </c>
      <c r="G27" s="30">
        <f>Balance!E15</f>
        <v>0</v>
      </c>
      <c r="H27" s="30">
        <f>Balance!F15</f>
        <v>0</v>
      </c>
      <c r="I27" s="30">
        <f>Balance!G15</f>
        <v>0</v>
      </c>
      <c r="J27" s="30">
        <f>Balance!H15</f>
        <v>0</v>
      </c>
      <c r="K27" s="30">
        <f>Balance!I15</f>
        <v>0</v>
      </c>
      <c r="L27" s="92"/>
      <c r="M27" s="92"/>
      <c r="N27" s="92"/>
      <c r="O27" s="92"/>
      <c r="Q27" s="15">
        <f t="shared" si="1"/>
        <v>20</v>
      </c>
      <c r="R27" s="15" t="str">
        <f t="shared" ca="1" si="2"/>
        <v>Balance!G15</v>
      </c>
    </row>
    <row r="28" spans="1:18">
      <c r="A28" s="1" t="str">
        <f t="shared" ca="1" si="0"/>
        <v>Balance</v>
      </c>
      <c r="B28" s="1"/>
      <c r="C28" s="1" t="str">
        <f>Balance!B16</f>
        <v>… heraf: Unoterede aktier</v>
      </c>
      <c r="D28" s="1" t="str">
        <f>Balance!K16</f>
        <v>Bal_Aktiv_Aktier_Unot</v>
      </c>
      <c r="E28" s="30">
        <f>Balance!C16</f>
        <v>0</v>
      </c>
      <c r="F28" s="30">
        <f>Balance!D16</f>
        <v>0</v>
      </c>
      <c r="G28" s="30">
        <f>Balance!E16</f>
        <v>0</v>
      </c>
      <c r="H28" s="30">
        <f>Balance!F16</f>
        <v>0</v>
      </c>
      <c r="I28" s="30">
        <f>Balance!G16</f>
        <v>0</v>
      </c>
      <c r="J28" s="30">
        <f>Balance!H16</f>
        <v>0</v>
      </c>
      <c r="K28" s="30">
        <f>Balance!I16</f>
        <v>0</v>
      </c>
      <c r="L28" s="92"/>
      <c r="M28" s="92"/>
      <c r="N28" s="92"/>
      <c r="O28" s="92"/>
      <c r="Q28" s="15">
        <f t="shared" si="1"/>
        <v>21</v>
      </c>
      <c r="R28" s="15" t="str">
        <f t="shared" ca="1" si="2"/>
        <v>Balance!G16</v>
      </c>
    </row>
    <row r="29" spans="1:18">
      <c r="A29" s="1" t="str">
        <f t="shared" ca="1" si="0"/>
        <v>Balance</v>
      </c>
      <c r="B29" s="1"/>
      <c r="C29" s="1" t="str">
        <f>Balance!B17</f>
        <v>Kapitalandele</v>
      </c>
      <c r="D29" s="1" t="str">
        <f>Balance!K17</f>
        <v>Bal_Aktiv_KapAndele</v>
      </c>
      <c r="E29" s="30">
        <f>Balance!C17</f>
        <v>0</v>
      </c>
      <c r="F29" s="30">
        <f>Balance!D17</f>
        <v>0</v>
      </c>
      <c r="G29" s="30">
        <f>Balance!E17</f>
        <v>0</v>
      </c>
      <c r="H29" s="30">
        <f>Balance!F17</f>
        <v>0</v>
      </c>
      <c r="I29" s="30">
        <f>Balance!G17</f>
        <v>0</v>
      </c>
      <c r="J29" s="30">
        <f>Balance!H17</f>
        <v>0</v>
      </c>
      <c r="K29" s="30">
        <f>Balance!I17</f>
        <v>0</v>
      </c>
      <c r="L29" s="92"/>
      <c r="M29" s="92"/>
      <c r="N29" s="92"/>
      <c r="O29" s="92"/>
      <c r="Q29" s="15">
        <f t="shared" si="1"/>
        <v>19</v>
      </c>
      <c r="R29" s="15" t="str">
        <f t="shared" ca="1" si="2"/>
        <v>Balance!G17</v>
      </c>
    </row>
    <row r="30" spans="1:18">
      <c r="A30" s="1" t="str">
        <f t="shared" ca="1" si="0"/>
        <v>Balance</v>
      </c>
      <c r="B30" s="1"/>
      <c r="C30" s="1" t="str">
        <f>Balance!B18</f>
        <v>Immaterielle aktiver</v>
      </c>
      <c r="D30" s="1" t="str">
        <f>Balance!K18</f>
        <v>Bal_Aktiv_Imma</v>
      </c>
      <c r="E30" s="30">
        <f>Balance!C18</f>
        <v>0</v>
      </c>
      <c r="F30" s="30">
        <f>Balance!D18</f>
        <v>0</v>
      </c>
      <c r="G30" s="30">
        <f>Balance!E18</f>
        <v>0</v>
      </c>
      <c r="H30" s="30">
        <f>Balance!F18</f>
        <v>0</v>
      </c>
      <c r="I30" s="30">
        <f>Balance!G18</f>
        <v>0</v>
      </c>
      <c r="J30" s="30">
        <f>Balance!H18</f>
        <v>0</v>
      </c>
      <c r="K30" s="30">
        <f>Balance!I18</f>
        <v>0</v>
      </c>
      <c r="L30" s="92"/>
      <c r="M30" s="92"/>
      <c r="N30" s="92"/>
      <c r="O30" s="92"/>
      <c r="Q30" s="15">
        <f t="shared" si="1"/>
        <v>14</v>
      </c>
      <c r="R30" s="15" t="str">
        <f t="shared" ca="1" si="2"/>
        <v>Balance!G18</v>
      </c>
    </row>
    <row r="31" spans="1:18">
      <c r="A31" s="1" t="str">
        <f t="shared" ca="1" si="0"/>
        <v>Balance</v>
      </c>
      <c r="B31" s="1"/>
      <c r="C31" s="1" t="str">
        <f>Balance!B19</f>
        <v>Grunde og bygninger i alt</v>
      </c>
      <c r="D31" s="1" t="str">
        <f>Balance!K19</f>
        <v>Bal_Aktiv_GrundeByg</v>
      </c>
      <c r="E31" s="30">
        <f>Balance!C19</f>
        <v>0</v>
      </c>
      <c r="F31" s="30">
        <f>Balance!D19</f>
        <v>0</v>
      </c>
      <c r="G31" s="30">
        <f>Balance!E19</f>
        <v>0</v>
      </c>
      <c r="H31" s="30">
        <f>Balance!F19</f>
        <v>0</v>
      </c>
      <c r="I31" s="30">
        <f>Balance!G19</f>
        <v>0</v>
      </c>
      <c r="J31" s="30">
        <f>Balance!H19</f>
        <v>0</v>
      </c>
      <c r="K31" s="30">
        <f>Balance!I19</f>
        <v>0</v>
      </c>
      <c r="L31" s="92"/>
      <c r="M31" s="92"/>
      <c r="N31" s="92"/>
      <c r="O31" s="92"/>
      <c r="Q31" s="15">
        <f t="shared" si="1"/>
        <v>19</v>
      </c>
      <c r="R31" s="15" t="str">
        <f t="shared" ca="1" si="2"/>
        <v>Balance!G19</v>
      </c>
    </row>
    <row r="32" spans="1:18">
      <c r="A32" s="1" t="str">
        <f t="shared" ca="1" si="0"/>
        <v>Balance</v>
      </c>
      <c r="B32" s="1"/>
      <c r="C32" s="1" t="str">
        <f>Balance!B20</f>
        <v>… heraf: Investeringsejendomme</v>
      </c>
      <c r="D32" s="1" t="str">
        <f>Balance!K20</f>
        <v>Bal_Aktiv_GrundeByg_Invest</v>
      </c>
      <c r="E32" s="30">
        <f>Balance!C20</f>
        <v>0</v>
      </c>
      <c r="F32" s="30">
        <f>Balance!D20</f>
        <v>0</v>
      </c>
      <c r="G32" s="30">
        <f>Balance!E20</f>
        <v>0</v>
      </c>
      <c r="H32" s="30">
        <f>Balance!F20</f>
        <v>0</v>
      </c>
      <c r="I32" s="30">
        <f>Balance!G20</f>
        <v>0</v>
      </c>
      <c r="J32" s="30">
        <f>Balance!H20</f>
        <v>0</v>
      </c>
      <c r="K32" s="30">
        <f>Balance!I20</f>
        <v>0</v>
      </c>
      <c r="L32" s="92"/>
      <c r="M32" s="92"/>
      <c r="N32" s="92"/>
      <c r="O32" s="92"/>
      <c r="Q32" s="15">
        <f t="shared" si="1"/>
        <v>26</v>
      </c>
      <c r="R32" s="15" t="str">
        <f t="shared" ca="1" si="2"/>
        <v>Balance!G20</v>
      </c>
    </row>
    <row r="33" spans="1:18">
      <c r="A33" s="1" t="str">
        <f t="shared" ca="1" si="0"/>
        <v>Balance</v>
      </c>
      <c r="B33" s="1"/>
      <c r="C33" s="1" t="str">
        <f>Balance!B21</f>
        <v>… heraf: Domicilejendomme</v>
      </c>
      <c r="D33" s="1" t="str">
        <f>Balance!K21</f>
        <v>Bal_Aktiv_GrundeByg_Domicil</v>
      </c>
      <c r="E33" s="30">
        <f>Balance!C21</f>
        <v>0</v>
      </c>
      <c r="F33" s="30">
        <f>Balance!D21</f>
        <v>0</v>
      </c>
      <c r="G33" s="30">
        <f>Balance!E21</f>
        <v>0</v>
      </c>
      <c r="H33" s="30">
        <f>Balance!F21</f>
        <v>0</v>
      </c>
      <c r="I33" s="30">
        <f>Balance!G21</f>
        <v>0</v>
      </c>
      <c r="J33" s="30">
        <f>Balance!H21</f>
        <v>0</v>
      </c>
      <c r="K33" s="30">
        <f>Balance!I21</f>
        <v>0</v>
      </c>
      <c r="L33" s="92"/>
      <c r="M33" s="92"/>
      <c r="N33" s="92"/>
      <c r="O33" s="92"/>
      <c r="Q33" s="15">
        <f t="shared" si="1"/>
        <v>27</v>
      </c>
      <c r="R33" s="15" t="str">
        <f t="shared" ca="1" si="2"/>
        <v>Balance!G21</v>
      </c>
    </row>
    <row r="34" spans="1:18">
      <c r="A34" s="1" t="str">
        <f t="shared" ca="1" si="0"/>
        <v>Balance</v>
      </c>
      <c r="B34" s="1"/>
      <c r="C34" s="1" t="str">
        <f>Balance!B22</f>
        <v>… heraf: Domicilejendomme (leasing)</v>
      </c>
      <c r="D34" s="1" t="str">
        <f>Balance!K22</f>
        <v>Bal_Aktiv_GrundeByg_LeasDom</v>
      </c>
      <c r="E34" s="30">
        <f>Balance!C22</f>
        <v>0</v>
      </c>
      <c r="F34" s="30">
        <f>Balance!D22</f>
        <v>0</v>
      </c>
      <c r="G34" s="30">
        <f>Balance!E22</f>
        <v>0</v>
      </c>
      <c r="H34" s="30">
        <f>Balance!F22</f>
        <v>0</v>
      </c>
      <c r="I34" s="30">
        <f>Balance!G22</f>
        <v>0</v>
      </c>
      <c r="J34" s="30">
        <f>Balance!H22</f>
        <v>0</v>
      </c>
      <c r="K34" s="30">
        <f>Balance!I22</f>
        <v>0</v>
      </c>
      <c r="L34" s="92"/>
      <c r="M34" s="92"/>
      <c r="N34" s="92"/>
      <c r="O34" s="92"/>
      <c r="Q34" s="15">
        <f t="shared" si="1"/>
        <v>27</v>
      </c>
      <c r="R34" s="15" t="str">
        <f t="shared" ca="1" si="2"/>
        <v>Balance!G22</v>
      </c>
    </row>
    <row r="35" spans="1:18">
      <c r="A35" s="1" t="str">
        <f t="shared" ca="1" si="0"/>
        <v>Balance</v>
      </c>
      <c r="B35" s="1"/>
      <c r="C35" s="1" t="str">
        <f>Balance!B23</f>
        <v>Øvrige aktiver (1)</v>
      </c>
      <c r="D35" s="1" t="str">
        <f>Balance!K23</f>
        <v>Bal_Aktiv_Oevr</v>
      </c>
      <c r="E35" s="30">
        <f>Balance!C23</f>
        <v>0</v>
      </c>
      <c r="F35" s="30">
        <f>Balance!D23</f>
        <v>0</v>
      </c>
      <c r="G35" s="30">
        <f>Balance!E23</f>
        <v>0</v>
      </c>
      <c r="H35" s="30">
        <f>Balance!F23</f>
        <v>0</v>
      </c>
      <c r="I35" s="30">
        <f>Balance!G23</f>
        <v>0</v>
      </c>
      <c r="J35" s="30">
        <f>Balance!H23</f>
        <v>0</v>
      </c>
      <c r="K35" s="30">
        <f>Balance!I23</f>
        <v>0</v>
      </c>
      <c r="L35" s="92"/>
      <c r="M35" s="92"/>
      <c r="N35" s="92"/>
      <c r="O35" s="92"/>
      <c r="Q35" s="15">
        <f t="shared" si="1"/>
        <v>14</v>
      </c>
      <c r="R35" s="15" t="str">
        <f t="shared" ca="1" si="2"/>
        <v>Balance!G23</v>
      </c>
    </row>
    <row r="36" spans="1:18">
      <c r="A36" s="1" t="str">
        <f t="shared" ca="1" si="0"/>
        <v>Balance</v>
      </c>
      <c r="B36" s="1"/>
      <c r="C36" s="1" t="str">
        <f>Balance!B24</f>
        <v>Aktiver i alt</v>
      </c>
      <c r="D36" s="1" t="str">
        <f>Balance!K24</f>
        <v>Bal_Aktiv_Ialt</v>
      </c>
      <c r="E36" s="30">
        <f>Balance!C24</f>
        <v>0</v>
      </c>
      <c r="F36" s="30">
        <f>Balance!D24</f>
        <v>0</v>
      </c>
      <c r="G36" s="30">
        <f>Balance!E24</f>
        <v>0</v>
      </c>
      <c r="H36" s="30">
        <f>Balance!F24</f>
        <v>0</v>
      </c>
      <c r="I36" s="30">
        <f>Balance!G24</f>
        <v>0</v>
      </c>
      <c r="J36" s="30">
        <f>Balance!H24</f>
        <v>0</v>
      </c>
      <c r="K36" s="30">
        <f>Balance!I24</f>
        <v>0</v>
      </c>
      <c r="L36" s="92"/>
      <c r="M36" s="92"/>
      <c r="N36" s="92"/>
      <c r="O36" s="92"/>
      <c r="Q36" s="15">
        <f t="shared" si="1"/>
        <v>14</v>
      </c>
      <c r="R36" s="15" t="str">
        <f t="shared" ca="1" si="2"/>
        <v>Balance!G24</v>
      </c>
    </row>
    <row r="37" spans="1:18">
      <c r="A37" s="1" t="str">
        <f t="shared" ca="1" si="0"/>
        <v>Balance</v>
      </c>
      <c r="B37" s="1"/>
      <c r="C37" s="1" t="str">
        <f>Balance!B28</f>
        <v>Gæld til kreditinstitutter og centralbanker</v>
      </c>
      <c r="D37" s="1" t="str">
        <f>Balance!K28</f>
        <v>Bal_Passiv_GaeldKreditInst</v>
      </c>
      <c r="E37" s="30">
        <f>Balance!C28</f>
        <v>0</v>
      </c>
      <c r="F37" s="30">
        <f>Balance!D28</f>
        <v>0</v>
      </c>
      <c r="G37" s="30">
        <f>Balance!E28</f>
        <v>0</v>
      </c>
      <c r="H37" s="30">
        <f>Balance!F28</f>
        <v>0</v>
      </c>
      <c r="I37" s="30">
        <f>Balance!G28</f>
        <v>0</v>
      </c>
      <c r="J37" s="30">
        <f>Balance!H28</f>
        <v>0</v>
      </c>
      <c r="K37" s="30">
        <f>Balance!I28</f>
        <v>0</v>
      </c>
      <c r="L37" s="92"/>
      <c r="M37" s="92"/>
      <c r="N37" s="92"/>
      <c r="O37" s="92"/>
      <c r="Q37" s="15">
        <f t="shared" si="1"/>
        <v>26</v>
      </c>
      <c r="R37" s="15" t="str">
        <f t="shared" ca="1" si="2"/>
        <v>Balance!G28</v>
      </c>
    </row>
    <row r="38" spans="1:18">
      <c r="A38" s="1" t="str">
        <f t="shared" ca="1" si="0"/>
        <v>Balance</v>
      </c>
      <c r="B38" s="1"/>
      <c r="C38" s="1" t="str">
        <f>Balance!B29</f>
        <v>Indlån og anden gæld</v>
      </c>
      <c r="D38" s="1" t="str">
        <f>Balance!K29</f>
        <v>Bal_Passiv_Indlaan</v>
      </c>
      <c r="E38" s="30">
        <f>Balance!C29</f>
        <v>0</v>
      </c>
      <c r="F38" s="30">
        <f>Balance!D29</f>
        <v>0</v>
      </c>
      <c r="G38" s="30">
        <f>Balance!E29</f>
        <v>0</v>
      </c>
      <c r="H38" s="30">
        <f>Balance!F29</f>
        <v>0</v>
      </c>
      <c r="I38" s="30">
        <f>Balance!G29</f>
        <v>0</v>
      </c>
      <c r="J38" s="30">
        <f>Balance!H29</f>
        <v>0</v>
      </c>
      <c r="K38" s="30">
        <f>Balance!I29</f>
        <v>0</v>
      </c>
      <c r="L38" s="92"/>
      <c r="M38" s="92"/>
      <c r="N38" s="92"/>
      <c r="O38" s="92"/>
      <c r="Q38" s="15">
        <f t="shared" si="1"/>
        <v>18</v>
      </c>
      <c r="R38" s="15" t="str">
        <f t="shared" ca="1" si="2"/>
        <v>Balance!G29</v>
      </c>
    </row>
    <row r="39" spans="1:18">
      <c r="A39" s="1" t="str">
        <f t="shared" ca="1" si="0"/>
        <v>Balance</v>
      </c>
      <c r="B39" s="1"/>
      <c r="C39" s="1" t="str">
        <f>Balance!B30</f>
        <v>Indlån i puljeordninger</v>
      </c>
      <c r="D39" s="1" t="str">
        <f>Balance!K30</f>
        <v>Bal_Passiv_IndlaanPulje</v>
      </c>
      <c r="E39" s="30">
        <f>Balance!C30</f>
        <v>0</v>
      </c>
      <c r="F39" s="30">
        <f>Balance!D30</f>
        <v>0</v>
      </c>
      <c r="G39" s="30">
        <f>Balance!E30</f>
        <v>0</v>
      </c>
      <c r="H39" s="30">
        <f>Balance!F30</f>
        <v>0</v>
      </c>
      <c r="I39" s="30">
        <f>Balance!G30</f>
        <v>0</v>
      </c>
      <c r="J39" s="30">
        <f>Balance!H30</f>
        <v>0</v>
      </c>
      <c r="K39" s="30">
        <f>Balance!I30</f>
        <v>0</v>
      </c>
      <c r="L39" s="92"/>
      <c r="M39" s="92"/>
      <c r="N39" s="92"/>
      <c r="O39" s="92"/>
      <c r="Q39" s="15">
        <f t="shared" si="1"/>
        <v>23</v>
      </c>
      <c r="R39" s="15" t="str">
        <f t="shared" ca="1" si="2"/>
        <v>Balance!G30</v>
      </c>
    </row>
    <row r="40" spans="1:18">
      <c r="A40" s="1" t="str">
        <f t="shared" ca="1" si="0"/>
        <v>Balance</v>
      </c>
      <c r="B40" s="1"/>
      <c r="C40" s="1" t="str">
        <f>Balance!B31</f>
        <v>Udstedte obligationer</v>
      </c>
      <c r="D40" s="1" t="str">
        <f>Balance!K31</f>
        <v>Bal_Passiv_UdsObl</v>
      </c>
      <c r="E40" s="30">
        <f>Balance!C31</f>
        <v>0</v>
      </c>
      <c r="F40" s="30">
        <f>Balance!D31</f>
        <v>0</v>
      </c>
      <c r="G40" s="30">
        <f>Balance!E31</f>
        <v>0</v>
      </c>
      <c r="H40" s="30">
        <f>Balance!F31</f>
        <v>0</v>
      </c>
      <c r="I40" s="30">
        <f>Balance!G31</f>
        <v>0</v>
      </c>
      <c r="J40" s="30">
        <f>Balance!H31</f>
        <v>0</v>
      </c>
      <c r="K40" s="30">
        <f>Balance!I31</f>
        <v>0</v>
      </c>
      <c r="L40" s="92"/>
      <c r="M40" s="92"/>
      <c r="N40" s="92"/>
      <c r="O40" s="92"/>
      <c r="Q40" s="15">
        <f t="shared" si="1"/>
        <v>17</v>
      </c>
      <c r="R40" s="15" t="str">
        <f ca="1">MID(_xlfn.FORMULATEXT(I40),2,300)</f>
        <v>Balance!G31</v>
      </c>
    </row>
    <row r="41" spans="1:18">
      <c r="A41" s="1" t="str">
        <f t="shared" ca="1" si="0"/>
        <v>Balance</v>
      </c>
      <c r="B41" s="1"/>
      <c r="C41" s="1" t="str">
        <f>Balance!B32</f>
        <v>… heraf: Realkreditobligationer</v>
      </c>
      <c r="D41" s="1" t="str">
        <f>Balance!K32</f>
        <v>Bal_Passiv_UdsObl_Real</v>
      </c>
      <c r="E41" s="30">
        <f>Balance!C32</f>
        <v>0</v>
      </c>
      <c r="F41" s="30">
        <f>Balance!D32</f>
        <v>0</v>
      </c>
      <c r="G41" s="30">
        <f>Balance!E32</f>
        <v>0</v>
      </c>
      <c r="H41" s="30">
        <f>Balance!F32</f>
        <v>0</v>
      </c>
      <c r="I41" s="30">
        <f>Balance!G32</f>
        <v>0</v>
      </c>
      <c r="J41" s="30">
        <f>Balance!H32</f>
        <v>0</v>
      </c>
      <c r="K41" s="30">
        <f>Balance!I32</f>
        <v>0</v>
      </c>
      <c r="L41" s="92"/>
      <c r="M41" s="92"/>
      <c r="N41" s="92"/>
      <c r="O41" s="92"/>
      <c r="Q41" s="15">
        <f t="shared" si="1"/>
        <v>22</v>
      </c>
      <c r="R41" s="15" t="str">
        <f ca="1">MID(_xlfn.FORMULATEXT(I41),2,300)</f>
        <v>Balance!G32</v>
      </c>
    </row>
    <row r="42" spans="1:18">
      <c r="A42" s="1" t="str">
        <f t="shared" ca="1" si="0"/>
        <v>Balance</v>
      </c>
      <c r="B42" s="1"/>
      <c r="C42" s="1" t="str">
        <f>Balance!B33</f>
        <v xml:space="preserve">   … heraf: Realkreditobligationer brutto</v>
      </c>
      <c r="D42" s="1" t="str">
        <f>Balance!K33</f>
        <v>Bal_Passiv_UdsObl_RealBrutto</v>
      </c>
      <c r="E42" s="30">
        <f>Balance!C33</f>
        <v>0</v>
      </c>
      <c r="F42" s="30">
        <f>Balance!D33</f>
        <v>0</v>
      </c>
      <c r="G42" s="30">
        <f>Balance!E33</f>
        <v>0</v>
      </c>
      <c r="H42" s="30">
        <f>Balance!F33</f>
        <v>0</v>
      </c>
      <c r="I42" s="30">
        <f>Balance!G33</f>
        <v>0</v>
      </c>
      <c r="J42" s="30">
        <f>Balance!H33</f>
        <v>0</v>
      </c>
      <c r="K42" s="30">
        <f>Balance!I33</f>
        <v>0</v>
      </c>
      <c r="L42" s="92"/>
      <c r="M42" s="92"/>
      <c r="N42" s="92"/>
      <c r="O42" s="92"/>
      <c r="Q42" s="15">
        <f t="shared" si="1"/>
        <v>28</v>
      </c>
      <c r="R42" s="15" t="str">
        <f t="shared" ref="R42:R43" ca="1" si="3">MID(_xlfn.FORMULATEXT(I42),2,300)</f>
        <v>Balance!G33</v>
      </c>
    </row>
    <row r="43" spans="1:18">
      <c r="A43" s="1" t="str">
        <f t="shared" ca="1" si="0"/>
        <v>Balance</v>
      </c>
      <c r="B43" s="1"/>
      <c r="C43" s="1" t="str">
        <f>Balance!B34</f>
        <v xml:space="preserve">   … heraf: Beholdning af egne realkreditobligationer til modregning</v>
      </c>
      <c r="D43" s="1" t="str">
        <f>Balance!K34</f>
        <v>Bal_Passiv_UdsObl_RealModr</v>
      </c>
      <c r="E43" s="30">
        <f>Balance!C34</f>
        <v>0</v>
      </c>
      <c r="F43" s="30">
        <f>Balance!D34</f>
        <v>0</v>
      </c>
      <c r="G43" s="30">
        <f>Balance!E34</f>
        <v>0</v>
      </c>
      <c r="H43" s="30">
        <f>Balance!F34</f>
        <v>0</v>
      </c>
      <c r="I43" s="30">
        <f>Balance!G34</f>
        <v>0</v>
      </c>
      <c r="J43" s="30">
        <f>Balance!H34</f>
        <v>0</v>
      </c>
      <c r="K43" s="30">
        <f>Balance!I34</f>
        <v>0</v>
      </c>
      <c r="L43" s="92"/>
      <c r="M43" s="92"/>
      <c r="N43" s="92"/>
      <c r="O43" s="92"/>
      <c r="Q43" s="15">
        <f t="shared" si="1"/>
        <v>26</v>
      </c>
      <c r="R43" s="15" t="str">
        <f t="shared" ca="1" si="3"/>
        <v>Balance!G34</v>
      </c>
    </row>
    <row r="44" spans="1:18">
      <c r="A44" s="1" t="str">
        <f t="shared" ca="1" si="0"/>
        <v>Balance</v>
      </c>
      <c r="B44" s="1"/>
      <c r="C44" s="1" t="str">
        <f>Balance!B35</f>
        <v>… heraf: Øvrige udstedte obligationer</v>
      </c>
      <c r="D44" s="1" t="str">
        <f>Balance!K35</f>
        <v>Bal_Passiv_UdsObl_Oevr</v>
      </c>
      <c r="E44" s="30">
        <f>Balance!C35</f>
        <v>0</v>
      </c>
      <c r="F44" s="30">
        <f>Balance!D35</f>
        <v>0</v>
      </c>
      <c r="G44" s="30">
        <f>Balance!E35</f>
        <v>0</v>
      </c>
      <c r="H44" s="30">
        <f>Balance!F35</f>
        <v>0</v>
      </c>
      <c r="I44" s="30">
        <f>Balance!G35</f>
        <v>0</v>
      </c>
      <c r="J44" s="30">
        <f>Balance!H35</f>
        <v>0</v>
      </c>
      <c r="K44" s="30">
        <f>Balance!I35</f>
        <v>0</v>
      </c>
      <c r="L44" s="92"/>
      <c r="M44" s="92"/>
      <c r="N44" s="92"/>
      <c r="O44" s="92"/>
      <c r="Q44" s="15">
        <f t="shared" si="1"/>
        <v>22</v>
      </c>
      <c r="R44" s="15" t="str">
        <f t="shared" ca="1" si="2"/>
        <v>Balance!G35</v>
      </c>
    </row>
    <row r="45" spans="1:18">
      <c r="A45" s="1" t="str">
        <f t="shared" ca="1" si="0"/>
        <v>Balance</v>
      </c>
      <c r="B45" s="1"/>
      <c r="C45" s="1" t="str">
        <f>Balance!B36</f>
        <v>Øvrige passiver(2)</v>
      </c>
      <c r="D45" s="1" t="str">
        <f>Balance!K36</f>
        <v>Bal_Passiv_Oevr</v>
      </c>
      <c r="E45" s="30">
        <f>Balance!C36</f>
        <v>0</v>
      </c>
      <c r="F45" s="30">
        <f>Balance!D36</f>
        <v>0</v>
      </c>
      <c r="G45" s="30">
        <f>Balance!E36</f>
        <v>0</v>
      </c>
      <c r="H45" s="30">
        <f>Balance!F36</f>
        <v>0</v>
      </c>
      <c r="I45" s="30">
        <f>Balance!G36</f>
        <v>0</v>
      </c>
      <c r="J45" s="30">
        <f>Balance!H36</f>
        <v>0</v>
      </c>
      <c r="K45" s="30">
        <f>Balance!I36</f>
        <v>0</v>
      </c>
      <c r="L45" s="92"/>
      <c r="M45" s="92"/>
      <c r="N45" s="92"/>
      <c r="O45" s="92"/>
      <c r="Q45" s="15">
        <f t="shared" si="1"/>
        <v>15</v>
      </c>
      <c r="R45" s="15" t="str">
        <f t="shared" ca="1" si="2"/>
        <v>Balance!G36</v>
      </c>
    </row>
    <row r="46" spans="1:18">
      <c r="A46" s="1" t="str">
        <f t="shared" ca="1" si="0"/>
        <v>Balance</v>
      </c>
      <c r="B46" s="1"/>
      <c r="C46" s="1" t="str">
        <f>Balance!B37</f>
        <v>Gæld i alt</v>
      </c>
      <c r="D46" s="1" t="str">
        <f>Balance!K37</f>
        <v>Bal_Passiv_GaeldIalt</v>
      </c>
      <c r="E46" s="30">
        <f>Balance!C37</f>
        <v>0</v>
      </c>
      <c r="F46" s="30">
        <f>Balance!D37</f>
        <v>0</v>
      </c>
      <c r="G46" s="30">
        <f>Balance!E37</f>
        <v>0</v>
      </c>
      <c r="H46" s="30">
        <f>Balance!F37</f>
        <v>0</v>
      </c>
      <c r="I46" s="30">
        <f>Balance!G37</f>
        <v>0</v>
      </c>
      <c r="J46" s="30">
        <f>Balance!H37</f>
        <v>0</v>
      </c>
      <c r="K46" s="30">
        <f>Balance!I37</f>
        <v>0</v>
      </c>
      <c r="L46" s="92"/>
      <c r="M46" s="92"/>
      <c r="N46" s="92"/>
      <c r="O46" s="92"/>
      <c r="Q46" s="15">
        <f t="shared" si="1"/>
        <v>20</v>
      </c>
      <c r="R46" s="15" t="str">
        <f t="shared" ca="1" si="2"/>
        <v>Balance!G37</v>
      </c>
    </row>
    <row r="47" spans="1:18">
      <c r="A47" s="1" t="str">
        <f t="shared" ca="1" si="0"/>
        <v>Balance</v>
      </c>
      <c r="B47" s="1"/>
      <c r="C47" s="1" t="str">
        <f>Balance!B39</f>
        <v>Hensatte forpligtelser i alt</v>
      </c>
      <c r="D47" s="1" t="str">
        <f>Balance!K39</f>
        <v>Bal_Passiv_HensatForp</v>
      </c>
      <c r="E47" s="30">
        <f>Balance!C39</f>
        <v>0</v>
      </c>
      <c r="F47" s="30">
        <f>Balance!D39</f>
        <v>0</v>
      </c>
      <c r="G47" s="30">
        <f>Balance!E39</f>
        <v>0</v>
      </c>
      <c r="H47" s="30">
        <f>Balance!F39</f>
        <v>0</v>
      </c>
      <c r="I47" s="30">
        <f>Balance!G39</f>
        <v>0</v>
      </c>
      <c r="J47" s="30">
        <f>Balance!H39</f>
        <v>0</v>
      </c>
      <c r="K47" s="30">
        <f>Balance!I39</f>
        <v>0</v>
      </c>
      <c r="L47" s="92"/>
      <c r="M47" s="92"/>
      <c r="N47" s="92"/>
      <c r="O47" s="92"/>
      <c r="Q47" s="15">
        <f t="shared" si="1"/>
        <v>21</v>
      </c>
      <c r="R47" s="15" t="str">
        <f t="shared" ca="1" si="2"/>
        <v>Balance!G39</v>
      </c>
    </row>
    <row r="48" spans="1:18">
      <c r="A48" s="1" t="str">
        <f t="shared" ca="1" si="0"/>
        <v>Balance</v>
      </c>
      <c r="B48" s="1"/>
      <c r="C48" s="1" t="str">
        <f>Balance!B40</f>
        <v>… heraf: Hensættelser til udskudt skat</v>
      </c>
      <c r="D48" s="1" t="str">
        <f>Balance!K40</f>
        <v>Bal_Passiv_HensatForp_UdskSkat</v>
      </c>
      <c r="E48" s="30">
        <f>Balance!C40</f>
        <v>0</v>
      </c>
      <c r="F48" s="30">
        <f>Balance!D40</f>
        <v>0</v>
      </c>
      <c r="G48" s="30">
        <f>Balance!E40</f>
        <v>0</v>
      </c>
      <c r="H48" s="30">
        <f>Balance!F40</f>
        <v>0</v>
      </c>
      <c r="I48" s="30">
        <f>Balance!G40</f>
        <v>0</v>
      </c>
      <c r="J48" s="30">
        <f>Balance!H40</f>
        <v>0</v>
      </c>
      <c r="K48" s="30">
        <f>Balance!I40</f>
        <v>0</v>
      </c>
      <c r="L48" s="92"/>
      <c r="M48" s="92"/>
      <c r="N48" s="92"/>
      <c r="O48" s="92"/>
      <c r="Q48" s="15">
        <f t="shared" si="1"/>
        <v>30</v>
      </c>
      <c r="R48" s="15" t="str">
        <f t="shared" ca="1" si="2"/>
        <v>Balance!G40</v>
      </c>
    </row>
    <row r="49" spans="1:18">
      <c r="A49" s="1" t="str">
        <f t="shared" ca="1" si="0"/>
        <v>Balance</v>
      </c>
      <c r="B49" s="1"/>
      <c r="C49" s="1" t="str">
        <f>Balance!B42</f>
        <v>Efterstillede kapitalindskud</v>
      </c>
      <c r="D49" s="1" t="str">
        <f>Balance!K42</f>
        <v>Bal_Passiv_EftKap</v>
      </c>
      <c r="E49" s="30">
        <f>Balance!C42</f>
        <v>0</v>
      </c>
      <c r="F49" s="30">
        <f>Balance!D42</f>
        <v>0</v>
      </c>
      <c r="G49" s="30">
        <f>Balance!E42</f>
        <v>0</v>
      </c>
      <c r="H49" s="30">
        <f>Balance!F42</f>
        <v>0</v>
      </c>
      <c r="I49" s="30">
        <f>Balance!G42</f>
        <v>0</v>
      </c>
      <c r="J49" s="30">
        <f>Balance!H42</f>
        <v>0</v>
      </c>
      <c r="K49" s="30">
        <f>Balance!I42</f>
        <v>0</v>
      </c>
      <c r="L49" s="92"/>
      <c r="M49" s="92"/>
      <c r="N49" s="92"/>
      <c r="O49" s="92"/>
      <c r="Q49" s="15">
        <f t="shared" si="1"/>
        <v>17</v>
      </c>
      <c r="R49" s="15" t="str">
        <f t="shared" ca="1" si="2"/>
        <v>Balance!G42</v>
      </c>
    </row>
    <row r="50" spans="1:18">
      <c r="A50" s="1" t="str">
        <f t="shared" ca="1" si="0"/>
        <v>Balance</v>
      </c>
      <c r="B50" s="1"/>
      <c r="C50" s="1" t="str">
        <f>Balance!B43</f>
        <v>Egenkapital i alt</v>
      </c>
      <c r="D50" s="1" t="str">
        <f>Balance!K43</f>
        <v>Bal_Passiv_EgenKap</v>
      </c>
      <c r="E50" s="30">
        <f>Balance!C43</f>
        <v>0</v>
      </c>
      <c r="F50" s="30">
        <f>Balance!D43</f>
        <v>0</v>
      </c>
      <c r="G50" s="30">
        <f>Balance!E43</f>
        <v>0</v>
      </c>
      <c r="H50" s="30">
        <f>Balance!F43</f>
        <v>0</v>
      </c>
      <c r="I50" s="30">
        <f>Balance!G43</f>
        <v>0</v>
      </c>
      <c r="J50" s="30">
        <f>Balance!H43</f>
        <v>0</v>
      </c>
      <c r="K50" s="30">
        <f>Balance!I43</f>
        <v>0</v>
      </c>
      <c r="L50" s="92"/>
      <c r="M50" s="92"/>
      <c r="N50" s="92"/>
      <c r="O50" s="92"/>
      <c r="Q50" s="15">
        <f t="shared" si="1"/>
        <v>18</v>
      </c>
      <c r="R50" s="15" t="str">
        <f t="shared" ca="1" si="2"/>
        <v>Balance!G43</v>
      </c>
    </row>
    <row r="51" spans="1:18">
      <c r="A51" s="1" t="str">
        <f t="shared" ca="1" si="0"/>
        <v>Balance</v>
      </c>
      <c r="B51" s="1"/>
      <c r="C51" s="1" t="str">
        <f>Balance!B44</f>
        <v xml:space="preserve">… heraf: Hybrid kernekapital, der indgår under egenkapitalen </v>
      </c>
      <c r="D51" s="1" t="str">
        <f>Balance!K44</f>
        <v>Bal_Passiv_EgenKap_Hybrid</v>
      </c>
      <c r="E51" s="30">
        <f>Balance!C44</f>
        <v>0</v>
      </c>
      <c r="F51" s="30">
        <f>Balance!D44</f>
        <v>0</v>
      </c>
      <c r="G51" s="30">
        <f>Balance!E44</f>
        <v>0</v>
      </c>
      <c r="H51" s="30">
        <f>Balance!F44</f>
        <v>0</v>
      </c>
      <c r="I51" s="30">
        <f>Balance!G44</f>
        <v>0</v>
      </c>
      <c r="J51" s="30">
        <f>Balance!H44</f>
        <v>0</v>
      </c>
      <c r="K51" s="30">
        <f>Balance!I44</f>
        <v>0</v>
      </c>
      <c r="L51" s="92"/>
      <c r="M51" s="92"/>
      <c r="N51" s="92"/>
      <c r="O51" s="92"/>
      <c r="Q51" s="15">
        <f t="shared" si="1"/>
        <v>25</v>
      </c>
      <c r="R51" s="15" t="str">
        <f t="shared" ca="1" si="2"/>
        <v>Balance!G44</v>
      </c>
    </row>
    <row r="52" spans="1:18">
      <c r="A52" s="1" t="str">
        <f t="shared" ca="1" si="0"/>
        <v>Balance</v>
      </c>
      <c r="B52" s="1"/>
      <c r="C52" s="1" t="str">
        <f>Balance!B45</f>
        <v>Passiver i alt</v>
      </c>
      <c r="D52" s="1" t="str">
        <f>Balance!K45</f>
        <v>Bal_Passiv_Ialt</v>
      </c>
      <c r="E52" s="30">
        <f>Balance!C45</f>
        <v>0</v>
      </c>
      <c r="F52" s="30">
        <f>Balance!D45</f>
        <v>0</v>
      </c>
      <c r="G52" s="30">
        <f>Balance!E45</f>
        <v>0</v>
      </c>
      <c r="H52" s="30">
        <f>Balance!F45</f>
        <v>0</v>
      </c>
      <c r="I52" s="30">
        <f>Balance!G45</f>
        <v>0</v>
      </c>
      <c r="J52" s="30">
        <f>Balance!H45</f>
        <v>0</v>
      </c>
      <c r="K52" s="30">
        <f>Balance!I45</f>
        <v>0</v>
      </c>
      <c r="L52" s="92"/>
      <c r="M52" s="92"/>
      <c r="N52" s="92"/>
      <c r="O52" s="92"/>
      <c r="Q52" s="15">
        <f t="shared" si="1"/>
        <v>15</v>
      </c>
      <c r="R52" s="15" t="str">
        <f t="shared" ca="1" si="2"/>
        <v>Balance!G45</v>
      </c>
    </row>
    <row r="53" spans="1:18">
      <c r="A53" s="1" t="str">
        <f t="shared" ca="1" si="0"/>
        <v>Balance</v>
      </c>
      <c r="B53" s="1" t="s">
        <v>30</v>
      </c>
      <c r="C53" s="1" t="str">
        <f>Balance!B53</f>
        <v>Garantier mv. (1)</v>
      </c>
      <c r="D53" s="1" t="str">
        <f>Balance!K53</f>
        <v>Bal_Gar</v>
      </c>
      <c r="E53" s="30">
        <f>Balance!C53</f>
        <v>0</v>
      </c>
      <c r="F53" s="30">
        <f>Balance!D53</f>
        <v>0</v>
      </c>
      <c r="G53" s="30">
        <f>Balance!E53</f>
        <v>0</v>
      </c>
      <c r="H53" s="30">
        <f>Balance!F53</f>
        <v>0</v>
      </c>
      <c r="I53" s="30">
        <f>Balance!G53</f>
        <v>0</v>
      </c>
      <c r="J53" s="30">
        <f>Balance!H53</f>
        <v>0</v>
      </c>
      <c r="K53" s="30">
        <f>Balance!I53</f>
        <v>0</v>
      </c>
      <c r="L53" s="92"/>
      <c r="M53" s="92"/>
      <c r="N53" s="92"/>
      <c r="O53" s="92"/>
      <c r="Q53" s="15">
        <f t="shared" si="1"/>
        <v>7</v>
      </c>
      <c r="R53" s="15" t="str">
        <f t="shared" ca="1" si="2"/>
        <v>Balance!G53</v>
      </c>
    </row>
    <row r="54" spans="1:18">
      <c r="A54" s="1" t="str">
        <f t="shared" ca="1" si="0"/>
        <v>Balance</v>
      </c>
      <c r="B54" s="1"/>
      <c r="C54" s="1" t="str">
        <f>Balance!B54</f>
        <v>Akkumulerede nedskrivninger og hensættelser på udlån og garantidebitorer</v>
      </c>
      <c r="D54" s="1" t="str">
        <f>Balance!K54</f>
        <v>Bal_AkkNedHen</v>
      </c>
      <c r="E54" s="30">
        <f>Balance!C54</f>
        <v>0</v>
      </c>
      <c r="F54" s="30">
        <f>Balance!D54</f>
        <v>0</v>
      </c>
      <c r="G54" s="30">
        <f>Balance!E54</f>
        <v>0</v>
      </c>
      <c r="H54" s="30">
        <f>Balance!F54</f>
        <v>0</v>
      </c>
      <c r="I54" s="30">
        <f>Balance!G54</f>
        <v>0</v>
      </c>
      <c r="J54" s="30">
        <f>Balance!H54</f>
        <v>0</v>
      </c>
      <c r="K54" s="30">
        <f>Balance!I54</f>
        <v>0</v>
      </c>
      <c r="L54" s="92"/>
      <c r="M54" s="92"/>
      <c r="N54" s="92"/>
      <c r="O54" s="92"/>
      <c r="Q54" s="15">
        <f t="shared" si="1"/>
        <v>13</v>
      </c>
      <c r="R54" s="15" t="str">
        <f t="shared" ca="1" si="2"/>
        <v>Balance!G54</v>
      </c>
    </row>
    <row r="55" spans="1:18">
      <c r="A55" s="1" t="str">
        <f t="shared" ca="1" si="0"/>
        <v>Balance</v>
      </c>
      <c r="B55" s="1"/>
      <c r="C55" s="1" t="str">
        <f>Balance!B55</f>
        <v>Memo: Udlån og garantier før nedskrivninger</v>
      </c>
      <c r="D55" s="1" t="str">
        <f>Balance!K55</f>
        <v>Bal_UdlOgGarOgAkk</v>
      </c>
      <c r="E55" s="30">
        <f>Balance!C55</f>
        <v>0</v>
      </c>
      <c r="F55" s="30">
        <f>Balance!D55</f>
        <v>0</v>
      </c>
      <c r="G55" s="30">
        <f>Balance!E55</f>
        <v>0</v>
      </c>
      <c r="H55" s="30">
        <f>Balance!F55</f>
        <v>0</v>
      </c>
      <c r="I55" s="30">
        <f>Balance!G55</f>
        <v>0</v>
      </c>
      <c r="J55" s="30">
        <f>Balance!H55</f>
        <v>0</v>
      </c>
      <c r="K55" s="30">
        <f>Balance!I55</f>
        <v>0</v>
      </c>
      <c r="L55" s="92"/>
      <c r="M55" s="92"/>
      <c r="N55" s="92"/>
      <c r="O55" s="92"/>
      <c r="Q55" s="15">
        <f t="shared" si="1"/>
        <v>17</v>
      </c>
      <c r="R55" s="15" t="str">
        <f t="shared" ca="1" si="2"/>
        <v>Balance!G55</v>
      </c>
    </row>
    <row r="56" spans="1:18">
      <c r="A56" s="1" t="str">
        <f t="shared" ca="1" si="0"/>
        <v>Balance</v>
      </c>
      <c r="B56" s="1"/>
      <c r="C56" s="1" t="str">
        <f>Balance!B56</f>
        <v>Kredittilsagn og uudnyttede kreditfaciliteter</v>
      </c>
      <c r="D56" s="1" t="str">
        <f>Balance!K56</f>
        <v>Bal_KT</v>
      </c>
      <c r="E56" s="30">
        <f>Balance!C56</f>
        <v>0</v>
      </c>
      <c r="F56" s="30">
        <f>Balance!D56</f>
        <v>0</v>
      </c>
      <c r="G56" s="30">
        <f>Balance!E56</f>
        <v>0</v>
      </c>
      <c r="H56" s="30">
        <f>Balance!F56</f>
        <v>0</v>
      </c>
      <c r="I56" s="30">
        <f>Balance!G56</f>
        <v>0</v>
      </c>
      <c r="J56" s="30">
        <f>Balance!H56</f>
        <v>0</v>
      </c>
      <c r="K56" s="30">
        <f>Balance!I56</f>
        <v>0</v>
      </c>
      <c r="L56" s="92"/>
      <c r="M56" s="92"/>
      <c r="N56" s="92"/>
      <c r="O56" s="92"/>
      <c r="Q56" s="15">
        <f t="shared" si="1"/>
        <v>6</v>
      </c>
      <c r="R56" s="15" t="str">
        <f t="shared" ca="1" si="2"/>
        <v>Balance!G56</v>
      </c>
    </row>
    <row r="57" spans="1:18">
      <c r="A57" s="1" t="str">
        <f t="shared" ca="1" si="0"/>
        <v>Balance</v>
      </c>
      <c r="B57" s="1"/>
      <c r="C57" s="1" t="str">
        <f>Balance!B57</f>
        <v>… heraf: Uigenkaldelige kredittilsagn</v>
      </c>
      <c r="D57" s="1" t="str">
        <f>Balance!K57</f>
        <v>Bal_KT_U</v>
      </c>
      <c r="E57" s="30">
        <f>Balance!C57</f>
        <v>0</v>
      </c>
      <c r="F57" s="30">
        <f>Balance!D57</f>
        <v>0</v>
      </c>
      <c r="G57" s="30">
        <f>Balance!E57</f>
        <v>0</v>
      </c>
      <c r="H57" s="30">
        <f>Balance!F57</f>
        <v>0</v>
      </c>
      <c r="I57" s="30">
        <f>Balance!G57</f>
        <v>0</v>
      </c>
      <c r="J57" s="30">
        <f>Balance!H57</f>
        <v>0</v>
      </c>
      <c r="K57" s="30">
        <f>Balance!I57</f>
        <v>0</v>
      </c>
      <c r="L57" s="92"/>
      <c r="M57" s="92"/>
      <c r="N57" s="92"/>
      <c r="O57" s="92"/>
      <c r="Q57" s="15">
        <f t="shared" si="1"/>
        <v>8</v>
      </c>
      <c r="R57" s="15" t="str">
        <f t="shared" ca="1" si="2"/>
        <v>Balance!G57</v>
      </c>
    </row>
    <row r="58" spans="1:18">
      <c r="A58" s="1" t="str">
        <f t="shared" ca="1" si="0"/>
        <v>Balance</v>
      </c>
      <c r="B58" s="1"/>
      <c r="C58" s="1" t="str">
        <f>Balance!B58</f>
        <v>Akkumulerede nedskrivninger og hensættelser på kredittilsagn og uudnyttede kreditfaciliteter</v>
      </c>
      <c r="D58" s="1" t="str">
        <f>Balance!K58</f>
        <v>Bal_AkkNedKT</v>
      </c>
      <c r="E58" s="30">
        <f>Balance!C58</f>
        <v>0</v>
      </c>
      <c r="F58" s="30">
        <f>Balance!D58</f>
        <v>0</v>
      </c>
      <c r="G58" s="30">
        <f>Balance!E58</f>
        <v>0</v>
      </c>
      <c r="H58" s="30">
        <f>Balance!F58</f>
        <v>0</v>
      </c>
      <c r="I58" s="30">
        <f>Balance!G58</f>
        <v>0</v>
      </c>
      <c r="J58" s="30">
        <f>Balance!H58</f>
        <v>0</v>
      </c>
      <c r="K58" s="30">
        <f>Balance!I58</f>
        <v>0</v>
      </c>
      <c r="L58" s="92"/>
      <c r="M58" s="92"/>
      <c r="N58" s="92"/>
      <c r="O58" s="92"/>
      <c r="Q58" s="15">
        <f t="shared" si="1"/>
        <v>12</v>
      </c>
      <c r="R58" s="15" t="str">
        <f t="shared" ca="1" si="2"/>
        <v>Balance!G58</v>
      </c>
    </row>
    <row r="59" spans="1:18">
      <c r="A59" s="1" t="str">
        <f t="shared" ca="1" si="0"/>
        <v>Balance</v>
      </c>
      <c r="B59" s="1"/>
      <c r="C59" s="1" t="str">
        <f>Balance!B59</f>
        <v>… heraf: Uigenkaldelige kredittilsagn</v>
      </c>
      <c r="D59" s="1" t="str">
        <f>Balance!K59</f>
        <v>Bal_AkkNedKT_U</v>
      </c>
      <c r="E59" s="30">
        <f>Balance!C59</f>
        <v>0</v>
      </c>
      <c r="F59" s="30">
        <f>Balance!D59</f>
        <v>0</v>
      </c>
      <c r="G59" s="30">
        <f>Balance!E59</f>
        <v>0</v>
      </c>
      <c r="H59" s="30">
        <f>Balance!F59</f>
        <v>0</v>
      </c>
      <c r="I59" s="30">
        <f>Balance!G59</f>
        <v>0</v>
      </c>
      <c r="J59" s="30">
        <f>Balance!H59</f>
        <v>0</v>
      </c>
      <c r="K59" s="30">
        <f>Balance!I59</f>
        <v>0</v>
      </c>
      <c r="L59" s="92"/>
      <c r="M59" s="92"/>
      <c r="N59" s="92"/>
      <c r="O59" s="92"/>
      <c r="Q59" s="15">
        <f t="shared" si="1"/>
        <v>14</v>
      </c>
      <c r="R59" s="15" t="str">
        <f t="shared" ca="1" si="2"/>
        <v>Balance!G59</v>
      </c>
    </row>
    <row r="60" spans="1:18">
      <c r="A60" s="12" t="str">
        <f t="shared" ca="1" si="0"/>
        <v>Solvens</v>
      </c>
      <c r="B60" s="12" t="str">
        <f>Solvens!A1</f>
        <v>Opgørelse af kapitalgrundlaget (ultimo året)</v>
      </c>
      <c r="C60" s="12" t="str">
        <f>Solvens!B6</f>
        <v xml:space="preserve">Egentlig kernekapital </v>
      </c>
      <c r="D60" s="91" t="str">
        <f>Solvens!K6</f>
        <v>Sol_CET1</v>
      </c>
      <c r="E60" s="40">
        <f>Solvens!C6</f>
        <v>0</v>
      </c>
      <c r="F60" s="40">
        <f>Solvens!D6</f>
        <v>0</v>
      </c>
      <c r="G60" s="40">
        <f>Solvens!E6</f>
        <v>0</v>
      </c>
      <c r="H60" s="40">
        <f>Solvens!F6</f>
        <v>0</v>
      </c>
      <c r="I60" s="40">
        <f>Solvens!G6</f>
        <v>0</v>
      </c>
      <c r="J60" s="40">
        <f>Solvens!H6</f>
        <v>0</v>
      </c>
      <c r="K60" s="40">
        <f>Solvens!I6</f>
        <v>0</v>
      </c>
      <c r="L60" s="89"/>
      <c r="M60" s="89"/>
      <c r="N60" s="89"/>
      <c r="O60" s="89"/>
      <c r="Q60" s="15">
        <f t="shared" si="1"/>
        <v>8</v>
      </c>
      <c r="R60" s="15" t="str">
        <f t="shared" ca="1" si="2"/>
        <v>Solvens!G6</v>
      </c>
    </row>
    <row r="61" spans="1:18">
      <c r="A61" s="12" t="str">
        <f t="shared" ca="1" si="0"/>
        <v>Solvens</v>
      </c>
      <c r="B61" s="12"/>
      <c r="C61" s="12" t="str">
        <f>Solvens!B7</f>
        <v>… heraf: Overført resultat (+)</v>
      </c>
      <c r="D61" s="91" t="str">
        <f>Solvens!K7</f>
        <v>Sol_CET1_OverfortRes</v>
      </c>
      <c r="E61" s="40">
        <f>Solvens!C7</f>
        <v>0</v>
      </c>
      <c r="F61" s="40">
        <f>Solvens!D7</f>
        <v>0</v>
      </c>
      <c r="G61" s="40">
        <f>Solvens!E7</f>
        <v>0</v>
      </c>
      <c r="H61" s="40">
        <f>Solvens!F7</f>
        <v>0</v>
      </c>
      <c r="I61" s="40">
        <f>Solvens!G7</f>
        <v>0</v>
      </c>
      <c r="J61" s="40">
        <f>Solvens!H7</f>
        <v>0</v>
      </c>
      <c r="K61" s="40">
        <f>Solvens!I7</f>
        <v>0</v>
      </c>
      <c r="L61" s="89"/>
      <c r="M61" s="89"/>
      <c r="N61" s="89"/>
      <c r="O61" s="89"/>
      <c r="Q61" s="15">
        <f t="shared" ref="Q61:Q163" si="4">LEN(D61)</f>
        <v>20</v>
      </c>
      <c r="R61" s="15" t="str">
        <f t="shared" ref="R61:R163" ca="1" si="5">MID(_xlfn.FORMULATEXT(I61),2,300)</f>
        <v>Solvens!G7</v>
      </c>
    </row>
    <row r="62" spans="1:18">
      <c r="A62" s="12" t="str">
        <f t="shared" ca="1" si="0"/>
        <v>Solvens</v>
      </c>
      <c r="B62" s="12"/>
      <c r="C62" s="12" t="str">
        <f>Solvens!B8</f>
        <v>… heraf: Akkumuleret anden totalindkomst (+)</v>
      </c>
      <c r="D62" s="91" t="str">
        <f>Solvens!K8</f>
        <v>Sol_CET1_AkkAndenTotindk</v>
      </c>
      <c r="E62" s="40">
        <f>Solvens!C8</f>
        <v>0</v>
      </c>
      <c r="F62" s="40">
        <f>Solvens!D8</f>
        <v>0</v>
      </c>
      <c r="G62" s="40">
        <f>Solvens!E8</f>
        <v>0</v>
      </c>
      <c r="H62" s="40">
        <f>Solvens!F8</f>
        <v>0</v>
      </c>
      <c r="I62" s="40">
        <f>Solvens!G8</f>
        <v>0</v>
      </c>
      <c r="J62" s="40">
        <f>Solvens!H8</f>
        <v>0</v>
      </c>
      <c r="K62" s="40">
        <f>Solvens!I8</f>
        <v>0</v>
      </c>
      <c r="L62" s="89"/>
      <c r="M62" s="89"/>
      <c r="N62" s="89"/>
      <c r="O62" s="89"/>
      <c r="Q62" s="15">
        <f t="shared" si="4"/>
        <v>24</v>
      </c>
      <c r="R62" s="15" t="str">
        <f t="shared" ca="1" si="5"/>
        <v>Solvens!G8</v>
      </c>
    </row>
    <row r="63" spans="1:18">
      <c r="A63" s="12" t="str">
        <f t="shared" ca="1" si="0"/>
        <v>Solvens</v>
      </c>
      <c r="B63" s="12"/>
      <c r="C63" s="12" t="str">
        <f>Solvens!B9</f>
        <v>… heraf: Goodwill (-)</v>
      </c>
      <c r="D63" s="91" t="str">
        <f>Solvens!K9</f>
        <v>Sol_CET1_Goodwill</v>
      </c>
      <c r="E63" s="40">
        <f>Solvens!C9</f>
        <v>0</v>
      </c>
      <c r="F63" s="40">
        <f>Solvens!D9</f>
        <v>0</v>
      </c>
      <c r="G63" s="40">
        <f>Solvens!E9</f>
        <v>0</v>
      </c>
      <c r="H63" s="40">
        <f>Solvens!F9</f>
        <v>0</v>
      </c>
      <c r="I63" s="40">
        <f>Solvens!G9</f>
        <v>0</v>
      </c>
      <c r="J63" s="40">
        <f>Solvens!H9</f>
        <v>0</v>
      </c>
      <c r="K63" s="40">
        <f>Solvens!I9</f>
        <v>0</v>
      </c>
      <c r="L63" s="89"/>
      <c r="M63" s="89"/>
      <c r="N63" s="89"/>
      <c r="O63" s="89"/>
      <c r="Q63" s="15">
        <f t="shared" si="4"/>
        <v>17</v>
      </c>
      <c r="R63" s="15" t="str">
        <f t="shared" ca="1" si="5"/>
        <v>Solvens!G9</v>
      </c>
    </row>
    <row r="64" spans="1:18">
      <c r="A64" s="12" t="str">
        <f t="shared" ca="1" si="0"/>
        <v>Solvens</v>
      </c>
      <c r="B64" s="12"/>
      <c r="C64" s="12" t="str">
        <f>Solvens!B10</f>
        <v>… heraf: Udskudte skatteaktiver, som afhænger af fremtidig rentabilitet (-)</v>
      </c>
      <c r="D64" s="91" t="str">
        <f>Solvens!K10</f>
        <v>Sol_CET1_UdskudteSkatteakt</v>
      </c>
      <c r="E64" s="40">
        <f>Solvens!C10</f>
        <v>0</v>
      </c>
      <c r="F64" s="40">
        <f>Solvens!D10</f>
        <v>0</v>
      </c>
      <c r="G64" s="40">
        <f>Solvens!E10</f>
        <v>0</v>
      </c>
      <c r="H64" s="40">
        <f>Solvens!F10</f>
        <v>0</v>
      </c>
      <c r="I64" s="40">
        <f>Solvens!G10</f>
        <v>0</v>
      </c>
      <c r="J64" s="40">
        <f>Solvens!H10</f>
        <v>0</v>
      </c>
      <c r="K64" s="40">
        <f>Solvens!I10</f>
        <v>0</v>
      </c>
      <c r="L64" s="89"/>
      <c r="M64" s="89"/>
      <c r="N64" s="89"/>
      <c r="O64" s="89"/>
      <c r="Q64" s="15">
        <f t="shared" si="4"/>
        <v>26</v>
      </c>
      <c r="R64" s="15" t="str">
        <f t="shared" ca="1" si="5"/>
        <v>Solvens!G10</v>
      </c>
    </row>
    <row r="65" spans="1:18">
      <c r="A65" s="12" t="str">
        <f t="shared" ca="1" si="0"/>
        <v>Solvens</v>
      </c>
      <c r="B65" s="12"/>
      <c r="C65" s="12" t="str">
        <f>Solvens!B11</f>
        <v>… heraf: Underskud af kreditrisikojusteringer sfa. forventede tab opgjort efter IRB-metoden (-)</v>
      </c>
      <c r="D65" s="91" t="str">
        <f>Solvens!K11</f>
        <v>Sol_CET1_UnderskudKred</v>
      </c>
      <c r="E65" s="40">
        <f>Solvens!C11</f>
        <v>0</v>
      </c>
      <c r="F65" s="40">
        <f>Solvens!D11</f>
        <v>0</v>
      </c>
      <c r="G65" s="40">
        <f>Solvens!E11</f>
        <v>0</v>
      </c>
      <c r="H65" s="40">
        <f>Solvens!F11</f>
        <v>0</v>
      </c>
      <c r="I65" s="40">
        <f>Solvens!G11</f>
        <v>0</v>
      </c>
      <c r="J65" s="40">
        <f>Solvens!H11</f>
        <v>0</v>
      </c>
      <c r="K65" s="40">
        <f>Solvens!I11</f>
        <v>0</v>
      </c>
      <c r="L65" s="89"/>
      <c r="M65" s="89"/>
      <c r="N65" s="89"/>
      <c r="O65" s="89"/>
      <c r="Q65" s="15">
        <f t="shared" si="4"/>
        <v>22</v>
      </c>
      <c r="R65" s="15" t="str">
        <f t="shared" ca="1" si="5"/>
        <v>Solvens!G11</v>
      </c>
    </row>
    <row r="66" spans="1:18">
      <c r="A66" s="12" t="str">
        <f t="shared" ca="1" si="0"/>
        <v>Solvens</v>
      </c>
      <c r="B66" s="12"/>
      <c r="C66" s="12" t="str">
        <f>Solvens!B12</f>
        <v>… heraf: Egentlige kernekapitalinstrumenter i enheder i den finansielle sektor (ikke-væsentlige + væsentlige) (-)</v>
      </c>
      <c r="D66" s="91" t="str">
        <f>Solvens!K12</f>
        <v>Sol_CET1_FinSekt</v>
      </c>
      <c r="E66" s="40">
        <f>Solvens!C12</f>
        <v>0</v>
      </c>
      <c r="F66" s="40">
        <f>Solvens!D12</f>
        <v>0</v>
      </c>
      <c r="G66" s="40">
        <f>Solvens!E12</f>
        <v>0</v>
      </c>
      <c r="H66" s="40">
        <f>Solvens!F12</f>
        <v>0</v>
      </c>
      <c r="I66" s="40">
        <f>Solvens!G12</f>
        <v>0</v>
      </c>
      <c r="J66" s="40">
        <f>Solvens!H12</f>
        <v>0</v>
      </c>
      <c r="K66" s="40">
        <f>Solvens!I12</f>
        <v>0</v>
      </c>
      <c r="L66" s="89"/>
      <c r="M66" s="89"/>
      <c r="N66" s="89"/>
      <c r="O66" s="89"/>
      <c r="Q66" s="15">
        <f t="shared" si="4"/>
        <v>16</v>
      </c>
      <c r="R66" s="15" t="str">
        <f t="shared" ca="1" si="5"/>
        <v>Solvens!G12</v>
      </c>
    </row>
    <row r="67" spans="1:18">
      <c r="A67" s="12" t="str">
        <f t="shared" ca="1" si="0"/>
        <v>Solvens</v>
      </c>
      <c r="B67" s="12"/>
      <c r="C67" s="12" t="str">
        <f>Solvens!B13</f>
        <v>… heraf: Overgangsjusteringer af den egentlige kernekapital (i alt)</v>
      </c>
      <c r="D67" s="91" t="str">
        <f>Solvens!K13</f>
        <v>Sol_CET1_Overgangsjust</v>
      </c>
      <c r="E67" s="40">
        <f>Solvens!C13</f>
        <v>0</v>
      </c>
      <c r="F67" s="40">
        <f>Solvens!D13</f>
        <v>0</v>
      </c>
      <c r="G67" s="40">
        <f>Solvens!E13</f>
        <v>0</v>
      </c>
      <c r="H67" s="40">
        <f>Solvens!F13</f>
        <v>0</v>
      </c>
      <c r="I67" s="40">
        <f>Solvens!G13</f>
        <v>0</v>
      </c>
      <c r="J67" s="40">
        <f>Solvens!H13</f>
        <v>0</v>
      </c>
      <c r="K67" s="40">
        <f>Solvens!I13</f>
        <v>0</v>
      </c>
      <c r="L67" s="89"/>
      <c r="M67" s="89"/>
      <c r="N67" s="89"/>
      <c r="O67" s="89"/>
      <c r="Q67" s="15">
        <f t="shared" si="4"/>
        <v>22</v>
      </c>
      <c r="R67" s="15" t="str">
        <f t="shared" ca="1" si="5"/>
        <v>Solvens!G13</v>
      </c>
    </row>
    <row r="68" spans="1:18">
      <c r="A68" s="12" t="str">
        <f t="shared" ca="1" si="0"/>
        <v>Solvens</v>
      </c>
      <c r="B68" s="12"/>
      <c r="C68" s="12" t="str">
        <f>Solvens!B14</f>
        <v>… heraf: Utilstrækkelig dækning af misligholdte eksponeringer ("NPE bagstopper") (-)</v>
      </c>
      <c r="D68" s="91" t="str">
        <f>Solvens!K14</f>
        <v>Sol_CET1_NPE</v>
      </c>
      <c r="E68" s="40">
        <f>Solvens!C14</f>
        <v>0</v>
      </c>
      <c r="F68" s="40">
        <f>Solvens!D14</f>
        <v>0</v>
      </c>
      <c r="G68" s="40">
        <f>Solvens!E14</f>
        <v>0</v>
      </c>
      <c r="H68" s="40">
        <f>Solvens!F14</f>
        <v>0</v>
      </c>
      <c r="I68" s="40">
        <f>Solvens!G14</f>
        <v>0</v>
      </c>
      <c r="J68" s="40">
        <f>Solvens!H14</f>
        <v>0</v>
      </c>
      <c r="K68" s="40">
        <f>Solvens!I14</f>
        <v>0</v>
      </c>
      <c r="L68" s="89"/>
      <c r="M68" s="89"/>
      <c r="N68" s="89"/>
      <c r="O68" s="89"/>
      <c r="Q68" s="15">
        <f t="shared" si="4"/>
        <v>12</v>
      </c>
      <c r="R68" s="15" t="str">
        <f t="shared" ca="1" si="5"/>
        <v>Solvens!G14</v>
      </c>
    </row>
    <row r="69" spans="1:18">
      <c r="A69" s="12" t="str">
        <f t="shared" ref="A69:A132" ca="1" si="6">MID(R69,1,FIND("!",R69,1)-1)</f>
        <v>Solvens</v>
      </c>
      <c r="B69" s="12"/>
      <c r="C69" s="12" t="str">
        <f>Solvens!B15</f>
        <v>Hybrid kernekapital</v>
      </c>
      <c r="D69" s="91" t="str">
        <f>Solvens!K15</f>
        <v>Sol_Hybrid</v>
      </c>
      <c r="E69" s="40">
        <f>Solvens!C15</f>
        <v>0</v>
      </c>
      <c r="F69" s="40">
        <f>Solvens!D15</f>
        <v>0</v>
      </c>
      <c r="G69" s="40">
        <f>Solvens!E15</f>
        <v>0</v>
      </c>
      <c r="H69" s="40">
        <f>Solvens!F15</f>
        <v>0</v>
      </c>
      <c r="I69" s="40">
        <f>Solvens!G15</f>
        <v>0</v>
      </c>
      <c r="J69" s="40">
        <f>Solvens!H15</f>
        <v>0</v>
      </c>
      <c r="K69" s="40">
        <f>Solvens!I15</f>
        <v>0</v>
      </c>
      <c r="L69" s="89"/>
      <c r="M69" s="89"/>
      <c r="N69" s="89"/>
      <c r="O69" s="89"/>
      <c r="Q69" s="15">
        <f t="shared" si="4"/>
        <v>10</v>
      </c>
      <c r="R69" s="15" t="str">
        <f t="shared" ca="1" si="5"/>
        <v>Solvens!G15</v>
      </c>
    </row>
    <row r="70" spans="1:18">
      <c r="A70" s="12" t="str">
        <f t="shared" ca="1" si="6"/>
        <v>Solvens</v>
      </c>
      <c r="B70" s="12"/>
      <c r="C70" s="12" t="str">
        <f>Solvens!B16</f>
        <v xml:space="preserve">   … heraf: Kapitalinstrumenter, der er kvalificeret som hybrid kernekapital (+)</v>
      </c>
      <c r="D70" s="91" t="str">
        <f>Solvens!K16</f>
        <v>Sol_Hybrid_KapInstr</v>
      </c>
      <c r="E70" s="40">
        <f>Solvens!C16</f>
        <v>0</v>
      </c>
      <c r="F70" s="40">
        <f>Solvens!D16</f>
        <v>0</v>
      </c>
      <c r="G70" s="40">
        <f>Solvens!E16</f>
        <v>0</v>
      </c>
      <c r="H70" s="40">
        <f>Solvens!F16</f>
        <v>0</v>
      </c>
      <c r="I70" s="40">
        <f>Solvens!G16</f>
        <v>0</v>
      </c>
      <c r="J70" s="40">
        <f>Solvens!H16</f>
        <v>0</v>
      </c>
      <c r="K70" s="40">
        <f>Solvens!I16</f>
        <v>0</v>
      </c>
      <c r="L70" s="89"/>
      <c r="M70" s="89"/>
      <c r="N70" s="89"/>
      <c r="O70" s="89"/>
      <c r="Q70" s="15">
        <f t="shared" si="4"/>
        <v>19</v>
      </c>
      <c r="R70" s="15" t="str">
        <f t="shared" ca="1" si="5"/>
        <v>Solvens!G16</v>
      </c>
    </row>
    <row r="71" spans="1:18">
      <c r="A71" s="12" t="str">
        <f t="shared" ca="1" si="6"/>
        <v>Solvens</v>
      </c>
      <c r="B71" s="12"/>
      <c r="C71" s="12" t="str">
        <f>Solvens!B17</f>
        <v>… heraf: Hybride kernekapitalinstrumenter i enheder i den finansielle sektor (ikke-væsentlige + væsentlige) (-)</v>
      </c>
      <c r="D71" s="91" t="str">
        <f>Solvens!K17</f>
        <v>Sol_Hybrid_FinSekt</v>
      </c>
      <c r="E71" s="40">
        <f>Solvens!C17</f>
        <v>0</v>
      </c>
      <c r="F71" s="40">
        <f>Solvens!D17</f>
        <v>0</v>
      </c>
      <c r="G71" s="40">
        <f>Solvens!E17</f>
        <v>0</v>
      </c>
      <c r="H71" s="40">
        <f>Solvens!F17</f>
        <v>0</v>
      </c>
      <c r="I71" s="40">
        <f>Solvens!G17</f>
        <v>0</v>
      </c>
      <c r="J71" s="40">
        <f>Solvens!H17</f>
        <v>0</v>
      </c>
      <c r="K71" s="40">
        <f>Solvens!I17</f>
        <v>0</v>
      </c>
      <c r="L71" s="89"/>
      <c r="M71" s="89"/>
      <c r="N71" s="89"/>
      <c r="O71" s="89"/>
      <c r="Q71" s="15">
        <f t="shared" si="4"/>
        <v>18</v>
      </c>
      <c r="R71" s="15" t="str">
        <f t="shared" ca="1" si="5"/>
        <v>Solvens!G17</v>
      </c>
    </row>
    <row r="72" spans="1:18">
      <c r="A72" s="12" t="str">
        <f t="shared" ca="1" si="6"/>
        <v>Solvens</v>
      </c>
      <c r="B72" s="12"/>
      <c r="C72" s="12" t="str">
        <f>Solvens!B18</f>
        <v>… heraf: Overgangsjusteringer af den hybride kernekapital (i alt)</v>
      </c>
      <c r="D72" s="91" t="str">
        <f>Solvens!K18</f>
        <v>Sol_Hybrid_Overgangsjust</v>
      </c>
      <c r="E72" s="40">
        <f>Solvens!C18</f>
        <v>0</v>
      </c>
      <c r="F72" s="40">
        <f>Solvens!D18</f>
        <v>0</v>
      </c>
      <c r="G72" s="40">
        <f>Solvens!E18</f>
        <v>0</v>
      </c>
      <c r="H72" s="40">
        <f>Solvens!F18</f>
        <v>0</v>
      </c>
      <c r="I72" s="40">
        <f>Solvens!G18</f>
        <v>0</v>
      </c>
      <c r="J72" s="40">
        <f>Solvens!H18</f>
        <v>0</v>
      </c>
      <c r="K72" s="40">
        <f>Solvens!I18</f>
        <v>0</v>
      </c>
      <c r="L72" s="89"/>
      <c r="M72" s="89"/>
      <c r="N72" s="89"/>
      <c r="O72" s="89"/>
      <c r="Q72" s="15">
        <f t="shared" si="4"/>
        <v>24</v>
      </c>
      <c r="R72" s="15" t="str">
        <f t="shared" ca="1" si="5"/>
        <v>Solvens!G18</v>
      </c>
    </row>
    <row r="73" spans="1:18">
      <c r="A73" s="12" t="str">
        <f t="shared" ca="1" si="6"/>
        <v>Solvens</v>
      </c>
      <c r="B73" s="12"/>
      <c r="C73" s="12" t="str">
        <f>Solvens!B19</f>
        <v xml:space="preserve">Kernekapital </v>
      </c>
      <c r="D73" s="91" t="str">
        <f>Solvens!K19</f>
        <v>Sol_KK</v>
      </c>
      <c r="E73" s="40">
        <f>Solvens!C19</f>
        <v>0</v>
      </c>
      <c r="F73" s="40">
        <f>Solvens!D19</f>
        <v>0</v>
      </c>
      <c r="G73" s="40">
        <f>Solvens!E19</f>
        <v>0</v>
      </c>
      <c r="H73" s="40">
        <f>Solvens!F19</f>
        <v>0</v>
      </c>
      <c r="I73" s="40">
        <f>Solvens!G19</f>
        <v>0</v>
      </c>
      <c r="J73" s="40">
        <f>Solvens!H19</f>
        <v>0</v>
      </c>
      <c r="K73" s="40">
        <f>Solvens!I19</f>
        <v>0</v>
      </c>
      <c r="L73" s="89"/>
      <c r="M73" s="89"/>
      <c r="N73" s="89"/>
      <c r="O73" s="89"/>
      <c r="Q73" s="15">
        <f t="shared" si="4"/>
        <v>6</v>
      </c>
      <c r="R73" s="15" t="str">
        <f t="shared" ca="1" si="5"/>
        <v>Solvens!G19</v>
      </c>
    </row>
    <row r="74" spans="1:18">
      <c r="A74" s="12" t="str">
        <f t="shared" ca="1" si="6"/>
        <v>Solvens</v>
      </c>
      <c r="B74" s="12"/>
      <c r="C74" s="12" t="str">
        <f>Solvens!B20</f>
        <v>Supplerende kapital</v>
      </c>
      <c r="D74" s="91" t="str">
        <f>Solvens!K20</f>
        <v>Sol_SuppKap</v>
      </c>
      <c r="E74" s="40">
        <f>Solvens!C20</f>
        <v>0</v>
      </c>
      <c r="F74" s="40">
        <f>Solvens!D20</f>
        <v>0</v>
      </c>
      <c r="G74" s="40">
        <f>Solvens!E20</f>
        <v>0</v>
      </c>
      <c r="H74" s="40">
        <f>Solvens!F20</f>
        <v>0</v>
      </c>
      <c r="I74" s="40">
        <f>Solvens!G20</f>
        <v>0</v>
      </c>
      <c r="J74" s="40">
        <f>Solvens!H20</f>
        <v>0</v>
      </c>
      <c r="K74" s="40">
        <f>Solvens!I20</f>
        <v>0</v>
      </c>
      <c r="L74" s="89"/>
      <c r="M74" s="89"/>
      <c r="N74" s="89"/>
      <c r="O74" s="89"/>
      <c r="Q74" s="15">
        <f t="shared" si="4"/>
        <v>11</v>
      </c>
      <c r="R74" s="15" t="str">
        <f t="shared" ca="1" si="5"/>
        <v>Solvens!G20</v>
      </c>
    </row>
    <row r="75" spans="1:18">
      <c r="A75" s="12" t="str">
        <f t="shared" ca="1" si="6"/>
        <v>Solvens</v>
      </c>
      <c r="B75" s="12"/>
      <c r="C75" s="12" t="str">
        <f>Solvens!B21</f>
        <v xml:space="preserve">   … heraf: Kapitalinstrumenter og efterstillede lån, der er kvalificeret som supplerende kapital (+)</v>
      </c>
      <c r="D75" s="91" t="str">
        <f>Solvens!K21</f>
        <v>Sol_SuppKap_KapInstr</v>
      </c>
      <c r="E75" s="40">
        <f>Solvens!C21</f>
        <v>0</v>
      </c>
      <c r="F75" s="40">
        <f>Solvens!D21</f>
        <v>0</v>
      </c>
      <c r="G75" s="40">
        <f>Solvens!E21</f>
        <v>0</v>
      </c>
      <c r="H75" s="40">
        <f>Solvens!F21</f>
        <v>0</v>
      </c>
      <c r="I75" s="40">
        <f>Solvens!G21</f>
        <v>0</v>
      </c>
      <c r="J75" s="40">
        <f>Solvens!H21</f>
        <v>0</v>
      </c>
      <c r="K75" s="40">
        <f>Solvens!I21</f>
        <v>0</v>
      </c>
      <c r="L75" s="89"/>
      <c r="M75" s="89"/>
      <c r="N75" s="89"/>
      <c r="O75" s="89"/>
      <c r="Q75" s="15">
        <f t="shared" si="4"/>
        <v>20</v>
      </c>
      <c r="R75" s="15" t="str">
        <f t="shared" ca="1" si="5"/>
        <v>Solvens!G21</v>
      </c>
    </row>
    <row r="76" spans="1:18">
      <c r="A76" s="12" t="str">
        <f t="shared" ca="1" si="6"/>
        <v>Solvens</v>
      </c>
      <c r="B76" s="12"/>
      <c r="C76" s="12" t="str">
        <f>Solvens!B22</f>
        <v>… heraf: Supplerende kapitalinstrumenter i enheder i den finansielle sektor (ikke-væsentlige + væsentlige) (-)</v>
      </c>
      <c r="D76" s="91" t="str">
        <f>Solvens!K22</f>
        <v>Sol_SuppKap_FinSekt</v>
      </c>
      <c r="E76" s="40">
        <f>Solvens!C22</f>
        <v>0</v>
      </c>
      <c r="F76" s="40">
        <f>Solvens!D22</f>
        <v>0</v>
      </c>
      <c r="G76" s="40">
        <f>Solvens!E22</f>
        <v>0</v>
      </c>
      <c r="H76" s="40">
        <f>Solvens!F22</f>
        <v>0</v>
      </c>
      <c r="I76" s="40">
        <f>Solvens!G22</f>
        <v>0</v>
      </c>
      <c r="J76" s="40">
        <f>Solvens!H22</f>
        <v>0</v>
      </c>
      <c r="K76" s="40">
        <f>Solvens!I22</f>
        <v>0</v>
      </c>
      <c r="L76" s="89"/>
      <c r="M76" s="89"/>
      <c r="N76" s="89"/>
      <c r="O76" s="89"/>
      <c r="Q76" s="15">
        <f t="shared" si="4"/>
        <v>19</v>
      </c>
      <c r="R76" s="15" t="str">
        <f t="shared" ca="1" si="5"/>
        <v>Solvens!G22</v>
      </c>
    </row>
    <row r="77" spans="1:18">
      <c r="A77" s="12" t="str">
        <f t="shared" ca="1" si="6"/>
        <v>Solvens</v>
      </c>
      <c r="B77" s="12"/>
      <c r="C77" s="12" t="str">
        <f>Solvens!B23</f>
        <v>… heraf: Overgangsjusteringer af den supplerende kapital (i alt)</v>
      </c>
      <c r="D77" s="91" t="str">
        <f>Solvens!K23</f>
        <v>Sol_SuppKap_Overgangsjust</v>
      </c>
      <c r="E77" s="40">
        <f>Solvens!C23</f>
        <v>0</v>
      </c>
      <c r="F77" s="40">
        <f>Solvens!D23</f>
        <v>0</v>
      </c>
      <c r="G77" s="40">
        <f>Solvens!E23</f>
        <v>0</v>
      </c>
      <c r="H77" s="40">
        <f>Solvens!F23</f>
        <v>0</v>
      </c>
      <c r="I77" s="40">
        <f>Solvens!G23</f>
        <v>0</v>
      </c>
      <c r="J77" s="40">
        <f>Solvens!H23</f>
        <v>0</v>
      </c>
      <c r="K77" s="40">
        <f>Solvens!I23</f>
        <v>0</v>
      </c>
      <c r="L77" s="89"/>
      <c r="M77" s="89"/>
      <c r="N77" s="89"/>
      <c r="O77" s="89"/>
      <c r="Q77" s="15">
        <f t="shared" si="4"/>
        <v>25</v>
      </c>
      <c r="R77" s="15" t="str">
        <f t="shared" ca="1" si="5"/>
        <v>Solvens!G23</v>
      </c>
    </row>
    <row r="78" spans="1:18">
      <c r="A78" s="12" t="str">
        <f t="shared" ca="1" si="6"/>
        <v>Solvens</v>
      </c>
      <c r="B78" s="12"/>
      <c r="C78" s="12" t="str">
        <f>Solvens!B24</f>
        <v>… heraf: Overskud af hensættelser i forhold til kvalificerede forventede tab i henhold til IRB-metoden (IRB Excess)</v>
      </c>
      <c r="D78" s="91" t="str">
        <f>Solvens!K24</f>
        <v>Sol_SuppKap_OverskudKred</v>
      </c>
      <c r="E78" s="40">
        <f>Solvens!C24</f>
        <v>0</v>
      </c>
      <c r="F78" s="40">
        <f>Solvens!D24</f>
        <v>0</v>
      </c>
      <c r="G78" s="40">
        <f>Solvens!E24</f>
        <v>0</v>
      </c>
      <c r="H78" s="40">
        <f>Solvens!F24</f>
        <v>0</v>
      </c>
      <c r="I78" s="40">
        <f>Solvens!G24</f>
        <v>0</v>
      </c>
      <c r="J78" s="40">
        <f>Solvens!H24</f>
        <v>0</v>
      </c>
      <c r="K78" s="40">
        <f>Solvens!I24</f>
        <v>0</v>
      </c>
      <c r="L78" s="89"/>
      <c r="M78" s="89"/>
      <c r="N78" s="89"/>
      <c r="O78" s="89"/>
      <c r="Q78" s="15">
        <f t="shared" si="4"/>
        <v>24</v>
      </c>
      <c r="R78" s="15" t="str">
        <f t="shared" ca="1" si="5"/>
        <v>Solvens!G24</v>
      </c>
    </row>
    <row r="79" spans="1:18">
      <c r="A79" s="12" t="str">
        <f t="shared" ca="1" si="6"/>
        <v>Solvens</v>
      </c>
      <c r="B79" s="12"/>
      <c r="C79" s="12" t="str">
        <f>Solvens!B25</f>
        <v xml:space="preserve">Kapitalgrundlag </v>
      </c>
      <c r="D79" s="91" t="str">
        <f>Solvens!K25</f>
        <v>Sol_KapGrund</v>
      </c>
      <c r="E79" s="40">
        <f>Solvens!C25</f>
        <v>0</v>
      </c>
      <c r="F79" s="40">
        <f>Solvens!D25</f>
        <v>0</v>
      </c>
      <c r="G79" s="40">
        <f>Solvens!E25</f>
        <v>0</v>
      </c>
      <c r="H79" s="40">
        <f>Solvens!F25</f>
        <v>0</v>
      </c>
      <c r="I79" s="40">
        <f>Solvens!G25</f>
        <v>0</v>
      </c>
      <c r="J79" s="40">
        <f>Solvens!H25</f>
        <v>0</v>
      </c>
      <c r="K79" s="40">
        <f>Solvens!I25</f>
        <v>0</v>
      </c>
      <c r="L79" s="89"/>
      <c r="M79" s="89"/>
      <c r="N79" s="89"/>
      <c r="O79" s="89"/>
      <c r="Q79" s="15">
        <f t="shared" si="4"/>
        <v>12</v>
      </c>
      <c r="R79" s="15" t="str">
        <f t="shared" ca="1" si="5"/>
        <v>Solvens!G25</v>
      </c>
    </row>
    <row r="80" spans="1:18">
      <c r="A80" s="12" t="str">
        <f t="shared" ca="1" si="6"/>
        <v>Solvens</v>
      </c>
      <c r="B80" s="12"/>
      <c r="C80" s="12" t="str">
        <f>Solvens!B26</f>
        <v>Memo: Forskellen mellem forventede tab og regnskabsmæssige værdireguleringer og hensættelser (-/+) (1)</v>
      </c>
      <c r="D80" s="91" t="str">
        <f>Solvens!K26</f>
        <v>Sol_ForskTabVaerdireg</v>
      </c>
      <c r="E80" s="40">
        <f>Solvens!C26</f>
        <v>0</v>
      </c>
      <c r="F80" s="40">
        <f>Solvens!D26</f>
        <v>0</v>
      </c>
      <c r="G80" s="40">
        <f>Solvens!E26</f>
        <v>0</v>
      </c>
      <c r="H80" s="40">
        <f>Solvens!F26</f>
        <v>0</v>
      </c>
      <c r="I80" s="40">
        <f>Solvens!G26</f>
        <v>0</v>
      </c>
      <c r="J80" s="40">
        <f>Solvens!H26</f>
        <v>0</v>
      </c>
      <c r="K80" s="40">
        <f>Solvens!I26</f>
        <v>0</v>
      </c>
      <c r="L80" s="89"/>
      <c r="M80" s="89"/>
      <c r="N80" s="89"/>
      <c r="O80" s="89"/>
      <c r="Q80" s="15">
        <f t="shared" si="4"/>
        <v>21</v>
      </c>
      <c r="R80" s="15" t="str">
        <f t="shared" ca="1" si="5"/>
        <v>Solvens!G26</v>
      </c>
    </row>
    <row r="81" spans="1:18">
      <c r="A81" s="12" t="str">
        <f t="shared" ca="1" si="6"/>
        <v>Solvens</v>
      </c>
      <c r="B81" s="12"/>
      <c r="C81" s="12" t="str">
        <f>Solvens!B27</f>
        <v>Memo: Egentlig kernekapital - fuldt indfaset CRR3 (2)</v>
      </c>
      <c r="D81" s="91" t="str">
        <f>Solvens!K27</f>
        <v>Sol_CET1_FL</v>
      </c>
      <c r="E81" s="40">
        <f>Solvens!C27</f>
        <v>0</v>
      </c>
      <c r="F81" s="40">
        <f>Solvens!D27</f>
        <v>0</v>
      </c>
      <c r="G81" s="40">
        <f>Solvens!E27</f>
        <v>0</v>
      </c>
      <c r="H81" s="40">
        <f>Solvens!F27</f>
        <v>0</v>
      </c>
      <c r="I81" s="40">
        <f>Solvens!G27</f>
        <v>0</v>
      </c>
      <c r="J81" s="40">
        <f>Solvens!H27</f>
        <v>0</v>
      </c>
      <c r="K81" s="40">
        <f>Solvens!I27</f>
        <v>0</v>
      </c>
      <c r="L81" s="89"/>
      <c r="M81" s="89"/>
      <c r="N81" s="89"/>
      <c r="O81" s="89"/>
      <c r="Q81" s="15">
        <f t="shared" si="4"/>
        <v>11</v>
      </c>
      <c r="R81" s="15" t="str">
        <f t="shared" ca="1" si="5"/>
        <v>Solvens!G27</v>
      </c>
    </row>
    <row r="82" spans="1:18">
      <c r="A82" s="12" t="str">
        <f t="shared" ca="1" si="6"/>
        <v>Solvens</v>
      </c>
      <c r="B82" s="12"/>
      <c r="C82" s="12" t="str">
        <f>Solvens!B28</f>
        <v>Memo: Kernekapital - fuldt indfaset CRR3 (2)</v>
      </c>
      <c r="D82" s="91" t="str">
        <f>Solvens!K28</f>
        <v>Sol_KK_FL</v>
      </c>
      <c r="E82" s="40">
        <f>Solvens!C28</f>
        <v>0</v>
      </c>
      <c r="F82" s="40">
        <f>Solvens!D28</f>
        <v>0</v>
      </c>
      <c r="G82" s="40">
        <f>Solvens!E28</f>
        <v>0</v>
      </c>
      <c r="H82" s="40">
        <f>Solvens!F28</f>
        <v>0</v>
      </c>
      <c r="I82" s="40">
        <f>Solvens!G28</f>
        <v>0</v>
      </c>
      <c r="J82" s="40">
        <f>Solvens!H28</f>
        <v>0</v>
      </c>
      <c r="K82" s="40">
        <f>Solvens!I28</f>
        <v>0</v>
      </c>
      <c r="L82" s="89"/>
      <c r="M82" s="89"/>
      <c r="N82" s="89"/>
      <c r="O82" s="89"/>
      <c r="Q82" s="15">
        <f t="shared" si="4"/>
        <v>9</v>
      </c>
      <c r="R82" s="15" t="str">
        <f t="shared" ca="1" si="5"/>
        <v>Solvens!G28</v>
      </c>
    </row>
    <row r="83" spans="1:18">
      <c r="A83" s="12" t="str">
        <f t="shared" ca="1" si="6"/>
        <v>Solvens</v>
      </c>
      <c r="B83" s="12"/>
      <c r="C83" s="12" t="str">
        <f>Solvens!B29</f>
        <v>Memo: Kapitalgrundlag - fuldt indfaset CRR3 (2)</v>
      </c>
      <c r="D83" s="91" t="str">
        <f>Solvens!K29</f>
        <v>Sol_KapGrund_FL</v>
      </c>
      <c r="E83" s="40">
        <f>Solvens!C29</f>
        <v>0</v>
      </c>
      <c r="F83" s="40">
        <f>Solvens!D29</f>
        <v>0</v>
      </c>
      <c r="G83" s="40">
        <f>Solvens!E29</f>
        <v>0</v>
      </c>
      <c r="H83" s="40">
        <f>Solvens!F29</f>
        <v>0</v>
      </c>
      <c r="I83" s="40">
        <f>Solvens!G29</f>
        <v>0</v>
      </c>
      <c r="J83" s="40">
        <f>Solvens!H29</f>
        <v>0</v>
      </c>
      <c r="K83" s="40">
        <f>Solvens!I29</f>
        <v>0</v>
      </c>
      <c r="L83" s="89"/>
      <c r="M83" s="89"/>
      <c r="N83" s="89"/>
      <c r="O83" s="89"/>
      <c r="Q83" s="15">
        <f t="shared" si="4"/>
        <v>15</v>
      </c>
      <c r="R83" s="15" t="str">
        <f t="shared" ca="1" si="5"/>
        <v>Solvens!G29</v>
      </c>
    </row>
    <row r="84" spans="1:18">
      <c r="A84" s="12" t="str">
        <f t="shared" ca="1" si="6"/>
        <v>Solvens</v>
      </c>
      <c r="B84" s="12" t="str">
        <f>Solvens!A35</f>
        <v>Opgørelse af samlet risikoeksponering (ultimo året)</v>
      </c>
      <c r="C84" s="40" t="str">
        <f>Solvens!B40</f>
        <v>Samlet risikoeksponering</v>
      </c>
      <c r="D84" s="91" t="str">
        <f>Solvens!K40</f>
        <v>Sol_REA_Ialt</v>
      </c>
      <c r="E84" s="40">
        <f>Solvens!C40</f>
        <v>0</v>
      </c>
      <c r="F84" s="40">
        <f>Solvens!D40</f>
        <v>0</v>
      </c>
      <c r="G84" s="40">
        <f>Solvens!E40</f>
        <v>0</v>
      </c>
      <c r="H84" s="40">
        <f>Solvens!F40</f>
        <v>0</v>
      </c>
      <c r="I84" s="40">
        <f>Solvens!G40</f>
        <v>0</v>
      </c>
      <c r="J84" s="40">
        <f>Solvens!H40</f>
        <v>0</v>
      </c>
      <c r="K84" s="40">
        <f>Solvens!I40</f>
        <v>0</v>
      </c>
      <c r="L84" s="89"/>
      <c r="M84" s="89"/>
      <c r="N84" s="89"/>
      <c r="O84" s="89"/>
      <c r="Q84" s="15">
        <f t="shared" si="4"/>
        <v>12</v>
      </c>
      <c r="R84" s="15" t="str">
        <f t="shared" ca="1" si="5"/>
        <v>Solvens!G40</v>
      </c>
    </row>
    <row r="85" spans="1:18">
      <c r="A85" s="12" t="str">
        <f t="shared" ca="1" si="6"/>
        <v>Solvens</v>
      </c>
      <c r="B85" s="12"/>
      <c r="C85" s="40" t="str">
        <f>Solvens!B41</f>
        <v>Samlet risikoeksponering - fuldt indfaset CRR3</v>
      </c>
      <c r="D85" s="91" t="str">
        <f>Solvens!K41</f>
        <v>Sol_REA_FL_Ialt</v>
      </c>
      <c r="E85" s="40">
        <f>Solvens!C41</f>
        <v>0</v>
      </c>
      <c r="F85" s="40">
        <f>Solvens!D41</f>
        <v>0</v>
      </c>
      <c r="G85" s="40">
        <f>Solvens!E41</f>
        <v>0</v>
      </c>
      <c r="H85" s="40">
        <f>Solvens!F41</f>
        <v>0</v>
      </c>
      <c r="I85" s="40">
        <f>Solvens!G41</f>
        <v>0</v>
      </c>
      <c r="J85" s="40">
        <f>Solvens!H41</f>
        <v>0</v>
      </c>
      <c r="K85" s="40">
        <f>Solvens!I41</f>
        <v>0</v>
      </c>
      <c r="L85" s="89"/>
      <c r="M85" s="89"/>
      <c r="N85" s="89"/>
      <c r="O85" s="89"/>
      <c r="Q85" s="15">
        <f t="shared" si="4"/>
        <v>15</v>
      </c>
      <c r="R85" s="15" t="str">
        <f t="shared" ca="1" si="5"/>
        <v>Solvens!G41</v>
      </c>
    </row>
    <row r="86" spans="1:18">
      <c r="A86" s="12" t="str">
        <f t="shared" ca="1" si="6"/>
        <v>Solvens</v>
      </c>
      <c r="B86" s="12" t="str">
        <f>Solvens!A45</f>
        <v>Opgørelse af tilstrækkeligt kapitalgrundlag og kapitalbufferkrav (ultimo året)</v>
      </c>
      <c r="C86" s="12" t="str">
        <f>Solvens!B50</f>
        <v>Tilstrækkeligt kapitalgrundlag (1)</v>
      </c>
      <c r="D86" s="91" t="str">
        <f>Solvens!K50</f>
        <v>Sol_TilstrKapGrund</v>
      </c>
      <c r="E86" s="40">
        <f>Solvens!C50</f>
        <v>0</v>
      </c>
      <c r="F86" s="40">
        <f>Solvens!D50</f>
        <v>0</v>
      </c>
      <c r="G86" s="40">
        <f>Solvens!E50</f>
        <v>0</v>
      </c>
      <c r="H86" s="40">
        <f>Solvens!F50</f>
        <v>0</v>
      </c>
      <c r="I86" s="40">
        <f>Solvens!G50</f>
        <v>0</v>
      </c>
      <c r="J86" s="40">
        <f>Solvens!H50</f>
        <v>0</v>
      </c>
      <c r="K86" s="40">
        <f>Solvens!I50</f>
        <v>0</v>
      </c>
      <c r="L86" s="89"/>
      <c r="M86" s="89"/>
      <c r="N86" s="89"/>
      <c r="O86" s="89"/>
      <c r="Q86" s="15">
        <f t="shared" si="4"/>
        <v>18</v>
      </c>
      <c r="R86" s="15" t="str">
        <f t="shared" ca="1" si="5"/>
        <v>Solvens!G50</v>
      </c>
    </row>
    <row r="87" spans="1:18">
      <c r="A87" s="12" t="str">
        <f t="shared" ca="1" si="6"/>
        <v>Solvens</v>
      </c>
      <c r="B87" s="12"/>
      <c r="C87" s="12" t="str">
        <f>Solvens!B51</f>
        <v>… heraf: Krav til egentlig kernekapital, CET1 (minimumskrav + søjle II)</v>
      </c>
      <c r="D87" s="91" t="str">
        <f>Solvens!K51</f>
        <v>Sol_TilstrKapGrund_CET1</v>
      </c>
      <c r="E87" s="40">
        <f>Solvens!C51</f>
        <v>0</v>
      </c>
      <c r="F87" s="40">
        <f>Solvens!D51</f>
        <v>0</v>
      </c>
      <c r="G87" s="40">
        <f>Solvens!E51</f>
        <v>0</v>
      </c>
      <c r="H87" s="40">
        <f>Solvens!F51</f>
        <v>0</v>
      </c>
      <c r="I87" s="40">
        <f>Solvens!G51</f>
        <v>0</v>
      </c>
      <c r="J87" s="40">
        <f>Solvens!H51</f>
        <v>0</v>
      </c>
      <c r="K87" s="40">
        <f>Solvens!I51</f>
        <v>0</v>
      </c>
      <c r="L87" s="89"/>
      <c r="M87" s="89"/>
      <c r="N87" s="89"/>
      <c r="O87" s="89"/>
      <c r="Q87" s="15">
        <f t="shared" si="4"/>
        <v>23</v>
      </c>
      <c r="R87" s="15" t="str">
        <f t="shared" ca="1" si="5"/>
        <v>Solvens!G51</v>
      </c>
    </row>
    <row r="88" spans="1:18">
      <c r="A88" s="12" t="str">
        <f t="shared" ca="1" si="6"/>
        <v>Solvens</v>
      </c>
      <c r="B88" s="12"/>
      <c r="C88" s="12" t="str">
        <f>Solvens!B52</f>
        <v>… heraf: Krav til kernekapital, T1 (minimumskrav + søjle II)</v>
      </c>
      <c r="D88" s="91" t="str">
        <f>Solvens!K52</f>
        <v>Sol_TilstrKapGrund_KK</v>
      </c>
      <c r="E88" s="40">
        <f>Solvens!C52</f>
        <v>0</v>
      </c>
      <c r="F88" s="40">
        <f>Solvens!D52</f>
        <v>0</v>
      </c>
      <c r="G88" s="40">
        <f>Solvens!E52</f>
        <v>0</v>
      </c>
      <c r="H88" s="40">
        <f>Solvens!F52</f>
        <v>0</v>
      </c>
      <c r="I88" s="40">
        <f>Solvens!G52</f>
        <v>0</v>
      </c>
      <c r="J88" s="40">
        <f>Solvens!H52</f>
        <v>0</v>
      </c>
      <c r="K88" s="40">
        <f>Solvens!I52</f>
        <v>0</v>
      </c>
      <c r="L88" s="89"/>
      <c r="M88" s="89"/>
      <c r="N88" s="89"/>
      <c r="O88" s="89"/>
      <c r="Q88" s="15">
        <f t="shared" si="4"/>
        <v>21</v>
      </c>
      <c r="R88" s="15" t="str">
        <f t="shared" ca="1" si="5"/>
        <v>Solvens!G52</v>
      </c>
    </row>
    <row r="89" spans="1:18">
      <c r="A89" s="12" t="str">
        <f t="shared" ca="1" si="6"/>
        <v>Solvens</v>
      </c>
      <c r="B89" s="12"/>
      <c r="C89" s="12" t="str">
        <f>Solvens!B53</f>
        <v>Kombineret kapitalbufferkrav i alt (2)</v>
      </c>
      <c r="D89" s="91" t="str">
        <f>Solvens!K53</f>
        <v>Sol_KapBufKrav_Ialt</v>
      </c>
      <c r="E89" s="40">
        <f>Solvens!C53</f>
        <v>0</v>
      </c>
      <c r="F89" s="40">
        <f>Solvens!D53</f>
        <v>0</v>
      </c>
      <c r="G89" s="40">
        <f>Solvens!E53</f>
        <v>0</v>
      </c>
      <c r="H89" s="40">
        <f>Solvens!F53</f>
        <v>0</v>
      </c>
      <c r="I89" s="40">
        <f>Solvens!G53</f>
        <v>0</v>
      </c>
      <c r="J89" s="40">
        <f>Solvens!H53</f>
        <v>0</v>
      </c>
      <c r="K89" s="40">
        <f>Solvens!I53</f>
        <v>0</v>
      </c>
      <c r="L89" s="89"/>
      <c r="M89" s="89"/>
      <c r="N89" s="89"/>
      <c r="O89" s="89"/>
      <c r="Q89" s="15">
        <f t="shared" si="4"/>
        <v>19</v>
      </c>
      <c r="R89" s="15" t="str">
        <f t="shared" ca="1" si="5"/>
        <v>Solvens!G53</v>
      </c>
    </row>
    <row r="90" spans="1:18">
      <c r="A90" s="12" t="str">
        <f t="shared" ca="1" si="6"/>
        <v>Solvens</v>
      </c>
      <c r="B90" s="12"/>
      <c r="C90" s="12" t="str">
        <f>Solvens!B54</f>
        <v>… heraf: SIFI-buffer (kapitalkravet til systemisk vigtige institutter)</v>
      </c>
      <c r="D90" s="91" t="str">
        <f>Solvens!K54</f>
        <v>Sol_KapBufKrav_SIFI</v>
      </c>
      <c r="E90" s="40">
        <f>Solvens!C54</f>
        <v>0</v>
      </c>
      <c r="F90" s="40">
        <f>Solvens!D54</f>
        <v>0</v>
      </c>
      <c r="G90" s="40">
        <f>Solvens!E54</f>
        <v>0</v>
      </c>
      <c r="H90" s="40">
        <f>Solvens!F54</f>
        <v>0</v>
      </c>
      <c r="I90" s="40">
        <f>Solvens!G54</f>
        <v>0</v>
      </c>
      <c r="J90" s="40">
        <f>Solvens!H54</f>
        <v>0</v>
      </c>
      <c r="K90" s="40">
        <f>Solvens!I54</f>
        <v>0</v>
      </c>
      <c r="L90" s="89"/>
      <c r="M90" s="89"/>
      <c r="N90" s="89"/>
      <c r="O90" s="89"/>
      <c r="Q90" s="15">
        <f t="shared" si="4"/>
        <v>19</v>
      </c>
      <c r="R90" s="15" t="str">
        <f t="shared" ca="1" si="5"/>
        <v>Solvens!G54</v>
      </c>
    </row>
    <row r="91" spans="1:18">
      <c r="A91" s="12" t="str">
        <f t="shared" ca="1" si="6"/>
        <v>Solvens</v>
      </c>
      <c r="B91" s="12"/>
      <c r="C91" s="12" t="str">
        <f>Solvens!B55</f>
        <v>… heraf: Systemisk risikobuffer</v>
      </c>
      <c r="D91" s="91" t="str">
        <f>Solvens!K55</f>
        <v>Sol_KapBufKrav_SyRB</v>
      </c>
      <c r="E91" s="40">
        <f>Solvens!C55</f>
        <v>0</v>
      </c>
      <c r="F91" s="40">
        <f>Solvens!D55</f>
        <v>0</v>
      </c>
      <c r="G91" s="40">
        <f>Solvens!E55</f>
        <v>0</v>
      </c>
      <c r="H91" s="40">
        <f>Solvens!F55</f>
        <v>0</v>
      </c>
      <c r="I91" s="40">
        <f>Solvens!G55</f>
        <v>0</v>
      </c>
      <c r="J91" s="40">
        <f>Solvens!H55</f>
        <v>0</v>
      </c>
      <c r="K91" s="40">
        <f>Solvens!I55</f>
        <v>0</v>
      </c>
      <c r="L91" s="89"/>
      <c r="M91" s="89"/>
      <c r="N91" s="89"/>
      <c r="O91" s="89"/>
      <c r="Q91" s="15">
        <f t="shared" si="4"/>
        <v>19</v>
      </c>
      <c r="R91" s="15" t="str">
        <f t="shared" ca="1" si="5"/>
        <v>Solvens!G55</v>
      </c>
    </row>
    <row r="92" spans="1:18">
      <c r="A92" s="12" t="str">
        <f t="shared" ca="1" si="6"/>
        <v>Solvens</v>
      </c>
      <c r="B92" s="12"/>
      <c r="C92" s="12" t="str">
        <f>Solvens!B56</f>
        <v>… heraf: Kapitalbevaringsbuffer</v>
      </c>
      <c r="D92" s="91" t="str">
        <f>Solvens!K56</f>
        <v>Sol_KapBufKrav_CCoB</v>
      </c>
      <c r="E92" s="40">
        <f>Solvens!C56</f>
        <v>0</v>
      </c>
      <c r="F92" s="40">
        <f>Solvens!D56</f>
        <v>0</v>
      </c>
      <c r="G92" s="40">
        <f>Solvens!E56</f>
        <v>0</v>
      </c>
      <c r="H92" s="40">
        <f>Solvens!F56</f>
        <v>0</v>
      </c>
      <c r="I92" s="40">
        <f>Solvens!G56</f>
        <v>0</v>
      </c>
      <c r="J92" s="40">
        <f>Solvens!H56</f>
        <v>0</v>
      </c>
      <c r="K92" s="40">
        <f>Solvens!I56</f>
        <v>0</v>
      </c>
      <c r="L92" s="89"/>
      <c r="M92" s="89"/>
      <c r="N92" s="89"/>
      <c r="O92" s="89"/>
      <c r="Q92" s="15">
        <f t="shared" si="4"/>
        <v>19</v>
      </c>
      <c r="R92" s="15" t="str">
        <f t="shared" ca="1" si="5"/>
        <v>Solvens!G56</v>
      </c>
    </row>
    <row r="93" spans="1:18">
      <c r="A93" s="12" t="str">
        <f t="shared" ca="1" si="6"/>
        <v>Solvens</v>
      </c>
      <c r="B93" s="12"/>
      <c r="C93" s="12" t="str">
        <f>Solvens!B57</f>
        <v>… heraf: Kontracyklisk kapitalbuffer</v>
      </c>
      <c r="D93" s="91" t="str">
        <f>Solvens!K57</f>
        <v>Sol_KapBufKrav_CCyB</v>
      </c>
      <c r="E93" s="40">
        <f>Solvens!C57</f>
        <v>0</v>
      </c>
      <c r="F93" s="40">
        <f>Solvens!D57</f>
        <v>0</v>
      </c>
      <c r="G93" s="40">
        <f>Solvens!E57</f>
        <v>0</v>
      </c>
      <c r="H93" s="40">
        <f>Solvens!F57</f>
        <v>0</v>
      </c>
      <c r="I93" s="40">
        <f>Solvens!G57</f>
        <v>0</v>
      </c>
      <c r="J93" s="40">
        <f>Solvens!H57</f>
        <v>0</v>
      </c>
      <c r="K93" s="40">
        <f>Solvens!I57</f>
        <v>0</v>
      </c>
      <c r="L93" s="89"/>
      <c r="M93" s="89"/>
      <c r="N93" s="89"/>
      <c r="O93" s="89"/>
      <c r="Q93" s="15">
        <f t="shared" si="4"/>
        <v>19</v>
      </c>
      <c r="R93" s="15" t="str">
        <f t="shared" ca="1" si="5"/>
        <v>Solvens!G57</v>
      </c>
    </row>
    <row r="94" spans="1:18">
      <c r="A94" s="12" t="str">
        <f t="shared" ca="1" si="6"/>
        <v>Solvens</v>
      </c>
      <c r="B94" s="12" t="str">
        <f>Solvens!A61</f>
        <v>Memo: Systemisk risikobuffer for eksponeringer mod ejendomsselskaber i Danmark (ultimo året)</v>
      </c>
      <c r="C94" s="12" t="str">
        <f>Solvens!B67</f>
        <v>Exposure-at-Default (EAD)</v>
      </c>
      <c r="D94" s="91" t="str">
        <f>Solvens!K67</f>
        <v>Sol_EAD_DKErhv</v>
      </c>
      <c r="E94" s="40">
        <f>Solvens!C67</f>
        <v>0</v>
      </c>
      <c r="F94" s="40">
        <f>Solvens!D67</f>
        <v>0</v>
      </c>
      <c r="G94" s="40">
        <f>Solvens!E67</f>
        <v>0</v>
      </c>
      <c r="H94" s="40">
        <f>Solvens!F67</f>
        <v>0</v>
      </c>
      <c r="I94" s="40">
        <f>Solvens!G67</f>
        <v>0</v>
      </c>
      <c r="J94" s="40">
        <f>Solvens!H67</f>
        <v>0</v>
      </c>
      <c r="K94" s="40">
        <f>Solvens!I67</f>
        <v>0</v>
      </c>
      <c r="L94" s="89"/>
      <c r="M94" s="89"/>
      <c r="N94" s="89"/>
      <c r="O94" s="89"/>
      <c r="Q94" s="15">
        <f t="shared" si="4"/>
        <v>14</v>
      </c>
      <c r="R94" s="15" t="str">
        <f t="shared" ca="1" si="5"/>
        <v>Solvens!G67</v>
      </c>
    </row>
    <row r="95" spans="1:18">
      <c r="A95" s="12" t="str">
        <f t="shared" ca="1" si="6"/>
        <v>Solvens</v>
      </c>
      <c r="B95" s="12"/>
      <c r="C95" s="12" t="str">
        <f>Solvens!B68</f>
        <v>Risikoeksponering</v>
      </c>
      <c r="D95" s="91" t="str">
        <f>Solvens!K68</f>
        <v>Sol_REA_DKErhv</v>
      </c>
      <c r="E95" s="40">
        <f>Solvens!C68</f>
        <v>0</v>
      </c>
      <c r="F95" s="40">
        <f>Solvens!D68</f>
        <v>0</v>
      </c>
      <c r="G95" s="40">
        <f>Solvens!E68</f>
        <v>0</v>
      </c>
      <c r="H95" s="40">
        <f>Solvens!F68</f>
        <v>0</v>
      </c>
      <c r="I95" s="40">
        <f>Solvens!G68</f>
        <v>0</v>
      </c>
      <c r="J95" s="40">
        <f>Solvens!H68</f>
        <v>0</v>
      </c>
      <c r="K95" s="40">
        <f>Solvens!I68</f>
        <v>0</v>
      </c>
      <c r="L95" s="89"/>
      <c r="M95" s="89"/>
      <c r="N95" s="89"/>
      <c r="O95" s="89"/>
      <c r="Q95" s="15">
        <f t="shared" si="4"/>
        <v>14</v>
      </c>
      <c r="R95" s="15" t="str">
        <f t="shared" ca="1" si="5"/>
        <v>Solvens!G68</v>
      </c>
    </row>
    <row r="96" spans="1:18">
      <c r="A96" s="12" t="str">
        <f t="shared" ca="1" si="6"/>
        <v>Solvens</v>
      </c>
      <c r="B96" s="12"/>
      <c r="C96" s="12" t="str">
        <f>Solvens!B69</f>
        <v>Systemisk risikobufferkrav</v>
      </c>
      <c r="D96" s="91" t="str">
        <f>Solvens!K69</f>
        <v>Sol_KapBufKrav_SyRB_DKErhv</v>
      </c>
      <c r="E96" s="40">
        <f>Solvens!C69</f>
        <v>0</v>
      </c>
      <c r="F96" s="40">
        <f>Solvens!D69</f>
        <v>0</v>
      </c>
      <c r="G96" s="40">
        <f>Solvens!E69</f>
        <v>0</v>
      </c>
      <c r="H96" s="40">
        <f>Solvens!F69</f>
        <v>0</v>
      </c>
      <c r="I96" s="40">
        <f>Solvens!G69</f>
        <v>0</v>
      </c>
      <c r="J96" s="40">
        <f>Solvens!H69</f>
        <v>0</v>
      </c>
      <c r="K96" s="40">
        <f>Solvens!I69</f>
        <v>0</v>
      </c>
      <c r="L96" s="89"/>
      <c r="M96" s="89"/>
      <c r="N96" s="89"/>
      <c r="O96" s="89"/>
      <c r="Q96" s="15">
        <f t="shared" si="4"/>
        <v>26</v>
      </c>
      <c r="R96" s="15" t="str">
        <f t="shared" ca="1" si="5"/>
        <v>Solvens!G69</v>
      </c>
    </row>
    <row r="97" spans="1:18">
      <c r="A97" s="12" t="str">
        <f t="shared" ca="1" si="6"/>
        <v>Solvens</v>
      </c>
      <c r="B97" s="12"/>
      <c r="C97" s="12" t="str">
        <f>Solvens!B70</f>
        <v>Systemisk risikobufferkrav (pct. af risikoeksponering)</v>
      </c>
      <c r="D97" s="91" t="str">
        <f>Solvens!K70</f>
        <v>Sol_KapBufKrav_SyRBPct_DKErhv</v>
      </c>
      <c r="E97" s="40">
        <f>Solvens!C70</f>
        <v>0</v>
      </c>
      <c r="F97" s="40">
        <f>Solvens!D70</f>
        <v>0</v>
      </c>
      <c r="G97" s="40">
        <f>Solvens!E70</f>
        <v>0</v>
      </c>
      <c r="H97" s="40">
        <f>Solvens!F70</f>
        <v>0</v>
      </c>
      <c r="I97" s="40">
        <f>Solvens!G70</f>
        <v>0</v>
      </c>
      <c r="J97" s="40">
        <f>Solvens!H70</f>
        <v>0</v>
      </c>
      <c r="K97" s="40">
        <f>Solvens!I70</f>
        <v>0</v>
      </c>
      <c r="L97" s="89"/>
      <c r="M97" s="89"/>
      <c r="N97" s="89"/>
      <c r="O97" s="89"/>
      <c r="Q97" s="15">
        <f t="shared" si="4"/>
        <v>29</v>
      </c>
      <c r="R97" s="15" t="str">
        <f t="shared" ca="1" si="5"/>
        <v>Solvens!G70</v>
      </c>
    </row>
    <row r="98" spans="1:18">
      <c r="A98" s="12" t="str">
        <f t="shared" ca="1" si="6"/>
        <v>Solvens</v>
      </c>
      <c r="B98" s="12" t="str">
        <f>Solvens!A73</f>
        <v>Opgørelse af gearingsgrad (ultimo året)</v>
      </c>
      <c r="C98" s="12" t="str">
        <f>Solvens!B79</f>
        <v>Samlet eksponeringsmål (1)</v>
      </c>
      <c r="D98" s="91" t="str">
        <f>Solvens!K79</f>
        <v>Sol_GearEkspo</v>
      </c>
      <c r="E98" s="40">
        <f>Solvens!C79</f>
        <v>0</v>
      </c>
      <c r="F98" s="40">
        <f>Solvens!D79</f>
        <v>0</v>
      </c>
      <c r="G98" s="40">
        <f>Solvens!E79</f>
        <v>0</v>
      </c>
      <c r="H98" s="40">
        <f>Solvens!F79</f>
        <v>0</v>
      </c>
      <c r="I98" s="40">
        <f>Solvens!G79</f>
        <v>0</v>
      </c>
      <c r="J98" s="40">
        <f>Solvens!H79</f>
        <v>0</v>
      </c>
      <c r="K98" s="40">
        <f>Solvens!I79</f>
        <v>0</v>
      </c>
      <c r="L98" s="89"/>
      <c r="M98" s="89"/>
      <c r="N98" s="89"/>
      <c r="O98" s="89"/>
      <c r="Q98" s="15">
        <f t="shared" si="4"/>
        <v>13</v>
      </c>
      <c r="R98" s="15" t="str">
        <f t="shared" ca="1" si="5"/>
        <v>Solvens!G79</v>
      </c>
    </row>
    <row r="99" spans="1:18">
      <c r="A99" s="12" t="str">
        <f t="shared" ca="1" si="6"/>
        <v>Solvens</v>
      </c>
      <c r="B99" s="12"/>
      <c r="C99" s="12" t="str">
        <f>Solvens!B80</f>
        <v>Gearingsgrad (pct.)</v>
      </c>
      <c r="D99" s="91" t="str">
        <f>Solvens!K80</f>
        <v>Sol_Gear_Pct</v>
      </c>
      <c r="E99" s="40">
        <f>Solvens!C80</f>
        <v>0</v>
      </c>
      <c r="F99" s="40">
        <f>Solvens!D80</f>
        <v>0</v>
      </c>
      <c r="G99" s="40">
        <f>Solvens!E80</f>
        <v>0</v>
      </c>
      <c r="H99" s="40">
        <f>Solvens!F80</f>
        <v>0</v>
      </c>
      <c r="I99" s="40">
        <f>Solvens!G80</f>
        <v>0</v>
      </c>
      <c r="J99" s="40">
        <f>Solvens!H80</f>
        <v>0</v>
      </c>
      <c r="K99" s="40">
        <f>Solvens!I80</f>
        <v>0</v>
      </c>
      <c r="L99" s="89"/>
      <c r="M99" s="89"/>
      <c r="N99" s="89"/>
      <c r="O99" s="89"/>
      <c r="Q99" s="15">
        <f t="shared" si="4"/>
        <v>12</v>
      </c>
      <c r="R99" s="15" t="str">
        <f t="shared" ca="1" si="5"/>
        <v>Solvens!G80</v>
      </c>
    </row>
    <row r="100" spans="1:18">
      <c r="A100" s="12" t="str">
        <f t="shared" ca="1" si="6"/>
        <v>Solvens</v>
      </c>
      <c r="B100" s="12"/>
      <c r="C100" s="12" t="str">
        <f>Solvens!B81</f>
        <v>Memo: Samlet eksponeringsmål - fuldt indfaset</v>
      </c>
      <c r="D100" s="91" t="str">
        <f>Solvens!K81</f>
        <v>Sol_GearEkspo_CRR_IF9</v>
      </c>
      <c r="E100" s="40">
        <f>Solvens!C81</f>
        <v>0</v>
      </c>
      <c r="F100" s="40">
        <f>Solvens!D81</f>
        <v>0</v>
      </c>
      <c r="G100" s="40">
        <f>Solvens!E81</f>
        <v>0</v>
      </c>
      <c r="H100" s="40">
        <f>Solvens!F81</f>
        <v>0</v>
      </c>
      <c r="I100" s="40">
        <f>Solvens!G81</f>
        <v>0</v>
      </c>
      <c r="J100" s="40">
        <f>Solvens!H81</f>
        <v>0</v>
      </c>
      <c r="K100" s="40">
        <f>Solvens!I81</f>
        <v>0</v>
      </c>
      <c r="L100" s="89"/>
      <c r="M100" s="89"/>
      <c r="N100" s="89"/>
      <c r="O100" s="89"/>
      <c r="Q100" s="15">
        <f t="shared" si="4"/>
        <v>21</v>
      </c>
      <c r="R100" s="15" t="str">
        <f t="shared" ca="1" si="5"/>
        <v>Solvens!G81</v>
      </c>
    </row>
    <row r="101" spans="1:18">
      <c r="A101" s="12" t="str">
        <f t="shared" ca="1" si="6"/>
        <v>Solvens</v>
      </c>
      <c r="B101" s="12" t="str">
        <f>Solvens!A85</f>
        <v>Opgørelse af kapitalprocenter mv. (ultimo året, pct. af risikoeksponering)</v>
      </c>
      <c r="C101" s="12" t="str">
        <f>Solvens!B89</f>
        <v xml:space="preserve">Egentlig kernekapital </v>
      </c>
      <c r="D101" s="91" t="str">
        <f>Solvens!K89</f>
        <v>Sol_CET1_Pct</v>
      </c>
      <c r="E101" s="40">
        <f>Solvens!C89</f>
        <v>0</v>
      </c>
      <c r="F101" s="40">
        <f>Solvens!D89</f>
        <v>0</v>
      </c>
      <c r="G101" s="40">
        <f>Solvens!E89</f>
        <v>0</v>
      </c>
      <c r="H101" s="40">
        <f>Solvens!F89</f>
        <v>0</v>
      </c>
      <c r="I101" s="40">
        <f>Solvens!G89</f>
        <v>0</v>
      </c>
      <c r="J101" s="40">
        <f>Solvens!H89</f>
        <v>0</v>
      </c>
      <c r="K101" s="40">
        <f>Solvens!I89</f>
        <v>0</v>
      </c>
      <c r="L101" s="89"/>
      <c r="M101" s="89"/>
      <c r="N101" s="89"/>
      <c r="O101" s="89"/>
      <c r="Q101" s="15">
        <f t="shared" si="4"/>
        <v>12</v>
      </c>
      <c r="R101" s="15" t="str">
        <f t="shared" ca="1" si="5"/>
        <v>Solvens!G89</v>
      </c>
    </row>
    <row r="102" spans="1:18">
      <c r="A102" s="12" t="str">
        <f t="shared" ca="1" si="6"/>
        <v>Solvens</v>
      </c>
      <c r="B102" s="12"/>
      <c r="C102" s="12" t="str">
        <f>Solvens!B90</f>
        <v xml:space="preserve">Kernekapital </v>
      </c>
      <c r="D102" s="91" t="str">
        <f>Solvens!K90</f>
        <v>Sol_KK_Pct</v>
      </c>
      <c r="E102" s="40">
        <f>Solvens!C90</f>
        <v>0</v>
      </c>
      <c r="F102" s="40">
        <f>Solvens!D90</f>
        <v>0</v>
      </c>
      <c r="G102" s="40">
        <f>Solvens!E90</f>
        <v>0</v>
      </c>
      <c r="H102" s="40">
        <f>Solvens!F90</f>
        <v>0</v>
      </c>
      <c r="I102" s="40">
        <f>Solvens!G90</f>
        <v>0</v>
      </c>
      <c r="J102" s="40">
        <f>Solvens!H90</f>
        <v>0</v>
      </c>
      <c r="K102" s="40">
        <f>Solvens!I90</f>
        <v>0</v>
      </c>
      <c r="L102" s="89"/>
      <c r="M102" s="89"/>
      <c r="N102" s="89"/>
      <c r="O102" s="89"/>
      <c r="Q102" s="15">
        <f t="shared" si="4"/>
        <v>10</v>
      </c>
      <c r="R102" s="15" t="str">
        <f t="shared" ca="1" si="5"/>
        <v>Solvens!G90</v>
      </c>
    </row>
    <row r="103" spans="1:18">
      <c r="A103" s="12" t="str">
        <f t="shared" ca="1" si="6"/>
        <v>Solvens</v>
      </c>
      <c r="B103" s="12"/>
      <c r="C103" s="12" t="str">
        <f>Solvens!B91</f>
        <v xml:space="preserve">Kapitalgrundlag </v>
      </c>
      <c r="D103" s="91" t="str">
        <f>Solvens!K91</f>
        <v>Sol_KapGrund_Pct</v>
      </c>
      <c r="E103" s="40">
        <f>Solvens!C91</f>
        <v>0</v>
      </c>
      <c r="F103" s="40">
        <f>Solvens!D91</f>
        <v>0</v>
      </c>
      <c r="G103" s="40">
        <f>Solvens!E91</f>
        <v>0</v>
      </c>
      <c r="H103" s="40">
        <f>Solvens!F91</f>
        <v>0</v>
      </c>
      <c r="I103" s="40">
        <f>Solvens!G91</f>
        <v>0</v>
      </c>
      <c r="J103" s="40">
        <f>Solvens!H91</f>
        <v>0</v>
      </c>
      <c r="K103" s="40">
        <f>Solvens!I91</f>
        <v>0</v>
      </c>
      <c r="L103" s="89"/>
      <c r="M103" s="89"/>
      <c r="N103" s="89"/>
      <c r="O103" s="89"/>
      <c r="Q103" s="15">
        <f t="shared" si="4"/>
        <v>16</v>
      </c>
      <c r="R103" s="15" t="str">
        <f t="shared" ca="1" si="5"/>
        <v>Solvens!G91</v>
      </c>
    </row>
    <row r="104" spans="1:18">
      <c r="A104" s="12" t="str">
        <f t="shared" ca="1" si="6"/>
        <v>Solvens</v>
      </c>
      <c r="B104" s="12"/>
      <c r="C104" s="12" t="str">
        <f>Solvens!B92</f>
        <v xml:space="preserve">Memo: Egentlig kernekapital - fuldt indfaset CRR3 </v>
      </c>
      <c r="D104" s="91" t="str">
        <f>Solvens!K92</f>
        <v>Sol_CET1_FL_Pct</v>
      </c>
      <c r="E104" s="40">
        <f>Solvens!C92</f>
        <v>0</v>
      </c>
      <c r="F104" s="40">
        <f>Solvens!D92</f>
        <v>0</v>
      </c>
      <c r="G104" s="40">
        <f>Solvens!E92</f>
        <v>0</v>
      </c>
      <c r="H104" s="40">
        <f>Solvens!F92</f>
        <v>0</v>
      </c>
      <c r="I104" s="40">
        <f>Solvens!G92</f>
        <v>0</v>
      </c>
      <c r="J104" s="40">
        <f>Solvens!H92</f>
        <v>0</v>
      </c>
      <c r="K104" s="40">
        <f>Solvens!I92</f>
        <v>0</v>
      </c>
      <c r="L104" s="89"/>
      <c r="M104" s="89"/>
      <c r="N104" s="89"/>
      <c r="O104" s="89"/>
      <c r="Q104" s="15">
        <f t="shared" si="4"/>
        <v>15</v>
      </c>
      <c r="R104" s="15" t="str">
        <f t="shared" ca="1" si="5"/>
        <v>Solvens!G92</v>
      </c>
    </row>
    <row r="105" spans="1:18">
      <c r="A105" s="12" t="str">
        <f t="shared" ca="1" si="6"/>
        <v>Solvens</v>
      </c>
      <c r="B105" s="12"/>
      <c r="C105" s="12" t="str">
        <f>Solvens!B93</f>
        <v xml:space="preserve">Memo: Kernekapital - fuldt indfaset CRR3 </v>
      </c>
      <c r="D105" s="91" t="str">
        <f>Solvens!K93</f>
        <v>Sol_KK_FL_Pct</v>
      </c>
      <c r="E105" s="40">
        <f>Solvens!C93</f>
        <v>0</v>
      </c>
      <c r="F105" s="40">
        <f>Solvens!D93</f>
        <v>0</v>
      </c>
      <c r="G105" s="40">
        <f>Solvens!E93</f>
        <v>0</v>
      </c>
      <c r="H105" s="40">
        <f>Solvens!F93</f>
        <v>0</v>
      </c>
      <c r="I105" s="40">
        <f>Solvens!G93</f>
        <v>0</v>
      </c>
      <c r="J105" s="40">
        <f>Solvens!H93</f>
        <v>0</v>
      </c>
      <c r="K105" s="40">
        <f>Solvens!I93</f>
        <v>0</v>
      </c>
      <c r="L105" s="89"/>
      <c r="M105" s="89"/>
      <c r="N105" s="89"/>
      <c r="O105" s="89"/>
      <c r="Q105" s="15">
        <f t="shared" si="4"/>
        <v>13</v>
      </c>
      <c r="R105" s="15" t="str">
        <f t="shared" ca="1" si="5"/>
        <v>Solvens!G93</v>
      </c>
    </row>
    <row r="106" spans="1:18">
      <c r="A106" s="12" t="str">
        <f t="shared" ca="1" si="6"/>
        <v>Solvens</v>
      </c>
      <c r="B106" s="12"/>
      <c r="C106" s="12" t="str">
        <f>Solvens!B94</f>
        <v>Memo: Kapitalgrundlag - fuldt indfaset CRR3</v>
      </c>
      <c r="D106" s="91" t="str">
        <f>Solvens!K94</f>
        <v>Sol_KapGrund_FL_Pct</v>
      </c>
      <c r="E106" s="40">
        <f>Solvens!C94</f>
        <v>0</v>
      </c>
      <c r="F106" s="40">
        <f>Solvens!D94</f>
        <v>0</v>
      </c>
      <c r="G106" s="40">
        <f>Solvens!E94</f>
        <v>0</v>
      </c>
      <c r="H106" s="40">
        <f>Solvens!F94</f>
        <v>0</v>
      </c>
      <c r="I106" s="40">
        <f>Solvens!G94</f>
        <v>0</v>
      </c>
      <c r="J106" s="40">
        <f>Solvens!H94</f>
        <v>0</v>
      </c>
      <c r="K106" s="40">
        <f>Solvens!I94</f>
        <v>0</v>
      </c>
      <c r="L106" s="89"/>
      <c r="M106" s="89"/>
      <c r="N106" s="89"/>
      <c r="O106" s="89"/>
      <c r="Q106" s="15">
        <f t="shared" si="4"/>
        <v>19</v>
      </c>
      <c r="R106" s="15" t="str">
        <f t="shared" ca="1" si="5"/>
        <v>Solvens!G94</v>
      </c>
    </row>
    <row r="107" spans="1:18">
      <c r="A107" s="12" t="str">
        <f t="shared" ca="1" si="6"/>
        <v>Solvens</v>
      </c>
      <c r="B107" s="12"/>
      <c r="C107" s="12" t="str">
        <f>Solvens!B96</f>
        <v>Solvensbehov</v>
      </c>
      <c r="D107" s="91" t="str">
        <f>Solvens!K96</f>
        <v>Sol_TilstrKapGrund_Pct</v>
      </c>
      <c r="E107" s="40">
        <f>Solvens!C96</f>
        <v>0</v>
      </c>
      <c r="F107" s="40">
        <f>Solvens!D96</f>
        <v>0</v>
      </c>
      <c r="G107" s="40">
        <f>Solvens!E96</f>
        <v>0</v>
      </c>
      <c r="H107" s="40">
        <f>Solvens!F96</f>
        <v>0</v>
      </c>
      <c r="I107" s="40">
        <f>Solvens!G96</f>
        <v>0</v>
      </c>
      <c r="J107" s="40">
        <f>Solvens!H96</f>
        <v>0</v>
      </c>
      <c r="K107" s="40">
        <f>Solvens!I96</f>
        <v>0</v>
      </c>
      <c r="L107" s="89"/>
      <c r="M107" s="89"/>
      <c r="N107" s="89"/>
      <c r="O107" s="89"/>
      <c r="Q107" s="15">
        <f t="shared" si="4"/>
        <v>22</v>
      </c>
      <c r="R107" s="15" t="str">
        <f t="shared" ca="1" si="5"/>
        <v>Solvens!G96</v>
      </c>
    </row>
    <row r="108" spans="1:18">
      <c r="A108" s="12" t="str">
        <f t="shared" ca="1" si="6"/>
        <v>Solvens</v>
      </c>
      <c r="B108" s="12"/>
      <c r="C108" s="12" t="str">
        <f>Solvens!B97</f>
        <v>… heraf krav til egentlig kernekapital, CET1 (minimumskrav + søjle II)</v>
      </c>
      <c r="D108" s="91" t="str">
        <f>Solvens!K97</f>
        <v>Sol_TilstrKapGrund_CET1_Pct</v>
      </c>
      <c r="E108" s="40">
        <f>Solvens!C97</f>
        <v>0</v>
      </c>
      <c r="F108" s="40">
        <f>Solvens!D97</f>
        <v>0</v>
      </c>
      <c r="G108" s="40">
        <f>Solvens!E97</f>
        <v>0</v>
      </c>
      <c r="H108" s="40">
        <f>Solvens!F97</f>
        <v>0</v>
      </c>
      <c r="I108" s="40">
        <f>Solvens!G97</f>
        <v>0</v>
      </c>
      <c r="J108" s="40">
        <f>Solvens!H97</f>
        <v>0</v>
      </c>
      <c r="K108" s="40">
        <f>Solvens!I97</f>
        <v>0</v>
      </c>
      <c r="L108" s="89"/>
      <c r="M108" s="89"/>
      <c r="N108" s="89"/>
      <c r="O108" s="89"/>
      <c r="Q108" s="15">
        <f t="shared" si="4"/>
        <v>27</v>
      </c>
      <c r="R108" s="15" t="str">
        <f t="shared" ca="1" si="5"/>
        <v>Solvens!G97</v>
      </c>
    </row>
    <row r="109" spans="1:18">
      <c r="A109" s="12" t="str">
        <f t="shared" ca="1" si="6"/>
        <v>Solvens</v>
      </c>
      <c r="B109" s="12"/>
      <c r="C109" s="12" t="str">
        <f>Solvens!B98</f>
        <v>… heraf krav til kernekapital, T1 (minimumskrav + søjle II)</v>
      </c>
      <c r="D109" s="91" t="str">
        <f>Solvens!K98</f>
        <v>Sol_TilstrKapGrund_KK_Pct</v>
      </c>
      <c r="E109" s="40">
        <f>Solvens!C98</f>
        <v>0</v>
      </c>
      <c r="F109" s="40">
        <f>Solvens!D98</f>
        <v>0</v>
      </c>
      <c r="G109" s="40">
        <f>Solvens!E98</f>
        <v>0</v>
      </c>
      <c r="H109" s="40">
        <f>Solvens!F98</f>
        <v>0</v>
      </c>
      <c r="I109" s="40">
        <f>Solvens!G98</f>
        <v>0</v>
      </c>
      <c r="J109" s="40">
        <f>Solvens!H98</f>
        <v>0</v>
      </c>
      <c r="K109" s="40">
        <f>Solvens!I98</f>
        <v>0</v>
      </c>
      <c r="L109" s="89"/>
      <c r="M109" s="89"/>
      <c r="N109" s="89"/>
      <c r="O109" s="89"/>
      <c r="Q109" s="15">
        <f t="shared" si="4"/>
        <v>25</v>
      </c>
      <c r="R109" s="15" t="str">
        <f t="shared" ca="1" si="5"/>
        <v>Solvens!G98</v>
      </c>
    </row>
    <row r="110" spans="1:18">
      <c r="A110" s="12" t="str">
        <f t="shared" ca="1" si="6"/>
        <v>Solvens</v>
      </c>
      <c r="B110" s="12"/>
      <c r="C110" s="12" t="str">
        <f>Solvens!B99</f>
        <v>Kombineret kapitalbufferkrav i alt</v>
      </c>
      <c r="D110" s="91" t="str">
        <f>Solvens!K99</f>
        <v>Sol_KapBufKrav_Ialt_Pct</v>
      </c>
      <c r="E110" s="40">
        <f>Solvens!C99</f>
        <v>0</v>
      </c>
      <c r="F110" s="40">
        <f>Solvens!D99</f>
        <v>0</v>
      </c>
      <c r="G110" s="40">
        <f>Solvens!E99</f>
        <v>0</v>
      </c>
      <c r="H110" s="40">
        <f>Solvens!F99</f>
        <v>0</v>
      </c>
      <c r="I110" s="40">
        <f>Solvens!G99</f>
        <v>0</v>
      </c>
      <c r="J110" s="40">
        <f>Solvens!H99</f>
        <v>0</v>
      </c>
      <c r="K110" s="40">
        <f>Solvens!I99</f>
        <v>0</v>
      </c>
      <c r="L110" s="89"/>
      <c r="M110" s="89"/>
      <c r="N110" s="89"/>
      <c r="O110" s="89"/>
      <c r="Q110" s="15">
        <f t="shared" si="4"/>
        <v>23</v>
      </c>
      <c r="R110" s="15" t="str">
        <f t="shared" ca="1" si="5"/>
        <v>Solvens!G99</v>
      </c>
    </row>
    <row r="111" spans="1:18">
      <c r="A111" s="12" t="str">
        <f t="shared" ca="1" si="6"/>
        <v>Solvens</v>
      </c>
      <c r="B111" s="12"/>
      <c r="C111" s="12" t="str">
        <f>Solvens!B100</f>
        <v>… heraf: SIFI-buffer (kapitalkravet til systemisk vigtige institutter)</v>
      </c>
      <c r="D111" s="91" t="str">
        <f>Solvens!K100</f>
        <v>Sol_KapBufKrav_SIFI_Pct</v>
      </c>
      <c r="E111" s="40">
        <f>Solvens!C100</f>
        <v>0</v>
      </c>
      <c r="F111" s="40">
        <f>Solvens!D100</f>
        <v>0</v>
      </c>
      <c r="G111" s="40">
        <f>Solvens!E100</f>
        <v>0</v>
      </c>
      <c r="H111" s="40">
        <f>Solvens!F100</f>
        <v>0</v>
      </c>
      <c r="I111" s="40">
        <f>Solvens!G100</f>
        <v>0</v>
      </c>
      <c r="J111" s="40">
        <f>Solvens!H100</f>
        <v>0</v>
      </c>
      <c r="K111" s="40">
        <f>Solvens!I100</f>
        <v>0</v>
      </c>
      <c r="L111" s="89"/>
      <c r="M111" s="89"/>
      <c r="N111" s="89"/>
      <c r="O111" s="89"/>
      <c r="Q111" s="15">
        <f t="shared" si="4"/>
        <v>23</v>
      </c>
      <c r="R111" s="15" t="str">
        <f t="shared" ca="1" si="5"/>
        <v>Solvens!G100</v>
      </c>
    </row>
    <row r="112" spans="1:18">
      <c r="A112" s="12" t="str">
        <f t="shared" ca="1" si="6"/>
        <v>Solvens</v>
      </c>
      <c r="B112" s="12"/>
      <c r="C112" s="12" t="str">
        <f>Solvens!B101</f>
        <v>… heraf: Systemisk risikobuffer</v>
      </c>
      <c r="D112" s="91" t="str">
        <f>Solvens!K101</f>
        <v>Sol_KapBufKrav_SyRB_Pct</v>
      </c>
      <c r="E112" s="40">
        <f>Solvens!C101</f>
        <v>0</v>
      </c>
      <c r="F112" s="40">
        <f>Solvens!D101</f>
        <v>0</v>
      </c>
      <c r="G112" s="40">
        <f>Solvens!E101</f>
        <v>0</v>
      </c>
      <c r="H112" s="40">
        <f>Solvens!F101</f>
        <v>0</v>
      </c>
      <c r="I112" s="40">
        <f>Solvens!G101</f>
        <v>0</v>
      </c>
      <c r="J112" s="40">
        <f>Solvens!H101</f>
        <v>0</v>
      </c>
      <c r="K112" s="40">
        <f>Solvens!I101</f>
        <v>0</v>
      </c>
      <c r="L112" s="89"/>
      <c r="M112" s="89"/>
      <c r="N112" s="89"/>
      <c r="O112" s="89"/>
      <c r="Q112" s="15">
        <f t="shared" si="4"/>
        <v>23</v>
      </c>
      <c r="R112" s="15" t="str">
        <f t="shared" ca="1" si="5"/>
        <v>Solvens!G101</v>
      </c>
    </row>
    <row r="113" spans="1:18">
      <c r="A113" s="12" t="str">
        <f t="shared" ca="1" si="6"/>
        <v>Solvens</v>
      </c>
      <c r="B113" s="12"/>
      <c r="C113" s="12" t="str">
        <f>Solvens!B102</f>
        <v>… heraf: Kapitalbevaringsbuffer</v>
      </c>
      <c r="D113" s="91" t="str">
        <f>Solvens!K102</f>
        <v>Sol_KapBufKrav_CCoB_Pct</v>
      </c>
      <c r="E113" s="40">
        <f>Solvens!C102</f>
        <v>0</v>
      </c>
      <c r="F113" s="40">
        <f>Solvens!D102</f>
        <v>0</v>
      </c>
      <c r="G113" s="40">
        <f>Solvens!E102</f>
        <v>0</v>
      </c>
      <c r="H113" s="40">
        <f>Solvens!F102</f>
        <v>0</v>
      </c>
      <c r="I113" s="40">
        <f>Solvens!G102</f>
        <v>0</v>
      </c>
      <c r="J113" s="40">
        <f>Solvens!H102</f>
        <v>0</v>
      </c>
      <c r="K113" s="40">
        <f>Solvens!I102</f>
        <v>0</v>
      </c>
      <c r="L113" s="89"/>
      <c r="M113" s="89"/>
      <c r="N113" s="89"/>
      <c r="O113" s="89"/>
      <c r="Q113" s="15">
        <f t="shared" si="4"/>
        <v>23</v>
      </c>
      <c r="R113" s="15" t="str">
        <f t="shared" ca="1" si="5"/>
        <v>Solvens!G102</v>
      </c>
    </row>
    <row r="114" spans="1:18">
      <c r="A114" s="12" t="str">
        <f t="shared" ca="1" si="6"/>
        <v>Solvens</v>
      </c>
      <c r="B114" s="12"/>
      <c r="C114" s="12" t="str">
        <f>Solvens!B103</f>
        <v>… heraf: Kontracyklisk kapitalbuffer</v>
      </c>
      <c r="D114" s="91" t="str">
        <f>Solvens!K103</f>
        <v>Sol_KapBufKrav_CCyB_Pct</v>
      </c>
      <c r="E114" s="40">
        <f>Solvens!C103</f>
        <v>0</v>
      </c>
      <c r="F114" s="40">
        <f>Solvens!D103</f>
        <v>0</v>
      </c>
      <c r="G114" s="40">
        <f>Solvens!E103</f>
        <v>0</v>
      </c>
      <c r="H114" s="40">
        <f>Solvens!F103</f>
        <v>0</v>
      </c>
      <c r="I114" s="40">
        <f>Solvens!G103</f>
        <v>0</v>
      </c>
      <c r="J114" s="40">
        <f>Solvens!H103</f>
        <v>0</v>
      </c>
      <c r="K114" s="40">
        <f>Solvens!I103</f>
        <v>0</v>
      </c>
      <c r="L114" s="89"/>
      <c r="M114" s="89"/>
      <c r="N114" s="89"/>
      <c r="O114" s="89"/>
      <c r="Q114" s="15">
        <f t="shared" si="4"/>
        <v>23</v>
      </c>
      <c r="R114" s="15" t="str">
        <f t="shared" ca="1" si="5"/>
        <v>Solvens!G103</v>
      </c>
    </row>
    <row r="115" spans="1:18">
      <c r="A115" s="12" t="str">
        <f t="shared" ca="1" si="6"/>
        <v>Solvens</v>
      </c>
      <c r="B115" s="12"/>
      <c r="C115" s="12" t="str">
        <f>Solvens!B104</f>
        <v>Samlet egentlig kernekapitalkrav</v>
      </c>
      <c r="D115" s="91" t="str">
        <f>Solvens!K104</f>
        <v>Sol_KapKrav_CET1_Pct</v>
      </c>
      <c r="E115" s="40">
        <f>Solvens!C104</f>
        <v>0</v>
      </c>
      <c r="F115" s="40">
        <f>Solvens!D104</f>
        <v>0</v>
      </c>
      <c r="G115" s="40">
        <f>Solvens!E104</f>
        <v>0</v>
      </c>
      <c r="H115" s="40">
        <f>Solvens!F104</f>
        <v>0</v>
      </c>
      <c r="I115" s="40">
        <f>Solvens!G104</f>
        <v>0</v>
      </c>
      <c r="J115" s="40">
        <f>Solvens!H104</f>
        <v>0</v>
      </c>
      <c r="K115" s="40">
        <f>Solvens!I104</f>
        <v>0</v>
      </c>
      <c r="L115" s="89"/>
      <c r="M115" s="89"/>
      <c r="N115" s="89"/>
      <c r="O115" s="89"/>
      <c r="Q115" s="15">
        <f t="shared" si="4"/>
        <v>20</v>
      </c>
      <c r="R115" s="15" t="str">
        <f t="shared" ca="1" si="5"/>
        <v>Solvens!G104</v>
      </c>
    </row>
    <row r="116" spans="1:18">
      <c r="A116" s="12" t="str">
        <f t="shared" ca="1" si="6"/>
        <v>Solvens</v>
      </c>
      <c r="B116" s="12"/>
      <c r="C116" s="12" t="str">
        <f>Solvens!B105</f>
        <v>Samlet kernekapitalkrav</v>
      </c>
      <c r="D116" s="91" t="str">
        <f>Solvens!K105</f>
        <v>Sol_KapKrav_KK_Pct</v>
      </c>
      <c r="E116" s="40">
        <f>Solvens!C105</f>
        <v>0</v>
      </c>
      <c r="F116" s="40">
        <f>Solvens!D105</f>
        <v>0</v>
      </c>
      <c r="G116" s="40">
        <f>Solvens!E105</f>
        <v>0</v>
      </c>
      <c r="H116" s="40">
        <f>Solvens!F105</f>
        <v>0</v>
      </c>
      <c r="I116" s="40">
        <f>Solvens!G105</f>
        <v>0</v>
      </c>
      <c r="J116" s="40">
        <f>Solvens!H105</f>
        <v>0</v>
      </c>
      <c r="K116" s="40">
        <f>Solvens!I105</f>
        <v>0</v>
      </c>
      <c r="L116" s="89"/>
      <c r="M116" s="89"/>
      <c r="N116" s="89"/>
      <c r="O116" s="89"/>
      <c r="Q116" s="15">
        <f t="shared" si="4"/>
        <v>18</v>
      </c>
      <c r="R116" s="15" t="str">
        <f t="shared" ca="1" si="5"/>
        <v>Solvens!G105</v>
      </c>
    </row>
    <row r="117" spans="1:18">
      <c r="A117" s="12" t="str">
        <f t="shared" ca="1" si="6"/>
        <v>Solvens</v>
      </c>
      <c r="B117" s="12"/>
      <c r="C117" s="12" t="str">
        <f>Solvens!B106</f>
        <v>Samlet kapitalgrundlagskrav</v>
      </c>
      <c r="D117" s="91" t="str">
        <f>Solvens!K106</f>
        <v>Sol_KapKrav_KapGrund_Pct</v>
      </c>
      <c r="E117" s="40">
        <f>Solvens!C106</f>
        <v>0</v>
      </c>
      <c r="F117" s="40">
        <f>Solvens!D106</f>
        <v>0</v>
      </c>
      <c r="G117" s="40">
        <f>Solvens!E106</f>
        <v>0</v>
      </c>
      <c r="H117" s="40">
        <f>Solvens!F106</f>
        <v>0</v>
      </c>
      <c r="I117" s="40">
        <f>Solvens!G106</f>
        <v>0</v>
      </c>
      <c r="J117" s="40">
        <f>Solvens!H106</f>
        <v>0</v>
      </c>
      <c r="K117" s="40">
        <f>Solvens!I106</f>
        <v>0</v>
      </c>
      <c r="L117" s="89"/>
      <c r="M117" s="89"/>
      <c r="N117" s="89"/>
      <c r="O117" s="89"/>
      <c r="Q117" s="15">
        <f t="shared" si="4"/>
        <v>24</v>
      </c>
      <c r="R117" s="15" t="str">
        <f t="shared" ca="1" si="5"/>
        <v>Solvens!G106</v>
      </c>
    </row>
    <row r="118" spans="1:18">
      <c r="A118" s="12" t="str">
        <f t="shared" ca="1" si="6"/>
        <v>Solvens</v>
      </c>
      <c r="B118" s="12"/>
      <c r="C118" s="12" t="str">
        <f>Solvens!B108</f>
        <v>Overdækning til egentlig kernekapitalkrav</v>
      </c>
      <c r="D118" s="91" t="str">
        <f>Solvens!K108</f>
        <v>Sol_Overdaek_CET1_Pct</v>
      </c>
      <c r="E118" s="40">
        <f>Solvens!C108</f>
        <v>0</v>
      </c>
      <c r="F118" s="40">
        <f>Solvens!D108</f>
        <v>0</v>
      </c>
      <c r="G118" s="40">
        <f>Solvens!E108</f>
        <v>0</v>
      </c>
      <c r="H118" s="40">
        <f>Solvens!F108</f>
        <v>0</v>
      </c>
      <c r="I118" s="40">
        <f>Solvens!G108</f>
        <v>0</v>
      </c>
      <c r="J118" s="40">
        <f>Solvens!H108</f>
        <v>0</v>
      </c>
      <c r="K118" s="40">
        <f>Solvens!I108</f>
        <v>0</v>
      </c>
      <c r="L118" s="89"/>
      <c r="M118" s="89"/>
      <c r="N118" s="89"/>
      <c r="O118" s="89"/>
      <c r="Q118" s="15">
        <f t="shared" si="4"/>
        <v>21</v>
      </c>
      <c r="R118" s="15" t="str">
        <f t="shared" ca="1" si="5"/>
        <v>Solvens!G108</v>
      </c>
    </row>
    <row r="119" spans="1:18">
      <c r="A119" s="12" t="str">
        <f t="shared" ca="1" si="6"/>
        <v>Solvens</v>
      </c>
      <c r="B119" s="12"/>
      <c r="C119" s="12" t="str">
        <f>Solvens!B109</f>
        <v>Overdækning til kernekapitalkrav</v>
      </c>
      <c r="D119" s="91" t="str">
        <f>Solvens!K109</f>
        <v>Sol_Overdaek_KK_Pct</v>
      </c>
      <c r="E119" s="40">
        <f>Solvens!C109</f>
        <v>0</v>
      </c>
      <c r="F119" s="40">
        <f>Solvens!D109</f>
        <v>0</v>
      </c>
      <c r="G119" s="40">
        <f>Solvens!E109</f>
        <v>0</v>
      </c>
      <c r="H119" s="40">
        <f>Solvens!F109</f>
        <v>0</v>
      </c>
      <c r="I119" s="40">
        <f>Solvens!G109</f>
        <v>0</v>
      </c>
      <c r="J119" s="40">
        <f>Solvens!H109</f>
        <v>0</v>
      </c>
      <c r="K119" s="40">
        <f>Solvens!I109</f>
        <v>0</v>
      </c>
      <c r="L119" s="89"/>
      <c r="M119" s="89"/>
      <c r="N119" s="89"/>
      <c r="O119" s="89"/>
      <c r="Q119" s="15">
        <f t="shared" si="4"/>
        <v>19</v>
      </c>
      <c r="R119" s="15" t="str">
        <f t="shared" ca="1" si="5"/>
        <v>Solvens!G109</v>
      </c>
    </row>
    <row r="120" spans="1:18">
      <c r="A120" s="12" t="str">
        <f t="shared" ca="1" si="6"/>
        <v>Solvens</v>
      </c>
      <c r="B120" s="12"/>
      <c r="C120" s="12" t="str">
        <f>Solvens!B110</f>
        <v>Overdækning til det samlede kapitalgrundlagskrav</v>
      </c>
      <c r="D120" s="91" t="str">
        <f>Solvens!K110</f>
        <v>Sol_Overdaek_KapGrund_Pct</v>
      </c>
      <c r="E120" s="40">
        <f>Solvens!C110</f>
        <v>0</v>
      </c>
      <c r="F120" s="40">
        <f>Solvens!D110</f>
        <v>0</v>
      </c>
      <c r="G120" s="40">
        <f>Solvens!E110</f>
        <v>0</v>
      </c>
      <c r="H120" s="40">
        <f>Solvens!F110</f>
        <v>0</v>
      </c>
      <c r="I120" s="40">
        <f>Solvens!G110</f>
        <v>0</v>
      </c>
      <c r="J120" s="40">
        <f>Solvens!H110</f>
        <v>0</v>
      </c>
      <c r="K120" s="40">
        <f>Solvens!I110</f>
        <v>0</v>
      </c>
      <c r="L120" s="89"/>
      <c r="M120" s="89"/>
      <c r="N120" s="89"/>
      <c r="O120" s="89"/>
      <c r="Q120" s="15">
        <f t="shared" si="4"/>
        <v>25</v>
      </c>
      <c r="R120" s="15" t="str">
        <f t="shared" ca="1" si="5"/>
        <v>Solvens!G110</v>
      </c>
    </row>
    <row r="121" spans="1:18">
      <c r="A121" s="12" t="str">
        <f t="shared" ca="1" si="6"/>
        <v>Solvens</v>
      </c>
      <c r="B121" s="12"/>
      <c r="C121" s="12" t="str">
        <f>Solvens!B112</f>
        <v>Bindende overdækning</v>
      </c>
      <c r="D121" s="91" t="str">
        <f>Solvens!K112</f>
        <v>Sol_Overdaek_Bindende_Pct</v>
      </c>
      <c r="E121" s="40">
        <f>Solvens!C112</f>
        <v>0</v>
      </c>
      <c r="F121" s="40">
        <f>Solvens!D112</f>
        <v>0</v>
      </c>
      <c r="G121" s="40">
        <f>Solvens!E112</f>
        <v>0</v>
      </c>
      <c r="H121" s="40">
        <f>Solvens!F112</f>
        <v>0</v>
      </c>
      <c r="I121" s="40">
        <f>Solvens!G112</f>
        <v>0</v>
      </c>
      <c r="J121" s="40">
        <f>Solvens!H112</f>
        <v>0</v>
      </c>
      <c r="K121" s="40">
        <f>Solvens!I112</f>
        <v>0</v>
      </c>
      <c r="L121" s="89"/>
      <c r="M121" s="89"/>
      <c r="N121" s="89"/>
      <c r="O121" s="89"/>
      <c r="Q121" s="15">
        <f t="shared" si="4"/>
        <v>25</v>
      </c>
      <c r="R121" s="15" t="str">
        <f t="shared" ca="1" si="5"/>
        <v>Solvens!G112</v>
      </c>
    </row>
    <row r="122" spans="1:18">
      <c r="A122" s="1" t="str">
        <f t="shared" ca="1" si="6"/>
        <v>REA</v>
      </c>
      <c r="B122" s="1" t="str">
        <f>REA!A4</f>
        <v>Opgørelse af samlet risikoeksponering før outputgulvet (U-TREA) (ultimo året) (1)</v>
      </c>
      <c r="C122" s="1" t="str">
        <f>REA!B9</f>
        <v>Risikovægtede eksponeringer for kreditrisiko mv.</v>
      </c>
      <c r="D122" s="1" t="str">
        <f>REA!K9</f>
        <v>REA_UT_Kred</v>
      </c>
      <c r="E122" s="30">
        <f>REA!C9</f>
        <v>0</v>
      </c>
      <c r="F122" s="30">
        <f>REA!D9</f>
        <v>0</v>
      </c>
      <c r="G122" s="30">
        <f>REA!E9</f>
        <v>0</v>
      </c>
      <c r="H122" s="30">
        <f>REA!F9</f>
        <v>0</v>
      </c>
      <c r="I122" s="30">
        <f>REA!G9</f>
        <v>0</v>
      </c>
      <c r="J122" s="30">
        <f>REA!H9</f>
        <v>0</v>
      </c>
      <c r="K122" s="30">
        <f>REA!I9</f>
        <v>0</v>
      </c>
      <c r="L122" s="1"/>
      <c r="M122" s="1"/>
      <c r="N122" s="1"/>
      <c r="O122" s="1"/>
      <c r="Q122" s="15">
        <f t="shared" si="4"/>
        <v>11</v>
      </c>
      <c r="R122" s="15" t="str">
        <f t="shared" ca="1" si="5"/>
        <v>REA!G9</v>
      </c>
    </row>
    <row r="123" spans="1:18">
      <c r="A123" s="1" t="str">
        <f t="shared" ca="1" si="6"/>
        <v>REA</v>
      </c>
      <c r="B123" s="1"/>
      <c r="C123" s="1" t="str">
        <f>REA!B10</f>
        <v xml:space="preserve">  … heraf: Standardmetoden </v>
      </c>
      <c r="D123" s="1" t="str">
        <f>REA!K10</f>
        <v>REA_UT_Kred_STD</v>
      </c>
      <c r="E123" s="30">
        <f>REA!C10</f>
        <v>0</v>
      </c>
      <c r="F123" s="30">
        <f>REA!D10</f>
        <v>0</v>
      </c>
      <c r="G123" s="30">
        <f>REA!E10</f>
        <v>0</v>
      </c>
      <c r="H123" s="30">
        <f>REA!F10</f>
        <v>0</v>
      </c>
      <c r="I123" s="30">
        <f>REA!G10</f>
        <v>0</v>
      </c>
      <c r="J123" s="30">
        <f>REA!H10</f>
        <v>0</v>
      </c>
      <c r="K123" s="30">
        <f>REA!I10</f>
        <v>0</v>
      </c>
      <c r="L123" s="1"/>
      <c r="M123" s="1"/>
      <c r="N123" s="1"/>
      <c r="O123" s="1"/>
      <c r="Q123" s="15">
        <f t="shared" ref="Q123:Q160" si="7">LEN(D123)</f>
        <v>15</v>
      </c>
      <c r="R123" s="15" t="str">
        <f t="shared" ref="R123:R160" ca="1" si="8">MID(_xlfn.FORMULATEXT(I123),2,300)</f>
        <v>REA!G10</v>
      </c>
    </row>
    <row r="124" spans="1:18">
      <c r="A124" s="1" t="str">
        <f t="shared" ca="1" si="6"/>
        <v>REA</v>
      </c>
      <c r="B124" s="1"/>
      <c r="C124" s="1" t="str">
        <f>REA!B11</f>
        <v xml:space="preserve">    … heraf: Risikovægtede instituteksponeringer </v>
      </c>
      <c r="D124" s="1" t="str">
        <f>REA!K11</f>
        <v>REA_UT_Kred_STD_Inst</v>
      </c>
      <c r="E124" s="30">
        <f>REA!C11</f>
        <v>0</v>
      </c>
      <c r="F124" s="30">
        <f>REA!D11</f>
        <v>0</v>
      </c>
      <c r="G124" s="30">
        <f>REA!E11</f>
        <v>0</v>
      </c>
      <c r="H124" s="30">
        <f>REA!F11</f>
        <v>0</v>
      </c>
      <c r="I124" s="30">
        <f>REA!G11</f>
        <v>0</v>
      </c>
      <c r="J124" s="30">
        <f>REA!H11</f>
        <v>0</v>
      </c>
      <c r="K124" s="30">
        <f>REA!I11</f>
        <v>0</v>
      </c>
      <c r="L124" s="1"/>
      <c r="M124" s="1"/>
      <c r="N124" s="1"/>
      <c r="O124" s="1"/>
      <c r="Q124" s="15">
        <f t="shared" si="7"/>
        <v>20</v>
      </c>
      <c r="R124" s="15" t="str">
        <f t="shared" ca="1" si="8"/>
        <v>REA!G11</v>
      </c>
    </row>
    <row r="125" spans="1:18">
      <c r="A125" s="1" t="str">
        <f t="shared" ca="1" si="6"/>
        <v>REA</v>
      </c>
      <c r="B125" s="1"/>
      <c r="C125" s="1" t="str">
        <f>REA!B12</f>
        <v xml:space="preserve">    … heraf: Risikovægtede erhvervseksponeringer </v>
      </c>
      <c r="D125" s="1" t="str">
        <f>REA!K12</f>
        <v>REA_UT_Kred_STD_Erhv</v>
      </c>
      <c r="E125" s="30">
        <f>REA!C12</f>
        <v>0</v>
      </c>
      <c r="F125" s="30">
        <f>REA!D12</f>
        <v>0</v>
      </c>
      <c r="G125" s="30">
        <f>REA!E12</f>
        <v>0</v>
      </c>
      <c r="H125" s="30">
        <f>REA!F12</f>
        <v>0</v>
      </c>
      <c r="I125" s="30">
        <f>REA!G12</f>
        <v>0</v>
      </c>
      <c r="J125" s="30">
        <f>REA!H12</f>
        <v>0</v>
      </c>
      <c r="K125" s="30">
        <f>REA!I12</f>
        <v>0</v>
      </c>
      <c r="L125" s="1"/>
      <c r="M125" s="1"/>
      <c r="N125" s="1"/>
      <c r="O125" s="1"/>
      <c r="Q125" s="15">
        <f t="shared" si="7"/>
        <v>20</v>
      </c>
      <c r="R125" s="15" t="str">
        <f t="shared" ca="1" si="8"/>
        <v>REA!G12</v>
      </c>
    </row>
    <row r="126" spans="1:18">
      <c r="A126" s="1" t="str">
        <f t="shared" ca="1" si="6"/>
        <v>REA</v>
      </c>
      <c r="B126" s="1"/>
      <c r="C126" s="1" t="str">
        <f>REA!B13</f>
        <v xml:space="preserve">      … heraf: Defaultede erhvervseksponeringer  </v>
      </c>
      <c r="D126" s="1" t="str">
        <f>REA!K13</f>
        <v>REA_UT_Kred_STD_Erhv_Def</v>
      </c>
      <c r="E126" s="30">
        <f>REA!C13</f>
        <v>0</v>
      </c>
      <c r="F126" s="30">
        <f>REA!D13</f>
        <v>0</v>
      </c>
      <c r="G126" s="30">
        <f>REA!E13</f>
        <v>0</v>
      </c>
      <c r="H126" s="30">
        <f>REA!F13</f>
        <v>0</v>
      </c>
      <c r="I126" s="30">
        <f>REA!G13</f>
        <v>0</v>
      </c>
      <c r="J126" s="30">
        <f>REA!H13</f>
        <v>0</v>
      </c>
      <c r="K126" s="30">
        <f>REA!I13</f>
        <v>0</v>
      </c>
      <c r="L126" s="1"/>
      <c r="M126" s="1"/>
      <c r="N126" s="1"/>
      <c r="O126" s="1"/>
      <c r="Q126" s="15">
        <f t="shared" si="7"/>
        <v>24</v>
      </c>
      <c r="R126" s="15" t="str">
        <f t="shared" ca="1" si="8"/>
        <v>REA!G13</v>
      </c>
    </row>
    <row r="127" spans="1:18">
      <c r="A127" s="1" t="str">
        <f t="shared" ca="1" si="6"/>
        <v>REA</v>
      </c>
      <c r="B127" s="1"/>
      <c r="C127" s="1" t="str">
        <f>REA!B14</f>
        <v xml:space="preserve">    … heraf: Risikovægtede detaileksponeringer </v>
      </c>
      <c r="D127" s="1" t="str">
        <f>REA!K14</f>
        <v>REA_UT_Kred_STD_Detail</v>
      </c>
      <c r="E127" s="30">
        <f>REA!C14</f>
        <v>0</v>
      </c>
      <c r="F127" s="30">
        <f>REA!D14</f>
        <v>0</v>
      </c>
      <c r="G127" s="30">
        <f>REA!E14</f>
        <v>0</v>
      </c>
      <c r="H127" s="30">
        <f>REA!F14</f>
        <v>0</v>
      </c>
      <c r="I127" s="30">
        <f>REA!G14</f>
        <v>0</v>
      </c>
      <c r="J127" s="30">
        <f>REA!H14</f>
        <v>0</v>
      </c>
      <c r="K127" s="30">
        <f>REA!I14</f>
        <v>0</v>
      </c>
      <c r="L127" s="1"/>
      <c r="M127" s="1"/>
      <c r="N127" s="1"/>
      <c r="O127" s="1"/>
      <c r="Q127" s="15">
        <f t="shared" si="7"/>
        <v>22</v>
      </c>
      <c r="R127" s="15" t="str">
        <f t="shared" ca="1" si="8"/>
        <v>REA!G14</v>
      </c>
    </row>
    <row r="128" spans="1:18">
      <c r="A128" s="1" t="str">
        <f t="shared" ca="1" si="6"/>
        <v>REA</v>
      </c>
      <c r="B128" s="1"/>
      <c r="C128" s="1" t="str">
        <f>REA!B15</f>
        <v xml:space="preserve">      … heraf: Defaultede detaileksponeringer  </v>
      </c>
      <c r="D128" s="1" t="str">
        <f>REA!K15</f>
        <v>REA_UT_Kred_STD_Detail_Def</v>
      </c>
      <c r="E128" s="30">
        <f>REA!C15</f>
        <v>0</v>
      </c>
      <c r="F128" s="30">
        <f>REA!D15</f>
        <v>0</v>
      </c>
      <c r="G128" s="30">
        <f>REA!E15</f>
        <v>0</v>
      </c>
      <c r="H128" s="30">
        <f>REA!F15</f>
        <v>0</v>
      </c>
      <c r="I128" s="30">
        <f>REA!G15</f>
        <v>0</v>
      </c>
      <c r="J128" s="30">
        <f>REA!H15</f>
        <v>0</v>
      </c>
      <c r="K128" s="30">
        <f>REA!I15</f>
        <v>0</v>
      </c>
      <c r="L128" s="1"/>
      <c r="M128" s="1"/>
      <c r="N128" s="1"/>
      <c r="O128" s="1"/>
      <c r="Q128" s="15">
        <f t="shared" si="7"/>
        <v>26</v>
      </c>
      <c r="R128" s="15" t="str">
        <f t="shared" ca="1" si="8"/>
        <v>REA!G15</v>
      </c>
    </row>
    <row r="129" spans="1:18">
      <c r="A129" s="1" t="str">
        <f t="shared" ca="1" si="6"/>
        <v>REA</v>
      </c>
      <c r="B129" s="1"/>
      <c r="C129" s="1" t="str">
        <f>REA!B16</f>
        <v xml:space="preserve">  … heraf: IRB-metoden</v>
      </c>
      <c r="D129" s="1" t="str">
        <f>REA!K16</f>
        <v>REA_UT_Kred_IRB</v>
      </c>
      <c r="E129" s="30">
        <f>REA!C16</f>
        <v>0</v>
      </c>
      <c r="F129" s="30">
        <f>REA!D16</f>
        <v>0</v>
      </c>
      <c r="G129" s="30">
        <f>REA!E16</f>
        <v>0</v>
      </c>
      <c r="H129" s="30">
        <f>REA!F16</f>
        <v>0</v>
      </c>
      <c r="I129" s="30">
        <f>REA!G16</f>
        <v>0</v>
      </c>
      <c r="J129" s="30">
        <f>REA!H16</f>
        <v>0</v>
      </c>
      <c r="K129" s="30">
        <f>REA!I16</f>
        <v>0</v>
      </c>
      <c r="L129" s="1"/>
      <c r="M129" s="1"/>
      <c r="N129" s="1"/>
      <c r="O129" s="1"/>
      <c r="Q129" s="15">
        <f t="shared" si="7"/>
        <v>15</v>
      </c>
      <c r="R129" s="15" t="str">
        <f t="shared" ca="1" si="8"/>
        <v>REA!G16</v>
      </c>
    </row>
    <row r="130" spans="1:18">
      <c r="A130" s="1" t="str">
        <f t="shared" ca="1" si="6"/>
        <v>REA</v>
      </c>
      <c r="B130" s="1"/>
      <c r="C130" s="1" t="str">
        <f>REA!B17</f>
        <v xml:space="preserve">    … heraf: Risikovægtede erhvervseksponeringer </v>
      </c>
      <c r="D130" s="1" t="str">
        <f>REA!K17</f>
        <v>REA_UT_Kred_IRB_Erhv</v>
      </c>
      <c r="E130" s="30">
        <f>REA!C17</f>
        <v>0</v>
      </c>
      <c r="F130" s="30">
        <f>REA!D17</f>
        <v>0</v>
      </c>
      <c r="G130" s="30">
        <f>REA!E17</f>
        <v>0</v>
      </c>
      <c r="H130" s="30">
        <f>REA!F17</f>
        <v>0</v>
      </c>
      <c r="I130" s="30">
        <f>REA!G17</f>
        <v>0</v>
      </c>
      <c r="J130" s="30">
        <f>REA!H17</f>
        <v>0</v>
      </c>
      <c r="K130" s="30">
        <f>REA!I17</f>
        <v>0</v>
      </c>
      <c r="L130" s="1"/>
      <c r="M130" s="1"/>
      <c r="N130" s="1"/>
      <c r="O130" s="1"/>
      <c r="Q130" s="15">
        <f t="shared" si="7"/>
        <v>20</v>
      </c>
      <c r="R130" s="15" t="str">
        <f t="shared" ca="1" si="8"/>
        <v>REA!G17</v>
      </c>
    </row>
    <row r="131" spans="1:18">
      <c r="A131" s="1" t="str">
        <f t="shared" ca="1" si="6"/>
        <v>REA</v>
      </c>
      <c r="B131" s="1"/>
      <c r="C131" s="1" t="str">
        <f>REA!B18</f>
        <v xml:space="preserve">      … heraf: Defaultede erhvervseksponeringer  </v>
      </c>
      <c r="D131" s="1" t="str">
        <f>REA!K18</f>
        <v>REA_UT_Kred_IRB_Erhv_Def</v>
      </c>
      <c r="E131" s="30">
        <f>REA!C18</f>
        <v>0</v>
      </c>
      <c r="F131" s="30">
        <f>REA!D18</f>
        <v>0</v>
      </c>
      <c r="G131" s="30">
        <f>REA!E18</f>
        <v>0</v>
      </c>
      <c r="H131" s="30">
        <f>REA!F18</f>
        <v>0</v>
      </c>
      <c r="I131" s="30">
        <f>REA!G18</f>
        <v>0</v>
      </c>
      <c r="J131" s="30">
        <f>REA!H18</f>
        <v>0</v>
      </c>
      <c r="K131" s="30">
        <f>REA!I18</f>
        <v>0</v>
      </c>
      <c r="L131" s="1"/>
      <c r="M131" s="1"/>
      <c r="N131" s="1"/>
      <c r="O131" s="1"/>
      <c r="Q131" s="15">
        <f t="shared" si="7"/>
        <v>24</v>
      </c>
      <c r="R131" s="15" t="str">
        <f t="shared" ca="1" si="8"/>
        <v>REA!G18</v>
      </c>
    </row>
    <row r="132" spans="1:18">
      <c r="A132" s="1" t="str">
        <f t="shared" ca="1" si="6"/>
        <v>REA</v>
      </c>
      <c r="B132" s="1"/>
      <c r="C132" s="1" t="str">
        <f>REA!B19</f>
        <v xml:space="preserve">    … heraf: Risikovægtede detaileksponeringer </v>
      </c>
      <c r="D132" s="1" t="str">
        <f>REA!K19</f>
        <v>REA_UT_Kred_IRB_Detail</v>
      </c>
      <c r="E132" s="30">
        <f>REA!C19</f>
        <v>0</v>
      </c>
      <c r="F132" s="30">
        <f>REA!D19</f>
        <v>0</v>
      </c>
      <c r="G132" s="30">
        <f>REA!E19</f>
        <v>0</v>
      </c>
      <c r="H132" s="30">
        <f>REA!F19</f>
        <v>0</v>
      </c>
      <c r="I132" s="30">
        <f>REA!G19</f>
        <v>0</v>
      </c>
      <c r="J132" s="30">
        <f>REA!H19</f>
        <v>0</v>
      </c>
      <c r="K132" s="30">
        <f>REA!I19</f>
        <v>0</v>
      </c>
      <c r="L132" s="1"/>
      <c r="M132" s="1"/>
      <c r="N132" s="1"/>
      <c r="O132" s="1"/>
      <c r="Q132" s="15">
        <f t="shared" si="7"/>
        <v>22</v>
      </c>
      <c r="R132" s="15" t="str">
        <f t="shared" ca="1" si="8"/>
        <v>REA!G19</v>
      </c>
    </row>
    <row r="133" spans="1:18">
      <c r="A133" s="1" t="str">
        <f t="shared" ref="A133:A160" ca="1" si="9">MID(R133,1,FIND("!",R133,1)-1)</f>
        <v>REA</v>
      </c>
      <c r="B133" s="1"/>
      <c r="C133" s="1" t="str">
        <f>REA!B20</f>
        <v xml:space="preserve">      … heraf: Defaultede detaileksponeringer  </v>
      </c>
      <c r="D133" s="1" t="str">
        <f>REA!K20</f>
        <v>REA_UT_Kred_IRB_Detail_Def</v>
      </c>
      <c r="E133" s="30">
        <f>REA!C20</f>
        <v>0</v>
      </c>
      <c r="F133" s="30">
        <f>REA!D20</f>
        <v>0</v>
      </c>
      <c r="G133" s="30">
        <f>REA!E20</f>
        <v>0</v>
      </c>
      <c r="H133" s="30">
        <f>REA!F20</f>
        <v>0</v>
      </c>
      <c r="I133" s="30">
        <f>REA!G20</f>
        <v>0</v>
      </c>
      <c r="J133" s="30">
        <f>REA!H20</f>
        <v>0</v>
      </c>
      <c r="K133" s="30">
        <f>REA!I20</f>
        <v>0</v>
      </c>
      <c r="L133" s="1"/>
      <c r="M133" s="1"/>
      <c r="N133" s="1"/>
      <c r="O133" s="1"/>
      <c r="Q133" s="15">
        <f t="shared" si="7"/>
        <v>26</v>
      </c>
      <c r="R133" s="15" t="str">
        <f t="shared" ca="1" si="8"/>
        <v>REA!G20</v>
      </c>
    </row>
    <row r="134" spans="1:18">
      <c r="A134" s="1" t="str">
        <f t="shared" ca="1" si="9"/>
        <v>REA</v>
      </c>
      <c r="B134" s="1"/>
      <c r="C134" s="1" t="str">
        <f>REA!B21</f>
        <v>Samlet risikoeksponering for afvikling/levering</v>
      </c>
      <c r="D134" s="1" t="str">
        <f>REA!K21</f>
        <v>REA_UT_Afvikling</v>
      </c>
      <c r="E134" s="30">
        <f>REA!C21</f>
        <v>0</v>
      </c>
      <c r="F134" s="30">
        <f>REA!D21</f>
        <v>0</v>
      </c>
      <c r="G134" s="30">
        <f>REA!E21</f>
        <v>0</v>
      </c>
      <c r="H134" s="30">
        <f>REA!F21</f>
        <v>0</v>
      </c>
      <c r="I134" s="30">
        <f>REA!G21</f>
        <v>0</v>
      </c>
      <c r="J134" s="30">
        <f>REA!H21</f>
        <v>0</v>
      </c>
      <c r="K134" s="30">
        <f>REA!I21</f>
        <v>0</v>
      </c>
      <c r="L134" s="1"/>
      <c r="M134" s="1"/>
      <c r="N134" s="1"/>
      <c r="O134" s="1"/>
      <c r="Q134" s="15">
        <f t="shared" si="7"/>
        <v>16</v>
      </c>
      <c r="R134" s="15" t="str">
        <f t="shared" ca="1" si="8"/>
        <v>REA!G21</v>
      </c>
    </row>
    <row r="135" spans="1:18">
      <c r="A135" s="1" t="str">
        <f t="shared" ca="1" si="9"/>
        <v>REA</v>
      </c>
      <c r="B135" s="1"/>
      <c r="C135" s="1" t="str">
        <f>REA!B22</f>
        <v>Samlet risikoeksponering for markedsrisiko</v>
      </c>
      <c r="D135" s="1" t="str">
        <f>REA!K22</f>
        <v>REA_UT_Marked</v>
      </c>
      <c r="E135" s="30">
        <f>REA!C22</f>
        <v>0</v>
      </c>
      <c r="F135" s="30">
        <f>REA!D22</f>
        <v>0</v>
      </c>
      <c r="G135" s="30">
        <f>REA!E22</f>
        <v>0</v>
      </c>
      <c r="H135" s="30">
        <f>REA!F22</f>
        <v>0</v>
      </c>
      <c r="I135" s="30">
        <f>REA!G22</f>
        <v>0</v>
      </c>
      <c r="J135" s="30">
        <f>REA!H22</f>
        <v>0</v>
      </c>
      <c r="K135" s="30">
        <f>REA!I22</f>
        <v>0</v>
      </c>
      <c r="L135" s="1"/>
      <c r="M135" s="1"/>
      <c r="N135" s="1"/>
      <c r="O135" s="1"/>
      <c r="Q135" s="15">
        <f t="shared" si="7"/>
        <v>13</v>
      </c>
      <c r="R135" s="15" t="str">
        <f t="shared" ca="1" si="8"/>
        <v>REA!G22</v>
      </c>
    </row>
    <row r="136" spans="1:18">
      <c r="A136" s="1" t="str">
        <f t="shared" ca="1" si="9"/>
        <v>REA</v>
      </c>
      <c r="B136" s="1"/>
      <c r="C136" s="1" t="str">
        <f>REA!B23</f>
        <v>Samlet risikoeksponering for operationelle risici</v>
      </c>
      <c r="D136" s="1" t="str">
        <f>REA!K23</f>
        <v>REA_UT_Opera</v>
      </c>
      <c r="E136" s="30">
        <f>REA!C23</f>
        <v>0</v>
      </c>
      <c r="F136" s="30">
        <f>REA!D23</f>
        <v>0</v>
      </c>
      <c r="G136" s="30">
        <f>REA!E23</f>
        <v>0</v>
      </c>
      <c r="H136" s="30">
        <f>REA!F23</f>
        <v>0</v>
      </c>
      <c r="I136" s="30">
        <f>REA!G23</f>
        <v>0</v>
      </c>
      <c r="J136" s="30">
        <f>REA!H23</f>
        <v>0</v>
      </c>
      <c r="K136" s="30">
        <f>REA!I23</f>
        <v>0</v>
      </c>
      <c r="L136" s="1"/>
      <c r="M136" s="1"/>
      <c r="N136" s="1"/>
      <c r="O136" s="1"/>
      <c r="Q136" s="15">
        <f t="shared" si="7"/>
        <v>12</v>
      </c>
      <c r="R136" s="15" t="str">
        <f t="shared" ca="1" si="8"/>
        <v>REA!G23</v>
      </c>
    </row>
    <row r="137" spans="1:18">
      <c r="A137" s="1" t="str">
        <f t="shared" ca="1" si="9"/>
        <v>REA</v>
      </c>
      <c r="B137" s="1"/>
      <c r="C137" s="1" t="str">
        <f>REA!B24</f>
        <v xml:space="preserve">Samlet risikoeksponering for kreditværdijustering (CVA) </v>
      </c>
      <c r="D137" s="1" t="str">
        <f>REA!K24</f>
        <v>REA_UT_CVA</v>
      </c>
      <c r="E137" s="30">
        <f>REA!C24</f>
        <v>0</v>
      </c>
      <c r="F137" s="30">
        <f>REA!D24</f>
        <v>0</v>
      </c>
      <c r="G137" s="30">
        <f>REA!E24</f>
        <v>0</v>
      </c>
      <c r="H137" s="30">
        <f>REA!F24</f>
        <v>0</v>
      </c>
      <c r="I137" s="30">
        <f>REA!G24</f>
        <v>0</v>
      </c>
      <c r="J137" s="30">
        <f>REA!H24</f>
        <v>0</v>
      </c>
      <c r="K137" s="30">
        <f>REA!I24</f>
        <v>0</v>
      </c>
      <c r="L137" s="1"/>
      <c r="M137" s="1"/>
      <c r="N137" s="1"/>
      <c r="O137" s="1"/>
      <c r="Q137" s="15">
        <f t="shared" si="7"/>
        <v>10</v>
      </c>
      <c r="R137" s="15" t="str">
        <f t="shared" ca="1" si="8"/>
        <v>REA!G24</v>
      </c>
    </row>
    <row r="138" spans="1:18">
      <c r="A138" s="1" t="str">
        <f t="shared" ca="1" si="9"/>
        <v>REA</v>
      </c>
      <c r="B138" s="1"/>
      <c r="C138" s="1" t="str">
        <f>REA!B25</f>
        <v xml:space="preserve">Andet (2) </v>
      </c>
      <c r="D138" s="1" t="str">
        <f>REA!K25</f>
        <v>REA_UT_Andet</v>
      </c>
      <c r="E138" s="30">
        <f>REA!C25</f>
        <v>0</v>
      </c>
      <c r="F138" s="30">
        <f>REA!D25</f>
        <v>0</v>
      </c>
      <c r="G138" s="30">
        <f>REA!E25</f>
        <v>0</v>
      </c>
      <c r="H138" s="30">
        <f>REA!F25</f>
        <v>0</v>
      </c>
      <c r="I138" s="30">
        <f>REA!G25</f>
        <v>0</v>
      </c>
      <c r="J138" s="30">
        <f>REA!H25</f>
        <v>0</v>
      </c>
      <c r="K138" s="30">
        <f>REA!I25</f>
        <v>0</v>
      </c>
      <c r="L138" s="1"/>
      <c r="M138" s="1"/>
      <c r="N138" s="1"/>
      <c r="O138" s="1"/>
      <c r="Q138" s="15">
        <f t="shared" si="7"/>
        <v>12</v>
      </c>
      <c r="R138" s="15" t="str">
        <f t="shared" ca="1" si="8"/>
        <v>REA!G25</v>
      </c>
    </row>
    <row r="139" spans="1:18">
      <c r="A139" s="1" t="str">
        <f t="shared" ca="1" si="9"/>
        <v>REA</v>
      </c>
      <c r="B139" s="1"/>
      <c r="C139" s="1" t="str">
        <f>REA!B26</f>
        <v>Samlet risikoeksponering før outputgulvet (U-TREA)</v>
      </c>
      <c r="D139" s="1" t="str">
        <f>REA!K26</f>
        <v>REA_UT_Ialt</v>
      </c>
      <c r="E139" s="30">
        <f>REA!C26</f>
        <v>0</v>
      </c>
      <c r="F139" s="30">
        <f>REA!D26</f>
        <v>0</v>
      </c>
      <c r="G139" s="30">
        <f>REA!E26</f>
        <v>0</v>
      </c>
      <c r="H139" s="30">
        <f>REA!F26</f>
        <v>0</v>
      </c>
      <c r="I139" s="30">
        <f>REA!G26</f>
        <v>0</v>
      </c>
      <c r="J139" s="30">
        <f>REA!H26</f>
        <v>0</v>
      </c>
      <c r="K139" s="30">
        <f>REA!I26</f>
        <v>0</v>
      </c>
      <c r="L139" s="1"/>
      <c r="M139" s="1"/>
      <c r="N139" s="1"/>
      <c r="O139" s="1"/>
      <c r="Q139" s="15">
        <f t="shared" si="7"/>
        <v>11</v>
      </c>
      <c r="R139" s="15" t="str">
        <f t="shared" ca="1" si="8"/>
        <v>REA!G26</v>
      </c>
    </row>
    <row r="140" spans="1:18">
      <c r="A140" s="1" t="str">
        <f t="shared" ca="1" si="9"/>
        <v>REA</v>
      </c>
      <c r="B140" s="1"/>
      <c r="C140" s="1" t="str">
        <f>REA!B27</f>
        <v>… heraf: Overgangsordninger anvendt i beregning af U-TREA</v>
      </c>
      <c r="D140" s="1" t="str">
        <f>REA!K27</f>
        <v>REA_UT_Overgang</v>
      </c>
      <c r="E140" s="30">
        <f>REA!C27</f>
        <v>0</v>
      </c>
      <c r="F140" s="30">
        <f>REA!D27</f>
        <v>0</v>
      </c>
      <c r="G140" s="30">
        <f>REA!E27</f>
        <v>0</v>
      </c>
      <c r="H140" s="30">
        <f>REA!F27</f>
        <v>0</v>
      </c>
      <c r="I140" s="30">
        <f>REA!G27</f>
        <v>0</v>
      </c>
      <c r="J140" s="30">
        <f>REA!H27</f>
        <v>0</v>
      </c>
      <c r="K140" s="30">
        <f>REA!I27</f>
        <v>0</v>
      </c>
      <c r="L140" s="1"/>
      <c r="M140" s="1"/>
      <c r="N140" s="1"/>
      <c r="O140" s="1"/>
      <c r="Q140" s="15">
        <f t="shared" si="7"/>
        <v>15</v>
      </c>
      <c r="R140" s="15" t="str">
        <f t="shared" ca="1" si="8"/>
        <v>REA!G27</v>
      </c>
    </row>
    <row r="141" spans="1:18">
      <c r="A141" s="1" t="str">
        <f t="shared" ca="1" si="9"/>
        <v>REA</v>
      </c>
      <c r="B141" s="1"/>
      <c r="C141" s="1" t="str">
        <f>REA!B28</f>
        <v>Samlet risikoeksponering, før outputgulvet (U-TREA) - fuldt indfaset CRR3</v>
      </c>
      <c r="D141" s="1" t="str">
        <f>REA!K28</f>
        <v>REA_UT_FuldtIndfaset</v>
      </c>
      <c r="E141" s="30">
        <f>REA!C28</f>
        <v>0</v>
      </c>
      <c r="F141" s="30">
        <f>REA!D28</f>
        <v>0</v>
      </c>
      <c r="G141" s="30">
        <f>REA!E28</f>
        <v>0</v>
      </c>
      <c r="H141" s="30">
        <f>REA!F28</f>
        <v>0</v>
      </c>
      <c r="I141" s="30">
        <f>REA!G28</f>
        <v>0</v>
      </c>
      <c r="J141" s="30">
        <f>REA!H28</f>
        <v>0</v>
      </c>
      <c r="K141" s="30">
        <f>REA!I28</f>
        <v>0</v>
      </c>
      <c r="L141" s="1"/>
      <c r="M141" s="1"/>
      <c r="N141" s="1"/>
      <c r="O141" s="1"/>
      <c r="Q141" s="15">
        <f t="shared" si="7"/>
        <v>20</v>
      </c>
      <c r="R141" s="15" t="str">
        <f t="shared" ca="1" si="8"/>
        <v>REA!G28</v>
      </c>
    </row>
    <row r="142" spans="1:18">
      <c r="A142" s="1" t="str">
        <f t="shared" ca="1" si="9"/>
        <v>REA</v>
      </c>
      <c r="B142" s="1" t="str">
        <f>REA!A33</f>
        <v>Opgørelse af samlet risikoeksponering på standardmetoden (S-TREA) til beregning af outputgulvet (ultimo året) (1)</v>
      </c>
      <c r="C142" s="1" t="str">
        <f>REA!B38</f>
        <v>Risikovægtede eksponeringer for kreditrisiko mv.</v>
      </c>
      <c r="D142" s="1" t="str">
        <f>REA!K38</f>
        <v>REA_ST_Kred</v>
      </c>
      <c r="E142" s="30">
        <f>REA!C38</f>
        <v>0</v>
      </c>
      <c r="F142" s="30">
        <f>REA!D38</f>
        <v>0</v>
      </c>
      <c r="G142" s="30">
        <f>REA!E38</f>
        <v>0</v>
      </c>
      <c r="H142" s="30">
        <f>REA!F38</f>
        <v>0</v>
      </c>
      <c r="I142" s="30">
        <f>REA!G38</f>
        <v>0</v>
      </c>
      <c r="J142" s="30">
        <f>REA!H38</f>
        <v>0</v>
      </c>
      <c r="K142" s="30">
        <f>REA!I38</f>
        <v>0</v>
      </c>
      <c r="L142" s="1"/>
      <c r="M142" s="1"/>
      <c r="N142" s="1"/>
      <c r="O142" s="1"/>
      <c r="Q142" s="15">
        <f t="shared" si="7"/>
        <v>11</v>
      </c>
      <c r="R142" s="15" t="str">
        <f t="shared" ca="1" si="8"/>
        <v>REA!G38</v>
      </c>
    </row>
    <row r="143" spans="1:18">
      <c r="A143" s="1" t="str">
        <f t="shared" ca="1" si="9"/>
        <v>REA</v>
      </c>
      <c r="B143" s="1"/>
      <c r="C143" s="1" t="str">
        <f>REA!B39</f>
        <v xml:space="preserve">  … heraf: Standardmetoden </v>
      </c>
      <c r="D143" s="1" t="str">
        <f>REA!K39</f>
        <v>REA_ST_Kred_STD</v>
      </c>
      <c r="E143" s="30">
        <f>REA!C39</f>
        <v>0</v>
      </c>
      <c r="F143" s="30">
        <f>REA!D39</f>
        <v>0</v>
      </c>
      <c r="G143" s="30">
        <f>REA!E39</f>
        <v>0</v>
      </c>
      <c r="H143" s="30">
        <f>REA!F39</f>
        <v>0</v>
      </c>
      <c r="I143" s="30">
        <f>REA!G39</f>
        <v>0</v>
      </c>
      <c r="J143" s="30">
        <f>REA!H39</f>
        <v>0</v>
      </c>
      <c r="K143" s="30">
        <f>REA!I39</f>
        <v>0</v>
      </c>
      <c r="L143" s="1"/>
      <c r="M143" s="1"/>
      <c r="N143" s="1"/>
      <c r="O143" s="1"/>
      <c r="Q143" s="15">
        <f t="shared" si="7"/>
        <v>15</v>
      </c>
      <c r="R143" s="15" t="str">
        <f t="shared" ca="1" si="8"/>
        <v>REA!G39</v>
      </c>
    </row>
    <row r="144" spans="1:18">
      <c r="A144" s="1" t="str">
        <f t="shared" ca="1" si="9"/>
        <v>REA</v>
      </c>
      <c r="B144" s="1"/>
      <c r="C144" s="1" t="str">
        <f>REA!B40</f>
        <v xml:space="preserve">  … heraf: IRB-metoden</v>
      </c>
      <c r="D144" s="1" t="str">
        <f>REA!K40</f>
        <v>REA_ST_Kred_IRB</v>
      </c>
      <c r="E144" s="30">
        <f>REA!C40</f>
        <v>0</v>
      </c>
      <c r="F144" s="30">
        <f>REA!D40</f>
        <v>0</v>
      </c>
      <c r="G144" s="30">
        <f>REA!E40</f>
        <v>0</v>
      </c>
      <c r="H144" s="30">
        <f>REA!F40</f>
        <v>0</v>
      </c>
      <c r="I144" s="30">
        <f>REA!G40</f>
        <v>0</v>
      </c>
      <c r="J144" s="30">
        <f>REA!H40</f>
        <v>0</v>
      </c>
      <c r="K144" s="30">
        <f>REA!I40</f>
        <v>0</v>
      </c>
      <c r="L144" s="1"/>
      <c r="M144" s="1"/>
      <c r="N144" s="1"/>
      <c r="O144" s="1"/>
      <c r="Q144" s="15">
        <f t="shared" si="7"/>
        <v>15</v>
      </c>
      <c r="R144" s="15" t="str">
        <f t="shared" ca="1" si="8"/>
        <v>REA!G40</v>
      </c>
    </row>
    <row r="145" spans="1:18">
      <c r="A145" s="1" t="str">
        <f t="shared" ca="1" si="9"/>
        <v>REA</v>
      </c>
      <c r="B145" s="1"/>
      <c r="C145" s="1" t="str">
        <f>REA!B41</f>
        <v xml:space="preserve">    … heraf: Risikovægtede erhvervseksponeringer </v>
      </c>
      <c r="D145" s="1" t="str">
        <f>REA!K41</f>
        <v>REA_ST_Kred_IRB_Erhv</v>
      </c>
      <c r="E145" s="30">
        <f>REA!C41</f>
        <v>0</v>
      </c>
      <c r="F145" s="30">
        <f>REA!D41</f>
        <v>0</v>
      </c>
      <c r="G145" s="30">
        <f>REA!E41</f>
        <v>0</v>
      </c>
      <c r="H145" s="30">
        <f>REA!F41</f>
        <v>0</v>
      </c>
      <c r="I145" s="30">
        <f>REA!G41</f>
        <v>0</v>
      </c>
      <c r="J145" s="30">
        <f>REA!H41</f>
        <v>0</v>
      </c>
      <c r="K145" s="30">
        <f>REA!I41</f>
        <v>0</v>
      </c>
      <c r="L145" s="1"/>
      <c r="M145" s="1"/>
      <c r="N145" s="1"/>
      <c r="O145" s="1"/>
      <c r="Q145" s="15">
        <f t="shared" si="7"/>
        <v>20</v>
      </c>
      <c r="R145" s="15" t="str">
        <f t="shared" ca="1" si="8"/>
        <v>REA!G41</v>
      </c>
    </row>
    <row r="146" spans="1:18">
      <c r="A146" s="1" t="str">
        <f t="shared" ca="1" si="9"/>
        <v>REA</v>
      </c>
      <c r="B146" s="1"/>
      <c r="C146" s="1" t="str">
        <f>REA!B42</f>
        <v xml:space="preserve">    … heraf: Risikovægtede detaileksponeringer </v>
      </c>
      <c r="D146" s="1" t="str">
        <f>REA!K42</f>
        <v>REA_ST_Kred_IRB_Detail</v>
      </c>
      <c r="E146" s="30">
        <f>REA!C42</f>
        <v>0</v>
      </c>
      <c r="F146" s="30">
        <f>REA!D42</f>
        <v>0</v>
      </c>
      <c r="G146" s="30">
        <f>REA!E42</f>
        <v>0</v>
      </c>
      <c r="H146" s="30">
        <f>REA!F42</f>
        <v>0</v>
      </c>
      <c r="I146" s="30">
        <f>REA!G42</f>
        <v>0</v>
      </c>
      <c r="J146" s="30">
        <f>REA!H42</f>
        <v>0</v>
      </c>
      <c r="K146" s="30">
        <f>REA!I42</f>
        <v>0</v>
      </c>
      <c r="L146" s="1"/>
      <c r="M146" s="1"/>
      <c r="N146" s="1"/>
      <c r="O146" s="1"/>
      <c r="Q146" s="15">
        <f t="shared" si="7"/>
        <v>22</v>
      </c>
      <c r="R146" s="15" t="str">
        <f t="shared" ca="1" si="8"/>
        <v>REA!G42</v>
      </c>
    </row>
    <row r="147" spans="1:18">
      <c r="A147" s="1" t="str">
        <f t="shared" ca="1" si="9"/>
        <v>REA</v>
      </c>
      <c r="B147" s="1"/>
      <c r="C147" s="1" t="str">
        <f>REA!B43</f>
        <v>Samlet risikoeksponering for afvikling/levering</v>
      </c>
      <c r="D147" s="1" t="str">
        <f>REA!K43</f>
        <v>REA_ST_Afvikling</v>
      </c>
      <c r="E147" s="30">
        <f>REA!C43</f>
        <v>0</v>
      </c>
      <c r="F147" s="30">
        <f>REA!D43</f>
        <v>0</v>
      </c>
      <c r="G147" s="30">
        <f>REA!E43</f>
        <v>0</v>
      </c>
      <c r="H147" s="30">
        <f>REA!F43</f>
        <v>0</v>
      </c>
      <c r="I147" s="30">
        <f>REA!G43</f>
        <v>0</v>
      </c>
      <c r="J147" s="30">
        <f>REA!H43</f>
        <v>0</v>
      </c>
      <c r="K147" s="30">
        <f>REA!I43</f>
        <v>0</v>
      </c>
      <c r="L147" s="1"/>
      <c r="M147" s="1"/>
      <c r="N147" s="1"/>
      <c r="O147" s="1"/>
      <c r="Q147" s="15">
        <f t="shared" si="7"/>
        <v>16</v>
      </c>
      <c r="R147" s="15" t="str">
        <f t="shared" ca="1" si="8"/>
        <v>REA!G43</v>
      </c>
    </row>
    <row r="148" spans="1:18">
      <c r="A148" s="1" t="str">
        <f t="shared" ca="1" si="9"/>
        <v>REA</v>
      </c>
      <c r="B148" s="1"/>
      <c r="C148" s="1" t="str">
        <f>REA!B44</f>
        <v>Samlet risikoeksponering for markedsrisiko</v>
      </c>
      <c r="D148" s="1" t="str">
        <f>REA!K44</f>
        <v>REA_ST_PosiValutaRaav</v>
      </c>
      <c r="E148" s="30">
        <f>REA!C44</f>
        <v>0</v>
      </c>
      <c r="F148" s="30">
        <f>REA!D44</f>
        <v>0</v>
      </c>
      <c r="G148" s="30">
        <f>REA!E44</f>
        <v>0</v>
      </c>
      <c r="H148" s="30">
        <f>REA!F44</f>
        <v>0</v>
      </c>
      <c r="I148" s="30">
        <f>REA!G44</f>
        <v>0</v>
      </c>
      <c r="J148" s="30">
        <f>REA!H44</f>
        <v>0</v>
      </c>
      <c r="K148" s="30">
        <f>REA!I44</f>
        <v>0</v>
      </c>
      <c r="L148" s="1"/>
      <c r="M148" s="1"/>
      <c r="N148" s="1"/>
      <c r="O148" s="1"/>
      <c r="Q148" s="15">
        <f t="shared" si="7"/>
        <v>21</v>
      </c>
      <c r="R148" s="15" t="str">
        <f t="shared" ca="1" si="8"/>
        <v>REA!G44</v>
      </c>
    </row>
    <row r="149" spans="1:18">
      <c r="A149" s="1" t="str">
        <f t="shared" ca="1" si="9"/>
        <v>REA</v>
      </c>
      <c r="B149" s="1"/>
      <c r="C149" s="1" t="str">
        <f>REA!B45</f>
        <v>Samlet risikoeksponering for operationelle risici</v>
      </c>
      <c r="D149" s="1" t="str">
        <f>REA!K45</f>
        <v>REA_ST_Opera</v>
      </c>
      <c r="E149" s="30">
        <f>REA!C45</f>
        <v>0</v>
      </c>
      <c r="F149" s="30">
        <f>REA!D45</f>
        <v>0</v>
      </c>
      <c r="G149" s="30">
        <f>REA!E45</f>
        <v>0</v>
      </c>
      <c r="H149" s="30">
        <f>REA!F45</f>
        <v>0</v>
      </c>
      <c r="I149" s="30">
        <f>REA!G45</f>
        <v>0</v>
      </c>
      <c r="J149" s="30">
        <f>REA!H45</f>
        <v>0</v>
      </c>
      <c r="K149" s="30">
        <f>REA!I45</f>
        <v>0</v>
      </c>
      <c r="L149" s="1"/>
      <c r="M149" s="1"/>
      <c r="N149" s="1"/>
      <c r="O149" s="1"/>
      <c r="Q149" s="15">
        <f t="shared" si="7"/>
        <v>12</v>
      </c>
      <c r="R149" s="15" t="str">
        <f t="shared" ca="1" si="8"/>
        <v>REA!G45</v>
      </c>
    </row>
    <row r="150" spans="1:18">
      <c r="A150" s="1" t="str">
        <f t="shared" ca="1" si="9"/>
        <v>REA</v>
      </c>
      <c r="B150" s="1"/>
      <c r="C150" s="1" t="str">
        <f>REA!B46</f>
        <v xml:space="preserve">Samlet risikoeksponering for kreditværdijustering (CVA) </v>
      </c>
      <c r="D150" s="1" t="str">
        <f>REA!K46</f>
        <v>REA_ST_CVA</v>
      </c>
      <c r="E150" s="30">
        <f>REA!C46</f>
        <v>0</v>
      </c>
      <c r="F150" s="30">
        <f>REA!D46</f>
        <v>0</v>
      </c>
      <c r="G150" s="30">
        <f>REA!E46</f>
        <v>0</v>
      </c>
      <c r="H150" s="30">
        <f>REA!F46</f>
        <v>0</v>
      </c>
      <c r="I150" s="30">
        <f>REA!G46</f>
        <v>0</v>
      </c>
      <c r="J150" s="30">
        <f>REA!H46</f>
        <v>0</v>
      </c>
      <c r="K150" s="30">
        <f>REA!I46</f>
        <v>0</v>
      </c>
      <c r="L150" s="1"/>
      <c r="M150" s="1"/>
      <c r="N150" s="1"/>
      <c r="O150" s="1"/>
      <c r="Q150" s="15">
        <f t="shared" si="7"/>
        <v>10</v>
      </c>
      <c r="R150" s="15" t="str">
        <f t="shared" ca="1" si="8"/>
        <v>REA!G46</v>
      </c>
    </row>
    <row r="151" spans="1:18">
      <c r="A151" s="1" t="str">
        <f t="shared" ca="1" si="9"/>
        <v>REA</v>
      </c>
      <c r="B151" s="1"/>
      <c r="C151" s="1" t="str">
        <f>REA!B47</f>
        <v xml:space="preserve">Andet </v>
      </c>
      <c r="D151" s="1" t="str">
        <f>REA!K47</f>
        <v>REA_ST_Andet</v>
      </c>
      <c r="E151" s="30">
        <f>REA!C47</f>
        <v>0</v>
      </c>
      <c r="F151" s="30">
        <f>REA!D47</f>
        <v>0</v>
      </c>
      <c r="G151" s="30">
        <f>REA!E47</f>
        <v>0</v>
      </c>
      <c r="H151" s="30">
        <f>REA!F47</f>
        <v>0</v>
      </c>
      <c r="I151" s="30">
        <f>REA!G47</f>
        <v>0</v>
      </c>
      <c r="J151" s="30">
        <f>REA!H47</f>
        <v>0</v>
      </c>
      <c r="K151" s="30">
        <f>REA!I47</f>
        <v>0</v>
      </c>
      <c r="L151" s="1"/>
      <c r="M151" s="1"/>
      <c r="N151" s="1"/>
      <c r="O151" s="1"/>
      <c r="Q151" s="15">
        <f t="shared" si="7"/>
        <v>12</v>
      </c>
      <c r="R151" s="15" t="str">
        <f t="shared" ca="1" si="8"/>
        <v>REA!G47</v>
      </c>
    </row>
    <row r="152" spans="1:18">
      <c r="A152" s="1" t="str">
        <f t="shared" ca="1" si="9"/>
        <v>REA</v>
      </c>
      <c r="B152" s="1"/>
      <c r="C152" s="1" t="str">
        <f>REA!B48</f>
        <v>Samlet risikoeksponering på STA-metoden (S-TREA)</v>
      </c>
      <c r="D152" s="1" t="str">
        <f>REA!K48</f>
        <v>REA_ST_Ialt</v>
      </c>
      <c r="E152" s="30">
        <f>REA!C48</f>
        <v>0</v>
      </c>
      <c r="F152" s="30">
        <f>REA!D48</f>
        <v>0</v>
      </c>
      <c r="G152" s="30">
        <f>REA!E48</f>
        <v>0</v>
      </c>
      <c r="H152" s="30">
        <f>REA!F48</f>
        <v>0</v>
      </c>
      <c r="I152" s="30">
        <f>REA!G48</f>
        <v>0</v>
      </c>
      <c r="J152" s="30">
        <f>REA!H48</f>
        <v>0</v>
      </c>
      <c r="K152" s="30">
        <f>REA!I48</f>
        <v>0</v>
      </c>
      <c r="L152" s="1"/>
      <c r="M152" s="1"/>
      <c r="N152" s="1"/>
      <c r="O152" s="1"/>
      <c r="Q152" s="15">
        <f t="shared" si="7"/>
        <v>11</v>
      </c>
      <c r="R152" s="15" t="str">
        <f t="shared" ca="1" si="8"/>
        <v>REA!G48</v>
      </c>
    </row>
    <row r="153" spans="1:18">
      <c r="A153" s="1" t="str">
        <f t="shared" ca="1" si="9"/>
        <v>REA</v>
      </c>
      <c r="B153" s="1"/>
      <c r="C153" s="1" t="str">
        <f>REA!B49</f>
        <v>… heraf: Overgangsordninger anvendt i beregning af S-TREA (2)</v>
      </c>
      <c r="D153" s="1" t="str">
        <f>REA!K49</f>
        <v>REA_ST_Overgang</v>
      </c>
      <c r="E153" s="30">
        <f>REA!C49</f>
        <v>0</v>
      </c>
      <c r="F153" s="30">
        <f>REA!D49</f>
        <v>0</v>
      </c>
      <c r="G153" s="30">
        <f>REA!E49</f>
        <v>0</v>
      </c>
      <c r="H153" s="30">
        <f>REA!F49</f>
        <v>0</v>
      </c>
      <c r="I153" s="30">
        <f>REA!G49</f>
        <v>0</v>
      </c>
      <c r="J153" s="30">
        <f>REA!H49</f>
        <v>0</v>
      </c>
      <c r="K153" s="30">
        <f>REA!I49</f>
        <v>0</v>
      </c>
      <c r="L153" s="1"/>
      <c r="M153" s="1"/>
      <c r="N153" s="1"/>
      <c r="O153" s="1"/>
      <c r="Q153" s="15">
        <f t="shared" si="7"/>
        <v>15</v>
      </c>
      <c r="R153" s="15" t="str">
        <f t="shared" ca="1" si="8"/>
        <v>REA!G49</v>
      </c>
    </row>
    <row r="154" spans="1:18">
      <c r="A154" s="1" t="str">
        <f t="shared" ca="1" si="9"/>
        <v>REA</v>
      </c>
      <c r="B154" s="1"/>
      <c r="C154" s="1" t="str">
        <f>REA!B50</f>
        <v>Samlet risikoeksponering på STA-metoden (S-TREA) - fuldt indfaset CRR3</v>
      </c>
      <c r="D154" s="1" t="str">
        <f>REA!K50</f>
        <v>REA_ST_FuldtIndfaset</v>
      </c>
      <c r="E154" s="30">
        <f>REA!C50</f>
        <v>0</v>
      </c>
      <c r="F154" s="30">
        <f>REA!D50</f>
        <v>0</v>
      </c>
      <c r="G154" s="30">
        <f>REA!E50</f>
        <v>0</v>
      </c>
      <c r="H154" s="30">
        <f>REA!F50</f>
        <v>0</v>
      </c>
      <c r="I154" s="30">
        <f>REA!G50</f>
        <v>0</v>
      </c>
      <c r="J154" s="30">
        <f>REA!H50</f>
        <v>0</v>
      </c>
      <c r="K154" s="30">
        <f>REA!I50</f>
        <v>0</v>
      </c>
      <c r="L154" s="1"/>
      <c r="M154" s="1"/>
      <c r="N154" s="1"/>
      <c r="O154" s="1"/>
      <c r="Q154" s="15">
        <f t="shared" si="7"/>
        <v>20</v>
      </c>
      <c r="R154" s="15" t="str">
        <f t="shared" ca="1" si="8"/>
        <v>REA!G50</v>
      </c>
    </row>
    <row r="155" spans="1:18">
      <c r="A155" s="1" t="str">
        <f t="shared" ca="1" si="9"/>
        <v>REA</v>
      </c>
      <c r="B155" s="1"/>
      <c r="C155" s="1" t="str">
        <f>REA!B51</f>
        <v>Memo: Justering af REA med kreditrisiko på standardmetoden under U-TREA til beregning af S-TREA(3)</v>
      </c>
      <c r="D155" s="1" t="str">
        <f>REA!K51</f>
        <v>REA_ST_Memo_UT</v>
      </c>
      <c r="E155" s="30">
        <f>REA!C51</f>
        <v>0</v>
      </c>
      <c r="F155" s="30">
        <f>REA!D51</f>
        <v>0</v>
      </c>
      <c r="G155" s="30">
        <f>REA!E51</f>
        <v>0</v>
      </c>
      <c r="H155" s="30">
        <f>REA!F51</f>
        <v>0</v>
      </c>
      <c r="I155" s="30">
        <f>REA!G51</f>
        <v>0</v>
      </c>
      <c r="J155" s="30">
        <f>REA!H51</f>
        <v>0</v>
      </c>
      <c r="K155" s="30">
        <f>REA!I51</f>
        <v>0</v>
      </c>
      <c r="L155" s="1"/>
      <c r="M155" s="1"/>
      <c r="N155" s="1"/>
      <c r="O155" s="1"/>
      <c r="Q155" s="15">
        <f t="shared" si="7"/>
        <v>14</v>
      </c>
      <c r="R155" s="15" t="str">
        <f t="shared" ca="1" si="8"/>
        <v>REA!G51</v>
      </c>
    </row>
    <row r="156" spans="1:18">
      <c r="A156" s="1" t="str">
        <f t="shared" ca="1" si="9"/>
        <v>REA</v>
      </c>
      <c r="B156" s="1" t="str">
        <f>REA!A56</f>
        <v>Opgørelse af samlet risikoeksponering efter outputgulvet (ultimo året)</v>
      </c>
      <c r="C156" s="1" t="str">
        <f>REA!B61</f>
        <v>Output floor multiplikationsfaktor (x) (1)</v>
      </c>
      <c r="D156" s="1" t="str">
        <f>REA!K61</f>
        <v>REA_OF_Mult</v>
      </c>
      <c r="E156" s="30">
        <f>REA!C61</f>
        <v>0.5</v>
      </c>
      <c r="F156" s="30">
        <f>REA!D61</f>
        <v>0.55000000000000004</v>
      </c>
      <c r="G156" s="30">
        <f>REA!E61</f>
        <v>0.6</v>
      </c>
      <c r="H156" s="30">
        <f>REA!F61</f>
        <v>0.65</v>
      </c>
      <c r="I156" s="30">
        <f>REA!G61</f>
        <v>0.55000000000000004</v>
      </c>
      <c r="J156" s="30">
        <f>REA!H61</f>
        <v>0.6</v>
      </c>
      <c r="K156" s="30">
        <f>REA!I61</f>
        <v>0.65</v>
      </c>
      <c r="L156" s="1"/>
      <c r="M156" s="1"/>
      <c r="N156" s="1"/>
      <c r="O156" s="1"/>
      <c r="Q156" s="15">
        <f t="shared" si="7"/>
        <v>11</v>
      </c>
      <c r="R156" s="15" t="str">
        <f t="shared" ca="1" si="8"/>
        <v>REA!G61</v>
      </c>
    </row>
    <row r="157" spans="1:18">
      <c r="A157" s="1" t="str">
        <f t="shared" ca="1" si="9"/>
        <v>REA</v>
      </c>
      <c r="B157" s="1"/>
      <c r="C157" s="1" t="str">
        <f>REA!B62</f>
        <v>Output floor (x * S-TREA)</v>
      </c>
      <c r="D157" s="1" t="str">
        <f>REA!K62</f>
        <v>REA_OF</v>
      </c>
      <c r="E157" s="30">
        <f>REA!C62</f>
        <v>0</v>
      </c>
      <c r="F157" s="30">
        <f>REA!D62</f>
        <v>0</v>
      </c>
      <c r="G157" s="30">
        <f>REA!E62</f>
        <v>0</v>
      </c>
      <c r="H157" s="30">
        <f>REA!F62</f>
        <v>0</v>
      </c>
      <c r="I157" s="30">
        <f>REA!G62</f>
        <v>0</v>
      </c>
      <c r="J157" s="30">
        <f>REA!H62</f>
        <v>0</v>
      </c>
      <c r="K157" s="30">
        <f>REA!I62</f>
        <v>0</v>
      </c>
      <c r="L157" s="1"/>
      <c r="M157" s="1"/>
      <c r="N157" s="1"/>
      <c r="O157" s="1"/>
      <c r="Q157" s="15">
        <f t="shared" si="7"/>
        <v>6</v>
      </c>
      <c r="R157" s="15" t="str">
        <f t="shared" ca="1" si="8"/>
        <v>REA!G62</v>
      </c>
    </row>
    <row r="158" spans="1:18">
      <c r="A158" s="1" t="str">
        <f t="shared" ca="1" si="9"/>
        <v>REA</v>
      </c>
      <c r="B158" s="1"/>
      <c r="C158" s="1" t="str">
        <f>REA!B63</f>
        <v>Samlet risikoeksponering (2)</v>
      </c>
      <c r="D158" s="1" t="str">
        <f>REA!K63</f>
        <v>REA_Ialt</v>
      </c>
      <c r="E158" s="30">
        <f>REA!C63</f>
        <v>0</v>
      </c>
      <c r="F158" s="30">
        <f>REA!D63</f>
        <v>0</v>
      </c>
      <c r="G158" s="30">
        <f>REA!E63</f>
        <v>0</v>
      </c>
      <c r="H158" s="30">
        <f>REA!F63</f>
        <v>0</v>
      </c>
      <c r="I158" s="30">
        <f>REA!G63</f>
        <v>0</v>
      </c>
      <c r="J158" s="30">
        <f>REA!H63</f>
        <v>0</v>
      </c>
      <c r="K158" s="30">
        <f>REA!I63</f>
        <v>0</v>
      </c>
      <c r="L158" s="1"/>
      <c r="M158" s="1"/>
      <c r="N158" s="1"/>
      <c r="O158" s="1"/>
      <c r="Q158" s="15">
        <f t="shared" si="7"/>
        <v>8</v>
      </c>
      <c r="R158" s="15" t="str">
        <f t="shared" ca="1" si="8"/>
        <v>REA!G63</v>
      </c>
    </row>
    <row r="159" spans="1:18">
      <c r="A159" s="1" t="str">
        <f t="shared" ca="1" si="9"/>
        <v>REA</v>
      </c>
      <c r="B159" s="1"/>
      <c r="C159" s="1" t="str">
        <f>REA!B64</f>
        <v>Output floor - fuldt indfaset CRR3</v>
      </c>
      <c r="D159" s="1" t="str">
        <f>REA!K64</f>
        <v>REA_OF_FL</v>
      </c>
      <c r="E159" s="30">
        <f>REA!C64</f>
        <v>0</v>
      </c>
      <c r="F159" s="30">
        <f>REA!D64</f>
        <v>0</v>
      </c>
      <c r="G159" s="30">
        <f>REA!E64</f>
        <v>0</v>
      </c>
      <c r="H159" s="30">
        <f>REA!F64</f>
        <v>0</v>
      </c>
      <c r="I159" s="30">
        <f>REA!G64</f>
        <v>0</v>
      </c>
      <c r="J159" s="30">
        <f>REA!H64</f>
        <v>0</v>
      </c>
      <c r="K159" s="30">
        <f>REA!I64</f>
        <v>0</v>
      </c>
      <c r="L159" s="1"/>
      <c r="M159" s="1"/>
      <c r="N159" s="1"/>
      <c r="O159" s="1"/>
      <c r="Q159" s="15">
        <f t="shared" si="7"/>
        <v>9</v>
      </c>
      <c r="R159" s="15" t="str">
        <f t="shared" ca="1" si="8"/>
        <v>REA!G64</v>
      </c>
    </row>
    <row r="160" spans="1:18">
      <c r="A160" s="1" t="str">
        <f t="shared" ca="1" si="9"/>
        <v>REA</v>
      </c>
      <c r="B160" s="1"/>
      <c r="C160" s="1" t="str">
        <f>REA!B65</f>
        <v>Samlet risikoeksponering - fuldt indfaset CRR3 (3)</v>
      </c>
      <c r="D160" s="1" t="str">
        <f>REA!K65</f>
        <v>REA_FL_Ialt</v>
      </c>
      <c r="E160" s="30">
        <f>REA!C65</f>
        <v>0</v>
      </c>
      <c r="F160" s="30">
        <f>REA!D65</f>
        <v>0</v>
      </c>
      <c r="G160" s="30">
        <f>REA!E65</f>
        <v>0</v>
      </c>
      <c r="H160" s="30">
        <f>REA!F65</f>
        <v>0</v>
      </c>
      <c r="I160" s="30">
        <f>REA!G65</f>
        <v>0</v>
      </c>
      <c r="J160" s="30">
        <f>REA!H65</f>
        <v>0</v>
      </c>
      <c r="K160" s="30">
        <f>REA!I65</f>
        <v>0</v>
      </c>
      <c r="L160" s="1"/>
      <c r="M160" s="1"/>
      <c r="N160" s="1"/>
      <c r="O160" s="1"/>
      <c r="Q160" s="15">
        <f t="shared" si="7"/>
        <v>11</v>
      </c>
      <c r="R160" s="15" t="str">
        <f t="shared" ca="1" si="8"/>
        <v>REA!G65</v>
      </c>
    </row>
    <row r="161" spans="1:18">
      <c r="A161" s="22" t="str">
        <f t="shared" ref="A161:A212" ca="1" si="10">MID(R161,1,FIND("!",R161,1)-1)</f>
        <v>'Noter til resultat'</v>
      </c>
      <c r="B161" s="22" t="str">
        <f>'Noter til resultat'!A1</f>
        <v>Noter til resultatoplysninger</v>
      </c>
      <c r="C161" s="22" t="str">
        <f>'Noter til resultat'!B7</f>
        <v>Kassebeholdning mv. (1)</v>
      </c>
      <c r="D161" s="123" t="str">
        <f>'Noter til resultat'!K7</f>
        <v>NoRe_RenteInd_Kasse</v>
      </c>
      <c r="E161" s="50">
        <f>'Noter til resultat'!C7</f>
        <v>0</v>
      </c>
      <c r="F161" s="50">
        <f>'Noter til resultat'!D7</f>
        <v>0</v>
      </c>
      <c r="G161" s="50">
        <f>'Noter til resultat'!E7</f>
        <v>0</v>
      </c>
      <c r="H161" s="50">
        <f>'Noter til resultat'!F7</f>
        <v>0</v>
      </c>
      <c r="I161" s="50">
        <f>'Noter til resultat'!G7</f>
        <v>0</v>
      </c>
      <c r="J161" s="50">
        <f>'Noter til resultat'!H7</f>
        <v>0</v>
      </c>
      <c r="K161" s="50">
        <f>'Noter til resultat'!I7</f>
        <v>0</v>
      </c>
      <c r="L161" s="404"/>
      <c r="M161" s="404"/>
      <c r="N161" s="404"/>
      <c r="O161" s="404"/>
      <c r="Q161" s="15">
        <f t="shared" si="4"/>
        <v>19</v>
      </c>
      <c r="R161" s="15" t="str">
        <f t="shared" ca="1" si="5"/>
        <v>'Noter til resultat'!G7</v>
      </c>
    </row>
    <row r="162" spans="1:18">
      <c r="A162" s="22" t="str">
        <f t="shared" ca="1" si="10"/>
        <v>'Noter til resultat'</v>
      </c>
      <c r="B162" s="22"/>
      <c r="C162" s="22" t="str">
        <f>'Noter til resultat'!B8</f>
        <v xml:space="preserve"> … heraf: Anfordringstilgodehavender hos centralbanker</v>
      </c>
      <c r="D162" s="123" t="str">
        <f>'Noter til resultat'!K8</f>
        <v>NoRe_RenteInd_Kasse_Anf</v>
      </c>
      <c r="E162" s="50">
        <f>'Noter til resultat'!C8</f>
        <v>0</v>
      </c>
      <c r="F162" s="50">
        <f>'Noter til resultat'!D8</f>
        <v>0</v>
      </c>
      <c r="G162" s="50">
        <f>'Noter til resultat'!E8</f>
        <v>0</v>
      </c>
      <c r="H162" s="50">
        <f>'Noter til resultat'!F8</f>
        <v>0</v>
      </c>
      <c r="I162" s="50">
        <f>'Noter til resultat'!G8</f>
        <v>0</v>
      </c>
      <c r="J162" s="50">
        <f>'Noter til resultat'!H8</f>
        <v>0</v>
      </c>
      <c r="K162" s="50">
        <f>'Noter til resultat'!I8</f>
        <v>0</v>
      </c>
      <c r="L162" s="404"/>
      <c r="M162" s="404"/>
      <c r="N162" s="404"/>
      <c r="O162" s="404"/>
      <c r="Q162" s="15">
        <f t="shared" si="4"/>
        <v>23</v>
      </c>
      <c r="R162" s="15" t="str">
        <f t="shared" ca="1" si="5"/>
        <v>'Noter til resultat'!G8</v>
      </c>
    </row>
    <row r="163" spans="1:18">
      <c r="A163" s="22" t="str">
        <f t="shared" ca="1" si="10"/>
        <v>'Noter til resultat'</v>
      </c>
      <c r="B163" s="22"/>
      <c r="C163" s="22" t="str">
        <f>'Noter til resultat'!B9</f>
        <v>Tilgodehavender hos kreditinstitutter og centralbanker</v>
      </c>
      <c r="D163" s="123" t="str">
        <f>'Noter til resultat'!K9</f>
        <v>NoRe_RenteInd_Tilg</v>
      </c>
      <c r="E163" s="50">
        <f>'Noter til resultat'!C9</f>
        <v>0</v>
      </c>
      <c r="F163" s="50">
        <f>'Noter til resultat'!D9</f>
        <v>0</v>
      </c>
      <c r="G163" s="50">
        <f>'Noter til resultat'!E9</f>
        <v>0</v>
      </c>
      <c r="H163" s="50">
        <f>'Noter til resultat'!F9</f>
        <v>0</v>
      </c>
      <c r="I163" s="50">
        <f>'Noter til resultat'!G9</f>
        <v>0</v>
      </c>
      <c r="J163" s="50">
        <f>'Noter til resultat'!H9</f>
        <v>0</v>
      </c>
      <c r="K163" s="50">
        <f>'Noter til resultat'!I9</f>
        <v>0</v>
      </c>
      <c r="L163" s="404"/>
      <c r="M163" s="404"/>
      <c r="N163" s="404"/>
      <c r="O163" s="404"/>
      <c r="Q163" s="15">
        <f t="shared" si="4"/>
        <v>18</v>
      </c>
      <c r="R163" s="15" t="str">
        <f t="shared" ca="1" si="5"/>
        <v>'Noter til resultat'!G9</v>
      </c>
    </row>
    <row r="164" spans="1:18">
      <c r="A164" s="22" t="str">
        <f t="shared" ca="1" si="10"/>
        <v>'Noter til resultat'</v>
      </c>
      <c r="B164" s="22"/>
      <c r="C164" s="22" t="str">
        <f>'Noter til resultat'!B10</f>
        <v>Udlån og andre tilgodehavender</v>
      </c>
      <c r="D164" s="123" t="str">
        <f>'Noter til resultat'!K10</f>
        <v>NoRe_RenteInd_Udl</v>
      </c>
      <c r="E164" s="50">
        <f>'Noter til resultat'!C10</f>
        <v>0</v>
      </c>
      <c r="F164" s="50">
        <f>'Noter til resultat'!D10</f>
        <v>0</v>
      </c>
      <c r="G164" s="50">
        <f>'Noter til resultat'!E10</f>
        <v>0</v>
      </c>
      <c r="H164" s="50">
        <f>'Noter til resultat'!F10</f>
        <v>0</v>
      </c>
      <c r="I164" s="50">
        <f>'Noter til resultat'!G10</f>
        <v>0</v>
      </c>
      <c r="J164" s="50">
        <f>'Noter til resultat'!H10</f>
        <v>0</v>
      </c>
      <c r="K164" s="50">
        <f>'Noter til resultat'!I10</f>
        <v>0</v>
      </c>
      <c r="L164" s="404"/>
      <c r="M164" s="404"/>
      <c r="N164" s="404"/>
      <c r="O164" s="404"/>
      <c r="Q164" s="15">
        <f t="shared" ref="Q164:Q180" si="11">LEN(D164)</f>
        <v>17</v>
      </c>
      <c r="R164" s="15" t="str">
        <f t="shared" ref="R164:R180" ca="1" si="12">MID(_xlfn.FORMULATEXT(I164),2,300)</f>
        <v>'Noter til resultat'!G10</v>
      </c>
    </row>
    <row r="165" spans="1:18">
      <c r="A165" s="22" t="str">
        <f t="shared" ca="1" si="10"/>
        <v>'Noter til resultat'</v>
      </c>
      <c r="B165" s="22"/>
      <c r="C165" s="22" t="str">
        <f>'Noter til resultat'!B11</f>
        <v>… heraf: Bankudlån</v>
      </c>
      <c r="D165" s="123" t="str">
        <f>'Noter til resultat'!K11</f>
        <v>NoRe_RenteInd_Udl_Bank</v>
      </c>
      <c r="E165" s="50">
        <f>'Noter til resultat'!C15</f>
        <v>0</v>
      </c>
      <c r="F165" s="50">
        <f>'Noter til resultat'!D15</f>
        <v>0</v>
      </c>
      <c r="G165" s="50">
        <f>'Noter til resultat'!E15</f>
        <v>0</v>
      </c>
      <c r="H165" s="50">
        <f>'Noter til resultat'!F15</f>
        <v>0</v>
      </c>
      <c r="I165" s="50">
        <f>'Noter til resultat'!G15</f>
        <v>0</v>
      </c>
      <c r="J165" s="50">
        <f>'Noter til resultat'!H15</f>
        <v>0</v>
      </c>
      <c r="K165" s="50">
        <f>'Noter til resultat'!I15</f>
        <v>0</v>
      </c>
      <c r="L165" s="404"/>
      <c r="M165" s="404"/>
      <c r="N165" s="404"/>
      <c r="O165" s="404"/>
      <c r="Q165" s="15">
        <f t="shared" si="11"/>
        <v>22</v>
      </c>
      <c r="R165" s="15" t="str">
        <f t="shared" ca="1" si="12"/>
        <v>'Noter til resultat'!G15</v>
      </c>
    </row>
    <row r="166" spans="1:18">
      <c r="A166" s="22" t="str">
        <f t="shared" ca="1" si="10"/>
        <v>'Noter til resultat'</v>
      </c>
      <c r="B166" s="22"/>
      <c r="C166" s="22" t="str">
        <f>'Noter til resultat'!B12</f>
        <v xml:space="preserve">   … heraf: Reverse udlån</v>
      </c>
      <c r="D166" s="123" t="str">
        <f>'Noter til resultat'!K12</f>
        <v>NoRe_RenteInd_Udl_Bank_Rev</v>
      </c>
      <c r="E166" s="50">
        <f>'Noter til resultat'!C16</f>
        <v>0</v>
      </c>
      <c r="F166" s="50">
        <f>'Noter til resultat'!D16</f>
        <v>0</v>
      </c>
      <c r="G166" s="50">
        <f>'Noter til resultat'!E16</f>
        <v>0</v>
      </c>
      <c r="H166" s="50">
        <f>'Noter til resultat'!F16</f>
        <v>0</v>
      </c>
      <c r="I166" s="50">
        <f>'Noter til resultat'!G16</f>
        <v>0</v>
      </c>
      <c r="J166" s="50">
        <f>'Noter til resultat'!H16</f>
        <v>0</v>
      </c>
      <c r="K166" s="50">
        <f>'Noter til resultat'!I16</f>
        <v>0</v>
      </c>
      <c r="L166" s="404"/>
      <c r="M166" s="404"/>
      <c r="N166" s="404"/>
      <c r="O166" s="404"/>
      <c r="Q166" s="15">
        <f t="shared" ref="Q166:Q170" si="13">LEN(D166)</f>
        <v>26</v>
      </c>
      <c r="R166" s="15" t="str">
        <f t="shared" ref="R166:R170" ca="1" si="14">MID(_xlfn.FORMULATEXT(I166),2,300)</f>
        <v>'Noter til resultat'!G16</v>
      </c>
    </row>
    <row r="167" spans="1:18">
      <c r="A167" s="22" t="str">
        <f t="shared" ca="1" si="10"/>
        <v>'Noter til resultat'</v>
      </c>
      <c r="B167" s="22"/>
      <c r="C167" s="22" t="str">
        <f>'Noter til resultat'!B13</f>
        <v xml:space="preserve">   … heraf: Øvrige bankudlån</v>
      </c>
      <c r="D167" s="123" t="str">
        <f>'Noter til resultat'!K13</f>
        <v>NoRe_RenteInd_Udl_Bank_ExRev</v>
      </c>
      <c r="E167" s="50">
        <f>'Noter til resultat'!C17</f>
        <v>0</v>
      </c>
      <c r="F167" s="50">
        <f>'Noter til resultat'!D17</f>
        <v>0</v>
      </c>
      <c r="G167" s="50">
        <f>'Noter til resultat'!E17</f>
        <v>0</v>
      </c>
      <c r="H167" s="50">
        <f>'Noter til resultat'!F17</f>
        <v>0</v>
      </c>
      <c r="I167" s="50">
        <f>'Noter til resultat'!G17</f>
        <v>0</v>
      </c>
      <c r="J167" s="50">
        <f>'Noter til resultat'!H17</f>
        <v>0</v>
      </c>
      <c r="K167" s="50">
        <f>'Noter til resultat'!I17</f>
        <v>0</v>
      </c>
      <c r="L167" s="404"/>
      <c r="M167" s="404"/>
      <c r="N167" s="404"/>
      <c r="O167" s="404"/>
      <c r="Q167" s="15">
        <f t="shared" si="13"/>
        <v>28</v>
      </c>
      <c r="R167" s="15" t="str">
        <f t="shared" ca="1" si="14"/>
        <v>'Noter til resultat'!G17</v>
      </c>
    </row>
    <row r="168" spans="1:18">
      <c r="A168" s="22" t="str">
        <f t="shared" ca="1" si="10"/>
        <v>'Noter til resultat'</v>
      </c>
      <c r="B168" s="22"/>
      <c r="C168" s="22" t="str">
        <f>'Noter til resultat'!B14</f>
        <v>… heraf: Realkreditudlån</v>
      </c>
      <c r="D168" s="123" t="str">
        <f>'Noter til resultat'!K14</f>
        <v>NoRe_RenteInd_Udl_Real</v>
      </c>
      <c r="E168" s="50">
        <f>'Noter til resultat'!C18</f>
        <v>0</v>
      </c>
      <c r="F168" s="50">
        <f>'Noter til resultat'!D18</f>
        <v>0</v>
      </c>
      <c r="G168" s="50">
        <f>'Noter til resultat'!E18</f>
        <v>0</v>
      </c>
      <c r="H168" s="50">
        <f>'Noter til resultat'!F18</f>
        <v>0</v>
      </c>
      <c r="I168" s="50">
        <f>'Noter til resultat'!G18</f>
        <v>0</v>
      </c>
      <c r="J168" s="50">
        <f>'Noter til resultat'!H18</f>
        <v>0</v>
      </c>
      <c r="K168" s="50">
        <f>'Noter til resultat'!I18</f>
        <v>0</v>
      </c>
      <c r="L168" s="404"/>
      <c r="M168" s="404"/>
      <c r="N168" s="404"/>
      <c r="O168" s="404"/>
      <c r="Q168" s="15">
        <f t="shared" si="13"/>
        <v>22</v>
      </c>
      <c r="R168" s="15" t="str">
        <f t="shared" ca="1" si="14"/>
        <v>'Noter til resultat'!G18</v>
      </c>
    </row>
    <row r="169" spans="1:18">
      <c r="A169" s="22" t="str">
        <f t="shared" ca="1" si="10"/>
        <v>'Noter til resultat'</v>
      </c>
      <c r="B169" s="22"/>
      <c r="C169" s="22" t="str">
        <f>'Noter til resultat'!B15</f>
        <v>… heraf: Bidrag</v>
      </c>
      <c r="D169" s="123" t="str">
        <f>'Noter til resultat'!K15</f>
        <v>NoRe_RenteInd_Bidrag</v>
      </c>
      <c r="E169" s="50">
        <f>'Noter til resultat'!C19</f>
        <v>0</v>
      </c>
      <c r="F169" s="50">
        <f>'Noter til resultat'!D19</f>
        <v>0</v>
      </c>
      <c r="G169" s="50">
        <f>'Noter til resultat'!E19</f>
        <v>0</v>
      </c>
      <c r="H169" s="50">
        <f>'Noter til resultat'!F19</f>
        <v>0</v>
      </c>
      <c r="I169" s="50">
        <f>'Noter til resultat'!G19</f>
        <v>0</v>
      </c>
      <c r="J169" s="50">
        <f>'Noter til resultat'!H19</f>
        <v>0</v>
      </c>
      <c r="K169" s="50">
        <f>'Noter til resultat'!I19</f>
        <v>0</v>
      </c>
      <c r="L169" s="404"/>
      <c r="M169" s="404"/>
      <c r="N169" s="404"/>
      <c r="O169" s="404"/>
      <c r="Q169" s="15">
        <f t="shared" si="13"/>
        <v>20</v>
      </c>
      <c r="R169" s="15" t="str">
        <f t="shared" ca="1" si="14"/>
        <v>'Noter til resultat'!G19</v>
      </c>
    </row>
    <row r="170" spans="1:18">
      <c r="A170" s="22" t="str">
        <f t="shared" ca="1" si="10"/>
        <v>'Noter til resultat'</v>
      </c>
      <c r="B170" s="22"/>
      <c r="C170" s="22" t="str">
        <f>'Noter til resultat'!B16</f>
        <v>… heraf: Øvrige udlån og tilgodehavender</v>
      </c>
      <c r="D170" s="123" t="str">
        <f>'Noter til resultat'!K16</f>
        <v>NoRe_RenteInd_Udl_Oevr</v>
      </c>
      <c r="E170" s="50">
        <f>'Noter til resultat'!C20</f>
        <v>0</v>
      </c>
      <c r="F170" s="50">
        <f>'Noter til resultat'!D20</f>
        <v>0</v>
      </c>
      <c r="G170" s="50">
        <f>'Noter til resultat'!E20</f>
        <v>0</v>
      </c>
      <c r="H170" s="50">
        <f>'Noter til resultat'!F20</f>
        <v>0</v>
      </c>
      <c r="I170" s="50">
        <f>'Noter til resultat'!G20</f>
        <v>0</v>
      </c>
      <c r="J170" s="50">
        <f>'Noter til resultat'!H20</f>
        <v>0</v>
      </c>
      <c r="K170" s="50">
        <f>'Noter til resultat'!I20</f>
        <v>0</v>
      </c>
      <c r="L170" s="404"/>
      <c r="M170" s="404"/>
      <c r="N170" s="404"/>
      <c r="O170" s="404"/>
      <c r="Q170" s="15">
        <f t="shared" si="13"/>
        <v>22</v>
      </c>
      <c r="R170" s="15" t="str">
        <f t="shared" ca="1" si="14"/>
        <v>'Noter til resultat'!G20</v>
      </c>
    </row>
    <row r="171" spans="1:18">
      <c r="A171" s="22" t="str">
        <f t="shared" ca="1" si="10"/>
        <v>'Noter til resultat'</v>
      </c>
      <c r="B171" s="22"/>
      <c r="C171" s="22" t="str">
        <f>'Noter til resultat'!B17</f>
        <v>Obligationer</v>
      </c>
      <c r="D171" s="123" t="str">
        <f>'Noter til resultat'!K17</f>
        <v>NoRe_RenteInd_Obl</v>
      </c>
      <c r="E171" s="50">
        <f>'Noter til resultat'!C17</f>
        <v>0</v>
      </c>
      <c r="F171" s="50">
        <f>'Noter til resultat'!D17</f>
        <v>0</v>
      </c>
      <c r="G171" s="50">
        <f>'Noter til resultat'!E17</f>
        <v>0</v>
      </c>
      <c r="H171" s="50">
        <f>'Noter til resultat'!F17</f>
        <v>0</v>
      </c>
      <c r="I171" s="50">
        <f>'Noter til resultat'!G17</f>
        <v>0</v>
      </c>
      <c r="J171" s="50">
        <f>'Noter til resultat'!H17</f>
        <v>0</v>
      </c>
      <c r="K171" s="50">
        <f>'Noter til resultat'!I17</f>
        <v>0</v>
      </c>
      <c r="L171" s="404"/>
      <c r="M171" s="404"/>
      <c r="N171" s="404"/>
      <c r="O171" s="404"/>
      <c r="Q171" s="15">
        <f t="shared" si="11"/>
        <v>17</v>
      </c>
      <c r="R171" s="15" t="str">
        <f t="shared" ca="1" si="12"/>
        <v>'Noter til resultat'!G17</v>
      </c>
    </row>
    <row r="172" spans="1:18">
      <c r="A172" s="22" t="str">
        <f t="shared" ca="1" si="10"/>
        <v>'Noter til resultat'</v>
      </c>
      <c r="B172" s="22"/>
      <c r="C172" s="22" t="str">
        <f>'Noter til resultat'!B18</f>
        <v>… heraf: Obligationer til dagsværdi</v>
      </c>
      <c r="D172" s="123" t="str">
        <f>'Noter til resultat'!K18</f>
        <v>NoRe_RenteInd_Obl_DV</v>
      </c>
      <c r="E172" s="50">
        <f>'Noter til resultat'!C18</f>
        <v>0</v>
      </c>
      <c r="F172" s="50">
        <f>'Noter til resultat'!D18</f>
        <v>0</v>
      </c>
      <c r="G172" s="50">
        <f>'Noter til resultat'!E18</f>
        <v>0</v>
      </c>
      <c r="H172" s="50">
        <f>'Noter til resultat'!F18</f>
        <v>0</v>
      </c>
      <c r="I172" s="50">
        <f>'Noter til resultat'!G18</f>
        <v>0</v>
      </c>
      <c r="J172" s="50">
        <f>'Noter til resultat'!H18</f>
        <v>0</v>
      </c>
      <c r="K172" s="50">
        <f>'Noter til resultat'!I18</f>
        <v>0</v>
      </c>
      <c r="L172" s="404"/>
      <c r="M172" s="404"/>
      <c r="N172" s="404"/>
      <c r="O172" s="404"/>
      <c r="Q172" s="15">
        <f t="shared" si="11"/>
        <v>20</v>
      </c>
      <c r="R172" s="15" t="str">
        <f t="shared" ca="1" si="12"/>
        <v>'Noter til resultat'!G18</v>
      </c>
    </row>
    <row r="173" spans="1:18">
      <c r="A173" s="22" t="str">
        <f t="shared" ca="1" si="10"/>
        <v>'Noter til resultat'</v>
      </c>
      <c r="B173" s="22"/>
      <c r="C173" s="22" t="str">
        <f>'Noter til resultat'!B19</f>
        <v>… heraf: Obligationer til amortiseret kostpris</v>
      </c>
      <c r="D173" s="123" t="str">
        <f>'Noter til resultat'!K19</f>
        <v>NoRe_RenteInd_Obl_AK</v>
      </c>
      <c r="E173" s="50">
        <f>'Noter til resultat'!C19</f>
        <v>0</v>
      </c>
      <c r="F173" s="50">
        <f>'Noter til resultat'!D19</f>
        <v>0</v>
      </c>
      <c r="G173" s="50">
        <f>'Noter til resultat'!E19</f>
        <v>0</v>
      </c>
      <c r="H173" s="50">
        <f>'Noter til resultat'!F19</f>
        <v>0</v>
      </c>
      <c r="I173" s="50">
        <f>'Noter til resultat'!G19</f>
        <v>0</v>
      </c>
      <c r="J173" s="50">
        <f>'Noter til resultat'!H19</f>
        <v>0</v>
      </c>
      <c r="K173" s="50">
        <f>'Noter til resultat'!I19</f>
        <v>0</v>
      </c>
      <c r="L173" s="404"/>
      <c r="M173" s="404"/>
      <c r="N173" s="404"/>
      <c r="O173" s="404"/>
      <c r="Q173" s="15">
        <f t="shared" si="11"/>
        <v>20</v>
      </c>
      <c r="R173" s="15" t="str">
        <f t="shared" ca="1" si="12"/>
        <v>'Noter til resultat'!G19</v>
      </c>
    </row>
    <row r="174" spans="1:18">
      <c r="A174" s="22" t="str">
        <f t="shared" ca="1" si="10"/>
        <v>'Noter til resultat'</v>
      </c>
      <c r="B174" s="22"/>
      <c r="C174" s="22" t="str">
        <f>'Noter til resultat'!B20</f>
        <v>Afledte finansielle instrumenter i alt</v>
      </c>
      <c r="D174" s="123" t="str">
        <f>'Noter til resultat'!K20</f>
        <v>NoRe_RenteInd_AfleInstr</v>
      </c>
      <c r="E174" s="50">
        <f>'Noter til resultat'!C20</f>
        <v>0</v>
      </c>
      <c r="F174" s="50">
        <f>'Noter til resultat'!D20</f>
        <v>0</v>
      </c>
      <c r="G174" s="50">
        <f>'Noter til resultat'!E20</f>
        <v>0</v>
      </c>
      <c r="H174" s="50">
        <f>'Noter til resultat'!F20</f>
        <v>0</v>
      </c>
      <c r="I174" s="50">
        <f>'Noter til resultat'!G20</f>
        <v>0</v>
      </c>
      <c r="J174" s="50">
        <f>'Noter til resultat'!H20</f>
        <v>0</v>
      </c>
      <c r="K174" s="50">
        <f>'Noter til resultat'!I20</f>
        <v>0</v>
      </c>
      <c r="L174" s="404"/>
      <c r="M174" s="404"/>
      <c r="N174" s="404"/>
      <c r="O174" s="404"/>
      <c r="Q174" s="15">
        <f t="shared" si="11"/>
        <v>23</v>
      </c>
      <c r="R174" s="15" t="str">
        <f t="shared" ca="1" si="12"/>
        <v>'Noter til resultat'!G20</v>
      </c>
    </row>
    <row r="175" spans="1:18">
      <c r="A175" s="22" t="str">
        <f t="shared" ca="1" si="10"/>
        <v>'Noter til resultat'</v>
      </c>
      <c r="B175" s="22"/>
      <c r="C175" s="22" t="str">
        <f>'Noter til resultat'!B21</f>
        <v xml:space="preserve">… heraf: Valutakontrakter </v>
      </c>
      <c r="D175" s="123" t="str">
        <f>'Noter til resultat'!K21</f>
        <v>NoRe_RenteInd_AfleInstr_Valuta</v>
      </c>
      <c r="E175" s="50">
        <f>'Noter til resultat'!C21</f>
        <v>0</v>
      </c>
      <c r="F175" s="50">
        <f>'Noter til resultat'!D21</f>
        <v>0</v>
      </c>
      <c r="G175" s="50">
        <f>'Noter til resultat'!E21</f>
        <v>0</v>
      </c>
      <c r="H175" s="50">
        <f>'Noter til resultat'!F21</f>
        <v>0</v>
      </c>
      <c r="I175" s="50">
        <f>'Noter til resultat'!G21</f>
        <v>0</v>
      </c>
      <c r="J175" s="50">
        <f>'Noter til resultat'!H21</f>
        <v>0</v>
      </c>
      <c r="K175" s="50">
        <f>'Noter til resultat'!I21</f>
        <v>0</v>
      </c>
      <c r="L175" s="404"/>
      <c r="M175" s="404"/>
      <c r="N175" s="404"/>
      <c r="O175" s="404"/>
      <c r="Q175" s="15">
        <f t="shared" si="11"/>
        <v>30</v>
      </c>
      <c r="R175" s="15" t="str">
        <f t="shared" ca="1" si="12"/>
        <v>'Noter til resultat'!G21</v>
      </c>
    </row>
    <row r="176" spans="1:18">
      <c r="A176" s="22" t="str">
        <f t="shared" ca="1" si="10"/>
        <v>'Noter til resultat'</v>
      </c>
      <c r="B176" s="22"/>
      <c r="C176" s="22" t="str">
        <f>'Noter til resultat'!B22</f>
        <v xml:space="preserve">… heraf: Rentekontrakter </v>
      </c>
      <c r="D176" s="123" t="str">
        <f>'Noter til resultat'!K22</f>
        <v>NoRe_RenteInd_AfleInstr_Rente</v>
      </c>
      <c r="E176" s="50">
        <f>'Noter til resultat'!C22</f>
        <v>0</v>
      </c>
      <c r="F176" s="50">
        <f>'Noter til resultat'!D22</f>
        <v>0</v>
      </c>
      <c r="G176" s="50">
        <f>'Noter til resultat'!E22</f>
        <v>0</v>
      </c>
      <c r="H176" s="50">
        <f>'Noter til resultat'!F22</f>
        <v>0</v>
      </c>
      <c r="I176" s="50">
        <f>'Noter til resultat'!G22</f>
        <v>0</v>
      </c>
      <c r="J176" s="50">
        <f>'Noter til resultat'!H22</f>
        <v>0</v>
      </c>
      <c r="K176" s="50">
        <f>'Noter til resultat'!I22</f>
        <v>0</v>
      </c>
      <c r="L176" s="404"/>
      <c r="M176" s="404"/>
      <c r="N176" s="404"/>
      <c r="O176" s="404"/>
      <c r="Q176" s="15">
        <f t="shared" si="11"/>
        <v>29</v>
      </c>
      <c r="R176" s="15" t="str">
        <f t="shared" ca="1" si="12"/>
        <v>'Noter til resultat'!G22</v>
      </c>
    </row>
    <row r="177" spans="1:18">
      <c r="A177" s="22" t="str">
        <f t="shared" ca="1" si="10"/>
        <v>'Noter til resultat'</v>
      </c>
      <c r="B177" s="22"/>
      <c r="C177" s="22" t="str">
        <f>'Noter til resultat'!B23</f>
        <v>Øvrige renteindtægter</v>
      </c>
      <c r="D177" s="123" t="str">
        <f>'Noter til resultat'!K23</f>
        <v>NoRe_RenteInd_Oevr</v>
      </c>
      <c r="E177" s="50">
        <f>'Noter til resultat'!C23</f>
        <v>0</v>
      </c>
      <c r="F177" s="50">
        <f>'Noter til resultat'!D23</f>
        <v>0</v>
      </c>
      <c r="G177" s="50">
        <f>'Noter til resultat'!E23</f>
        <v>0</v>
      </c>
      <c r="H177" s="50">
        <f>'Noter til resultat'!F23</f>
        <v>0</v>
      </c>
      <c r="I177" s="50">
        <f>'Noter til resultat'!G23</f>
        <v>0</v>
      </c>
      <c r="J177" s="50">
        <f>'Noter til resultat'!H23</f>
        <v>0</v>
      </c>
      <c r="K177" s="50">
        <f>'Noter til resultat'!I23</f>
        <v>0</v>
      </c>
      <c r="L177" s="404"/>
      <c r="M177" s="404"/>
      <c r="N177" s="404"/>
      <c r="O177" s="404"/>
      <c r="Q177" s="15">
        <f t="shared" si="11"/>
        <v>18</v>
      </c>
      <c r="R177" s="15" t="str">
        <f t="shared" ca="1" si="12"/>
        <v>'Noter til resultat'!G23</v>
      </c>
    </row>
    <row r="178" spans="1:18">
      <c r="A178" s="22" t="str">
        <f t="shared" ca="1" si="10"/>
        <v>'Noter til resultat'</v>
      </c>
      <c r="B178" s="22"/>
      <c r="C178" s="22" t="str">
        <f>'Noter til resultat'!B24</f>
        <v>Renteindtægter i alt</v>
      </c>
      <c r="D178" s="123" t="str">
        <f>'Noter til resultat'!K24</f>
        <v>NoRe_RenteInd_Ialt</v>
      </c>
      <c r="E178" s="50">
        <f>'Noter til resultat'!C24</f>
        <v>0</v>
      </c>
      <c r="F178" s="50">
        <f>'Noter til resultat'!D24</f>
        <v>0</v>
      </c>
      <c r="G178" s="50">
        <f>'Noter til resultat'!E24</f>
        <v>0</v>
      </c>
      <c r="H178" s="50">
        <f>'Noter til resultat'!F24</f>
        <v>0</v>
      </c>
      <c r="I178" s="50">
        <f>'Noter til resultat'!G24</f>
        <v>0</v>
      </c>
      <c r="J178" s="50">
        <f>'Noter til resultat'!H24</f>
        <v>0</v>
      </c>
      <c r="K178" s="50">
        <f>'Noter til resultat'!I24</f>
        <v>0</v>
      </c>
      <c r="L178" s="404"/>
      <c r="M178" s="404"/>
      <c r="N178" s="404"/>
      <c r="O178" s="404"/>
      <c r="Q178" s="15">
        <f t="shared" si="11"/>
        <v>18</v>
      </c>
      <c r="R178" s="15" t="str">
        <f t="shared" ca="1" si="12"/>
        <v>'Noter til resultat'!G24</v>
      </c>
    </row>
    <row r="179" spans="1:18">
      <c r="A179" s="22" t="str">
        <f t="shared" ca="1" si="10"/>
        <v>'Noter til resultat'</v>
      </c>
      <c r="B179" s="22"/>
      <c r="C179" s="22" t="str">
        <f>'Noter til resultat'!B27</f>
        <v>Kreditinstitutter og centralbanker</v>
      </c>
      <c r="D179" s="123" t="str">
        <f>'Noter til resultat'!K27</f>
        <v>NoRe_RenteUdg_KredInst</v>
      </c>
      <c r="E179" s="50">
        <f>'Noter til resultat'!C27</f>
        <v>0</v>
      </c>
      <c r="F179" s="50">
        <f>'Noter til resultat'!D27</f>
        <v>0</v>
      </c>
      <c r="G179" s="50">
        <f>'Noter til resultat'!E27</f>
        <v>0</v>
      </c>
      <c r="H179" s="50">
        <f>'Noter til resultat'!F27</f>
        <v>0</v>
      </c>
      <c r="I179" s="50">
        <f>'Noter til resultat'!G27</f>
        <v>0</v>
      </c>
      <c r="J179" s="50">
        <f>'Noter til resultat'!H27</f>
        <v>0</v>
      </c>
      <c r="K179" s="50">
        <f>'Noter til resultat'!I27</f>
        <v>0</v>
      </c>
      <c r="L179" s="404"/>
      <c r="M179" s="404"/>
      <c r="N179" s="404"/>
      <c r="O179" s="404"/>
      <c r="Q179" s="15">
        <f t="shared" si="11"/>
        <v>22</v>
      </c>
      <c r="R179" s="15" t="str">
        <f t="shared" ca="1" si="12"/>
        <v>'Noter til resultat'!G27</v>
      </c>
    </row>
    <row r="180" spans="1:18">
      <c r="A180" s="22" t="str">
        <f t="shared" ca="1" si="10"/>
        <v>'Noter til resultat'</v>
      </c>
      <c r="B180" s="22"/>
      <c r="C180" s="22" t="str">
        <f>'Noter til resultat'!B28</f>
        <v>Indlån og anden gæld</v>
      </c>
      <c r="D180" s="123" t="str">
        <f>'Noter til resultat'!K28</f>
        <v>NoRe_RenteUdg_Indlaan</v>
      </c>
      <c r="E180" s="50">
        <f>'Noter til resultat'!C28</f>
        <v>0</v>
      </c>
      <c r="F180" s="50">
        <f>'Noter til resultat'!D28</f>
        <v>0</v>
      </c>
      <c r="G180" s="50">
        <f>'Noter til resultat'!E28</f>
        <v>0</v>
      </c>
      <c r="H180" s="50">
        <f>'Noter til resultat'!F28</f>
        <v>0</v>
      </c>
      <c r="I180" s="50">
        <f>'Noter til resultat'!G28</f>
        <v>0</v>
      </c>
      <c r="J180" s="50">
        <f>'Noter til resultat'!H28</f>
        <v>0</v>
      </c>
      <c r="K180" s="50">
        <f>'Noter til resultat'!I28</f>
        <v>0</v>
      </c>
      <c r="L180" s="404"/>
      <c r="M180" s="404"/>
      <c r="N180" s="404"/>
      <c r="O180" s="404"/>
      <c r="Q180" s="15">
        <f t="shared" si="11"/>
        <v>21</v>
      </c>
      <c r="R180" s="15" t="str">
        <f t="shared" ca="1" si="12"/>
        <v>'Noter til resultat'!G28</v>
      </c>
    </row>
    <row r="181" spans="1:18">
      <c r="A181" s="22" t="str">
        <f t="shared" ca="1" si="10"/>
        <v>'Noter til resultat'</v>
      </c>
      <c r="B181" s="22"/>
      <c r="C181" s="22" t="str">
        <f>'Noter til resultat'!B29</f>
        <v>Udstedte obligationer</v>
      </c>
      <c r="D181" s="123" t="str">
        <f>'Noter til resultat'!K29</f>
        <v>NoRe_RenteUdg_UdsObl</v>
      </c>
      <c r="E181" s="50">
        <f>'Noter til resultat'!C29</f>
        <v>0</v>
      </c>
      <c r="F181" s="50">
        <f>'Noter til resultat'!D29</f>
        <v>0</v>
      </c>
      <c r="G181" s="50">
        <f>'Noter til resultat'!E29</f>
        <v>0</v>
      </c>
      <c r="H181" s="50">
        <f>'Noter til resultat'!F29</f>
        <v>0</v>
      </c>
      <c r="I181" s="50">
        <f>'Noter til resultat'!G29</f>
        <v>0</v>
      </c>
      <c r="J181" s="50">
        <f>'Noter til resultat'!H29</f>
        <v>0</v>
      </c>
      <c r="K181" s="50">
        <f>'Noter til resultat'!I29</f>
        <v>0</v>
      </c>
      <c r="L181" s="404"/>
      <c r="M181" s="404"/>
      <c r="N181" s="404"/>
      <c r="O181" s="404"/>
      <c r="Q181" s="15">
        <f t="shared" ref="Q181:Q226" si="15">LEN(D181)</f>
        <v>20</v>
      </c>
      <c r="R181" s="15" t="str">
        <f t="shared" ref="R181:R212" ca="1" si="16">MID(_xlfn.FORMULATEXT(I181),2,300)</f>
        <v>'Noter til resultat'!G29</v>
      </c>
    </row>
    <row r="182" spans="1:18">
      <c r="A182" s="22" t="str">
        <f t="shared" ca="1" si="10"/>
        <v>'Noter til resultat'</v>
      </c>
      <c r="B182" s="22"/>
      <c r="C182" s="22" t="str">
        <f>'Noter til resultat'!B30</f>
        <v>… heraf: Realkreditobligationer</v>
      </c>
      <c r="D182" s="123" t="str">
        <f>'Noter til resultat'!K30</f>
        <v>NoRe_RenteUdg_UdsObl_Real</v>
      </c>
      <c r="E182" s="50">
        <f>'Noter til resultat'!C30</f>
        <v>0</v>
      </c>
      <c r="F182" s="50">
        <f>'Noter til resultat'!D30</f>
        <v>0</v>
      </c>
      <c r="G182" s="50">
        <f>'Noter til resultat'!E30</f>
        <v>0</v>
      </c>
      <c r="H182" s="50">
        <f>'Noter til resultat'!F30</f>
        <v>0</v>
      </c>
      <c r="I182" s="50">
        <f>'Noter til resultat'!G30</f>
        <v>0</v>
      </c>
      <c r="J182" s="50">
        <f>'Noter til resultat'!H30</f>
        <v>0</v>
      </c>
      <c r="K182" s="50">
        <f>'Noter til resultat'!I30</f>
        <v>0</v>
      </c>
      <c r="L182" s="404"/>
      <c r="M182" s="404"/>
      <c r="N182" s="404"/>
      <c r="O182" s="404"/>
      <c r="Q182" s="15">
        <f t="shared" si="15"/>
        <v>25</v>
      </c>
      <c r="R182" s="15" t="str">
        <f t="shared" ca="1" si="16"/>
        <v>'Noter til resultat'!G30</v>
      </c>
    </row>
    <row r="183" spans="1:18">
      <c r="A183" s="22" t="str">
        <f t="shared" ca="1" si="10"/>
        <v>'Noter til resultat'</v>
      </c>
      <c r="B183" s="22"/>
      <c r="C183" s="22" t="str">
        <f>'Noter til resultat'!B31</f>
        <v xml:space="preserve">   … heraf: Realkreditobligationer brutto</v>
      </c>
      <c r="D183" s="123" t="str">
        <f>'Noter til resultat'!K31</f>
        <v>NoRe_RenteUdg_UdsObl_RealBrut</v>
      </c>
      <c r="E183" s="50">
        <f>'Noter til resultat'!C31</f>
        <v>0</v>
      </c>
      <c r="F183" s="50">
        <f>'Noter til resultat'!D31</f>
        <v>0</v>
      </c>
      <c r="G183" s="50">
        <f>'Noter til resultat'!E31</f>
        <v>0</v>
      </c>
      <c r="H183" s="50">
        <f>'Noter til resultat'!F31</f>
        <v>0</v>
      </c>
      <c r="I183" s="50">
        <f>'Noter til resultat'!G31</f>
        <v>0</v>
      </c>
      <c r="J183" s="50">
        <f>'Noter til resultat'!H31</f>
        <v>0</v>
      </c>
      <c r="K183" s="50">
        <f>'Noter til resultat'!I31</f>
        <v>0</v>
      </c>
      <c r="L183" s="404"/>
      <c r="M183" s="404"/>
      <c r="N183" s="404"/>
      <c r="O183" s="404"/>
      <c r="Q183" s="15">
        <f t="shared" si="15"/>
        <v>29</v>
      </c>
      <c r="R183" s="15" t="str">
        <f t="shared" ca="1" si="16"/>
        <v>'Noter til resultat'!G31</v>
      </c>
    </row>
    <row r="184" spans="1:18">
      <c r="A184" s="22" t="str">
        <f t="shared" ca="1" si="10"/>
        <v>'Noter til resultat'</v>
      </c>
      <c r="B184" s="22"/>
      <c r="C184" s="22" t="str">
        <f>'Noter til resultat'!B32</f>
        <v xml:space="preserve">   … heraf: Beholdning af egne realkreditobligationer til modregning</v>
      </c>
      <c r="D184" s="123" t="str">
        <f>'Noter til resultat'!K32</f>
        <v>NoRe_RenteUdg_UdsObl_RealModr</v>
      </c>
      <c r="E184" s="50">
        <f>'Noter til resultat'!C32</f>
        <v>0</v>
      </c>
      <c r="F184" s="50">
        <f>'Noter til resultat'!D32</f>
        <v>0</v>
      </c>
      <c r="G184" s="50">
        <f>'Noter til resultat'!E32</f>
        <v>0</v>
      </c>
      <c r="H184" s="50">
        <f>'Noter til resultat'!F32</f>
        <v>0</v>
      </c>
      <c r="I184" s="50">
        <f>'Noter til resultat'!G32</f>
        <v>0</v>
      </c>
      <c r="J184" s="50">
        <f>'Noter til resultat'!H32</f>
        <v>0</v>
      </c>
      <c r="K184" s="50">
        <f>'Noter til resultat'!I32</f>
        <v>0</v>
      </c>
      <c r="L184" s="404"/>
      <c r="M184" s="404"/>
      <c r="N184" s="404"/>
      <c r="O184" s="404"/>
      <c r="Q184" s="15">
        <f t="shared" si="15"/>
        <v>29</v>
      </c>
      <c r="R184" s="15" t="str">
        <f t="shared" ca="1" si="16"/>
        <v>'Noter til resultat'!G32</v>
      </c>
    </row>
    <row r="185" spans="1:18">
      <c r="A185" s="22" t="str">
        <f t="shared" ca="1" si="10"/>
        <v>'Noter til resultat'</v>
      </c>
      <c r="B185" s="22"/>
      <c r="C185" s="22" t="str">
        <f>'Noter til resultat'!B33</f>
        <v>… heraf: Øvrige udstedte obligationer</v>
      </c>
      <c r="D185" s="123" t="str">
        <f>'Noter til resultat'!K33</f>
        <v>NoRe_RenteUdg_UdsObl_Oevr</v>
      </c>
      <c r="E185" s="50">
        <f>'Noter til resultat'!C33</f>
        <v>0</v>
      </c>
      <c r="F185" s="50">
        <f>'Noter til resultat'!D33</f>
        <v>0</v>
      </c>
      <c r="G185" s="50">
        <f>'Noter til resultat'!E33</f>
        <v>0</v>
      </c>
      <c r="H185" s="50">
        <f>'Noter til resultat'!F33</f>
        <v>0</v>
      </c>
      <c r="I185" s="50">
        <f>'Noter til resultat'!G33</f>
        <v>0</v>
      </c>
      <c r="J185" s="50">
        <f>'Noter til resultat'!H33</f>
        <v>0</v>
      </c>
      <c r="K185" s="50">
        <f>'Noter til resultat'!I33</f>
        <v>0</v>
      </c>
      <c r="L185" s="404"/>
      <c r="M185" s="404"/>
      <c r="N185" s="404"/>
      <c r="O185" s="404"/>
      <c r="Q185" s="15">
        <f t="shared" si="15"/>
        <v>25</v>
      </c>
      <c r="R185" s="15" t="str">
        <f t="shared" ca="1" si="16"/>
        <v>'Noter til resultat'!G33</v>
      </c>
    </row>
    <row r="186" spans="1:18">
      <c r="A186" s="22" t="str">
        <f t="shared" ca="1" si="10"/>
        <v>'Noter til resultat'</v>
      </c>
      <c r="B186" s="22"/>
      <c r="C186" s="22" t="str">
        <f>'Noter til resultat'!B34</f>
        <v>Efterstillede kapitalindskud</v>
      </c>
      <c r="D186" s="123" t="str">
        <f>'Noter til resultat'!K34</f>
        <v>NoRe_RenteUdg_EftKap</v>
      </c>
      <c r="E186" s="50">
        <f>'Noter til resultat'!C34</f>
        <v>0</v>
      </c>
      <c r="F186" s="50">
        <f>'Noter til resultat'!D34</f>
        <v>0</v>
      </c>
      <c r="G186" s="50">
        <f>'Noter til resultat'!E34</f>
        <v>0</v>
      </c>
      <c r="H186" s="50">
        <f>'Noter til resultat'!F34</f>
        <v>0</v>
      </c>
      <c r="I186" s="50">
        <f>'Noter til resultat'!G34</f>
        <v>0</v>
      </c>
      <c r="J186" s="50">
        <f>'Noter til resultat'!H34</f>
        <v>0</v>
      </c>
      <c r="K186" s="50">
        <f>'Noter til resultat'!I34</f>
        <v>0</v>
      </c>
      <c r="L186" s="404"/>
      <c r="M186" s="404"/>
      <c r="N186" s="404"/>
      <c r="O186" s="404"/>
      <c r="Q186" s="15">
        <f t="shared" si="15"/>
        <v>20</v>
      </c>
      <c r="R186" s="15" t="str">
        <f t="shared" ca="1" si="16"/>
        <v>'Noter til resultat'!G34</v>
      </c>
    </row>
    <row r="187" spans="1:18">
      <c r="A187" s="22" t="str">
        <f t="shared" ca="1" si="10"/>
        <v>'Noter til resultat'</v>
      </c>
      <c r="B187" s="22"/>
      <c r="C187" s="22" t="str">
        <f>'Noter til resultat'!B35</f>
        <v>Øvrige renteudgifter</v>
      </c>
      <c r="D187" s="123" t="str">
        <f>'Noter til resultat'!K35</f>
        <v>NoRe_RenteUdg_Oevr</v>
      </c>
      <c r="E187" s="50">
        <f>'Noter til resultat'!C35</f>
        <v>0</v>
      </c>
      <c r="F187" s="50">
        <f>'Noter til resultat'!D35</f>
        <v>0</v>
      </c>
      <c r="G187" s="50">
        <f>'Noter til resultat'!E35</f>
        <v>0</v>
      </c>
      <c r="H187" s="50">
        <f>'Noter til resultat'!F35</f>
        <v>0</v>
      </c>
      <c r="I187" s="50">
        <f>'Noter til resultat'!G35</f>
        <v>0</v>
      </c>
      <c r="J187" s="50">
        <f>'Noter til resultat'!H35</f>
        <v>0</v>
      </c>
      <c r="K187" s="50">
        <f>'Noter til resultat'!I35</f>
        <v>0</v>
      </c>
      <c r="L187" s="404"/>
      <c r="M187" s="404"/>
      <c r="N187" s="404"/>
      <c r="O187" s="404"/>
      <c r="Q187" s="15">
        <f t="shared" si="15"/>
        <v>18</v>
      </c>
      <c r="R187" s="15" t="str">
        <f t="shared" ca="1" si="16"/>
        <v>'Noter til resultat'!G35</v>
      </c>
    </row>
    <row r="188" spans="1:18">
      <c r="A188" s="22" t="str">
        <f t="shared" ca="1" si="10"/>
        <v>'Noter til resultat'</v>
      </c>
      <c r="B188" s="22"/>
      <c r="C188" s="22" t="str">
        <f>'Noter til resultat'!B36</f>
        <v>Renteudgifter i alt</v>
      </c>
      <c r="D188" s="123" t="str">
        <f>'Noter til resultat'!K36</f>
        <v>NoRe_RenteUdg_Ialt</v>
      </c>
      <c r="E188" s="50">
        <f>'Noter til resultat'!C36</f>
        <v>0</v>
      </c>
      <c r="F188" s="50">
        <f>'Noter til resultat'!D36</f>
        <v>0</v>
      </c>
      <c r="G188" s="50">
        <f>'Noter til resultat'!E36</f>
        <v>0</v>
      </c>
      <c r="H188" s="50">
        <f>'Noter til resultat'!F36</f>
        <v>0</v>
      </c>
      <c r="I188" s="50">
        <f>'Noter til resultat'!G36</f>
        <v>0</v>
      </c>
      <c r="J188" s="50">
        <f>'Noter til resultat'!H36</f>
        <v>0</v>
      </c>
      <c r="K188" s="50">
        <f>'Noter til resultat'!I36</f>
        <v>0</v>
      </c>
      <c r="L188" s="404"/>
      <c r="M188" s="404"/>
      <c r="N188" s="404"/>
      <c r="O188" s="404"/>
      <c r="Q188" s="15">
        <f t="shared" si="15"/>
        <v>18</v>
      </c>
      <c r="R188" s="15" t="str">
        <f t="shared" ca="1" si="16"/>
        <v>'Noter til resultat'!G36</v>
      </c>
    </row>
    <row r="189" spans="1:18">
      <c r="A189" s="22" t="str">
        <f t="shared" ca="1" si="10"/>
        <v>'Noter til resultat'</v>
      </c>
      <c r="B189" s="22"/>
      <c r="C189" s="22" t="str">
        <f>'Noter til resultat'!B39</f>
        <v>Realkreditudlån</v>
      </c>
      <c r="D189" s="123" t="str">
        <f>'Noter til resultat'!K39</f>
        <v>NoRe_Kursreg_RealUdl</v>
      </c>
      <c r="E189" s="50">
        <f>'Noter til resultat'!C39</f>
        <v>0</v>
      </c>
      <c r="F189" s="50">
        <f>'Noter til resultat'!D39</f>
        <v>0</v>
      </c>
      <c r="G189" s="50">
        <f>'Noter til resultat'!E39</f>
        <v>0</v>
      </c>
      <c r="H189" s="50">
        <f>'Noter til resultat'!F39</f>
        <v>0</v>
      </c>
      <c r="I189" s="50">
        <f>'Noter til resultat'!G39</f>
        <v>0</v>
      </c>
      <c r="J189" s="50">
        <f>'Noter til resultat'!H39</f>
        <v>0</v>
      </c>
      <c r="K189" s="50">
        <f>'Noter til resultat'!I39</f>
        <v>0</v>
      </c>
      <c r="L189" s="404"/>
      <c r="M189" s="404"/>
      <c r="N189" s="404"/>
      <c r="O189" s="404"/>
      <c r="Q189" s="15">
        <f t="shared" si="15"/>
        <v>20</v>
      </c>
      <c r="R189" s="15" t="str">
        <f t="shared" ca="1" si="16"/>
        <v>'Noter til resultat'!G39</v>
      </c>
    </row>
    <row r="190" spans="1:18">
      <c r="A190" s="22" t="str">
        <f t="shared" ca="1" si="10"/>
        <v>'Noter til resultat'</v>
      </c>
      <c r="B190" s="22"/>
      <c r="C190" s="22" t="str">
        <f>'Noter til resultat'!B40</f>
        <v>Obligationer</v>
      </c>
      <c r="D190" s="123" t="str">
        <f>'Noter til resultat'!K40</f>
        <v>NoRe_Kursreg_Obl</v>
      </c>
      <c r="E190" s="50">
        <f>'Noter til resultat'!C40</f>
        <v>0</v>
      </c>
      <c r="F190" s="50">
        <f>'Noter til resultat'!D40</f>
        <v>0</v>
      </c>
      <c r="G190" s="50">
        <f>'Noter til resultat'!E40</f>
        <v>0</v>
      </c>
      <c r="H190" s="50">
        <f>'Noter til resultat'!F40</f>
        <v>0</v>
      </c>
      <c r="I190" s="50">
        <f>'Noter til resultat'!G40</f>
        <v>0</v>
      </c>
      <c r="J190" s="50">
        <f>'Noter til resultat'!H40</f>
        <v>0</v>
      </c>
      <c r="K190" s="50">
        <f>'Noter til resultat'!I40</f>
        <v>0</v>
      </c>
      <c r="L190" s="404"/>
      <c r="M190" s="404"/>
      <c r="N190" s="404"/>
      <c r="O190" s="404"/>
      <c r="Q190" s="15">
        <f t="shared" si="15"/>
        <v>16</v>
      </c>
      <c r="R190" s="15" t="str">
        <f t="shared" ca="1" si="16"/>
        <v>'Noter til resultat'!G40</v>
      </c>
    </row>
    <row r="191" spans="1:18">
      <c r="A191" s="22" t="str">
        <f t="shared" ca="1" si="10"/>
        <v>'Noter til resultat'</v>
      </c>
      <c r="B191" s="22"/>
      <c r="C191" s="22" t="str">
        <f>'Noter til resultat'!B41</f>
        <v>Aktier mv.</v>
      </c>
      <c r="D191" s="123" t="str">
        <f>'Noter til resultat'!K41</f>
        <v>NoRe_Kursreg_Aktier</v>
      </c>
      <c r="E191" s="50">
        <f>'Noter til resultat'!C41</f>
        <v>0</v>
      </c>
      <c r="F191" s="50">
        <f>'Noter til resultat'!D41</f>
        <v>0</v>
      </c>
      <c r="G191" s="50">
        <f>'Noter til resultat'!E41</f>
        <v>0</v>
      </c>
      <c r="H191" s="50">
        <f>'Noter til resultat'!F41</f>
        <v>0</v>
      </c>
      <c r="I191" s="50">
        <f>'Noter til resultat'!G41</f>
        <v>0</v>
      </c>
      <c r="J191" s="50">
        <f>'Noter til resultat'!H41</f>
        <v>0</v>
      </c>
      <c r="K191" s="50">
        <f>'Noter til resultat'!I41</f>
        <v>0</v>
      </c>
      <c r="L191" s="404"/>
      <c r="M191" s="404"/>
      <c r="N191" s="404"/>
      <c r="O191" s="404"/>
      <c r="Q191" s="15">
        <f t="shared" si="15"/>
        <v>19</v>
      </c>
      <c r="R191" s="15" t="str">
        <f t="shared" ca="1" si="16"/>
        <v>'Noter til resultat'!G41</v>
      </c>
    </row>
    <row r="192" spans="1:18">
      <c r="A192" s="22" t="str">
        <f t="shared" ca="1" si="10"/>
        <v>'Noter til resultat'</v>
      </c>
      <c r="B192" s="22"/>
      <c r="C192" s="22" t="str">
        <f>'Noter til resultat'!B42</f>
        <v>Valuta</v>
      </c>
      <c r="D192" s="123" t="str">
        <f>'Noter til resultat'!K42</f>
        <v>NoRe_Kursreg_Valuta</v>
      </c>
      <c r="E192" s="50">
        <f>'Noter til resultat'!C42</f>
        <v>0</v>
      </c>
      <c r="F192" s="50">
        <f>'Noter til resultat'!D42</f>
        <v>0</v>
      </c>
      <c r="G192" s="50">
        <f>'Noter til resultat'!E42</f>
        <v>0</v>
      </c>
      <c r="H192" s="50">
        <f>'Noter til resultat'!F42</f>
        <v>0</v>
      </c>
      <c r="I192" s="50">
        <f>'Noter til resultat'!G42</f>
        <v>0</v>
      </c>
      <c r="J192" s="50">
        <f>'Noter til resultat'!H42</f>
        <v>0</v>
      </c>
      <c r="K192" s="50">
        <f>'Noter til resultat'!I42</f>
        <v>0</v>
      </c>
      <c r="L192" s="404"/>
      <c r="M192" s="404"/>
      <c r="N192" s="404"/>
      <c r="O192" s="404"/>
      <c r="Q192" s="15">
        <f t="shared" si="15"/>
        <v>19</v>
      </c>
      <c r="R192" s="15" t="str">
        <f t="shared" ca="1" si="16"/>
        <v>'Noter til resultat'!G42</v>
      </c>
    </row>
    <row r="193" spans="1:18">
      <c r="A193" s="22" t="str">
        <f t="shared" ca="1" si="10"/>
        <v>'Noter til resultat'</v>
      </c>
      <c r="B193" s="22"/>
      <c r="C193" s="22" t="str">
        <f>'Noter til resultat'!B43</f>
        <v>Valuta-, rente-, aktie-, råvare- og andre kontrakter samt afledte finansielle instrumenter</v>
      </c>
      <c r="D193" s="123" t="str">
        <f>'Noter til resultat'!K43</f>
        <v>NoRe_Kursreg_ValRenteMv</v>
      </c>
      <c r="E193" s="50">
        <f>'Noter til resultat'!C43</f>
        <v>0</v>
      </c>
      <c r="F193" s="50">
        <f>'Noter til resultat'!D43</f>
        <v>0</v>
      </c>
      <c r="G193" s="50">
        <f>'Noter til resultat'!E43</f>
        <v>0</v>
      </c>
      <c r="H193" s="50">
        <f>'Noter til resultat'!F43</f>
        <v>0</v>
      </c>
      <c r="I193" s="50">
        <f>'Noter til resultat'!G43</f>
        <v>0</v>
      </c>
      <c r="J193" s="50">
        <f>'Noter til resultat'!H43</f>
        <v>0</v>
      </c>
      <c r="K193" s="50">
        <f>'Noter til resultat'!I43</f>
        <v>0</v>
      </c>
      <c r="L193" s="404"/>
      <c r="M193" s="404"/>
      <c r="N193" s="404"/>
      <c r="O193" s="404"/>
      <c r="Q193" s="15">
        <f t="shared" si="15"/>
        <v>23</v>
      </c>
      <c r="R193" s="15" t="str">
        <f t="shared" ca="1" si="16"/>
        <v>'Noter til resultat'!G43</v>
      </c>
    </row>
    <row r="194" spans="1:18">
      <c r="A194" s="22" t="str">
        <f t="shared" ca="1" si="10"/>
        <v>'Noter til resultat'</v>
      </c>
      <c r="B194" s="22"/>
      <c r="C194" s="22" t="str">
        <f>'Noter til resultat'!B44</f>
        <v xml:space="preserve">… heraf: Valutakontrakter </v>
      </c>
      <c r="D194" s="123" t="str">
        <f>'Noter til resultat'!K44</f>
        <v>NoRe_Kursreg_ValRenteMv_Valuta</v>
      </c>
      <c r="E194" s="50">
        <f>'Noter til resultat'!C44</f>
        <v>0</v>
      </c>
      <c r="F194" s="50">
        <f>'Noter til resultat'!D44</f>
        <v>0</v>
      </c>
      <c r="G194" s="50">
        <f>'Noter til resultat'!E44</f>
        <v>0</v>
      </c>
      <c r="H194" s="50">
        <f>'Noter til resultat'!F44</f>
        <v>0</v>
      </c>
      <c r="I194" s="50">
        <f>'Noter til resultat'!G44</f>
        <v>0</v>
      </c>
      <c r="J194" s="50">
        <f>'Noter til resultat'!H44</f>
        <v>0</v>
      </c>
      <c r="K194" s="50">
        <f>'Noter til resultat'!I44</f>
        <v>0</v>
      </c>
      <c r="L194" s="404"/>
      <c r="M194" s="404"/>
      <c r="N194" s="404"/>
      <c r="O194" s="404"/>
      <c r="Q194" s="15">
        <f t="shared" si="15"/>
        <v>30</v>
      </c>
      <c r="R194" s="15" t="str">
        <f t="shared" ca="1" si="16"/>
        <v>'Noter til resultat'!G44</v>
      </c>
    </row>
    <row r="195" spans="1:18">
      <c r="A195" s="22" t="str">
        <f t="shared" ca="1" si="10"/>
        <v>'Noter til resultat'</v>
      </c>
      <c r="B195" s="22"/>
      <c r="C195" s="22" t="str">
        <f>'Noter til resultat'!B45</f>
        <v xml:space="preserve">… heraf: Rentekontrakter </v>
      </c>
      <c r="D195" s="123" t="str">
        <f>'Noter til resultat'!K45</f>
        <v>NoRe_Kursreg_ValRenteMv_Rente</v>
      </c>
      <c r="E195" s="50">
        <f>'Noter til resultat'!C45</f>
        <v>0</v>
      </c>
      <c r="F195" s="50">
        <f>'Noter til resultat'!D45</f>
        <v>0</v>
      </c>
      <c r="G195" s="50">
        <f>'Noter til resultat'!E45</f>
        <v>0</v>
      </c>
      <c r="H195" s="50">
        <f>'Noter til resultat'!F45</f>
        <v>0</v>
      </c>
      <c r="I195" s="50">
        <f>'Noter til resultat'!G45</f>
        <v>0</v>
      </c>
      <c r="J195" s="50">
        <f>'Noter til resultat'!H45</f>
        <v>0</v>
      </c>
      <c r="K195" s="50">
        <f>'Noter til resultat'!I45</f>
        <v>0</v>
      </c>
      <c r="L195" s="404"/>
      <c r="M195" s="404"/>
      <c r="N195" s="404"/>
      <c r="O195" s="404"/>
      <c r="Q195" s="15">
        <f t="shared" si="15"/>
        <v>29</v>
      </c>
      <c r="R195" s="15" t="str">
        <f t="shared" ca="1" si="16"/>
        <v>'Noter til resultat'!G45</v>
      </c>
    </row>
    <row r="196" spans="1:18">
      <c r="A196" s="22" t="str">
        <f t="shared" ca="1" si="10"/>
        <v>'Noter til resultat'</v>
      </c>
      <c r="B196" s="22"/>
      <c r="C196" s="22" t="str">
        <f>'Noter til resultat'!B46</f>
        <v xml:space="preserve">… heraf: Aktiekontrakter </v>
      </c>
      <c r="D196" s="123" t="str">
        <f>'Noter til resultat'!K46</f>
        <v>NoRe_Kursreg_ValRenteMv_Aktier</v>
      </c>
      <c r="E196" s="50">
        <f>'Noter til resultat'!C46</f>
        <v>0</v>
      </c>
      <c r="F196" s="50">
        <f>'Noter til resultat'!D46</f>
        <v>0</v>
      </c>
      <c r="G196" s="50">
        <f>'Noter til resultat'!E46</f>
        <v>0</v>
      </c>
      <c r="H196" s="50">
        <f>'Noter til resultat'!F46</f>
        <v>0</v>
      </c>
      <c r="I196" s="50">
        <f>'Noter til resultat'!G46</f>
        <v>0</v>
      </c>
      <c r="J196" s="50">
        <f>'Noter til resultat'!H46</f>
        <v>0</v>
      </c>
      <c r="K196" s="50">
        <f>'Noter til resultat'!I46</f>
        <v>0</v>
      </c>
      <c r="L196" s="404"/>
      <c r="M196" s="404"/>
      <c r="N196" s="404"/>
      <c r="O196" s="404"/>
      <c r="Q196" s="15">
        <f t="shared" si="15"/>
        <v>30</v>
      </c>
      <c r="R196" s="15" t="str">
        <f t="shared" ca="1" si="16"/>
        <v>'Noter til resultat'!G46</v>
      </c>
    </row>
    <row r="197" spans="1:18">
      <c r="A197" s="22" t="str">
        <f t="shared" ca="1" si="10"/>
        <v>'Noter til resultat'</v>
      </c>
      <c r="B197" s="22"/>
      <c r="C197" s="22" t="str">
        <f>'Noter til resultat'!B47</f>
        <v>Udstedte obligationer</v>
      </c>
      <c r="D197" s="123" t="str">
        <f>'Noter til resultat'!K47</f>
        <v>NoRe_Kursreg_UdsObl</v>
      </c>
      <c r="E197" s="50">
        <f>'Noter til resultat'!C47</f>
        <v>0</v>
      </c>
      <c r="F197" s="50">
        <f>'Noter til resultat'!D47</f>
        <v>0</v>
      </c>
      <c r="G197" s="50">
        <f>'Noter til resultat'!E47</f>
        <v>0</v>
      </c>
      <c r="H197" s="50">
        <f>'Noter til resultat'!F47</f>
        <v>0</v>
      </c>
      <c r="I197" s="50">
        <f>'Noter til resultat'!G47</f>
        <v>0</v>
      </c>
      <c r="J197" s="50">
        <f>'Noter til resultat'!H47</f>
        <v>0</v>
      </c>
      <c r="K197" s="50">
        <f>'Noter til resultat'!I47</f>
        <v>0</v>
      </c>
      <c r="L197" s="404"/>
      <c r="M197" s="404"/>
      <c r="N197" s="404"/>
      <c r="O197" s="404"/>
      <c r="Q197" s="15">
        <f t="shared" si="15"/>
        <v>19</v>
      </c>
      <c r="R197" s="15" t="str">
        <f t="shared" ca="1" si="16"/>
        <v>'Noter til resultat'!G47</v>
      </c>
    </row>
    <row r="198" spans="1:18">
      <c r="A198" s="22" t="str">
        <f t="shared" ca="1" si="10"/>
        <v>'Noter til resultat'</v>
      </c>
      <c r="B198" s="22"/>
      <c r="C198" s="22" t="str">
        <f>'Noter til resultat'!B48</f>
        <v>Øvrige kursreguleringer</v>
      </c>
      <c r="D198" s="123" t="str">
        <f>'Noter til resultat'!K48</f>
        <v>NoRe_Kursreg_Oevr</v>
      </c>
      <c r="E198" s="50">
        <f>'Noter til resultat'!C48</f>
        <v>0</v>
      </c>
      <c r="F198" s="50">
        <f>'Noter til resultat'!D48</f>
        <v>0</v>
      </c>
      <c r="G198" s="50">
        <f>'Noter til resultat'!E48</f>
        <v>0</v>
      </c>
      <c r="H198" s="50">
        <f>'Noter til resultat'!F48</f>
        <v>0</v>
      </c>
      <c r="I198" s="50">
        <f>'Noter til resultat'!G48</f>
        <v>0</v>
      </c>
      <c r="J198" s="50">
        <f>'Noter til resultat'!H48</f>
        <v>0</v>
      </c>
      <c r="K198" s="50">
        <f>'Noter til resultat'!I48</f>
        <v>0</v>
      </c>
      <c r="L198" s="404"/>
      <c r="M198" s="404"/>
      <c r="N198" s="404"/>
      <c r="O198" s="404"/>
      <c r="Q198" s="15">
        <f t="shared" si="15"/>
        <v>17</v>
      </c>
      <c r="R198" s="15" t="str">
        <f t="shared" ca="1" si="16"/>
        <v>'Noter til resultat'!G48</v>
      </c>
    </row>
    <row r="199" spans="1:18">
      <c r="A199" s="22" t="str">
        <f t="shared" ca="1" si="10"/>
        <v>'Noter til resultat'</v>
      </c>
      <c r="B199" s="22"/>
      <c r="C199" s="22" t="str">
        <f>'Noter til resultat'!B49</f>
        <v>Kursreguleringer i alt</v>
      </c>
      <c r="D199" s="123" t="str">
        <f>'Noter til resultat'!K49</f>
        <v>NoRe_Kursreg_Ialt</v>
      </c>
      <c r="E199" s="50">
        <f>'Noter til resultat'!C49</f>
        <v>0</v>
      </c>
      <c r="F199" s="50">
        <f>'Noter til resultat'!D49</f>
        <v>0</v>
      </c>
      <c r="G199" s="50">
        <f>'Noter til resultat'!E49</f>
        <v>0</v>
      </c>
      <c r="H199" s="50">
        <f>'Noter til resultat'!F49</f>
        <v>0</v>
      </c>
      <c r="I199" s="50">
        <f>'Noter til resultat'!G49</f>
        <v>0</v>
      </c>
      <c r="J199" s="50">
        <f>'Noter til resultat'!H49</f>
        <v>0</v>
      </c>
      <c r="K199" s="50">
        <f>'Noter til resultat'!I49</f>
        <v>0</v>
      </c>
      <c r="L199" s="404"/>
      <c r="M199" s="404"/>
      <c r="N199" s="404"/>
      <c r="O199" s="404"/>
      <c r="Q199" s="15">
        <f t="shared" si="15"/>
        <v>17</v>
      </c>
      <c r="R199" s="15" t="str">
        <f t="shared" ca="1" si="16"/>
        <v>'Noter til resultat'!G49</v>
      </c>
    </row>
    <row r="200" spans="1:18">
      <c r="A200" s="22" t="str">
        <f t="shared" ca="1" si="10"/>
        <v>'Noter til resultat'</v>
      </c>
      <c r="B200" s="22"/>
      <c r="C200" s="22" t="str">
        <f>'Noter til resultat'!B52</f>
        <v>Udgifter til personale</v>
      </c>
      <c r="D200" s="123" t="str">
        <f>'Noter til resultat'!K52</f>
        <v>NoRe_UdgPersAdm_Udg</v>
      </c>
      <c r="E200" s="50">
        <f>'Noter til resultat'!C52</f>
        <v>0</v>
      </c>
      <c r="F200" s="50">
        <f>'Noter til resultat'!D52</f>
        <v>0</v>
      </c>
      <c r="G200" s="50">
        <f>'Noter til resultat'!E52</f>
        <v>0</v>
      </c>
      <c r="H200" s="50">
        <f>'Noter til resultat'!F52</f>
        <v>0</v>
      </c>
      <c r="I200" s="50">
        <f>'Noter til resultat'!G52</f>
        <v>0</v>
      </c>
      <c r="J200" s="50">
        <f>'Noter til resultat'!H52</f>
        <v>0</v>
      </c>
      <c r="K200" s="50">
        <f>'Noter til resultat'!I52</f>
        <v>0</v>
      </c>
      <c r="L200" s="404"/>
      <c r="M200" s="404"/>
      <c r="N200" s="404"/>
      <c r="O200" s="404"/>
      <c r="Q200" s="15">
        <f t="shared" si="15"/>
        <v>19</v>
      </c>
      <c r="R200" s="15" t="str">
        <f t="shared" ca="1" si="16"/>
        <v>'Noter til resultat'!G52</v>
      </c>
    </row>
    <row r="201" spans="1:18">
      <c r="A201" s="22" t="str">
        <f t="shared" ca="1" si="10"/>
        <v>'Noter til resultat'</v>
      </c>
      <c r="B201" s="22"/>
      <c r="C201" s="22" t="str">
        <f>'Noter til resultat'!B53</f>
        <v>Administrationsudgifter</v>
      </c>
      <c r="D201" s="123" t="str">
        <f>'Noter til resultat'!K53</f>
        <v>NoRe_UdgPersAdm_Adm</v>
      </c>
      <c r="E201" s="50">
        <f>'Noter til resultat'!C53</f>
        <v>0</v>
      </c>
      <c r="F201" s="50">
        <f>'Noter til resultat'!D53</f>
        <v>0</v>
      </c>
      <c r="G201" s="50">
        <f>'Noter til resultat'!E53</f>
        <v>0</v>
      </c>
      <c r="H201" s="50">
        <f>'Noter til resultat'!F53</f>
        <v>0</v>
      </c>
      <c r="I201" s="50">
        <f>'Noter til resultat'!G53</f>
        <v>0</v>
      </c>
      <c r="J201" s="50">
        <f>'Noter til resultat'!H53</f>
        <v>0</v>
      </c>
      <c r="K201" s="50">
        <f>'Noter til resultat'!I53</f>
        <v>0</v>
      </c>
      <c r="L201" s="404"/>
      <c r="M201" s="404"/>
      <c r="N201" s="404"/>
      <c r="O201" s="404"/>
      <c r="Q201" s="15">
        <f t="shared" si="15"/>
        <v>19</v>
      </c>
      <c r="R201" s="15" t="str">
        <f t="shared" ca="1" si="16"/>
        <v>'Noter til resultat'!G53</v>
      </c>
    </row>
    <row r="202" spans="1:18">
      <c r="A202" s="22" t="str">
        <f t="shared" ca="1" si="10"/>
        <v>'Noter til resultat'</v>
      </c>
      <c r="B202" s="22"/>
      <c r="C202" s="22" t="str">
        <f>'Noter til resultat'!B54</f>
        <v>Udgifter til personale og administration i alt</v>
      </c>
      <c r="D202" s="123" t="str">
        <f>'Noter til resultat'!K54</f>
        <v>NoRe_UdgPersAdm_Ialt</v>
      </c>
      <c r="E202" s="50">
        <f>'Noter til resultat'!C54</f>
        <v>0</v>
      </c>
      <c r="F202" s="50">
        <f>'Noter til resultat'!D54</f>
        <v>0</v>
      </c>
      <c r="G202" s="50">
        <f>'Noter til resultat'!E54</f>
        <v>0</v>
      </c>
      <c r="H202" s="50">
        <f>'Noter til resultat'!F54</f>
        <v>0</v>
      </c>
      <c r="I202" s="50">
        <f>'Noter til resultat'!G54</f>
        <v>0</v>
      </c>
      <c r="J202" s="50">
        <f>'Noter til resultat'!H54</f>
        <v>0</v>
      </c>
      <c r="K202" s="50">
        <f>'Noter til resultat'!I54</f>
        <v>0</v>
      </c>
      <c r="L202" s="404"/>
      <c r="M202" s="404"/>
      <c r="N202" s="404"/>
      <c r="O202" s="404"/>
      <c r="Q202" s="15">
        <f t="shared" si="15"/>
        <v>20</v>
      </c>
      <c r="R202" s="15" t="str">
        <f t="shared" ca="1" si="16"/>
        <v>'Noter til resultat'!G54</v>
      </c>
    </row>
    <row r="203" spans="1:18">
      <c r="A203" s="22" t="str">
        <f t="shared" ca="1" si="10"/>
        <v>'Noter til resultat'</v>
      </c>
      <c r="B203" s="22"/>
      <c r="C203" s="22" t="str">
        <f>'Noter til resultat'!B58</f>
        <v>… heraf: Årets nedskrivninger på domicilejendomme</v>
      </c>
      <c r="D203" s="123" t="str">
        <f>'Noter til resultat'!K58</f>
        <v>NoRe_NedImma_Domicil</v>
      </c>
      <c r="E203" s="50">
        <f>'Noter til resultat'!C58</f>
        <v>0</v>
      </c>
      <c r="F203" s="50">
        <f>'Noter til resultat'!D58</f>
        <v>0</v>
      </c>
      <c r="G203" s="50">
        <f>'Noter til resultat'!E58</f>
        <v>0</v>
      </c>
      <c r="H203" s="50">
        <f>'Noter til resultat'!F58</f>
        <v>0</v>
      </c>
      <c r="I203" s="50">
        <f>'Noter til resultat'!G58</f>
        <v>0</v>
      </c>
      <c r="J203" s="50">
        <f>'Noter til resultat'!H58</f>
        <v>0</v>
      </c>
      <c r="K203" s="50">
        <f>'Noter til resultat'!I58</f>
        <v>0</v>
      </c>
      <c r="L203" s="404"/>
      <c r="M203" s="404"/>
      <c r="N203" s="404"/>
      <c r="O203" s="404"/>
      <c r="Q203" s="15">
        <f t="shared" si="15"/>
        <v>20</v>
      </c>
      <c r="R203" s="15" t="str">
        <f t="shared" ca="1" si="16"/>
        <v>'Noter til resultat'!G58</v>
      </c>
    </row>
    <row r="204" spans="1:18">
      <c r="A204" s="22" t="str">
        <f t="shared" ca="1" si="10"/>
        <v>'Noter til resultat'</v>
      </c>
      <c r="B204" s="22"/>
      <c r="C204" s="22" t="str">
        <f>'Noter til resultat'!B59</f>
        <v>… heraf: Årets nedskrivninger på goodwill</v>
      </c>
      <c r="D204" s="123" t="str">
        <f>'Noter til resultat'!K59</f>
        <v>NoRe_NedImma_Goodwill</v>
      </c>
      <c r="E204" s="50">
        <f>'Noter til resultat'!C59</f>
        <v>0</v>
      </c>
      <c r="F204" s="50">
        <f>'Noter til resultat'!D59</f>
        <v>0</v>
      </c>
      <c r="G204" s="50">
        <f>'Noter til resultat'!E59</f>
        <v>0</v>
      </c>
      <c r="H204" s="50">
        <f>'Noter til resultat'!F59</f>
        <v>0</v>
      </c>
      <c r="I204" s="50">
        <f>'Noter til resultat'!G59</f>
        <v>0</v>
      </c>
      <c r="J204" s="50">
        <f>'Noter til resultat'!H59</f>
        <v>0</v>
      </c>
      <c r="K204" s="50">
        <f>'Noter til resultat'!I59</f>
        <v>0</v>
      </c>
      <c r="L204" s="404"/>
      <c r="M204" s="404"/>
      <c r="N204" s="404"/>
      <c r="O204" s="404"/>
      <c r="Q204" s="15">
        <f t="shared" si="15"/>
        <v>21</v>
      </c>
      <c r="R204" s="15" t="str">
        <f t="shared" ca="1" si="16"/>
        <v>'Noter til resultat'!G59</v>
      </c>
    </row>
    <row r="205" spans="1:18">
      <c r="A205" s="22" t="str">
        <f t="shared" ca="1" si="10"/>
        <v>'Noter til resultat'</v>
      </c>
      <c r="B205" s="22"/>
      <c r="C205" s="22" t="str">
        <f>'Noter til resultat'!B62</f>
        <v>Gebyrer og provisionsindtægter</v>
      </c>
      <c r="D205" s="123" t="str">
        <f>'Noter til resultat'!K62</f>
        <v>NoRe_GebyrIndt</v>
      </c>
      <c r="E205" s="50">
        <f>'Noter til resultat'!C62</f>
        <v>0</v>
      </c>
      <c r="F205" s="50">
        <f>'Noter til resultat'!D62</f>
        <v>0</v>
      </c>
      <c r="G205" s="50">
        <f>'Noter til resultat'!E62</f>
        <v>0</v>
      </c>
      <c r="H205" s="50">
        <f>'Noter til resultat'!F62</f>
        <v>0</v>
      </c>
      <c r="I205" s="50">
        <f>'Noter til resultat'!G62</f>
        <v>0</v>
      </c>
      <c r="J205" s="50">
        <f>'Noter til resultat'!H62</f>
        <v>0</v>
      </c>
      <c r="K205" s="50">
        <f>'Noter til resultat'!I62</f>
        <v>0</v>
      </c>
      <c r="L205" s="404"/>
      <c r="M205" s="404"/>
      <c r="N205" s="404"/>
      <c r="O205" s="404"/>
      <c r="Q205" s="15">
        <f t="shared" si="15"/>
        <v>14</v>
      </c>
      <c r="R205" s="15" t="str">
        <f t="shared" ca="1" si="16"/>
        <v>'Noter til resultat'!G62</v>
      </c>
    </row>
    <row r="206" spans="1:18">
      <c r="A206" s="22" t="str">
        <f t="shared" ca="1" si="10"/>
        <v>'Noter til resultat'</v>
      </c>
      <c r="B206" s="22"/>
      <c r="C206" s="22" t="str">
        <f>'Noter til resultat'!B63</f>
        <v>… heraf: Værdipapirhandel og depoter</v>
      </c>
      <c r="D206" s="123" t="str">
        <f>'Noter til resultat'!K63</f>
        <v>NoRe_GebyrIndt_Vaerd</v>
      </c>
      <c r="E206" s="50">
        <f>'Noter til resultat'!C63</f>
        <v>0</v>
      </c>
      <c r="F206" s="50">
        <f>'Noter til resultat'!D63</f>
        <v>0</v>
      </c>
      <c r="G206" s="50">
        <f>'Noter til resultat'!E63</f>
        <v>0</v>
      </c>
      <c r="H206" s="50">
        <f>'Noter til resultat'!F63</f>
        <v>0</v>
      </c>
      <c r="I206" s="50">
        <f>'Noter til resultat'!G63</f>
        <v>0</v>
      </c>
      <c r="J206" s="50">
        <f>'Noter til resultat'!H63</f>
        <v>0</v>
      </c>
      <c r="K206" s="50">
        <f>'Noter til resultat'!I63</f>
        <v>0</v>
      </c>
      <c r="L206" s="404"/>
      <c r="M206" s="404"/>
      <c r="N206" s="404"/>
      <c r="O206" s="404"/>
      <c r="Q206" s="15">
        <f t="shared" si="15"/>
        <v>20</v>
      </c>
      <c r="R206" s="15" t="str">
        <f t="shared" ca="1" si="16"/>
        <v>'Noter til resultat'!G63</v>
      </c>
    </row>
    <row r="207" spans="1:18">
      <c r="A207" s="22" t="str">
        <f t="shared" ca="1" si="10"/>
        <v>'Noter til resultat'</v>
      </c>
      <c r="B207" s="22"/>
      <c r="C207" s="22" t="str">
        <f>'Noter til resultat'!B64</f>
        <v>… heraf: Betalingsformidling</v>
      </c>
      <c r="D207" s="123" t="str">
        <f>'Noter til resultat'!K64</f>
        <v>NoRe_GebyrIndt_Bet</v>
      </c>
      <c r="E207" s="50">
        <f>'Noter til resultat'!C64</f>
        <v>0</v>
      </c>
      <c r="F207" s="50">
        <f>'Noter til resultat'!D64</f>
        <v>0</v>
      </c>
      <c r="G207" s="50">
        <f>'Noter til resultat'!E64</f>
        <v>0</v>
      </c>
      <c r="H207" s="50">
        <f>'Noter til resultat'!F64</f>
        <v>0</v>
      </c>
      <c r="I207" s="50">
        <f>'Noter til resultat'!G64</f>
        <v>0</v>
      </c>
      <c r="J207" s="50">
        <f>'Noter til resultat'!H64</f>
        <v>0</v>
      </c>
      <c r="K207" s="50">
        <f>'Noter til resultat'!I64</f>
        <v>0</v>
      </c>
      <c r="L207" s="404"/>
      <c r="M207" s="404"/>
      <c r="N207" s="404"/>
      <c r="O207" s="404"/>
      <c r="Q207" s="15">
        <f t="shared" si="15"/>
        <v>18</v>
      </c>
      <c r="R207" s="15" t="str">
        <f t="shared" ca="1" si="16"/>
        <v>'Noter til resultat'!G64</v>
      </c>
    </row>
    <row r="208" spans="1:18">
      <c r="A208" s="22" t="str">
        <f t="shared" ca="1" si="10"/>
        <v>'Noter til resultat'</v>
      </c>
      <c r="B208" s="22"/>
      <c r="C208" s="22" t="str">
        <f>'Noter til resultat'!B65</f>
        <v>… heraf: Lånesagsgebyrer</v>
      </c>
      <c r="D208" s="123" t="str">
        <f>'Noter til resultat'!K65</f>
        <v>NoRe_GebyrIndt_Laan</v>
      </c>
      <c r="E208" s="50">
        <f>'Noter til resultat'!C65</f>
        <v>0</v>
      </c>
      <c r="F208" s="50">
        <f>'Noter til resultat'!D65</f>
        <v>0</v>
      </c>
      <c r="G208" s="50">
        <f>'Noter til resultat'!E65</f>
        <v>0</v>
      </c>
      <c r="H208" s="50">
        <f>'Noter til resultat'!F65</f>
        <v>0</v>
      </c>
      <c r="I208" s="50">
        <f>'Noter til resultat'!G65</f>
        <v>0</v>
      </c>
      <c r="J208" s="50">
        <f>'Noter til resultat'!H65</f>
        <v>0</v>
      </c>
      <c r="K208" s="50">
        <f>'Noter til resultat'!I65</f>
        <v>0</v>
      </c>
      <c r="L208" s="404"/>
      <c r="M208" s="404"/>
      <c r="N208" s="404"/>
      <c r="O208" s="404"/>
      <c r="Q208" s="15">
        <f t="shared" si="15"/>
        <v>19</v>
      </c>
      <c r="R208" s="15" t="str">
        <f t="shared" ca="1" si="16"/>
        <v>'Noter til resultat'!G65</v>
      </c>
    </row>
    <row r="209" spans="1:18">
      <c r="A209" s="22" t="str">
        <f t="shared" ca="1" si="10"/>
        <v>'Noter til resultat'</v>
      </c>
      <c r="B209" s="22"/>
      <c r="C209" s="22" t="str">
        <f>'Noter til resultat'!B66</f>
        <v>… heraf: Garantiprovision</v>
      </c>
      <c r="D209" s="123" t="str">
        <f>'Noter til resultat'!K66</f>
        <v>NoRe_GebyrIndt_Gar</v>
      </c>
      <c r="E209" s="50">
        <f>'Noter til resultat'!C66</f>
        <v>0</v>
      </c>
      <c r="F209" s="50">
        <f>'Noter til resultat'!D66</f>
        <v>0</v>
      </c>
      <c r="G209" s="50">
        <f>'Noter til resultat'!E66</f>
        <v>0</v>
      </c>
      <c r="H209" s="50">
        <f>'Noter til resultat'!F66</f>
        <v>0</v>
      </c>
      <c r="I209" s="50">
        <f>'Noter til resultat'!G66</f>
        <v>0</v>
      </c>
      <c r="J209" s="50">
        <f>'Noter til resultat'!H66</f>
        <v>0</v>
      </c>
      <c r="K209" s="50">
        <f>'Noter til resultat'!I66</f>
        <v>0</v>
      </c>
      <c r="L209" s="404"/>
      <c r="M209" s="404"/>
      <c r="N209" s="404"/>
      <c r="O209" s="404"/>
      <c r="Q209" s="15">
        <f t="shared" si="15"/>
        <v>18</v>
      </c>
      <c r="R209" s="15" t="str">
        <f t="shared" ca="1" si="16"/>
        <v>'Noter til resultat'!G66</v>
      </c>
    </row>
    <row r="210" spans="1:18">
      <c r="A210" s="22" t="str">
        <f t="shared" ca="1" si="10"/>
        <v>'Noter til resultat'</v>
      </c>
      <c r="B210" s="22"/>
      <c r="C210" s="22" t="str">
        <f>'Noter til resultat'!B67</f>
        <v>… heraf: Øvrige gebyrer og provisioner</v>
      </c>
      <c r="D210" s="123" t="str">
        <f>'Noter til resultat'!K67</f>
        <v>NoRe_GebyrIndt_Oevr</v>
      </c>
      <c r="E210" s="50">
        <f>'Noter til resultat'!C67</f>
        <v>0</v>
      </c>
      <c r="F210" s="50">
        <f>'Noter til resultat'!D67</f>
        <v>0</v>
      </c>
      <c r="G210" s="50">
        <f>'Noter til resultat'!E67</f>
        <v>0</v>
      </c>
      <c r="H210" s="50">
        <f>'Noter til resultat'!F67</f>
        <v>0</v>
      </c>
      <c r="I210" s="50">
        <f>'Noter til resultat'!G67</f>
        <v>0</v>
      </c>
      <c r="J210" s="50">
        <f>'Noter til resultat'!H67</f>
        <v>0</v>
      </c>
      <c r="K210" s="50">
        <f>'Noter til resultat'!I67</f>
        <v>0</v>
      </c>
      <c r="L210" s="404"/>
      <c r="M210" s="404"/>
      <c r="N210" s="404"/>
      <c r="O210" s="404"/>
      <c r="Q210" s="15">
        <f t="shared" si="15"/>
        <v>19</v>
      </c>
      <c r="R210" s="15" t="str">
        <f t="shared" ca="1" si="16"/>
        <v>'Noter til resultat'!G67</v>
      </c>
    </row>
    <row r="211" spans="1:18">
      <c r="A211" s="22" t="str">
        <f t="shared" ca="1" si="10"/>
        <v>'Noter til resultat'</v>
      </c>
      <c r="B211" s="22"/>
      <c r="C211" s="22" t="str">
        <f>'Noter til resultat'!B68</f>
        <v>Afgivne gebyrer og provisionsudgifter (anføres hér med positivt fortegn)</v>
      </c>
      <c r="D211" s="123" t="str">
        <f>'Noter til resultat'!K68</f>
        <v>NoRe_GebyrUdg</v>
      </c>
      <c r="E211" s="50">
        <f>'Noter til resultat'!C68</f>
        <v>0</v>
      </c>
      <c r="F211" s="50">
        <f>'Noter til resultat'!D68</f>
        <v>0</v>
      </c>
      <c r="G211" s="50">
        <f>'Noter til resultat'!E68</f>
        <v>0</v>
      </c>
      <c r="H211" s="50">
        <f>'Noter til resultat'!F68</f>
        <v>0</v>
      </c>
      <c r="I211" s="50">
        <f>'Noter til resultat'!G68</f>
        <v>0</v>
      </c>
      <c r="J211" s="50">
        <f>'Noter til resultat'!H68</f>
        <v>0</v>
      </c>
      <c r="K211" s="50">
        <f>'Noter til resultat'!I68</f>
        <v>0</v>
      </c>
      <c r="L211" s="404"/>
      <c r="M211" s="404"/>
      <c r="N211" s="404"/>
      <c r="O211" s="404"/>
      <c r="Q211" s="15">
        <f t="shared" si="15"/>
        <v>13</v>
      </c>
      <c r="R211" s="15" t="str">
        <f t="shared" ca="1" si="16"/>
        <v>'Noter til resultat'!G68</v>
      </c>
    </row>
    <row r="212" spans="1:18">
      <c r="A212" s="22" t="str">
        <f t="shared" ca="1" si="10"/>
        <v>'Noter til resultat'</v>
      </c>
      <c r="B212" s="22"/>
      <c r="C212" s="22" t="str">
        <f>'Noter til resultat'!B69</f>
        <v>Netto gebyrindtægter</v>
      </c>
      <c r="D212" s="123" t="str">
        <f>'Noter til resultat'!K69</f>
        <v>NoRe_NettoGebyr</v>
      </c>
      <c r="E212" s="50">
        <f>'Noter til resultat'!C69</f>
        <v>0</v>
      </c>
      <c r="F212" s="50">
        <f>'Noter til resultat'!D69</f>
        <v>0</v>
      </c>
      <c r="G212" s="50">
        <f>'Noter til resultat'!E69</f>
        <v>0</v>
      </c>
      <c r="H212" s="50">
        <f>'Noter til resultat'!F69</f>
        <v>0</v>
      </c>
      <c r="I212" s="50">
        <f>'Noter til resultat'!G69</f>
        <v>0</v>
      </c>
      <c r="J212" s="50">
        <f>'Noter til resultat'!H69</f>
        <v>0</v>
      </c>
      <c r="K212" s="50">
        <f>'Noter til resultat'!I69</f>
        <v>0</v>
      </c>
      <c r="L212" s="404"/>
      <c r="M212" s="404"/>
      <c r="N212" s="404"/>
      <c r="O212" s="404"/>
      <c r="Q212" s="15">
        <f t="shared" si="15"/>
        <v>15</v>
      </c>
      <c r="R212" s="15" t="str">
        <f t="shared" ca="1" si="16"/>
        <v>'Noter til resultat'!G69</v>
      </c>
    </row>
    <row r="213" spans="1:18">
      <c r="A213" s="1" t="str">
        <f t="shared" ref="A213:A279" ca="1" si="17">MID(R213,1,FIND("!",R213,1)-1)</f>
        <v>'Noter til rentebærende poster'</v>
      </c>
      <c r="B213" s="1" t="str">
        <f>'Noter til rentebærende poster'!A1</f>
        <v>Noter til rentebærende poster</v>
      </c>
      <c r="C213" s="1" t="str">
        <f>'Noter til rentebærende poster'!B7</f>
        <v>Kassebeholdning mv.</v>
      </c>
      <c r="D213" s="93" t="str">
        <f>'Noter til rentebærende poster'!AH7</f>
        <v>NRP_Rente_Aktiv_Kasse</v>
      </c>
      <c r="E213" s="30">
        <f>'Noter til rentebærende poster'!C7</f>
        <v>0</v>
      </c>
      <c r="F213" s="1"/>
      <c r="G213" s="1"/>
      <c r="H213" s="1"/>
      <c r="I213" s="1"/>
      <c r="J213" s="1"/>
      <c r="K213" s="1"/>
      <c r="L213" s="92"/>
      <c r="M213" s="92"/>
      <c r="N213" s="92"/>
      <c r="O213" s="92"/>
      <c r="Q213" s="15">
        <f t="shared" si="15"/>
        <v>21</v>
      </c>
      <c r="R213" s="15" t="str">
        <f t="shared" ref="R213:R279" ca="1" si="18">MID(_xlfn.FORMULATEXT(E213),2,300)</f>
        <v>'Noter til rentebærende poster'!C7</v>
      </c>
    </row>
    <row r="214" spans="1:18">
      <c r="A214" s="1" t="str">
        <f t="shared" ca="1" si="17"/>
        <v>'Noter til rentebærende poster'</v>
      </c>
      <c r="B214" s="1"/>
      <c r="C214" s="1" t="str">
        <f>'Noter til rentebærende poster'!B8</f>
        <v>… heraf: Anfordringstilgodehavender hos centralbanker</v>
      </c>
      <c r="D214" s="93" t="str">
        <f>'Noter til rentebærende poster'!AH8</f>
        <v>NRP_Rente_Aktiv_Kasse_Anf</v>
      </c>
      <c r="E214" s="30">
        <f>'Noter til rentebærende poster'!C8</f>
        <v>0</v>
      </c>
      <c r="F214" s="1"/>
      <c r="G214" s="1"/>
      <c r="H214" s="1"/>
      <c r="I214" s="1"/>
      <c r="J214" s="1"/>
      <c r="K214" s="1"/>
      <c r="L214" s="92"/>
      <c r="M214" s="92"/>
      <c r="N214" s="92"/>
      <c r="O214" s="92"/>
      <c r="Q214" s="15">
        <f t="shared" si="15"/>
        <v>25</v>
      </c>
      <c r="R214" s="15" t="str">
        <f t="shared" ca="1" si="18"/>
        <v>'Noter til rentebærende poster'!C8</v>
      </c>
    </row>
    <row r="215" spans="1:18">
      <c r="A215" s="1" t="str">
        <f t="shared" ca="1" si="17"/>
        <v>'Noter til rentebærende poster'</v>
      </c>
      <c r="B215" s="1"/>
      <c r="C215" s="1" t="str">
        <f>'Noter til rentebærende poster'!B9</f>
        <v>Tilgodehavender hos kreditinstitutter og centralbanker</v>
      </c>
      <c r="D215" s="93" t="str">
        <f>'Noter til rentebærende poster'!AH9</f>
        <v>NRP_Rente_Aktiv_Tilg</v>
      </c>
      <c r="E215" s="30">
        <f>'Noter til rentebærende poster'!C9</f>
        <v>0</v>
      </c>
      <c r="F215" s="1"/>
      <c r="G215" s="1"/>
      <c r="H215" s="1"/>
      <c r="I215" s="1"/>
      <c r="J215" s="1"/>
      <c r="K215" s="1"/>
      <c r="L215" s="92"/>
      <c r="M215" s="92"/>
      <c r="N215" s="92"/>
      <c r="O215" s="92"/>
      <c r="Q215" s="15">
        <f t="shared" si="15"/>
        <v>20</v>
      </c>
      <c r="R215" s="15" t="str">
        <f t="shared" ca="1" si="18"/>
        <v>'Noter til rentebærende poster'!C9</v>
      </c>
    </row>
    <row r="216" spans="1:18">
      <c r="A216" s="1" t="str">
        <f ca="1">MID(R216,1,FIND("!",R216,1)-1)</f>
        <v>'Noter til rentebærende poster'</v>
      </c>
      <c r="B216" s="1"/>
      <c r="C216" s="1" t="str">
        <f>'Noter til rentebærende poster'!B10</f>
        <v>Udlån og andre tilgodehavender</v>
      </c>
      <c r="D216" s="93" t="str">
        <f>'Noter til rentebærende poster'!AH10</f>
        <v>NRP_Rente_Aktiv_Udl</v>
      </c>
      <c r="E216" s="30">
        <f>'Noter til rentebærende poster'!C10</f>
        <v>0</v>
      </c>
      <c r="F216" s="1"/>
      <c r="G216" s="1"/>
      <c r="H216" s="1"/>
      <c r="I216" s="1"/>
      <c r="J216" s="1"/>
      <c r="K216" s="1"/>
      <c r="L216" s="92"/>
      <c r="M216" s="92"/>
      <c r="N216" s="92"/>
      <c r="O216" s="92"/>
      <c r="Q216" s="15">
        <f t="shared" si="15"/>
        <v>19</v>
      </c>
      <c r="R216" s="15" t="str">
        <f t="shared" ca="1" si="18"/>
        <v>'Noter til rentebærende poster'!C10</v>
      </c>
    </row>
    <row r="217" spans="1:18">
      <c r="A217" s="1" t="str">
        <f t="shared" ca="1" si="17"/>
        <v>'Noter til rentebærende poster'</v>
      </c>
      <c r="B217" s="1"/>
      <c r="C217" s="1" t="str">
        <f>'Noter til rentebærende poster'!B11</f>
        <v>… heraf: Bankudlån</v>
      </c>
      <c r="D217" s="93" t="str">
        <f>'Noter til rentebærende poster'!AH11</f>
        <v>NRP_Rente_Aktiv_Udl_Bank</v>
      </c>
      <c r="E217" s="30">
        <f>'Noter til rentebærende poster'!C11</f>
        <v>0</v>
      </c>
      <c r="F217" s="1"/>
      <c r="G217" s="1"/>
      <c r="H217" s="1"/>
      <c r="I217" s="1"/>
      <c r="J217" s="1"/>
      <c r="K217" s="1"/>
      <c r="L217" s="92"/>
      <c r="M217" s="92"/>
      <c r="N217" s="92"/>
      <c r="O217" s="92"/>
      <c r="Q217" s="15">
        <f t="shared" si="15"/>
        <v>24</v>
      </c>
      <c r="R217" s="15" t="str">
        <f t="shared" ca="1" si="18"/>
        <v>'Noter til rentebærende poster'!C11</v>
      </c>
    </row>
    <row r="218" spans="1:18">
      <c r="A218" s="1" t="str">
        <f t="shared" ca="1" si="17"/>
        <v>'Noter til rentebærende poster'</v>
      </c>
      <c r="B218" s="1"/>
      <c r="C218" s="1" t="str">
        <f>'Noter til rentebærende poster'!B12</f>
        <v xml:space="preserve">   … heraf: Reverse udlån</v>
      </c>
      <c r="D218" s="93" t="str">
        <f>'Noter til rentebærende poster'!AH12</f>
        <v>NRP_Rente_Aktiv_Udl_Bank_Rev</v>
      </c>
      <c r="E218" s="30">
        <f>'Noter til rentebærende poster'!C12</f>
        <v>0</v>
      </c>
      <c r="F218" s="1"/>
      <c r="G218" s="1"/>
      <c r="H218" s="1"/>
      <c r="I218" s="1"/>
      <c r="J218" s="1"/>
      <c r="K218" s="1"/>
      <c r="L218" s="92"/>
      <c r="M218" s="92"/>
      <c r="N218" s="92"/>
      <c r="O218" s="92"/>
      <c r="Q218" s="15">
        <f t="shared" ref="Q218:Q219" si="19">LEN(D218)</f>
        <v>28</v>
      </c>
      <c r="R218" s="15" t="str">
        <f t="shared" ref="R218:R219" ca="1" si="20">MID(_xlfn.FORMULATEXT(E218),2,300)</f>
        <v>'Noter til rentebærende poster'!C12</v>
      </c>
    </row>
    <row r="219" spans="1:18">
      <c r="A219" s="1" t="str">
        <f t="shared" ca="1" si="17"/>
        <v>'Noter til rentebærende poster'</v>
      </c>
      <c r="B219" s="1"/>
      <c r="C219" s="1" t="str">
        <f>'Noter til rentebærende poster'!B13</f>
        <v xml:space="preserve">   … heraf: Øvrige bankudlån</v>
      </c>
      <c r="D219" s="93" t="str">
        <f>'Noter til rentebærende poster'!AH13</f>
        <v>NRP_Rente_Aktiv_Udl_Bank_xRev</v>
      </c>
      <c r="E219" s="30">
        <f>'Noter til rentebærende poster'!C13</f>
        <v>0</v>
      </c>
      <c r="F219" s="1"/>
      <c r="G219" s="1"/>
      <c r="H219" s="1"/>
      <c r="I219" s="1"/>
      <c r="J219" s="1"/>
      <c r="K219" s="1"/>
      <c r="L219" s="92"/>
      <c r="M219" s="92"/>
      <c r="N219" s="92"/>
      <c r="O219" s="92"/>
      <c r="Q219" s="15">
        <f t="shared" si="19"/>
        <v>29</v>
      </c>
      <c r="R219" s="15" t="str">
        <f t="shared" ca="1" si="20"/>
        <v>'Noter til rentebærende poster'!C13</v>
      </c>
    </row>
    <row r="220" spans="1:18">
      <c r="A220" s="1" t="str">
        <f t="shared" ca="1" si="17"/>
        <v>'Noter til rentebærende poster'</v>
      </c>
      <c r="B220" s="1"/>
      <c r="C220" s="1" t="str">
        <f>'Noter til rentebærende poster'!B14</f>
        <v>… heraf: Realkreditudlån</v>
      </c>
      <c r="D220" s="93" t="str">
        <f>'Noter til rentebærende poster'!AH14</f>
        <v>NRP_Rente_Aktiv_Udl_Real</v>
      </c>
      <c r="E220" s="30">
        <f>'Noter til rentebærende poster'!C14</f>
        <v>0</v>
      </c>
      <c r="F220" s="1"/>
      <c r="G220" s="1"/>
      <c r="H220" s="1"/>
      <c r="I220" s="1"/>
      <c r="J220" s="1"/>
      <c r="K220" s="1"/>
      <c r="L220" s="92"/>
      <c r="M220" s="92"/>
      <c r="N220" s="92"/>
      <c r="O220" s="92"/>
      <c r="Q220" s="15">
        <f t="shared" si="15"/>
        <v>24</v>
      </c>
      <c r="R220" s="15" t="str">
        <f t="shared" ca="1" si="18"/>
        <v>'Noter til rentebærende poster'!C14</v>
      </c>
    </row>
    <row r="221" spans="1:18">
      <c r="A221" s="1" t="str">
        <f t="shared" ca="1" si="17"/>
        <v>'Noter til rentebærende poster'</v>
      </c>
      <c r="B221" s="1"/>
      <c r="C221" s="1" t="str">
        <f>'Noter til rentebærende poster'!B15</f>
        <v>… heraf: Bidrag</v>
      </c>
      <c r="D221" s="93" t="str">
        <f>'Noter til rentebærende poster'!AH15</f>
        <v>NRP_Rente_Aktiv_Bidrag</v>
      </c>
      <c r="E221" s="30">
        <f>'Noter til rentebærende poster'!C15</f>
        <v>0</v>
      </c>
      <c r="F221" s="1"/>
      <c r="G221" s="1"/>
      <c r="H221" s="1"/>
      <c r="I221" s="1"/>
      <c r="J221" s="1"/>
      <c r="K221" s="1"/>
      <c r="L221" s="92"/>
      <c r="M221" s="92"/>
      <c r="N221" s="92"/>
      <c r="O221" s="92"/>
      <c r="Q221" s="15">
        <f t="shared" si="15"/>
        <v>22</v>
      </c>
      <c r="R221" s="15" t="str">
        <f t="shared" ca="1" si="18"/>
        <v>'Noter til rentebærende poster'!C15</v>
      </c>
    </row>
    <row r="222" spans="1:18">
      <c r="A222" s="1" t="str">
        <f t="shared" ca="1" si="17"/>
        <v>'Noter til rentebærende poster'</v>
      </c>
      <c r="B222" s="1"/>
      <c r="C222" s="1" t="str">
        <f>'Noter til rentebærende poster'!B16</f>
        <v>… heraf: Øvrige udlån og tilgodehavender</v>
      </c>
      <c r="D222" s="93" t="str">
        <f>'Noter til rentebærende poster'!AH16</f>
        <v>NRP_Rente_Aktiv_Udl_Oevr</v>
      </c>
      <c r="E222" s="30">
        <f>'Noter til rentebærende poster'!C16</f>
        <v>0</v>
      </c>
      <c r="F222" s="1"/>
      <c r="G222" s="1"/>
      <c r="H222" s="1"/>
      <c r="I222" s="1"/>
      <c r="J222" s="1"/>
      <c r="K222" s="1"/>
      <c r="L222" s="92"/>
      <c r="M222" s="92"/>
      <c r="N222" s="92"/>
      <c r="O222" s="92"/>
      <c r="Q222" s="15">
        <f t="shared" si="15"/>
        <v>24</v>
      </c>
      <c r="R222" s="15" t="str">
        <f t="shared" ca="1" si="18"/>
        <v>'Noter til rentebærende poster'!C16</v>
      </c>
    </row>
    <row r="223" spans="1:18">
      <c r="A223" s="1" t="str">
        <f t="shared" ca="1" si="17"/>
        <v>'Noter til rentebærende poster'</v>
      </c>
      <c r="B223" s="1"/>
      <c r="C223" s="1" t="str">
        <f>'Noter til rentebærende poster'!B17</f>
        <v>Obligationer</v>
      </c>
      <c r="D223" s="93" t="str">
        <f>'Noter til rentebærende poster'!AH17</f>
        <v>NRP_Rente_Aktiv_Obl</v>
      </c>
      <c r="E223" s="30">
        <f>'Noter til rentebærende poster'!C17</f>
        <v>0</v>
      </c>
      <c r="F223" s="1"/>
      <c r="G223" s="1"/>
      <c r="H223" s="1"/>
      <c r="I223" s="1"/>
      <c r="J223" s="1"/>
      <c r="K223" s="1"/>
      <c r="L223" s="92"/>
      <c r="M223" s="92"/>
      <c r="N223" s="92"/>
      <c r="O223" s="92"/>
      <c r="Q223" s="15">
        <f t="shared" si="15"/>
        <v>19</v>
      </c>
      <c r="R223" s="15" t="str">
        <f t="shared" ca="1" si="18"/>
        <v>'Noter til rentebærende poster'!C17</v>
      </c>
    </row>
    <row r="224" spans="1:18">
      <c r="A224" s="1" t="str">
        <f t="shared" ca="1" si="17"/>
        <v>'Noter til rentebærende poster'</v>
      </c>
      <c r="B224" s="1"/>
      <c r="C224" s="1" t="str">
        <f>'Noter til rentebærende poster'!B18</f>
        <v>… heraf: Obligationer til dagsværdi</v>
      </c>
      <c r="D224" s="93" t="str">
        <f>'Noter til rentebærende poster'!AH18</f>
        <v>NRP_Rente_Aktiv_Obl_DV</v>
      </c>
      <c r="E224" s="30">
        <f>'Noter til rentebærende poster'!C18</f>
        <v>0</v>
      </c>
      <c r="F224" s="1"/>
      <c r="G224" s="1"/>
      <c r="H224" s="1"/>
      <c r="I224" s="1"/>
      <c r="J224" s="1"/>
      <c r="K224" s="1"/>
      <c r="L224" s="92"/>
      <c r="M224" s="92"/>
      <c r="N224" s="92"/>
      <c r="O224" s="92"/>
      <c r="Q224" s="15">
        <f t="shared" si="15"/>
        <v>22</v>
      </c>
      <c r="R224" s="15" t="str">
        <f t="shared" ca="1" si="18"/>
        <v>'Noter til rentebærende poster'!C18</v>
      </c>
    </row>
    <row r="225" spans="1:18">
      <c r="A225" s="1" t="str">
        <f t="shared" ca="1" si="17"/>
        <v>'Noter til rentebærende poster'</v>
      </c>
      <c r="B225" s="1"/>
      <c r="C225" s="1" t="str">
        <f>'Noter til rentebærende poster'!B19</f>
        <v>… heraf: Obligationer til amortiseret kostpris</v>
      </c>
      <c r="D225" s="93" t="str">
        <f>'Noter til rentebærende poster'!AH19</f>
        <v>NRP_Rente_Aktiv_Obl_AK</v>
      </c>
      <c r="E225" s="30">
        <f>'Noter til rentebærende poster'!C19</f>
        <v>0</v>
      </c>
      <c r="F225" s="1"/>
      <c r="G225" s="1"/>
      <c r="H225" s="1"/>
      <c r="I225" s="1"/>
      <c r="J225" s="1"/>
      <c r="K225" s="1"/>
      <c r="L225" s="92"/>
      <c r="M225" s="92"/>
      <c r="N225" s="92"/>
      <c r="O225" s="92"/>
      <c r="Q225" s="15">
        <f t="shared" si="15"/>
        <v>22</v>
      </c>
      <c r="R225" s="15" t="str">
        <f t="shared" ca="1" si="18"/>
        <v>'Noter til rentebærende poster'!C19</v>
      </c>
    </row>
    <row r="226" spans="1:18">
      <c r="A226" s="1" t="str">
        <f t="shared" ca="1" si="17"/>
        <v>'Noter til rentebærende poster'</v>
      </c>
      <c r="B226" s="1"/>
      <c r="C226" s="1" t="str">
        <f>'Noter til rentebærende poster'!B20</f>
        <v>Afledte finansielle instrumenter i alt</v>
      </c>
      <c r="D226" s="93" t="str">
        <f>'Noter til rentebærende poster'!AH20</f>
        <v>NRP_Rente_Aktiv_Afl</v>
      </c>
      <c r="E226" s="30">
        <f>'Noter til rentebærende poster'!C20</f>
        <v>0</v>
      </c>
      <c r="F226" s="1"/>
      <c r="G226" s="1"/>
      <c r="H226" s="1"/>
      <c r="I226" s="1"/>
      <c r="J226" s="1"/>
      <c r="K226" s="1"/>
      <c r="L226" s="92"/>
      <c r="M226" s="92"/>
      <c r="N226" s="92"/>
      <c r="O226" s="92"/>
      <c r="Q226" s="15">
        <f t="shared" si="15"/>
        <v>19</v>
      </c>
      <c r="R226" s="15" t="str">
        <f t="shared" ca="1" si="18"/>
        <v>'Noter til rentebærende poster'!C20</v>
      </c>
    </row>
    <row r="227" spans="1:18">
      <c r="A227" s="1" t="str">
        <f t="shared" ca="1" si="17"/>
        <v>'Noter til rentebærende poster'</v>
      </c>
      <c r="B227" s="1"/>
      <c r="C227" s="1" t="str">
        <f>'Noter til rentebærende poster'!B21</f>
        <v>… heraf: Finansielle instrumenter som udgør et aktiv (modtagerben)</v>
      </c>
      <c r="D227" s="93" t="str">
        <f>'Noter til rentebærende poster'!AH21</f>
        <v>NRP_Rente_Aktiv_Afl_Aktiv</v>
      </c>
      <c r="E227" s="30">
        <f>'Noter til rentebærende poster'!C21</f>
        <v>0</v>
      </c>
      <c r="F227" s="1"/>
      <c r="G227" s="1"/>
      <c r="H227" s="1"/>
      <c r="I227" s="1"/>
      <c r="J227" s="1"/>
      <c r="K227" s="1"/>
      <c r="L227" s="92"/>
      <c r="M227" s="92"/>
      <c r="N227" s="92"/>
      <c r="O227" s="92"/>
      <c r="Q227" s="15">
        <f t="shared" ref="Q227:Q645" si="21">LEN(D227)</f>
        <v>25</v>
      </c>
      <c r="R227" s="15" t="str">
        <f t="shared" ca="1" si="18"/>
        <v>'Noter til rentebærende poster'!C21</v>
      </c>
    </row>
    <row r="228" spans="1:18">
      <c r="A228" s="1" t="str">
        <f t="shared" ca="1" si="17"/>
        <v>'Noter til rentebærende poster'</v>
      </c>
      <c r="B228" s="1"/>
      <c r="C228" s="1" t="str">
        <f>'Noter til rentebærende poster'!B22</f>
        <v>… heraf: Finansielle instrumenter som udgør et passiv (betalerben)</v>
      </c>
      <c r="D228" s="93" t="str">
        <f>'Noter til rentebærende poster'!AH22</f>
        <v>NRP_Rente_Aktiv_Afl_Passiv</v>
      </c>
      <c r="E228" s="30">
        <f>'Noter til rentebærende poster'!C22</f>
        <v>0</v>
      </c>
      <c r="F228" s="1"/>
      <c r="G228" s="1"/>
      <c r="H228" s="1"/>
      <c r="I228" s="1"/>
      <c r="J228" s="1"/>
      <c r="K228" s="1"/>
      <c r="L228" s="92"/>
      <c r="M228" s="92"/>
      <c r="N228" s="92"/>
      <c r="O228" s="92"/>
      <c r="Q228" s="15">
        <f t="shared" si="21"/>
        <v>26</v>
      </c>
      <c r="R228" s="15" t="str">
        <f t="shared" ca="1" si="18"/>
        <v>'Noter til rentebærende poster'!C22</v>
      </c>
    </row>
    <row r="229" spans="1:18">
      <c r="A229" s="1" t="str">
        <f t="shared" ca="1" si="17"/>
        <v>'Noter til rentebærende poster'</v>
      </c>
      <c r="B229" s="1"/>
      <c r="C229" s="1" t="str">
        <f>'Noter til rentebærende poster'!B23</f>
        <v>Øvrige renteindtægter</v>
      </c>
      <c r="D229" s="93" t="str">
        <f>'Noter til rentebærende poster'!AH23</f>
        <v>NRP_Rente_Aktiv_Oevr</v>
      </c>
      <c r="E229" s="30">
        <f>'Noter til rentebærende poster'!C23</f>
        <v>0</v>
      </c>
      <c r="F229" s="1"/>
      <c r="G229" s="1"/>
      <c r="H229" s="1"/>
      <c r="I229" s="1"/>
      <c r="J229" s="1"/>
      <c r="K229" s="1"/>
      <c r="L229" s="92"/>
      <c r="M229" s="92"/>
      <c r="N229" s="92"/>
      <c r="O229" s="92"/>
      <c r="Q229" s="15">
        <f t="shared" si="21"/>
        <v>20</v>
      </c>
      <c r="R229" s="15" t="str">
        <f t="shared" ca="1" si="18"/>
        <v>'Noter til rentebærende poster'!C23</v>
      </c>
    </row>
    <row r="230" spans="1:18">
      <c r="A230" s="1" t="str">
        <f t="shared" ca="1" si="17"/>
        <v>'Noter til rentebærende poster'</v>
      </c>
      <c r="B230" s="1"/>
      <c r="C230" s="1" t="str">
        <f>'Noter til rentebærende poster'!B24</f>
        <v>Rentebærende aktiver i alt</v>
      </c>
      <c r="D230" s="93" t="str">
        <f>'Noter til rentebærende poster'!AH24</f>
        <v>NRP_Rente_Aktiv_Ialt</v>
      </c>
      <c r="E230" s="30">
        <f>'Noter til rentebærende poster'!C24</f>
        <v>0</v>
      </c>
      <c r="F230" s="1"/>
      <c r="G230" s="1"/>
      <c r="H230" s="1"/>
      <c r="I230" s="1"/>
      <c r="J230" s="1"/>
      <c r="K230" s="1"/>
      <c r="L230" s="92"/>
      <c r="M230" s="92"/>
      <c r="N230" s="92"/>
      <c r="O230" s="92"/>
      <c r="Q230" s="15">
        <f t="shared" si="21"/>
        <v>20</v>
      </c>
      <c r="R230" s="15" t="str">
        <f t="shared" ca="1" si="18"/>
        <v>'Noter til rentebærende poster'!C24</v>
      </c>
    </row>
    <row r="231" spans="1:18">
      <c r="A231" s="1" t="str">
        <f t="shared" ca="1" si="17"/>
        <v>'Noter til rentebærende poster'</v>
      </c>
      <c r="B231" s="1"/>
      <c r="C231" s="1" t="str">
        <f>'Noter til rentebærende poster'!B27</f>
        <v>Gæld til kreditinstitutter og centralbanker</v>
      </c>
      <c r="D231" s="93" t="str">
        <f>'Noter til rentebærende poster'!AH27</f>
        <v>NRP_Rente_Passiv_Kredinst</v>
      </c>
      <c r="E231" s="30">
        <f>'Noter til rentebærende poster'!C27</f>
        <v>0</v>
      </c>
      <c r="F231" s="1"/>
      <c r="G231" s="1"/>
      <c r="H231" s="1"/>
      <c r="I231" s="1"/>
      <c r="J231" s="1"/>
      <c r="K231" s="1"/>
      <c r="L231" s="92"/>
      <c r="M231" s="92"/>
      <c r="N231" s="92"/>
      <c r="O231" s="92"/>
      <c r="Q231" s="15">
        <f t="shared" si="21"/>
        <v>25</v>
      </c>
      <c r="R231" s="15" t="str">
        <f t="shared" ca="1" si="18"/>
        <v>'Noter til rentebærende poster'!C27</v>
      </c>
    </row>
    <row r="232" spans="1:18">
      <c r="A232" s="1" t="str">
        <f t="shared" ca="1" si="17"/>
        <v>'Noter til rentebærende poster'</v>
      </c>
      <c r="B232" s="1"/>
      <c r="C232" s="1" t="str">
        <f>'Noter til rentebærende poster'!B28</f>
        <v>Indlån og anden gæld</v>
      </c>
      <c r="D232" s="93" t="str">
        <f>'Noter til rentebærende poster'!AH28</f>
        <v>NRP_Rente_Passiv_Indlaan</v>
      </c>
      <c r="E232" s="30">
        <f>'Noter til rentebærende poster'!C28</f>
        <v>0</v>
      </c>
      <c r="F232" s="1"/>
      <c r="G232" s="1"/>
      <c r="H232" s="1"/>
      <c r="I232" s="1"/>
      <c r="J232" s="1"/>
      <c r="K232" s="1"/>
      <c r="L232" s="92"/>
      <c r="M232" s="92"/>
      <c r="N232" s="92"/>
      <c r="O232" s="92"/>
      <c r="Q232" s="15">
        <f t="shared" si="21"/>
        <v>24</v>
      </c>
      <c r="R232" s="15" t="str">
        <f t="shared" ca="1" si="18"/>
        <v>'Noter til rentebærende poster'!C28</v>
      </c>
    </row>
    <row r="233" spans="1:18">
      <c r="A233" s="1" t="str">
        <f t="shared" ca="1" si="17"/>
        <v>'Noter til rentebærende poster'</v>
      </c>
      <c r="B233" s="1"/>
      <c r="C233" s="1" t="str">
        <f>'Noter til rentebærende poster'!B29</f>
        <v>Udstedte obligationer</v>
      </c>
      <c r="D233" s="93" t="str">
        <f>'Noter til rentebærende poster'!AH29</f>
        <v>NRP_Rente_Passiv_UdsObl</v>
      </c>
      <c r="E233" s="30">
        <f>'Noter til rentebærende poster'!C29</f>
        <v>0</v>
      </c>
      <c r="F233" s="1"/>
      <c r="G233" s="1"/>
      <c r="H233" s="1"/>
      <c r="I233" s="1"/>
      <c r="J233" s="1"/>
      <c r="K233" s="1"/>
      <c r="L233" s="92"/>
      <c r="M233" s="92"/>
      <c r="N233" s="92"/>
      <c r="O233" s="92"/>
      <c r="Q233" s="15">
        <f t="shared" si="21"/>
        <v>23</v>
      </c>
      <c r="R233" s="15" t="str">
        <f t="shared" ca="1" si="18"/>
        <v>'Noter til rentebærende poster'!C29</v>
      </c>
    </row>
    <row r="234" spans="1:18">
      <c r="A234" s="1" t="str">
        <f t="shared" ca="1" si="17"/>
        <v>'Noter til rentebærende poster'</v>
      </c>
      <c r="B234" s="1"/>
      <c r="C234" s="1" t="str">
        <f>'Noter til rentebærende poster'!B30</f>
        <v>… heraf: Realkreditobligationer</v>
      </c>
      <c r="D234" s="93" t="str">
        <f>'Noter til rentebærende poster'!AH30</f>
        <v>NRP_Rente_Pas_Uds_Obl_Real</v>
      </c>
      <c r="E234" s="30">
        <f>'Noter til rentebærende poster'!C30</f>
        <v>0</v>
      </c>
      <c r="F234" s="1"/>
      <c r="G234" s="1"/>
      <c r="H234" s="1"/>
      <c r="I234" s="1"/>
      <c r="J234" s="1"/>
      <c r="K234" s="1"/>
      <c r="L234" s="92"/>
      <c r="M234" s="92"/>
      <c r="N234" s="92"/>
      <c r="O234" s="92"/>
      <c r="Q234" s="15">
        <f t="shared" si="21"/>
        <v>26</v>
      </c>
      <c r="R234" s="15" t="str">
        <f t="shared" ca="1" si="18"/>
        <v>'Noter til rentebærende poster'!C30</v>
      </c>
    </row>
    <row r="235" spans="1:18">
      <c r="A235" s="1" t="str">
        <f t="shared" ca="1" si="17"/>
        <v>'Noter til rentebærende poster'</v>
      </c>
      <c r="B235" s="1"/>
      <c r="C235" s="1" t="str">
        <f>'Noter til rentebærende poster'!B31</f>
        <v>… heraf: Øvrige udstedte obligationer</v>
      </c>
      <c r="D235" s="93" t="str">
        <f>'Noter til rentebærende poster'!AH31</f>
        <v>NRP_Rente_Pas_Uds_Obl_Oevr</v>
      </c>
      <c r="E235" s="30">
        <f>'Noter til rentebærende poster'!C31</f>
        <v>0</v>
      </c>
      <c r="F235" s="1"/>
      <c r="G235" s="1"/>
      <c r="H235" s="1"/>
      <c r="I235" s="1"/>
      <c r="J235" s="1"/>
      <c r="K235" s="1"/>
      <c r="L235" s="92"/>
      <c r="M235" s="92"/>
      <c r="N235" s="92"/>
      <c r="O235" s="92"/>
      <c r="Q235" s="15">
        <f t="shared" si="21"/>
        <v>26</v>
      </c>
      <c r="R235" s="15" t="str">
        <f t="shared" ca="1" si="18"/>
        <v>'Noter til rentebærende poster'!C31</v>
      </c>
    </row>
    <row r="236" spans="1:18">
      <c r="A236" s="1" t="str">
        <f t="shared" ca="1" si="17"/>
        <v>'Noter til rentebærende poster'</v>
      </c>
      <c r="B236" s="1"/>
      <c r="C236" s="1" t="str">
        <f>'Noter til rentebærende poster'!B32</f>
        <v>Efterstillede kapitalindskud</v>
      </c>
      <c r="D236" s="93" t="str">
        <f>'Noter til rentebærende poster'!AH32</f>
        <v>NRP_Rente_Passiv_EftKap</v>
      </c>
      <c r="E236" s="30">
        <f>'Noter til rentebærende poster'!C32</f>
        <v>0</v>
      </c>
      <c r="F236" s="1"/>
      <c r="G236" s="1"/>
      <c r="H236" s="1"/>
      <c r="I236" s="1"/>
      <c r="J236" s="1"/>
      <c r="K236" s="1"/>
      <c r="L236" s="92"/>
      <c r="M236" s="92"/>
      <c r="N236" s="92"/>
      <c r="O236" s="92"/>
      <c r="Q236" s="15">
        <f t="shared" si="21"/>
        <v>23</v>
      </c>
      <c r="R236" s="15" t="str">
        <f t="shared" ca="1" si="18"/>
        <v>'Noter til rentebærende poster'!C32</v>
      </c>
    </row>
    <row r="237" spans="1:18">
      <c r="A237" s="1" t="str">
        <f t="shared" ca="1" si="17"/>
        <v>'Noter til rentebærende poster'</v>
      </c>
      <c r="B237" s="1"/>
      <c r="C237" s="1" t="str">
        <f>'Noter til rentebærende poster'!B33</f>
        <v>Øvrige renteudgifter</v>
      </c>
      <c r="D237" s="93" t="str">
        <f>'Noter til rentebærende poster'!AH33</f>
        <v>NRP_Rente_Passiv_Oevr</v>
      </c>
      <c r="E237" s="30">
        <f>'Noter til rentebærende poster'!C33</f>
        <v>0</v>
      </c>
      <c r="F237" s="1"/>
      <c r="G237" s="1"/>
      <c r="H237" s="1"/>
      <c r="I237" s="1"/>
      <c r="J237" s="1"/>
      <c r="K237" s="1"/>
      <c r="L237" s="92"/>
      <c r="M237" s="92"/>
      <c r="N237" s="92"/>
      <c r="O237" s="92"/>
      <c r="Q237" s="15">
        <f t="shared" si="21"/>
        <v>21</v>
      </c>
      <c r="R237" s="15" t="str">
        <f t="shared" ca="1" si="18"/>
        <v>'Noter til rentebærende poster'!C33</v>
      </c>
    </row>
    <row r="238" spans="1:18">
      <c r="A238" s="1" t="str">
        <f t="shared" ca="1" si="17"/>
        <v>'Noter til rentebærende poster'</v>
      </c>
      <c r="B238" s="1"/>
      <c r="C238" s="1" t="str">
        <f>'Noter til rentebærende poster'!B34</f>
        <v>Rentebærende passiver i alt</v>
      </c>
      <c r="D238" s="93" t="str">
        <f>'Noter til rentebærende poster'!AH34</f>
        <v>NRP_Rente_Passiv_Ialt</v>
      </c>
      <c r="E238" s="30">
        <f>'Noter til rentebærende poster'!C34</f>
        <v>0</v>
      </c>
      <c r="F238" s="1"/>
      <c r="G238" s="1"/>
      <c r="H238" s="1"/>
      <c r="I238" s="1"/>
      <c r="J238" s="1"/>
      <c r="K238" s="1"/>
      <c r="L238" s="92"/>
      <c r="M238" s="92"/>
      <c r="N238" s="92"/>
      <c r="O238" s="92"/>
      <c r="Q238" s="15">
        <f t="shared" si="21"/>
        <v>21</v>
      </c>
      <c r="R238" s="15" t="str">
        <f t="shared" ca="1" si="18"/>
        <v>'Noter til rentebærende poster'!C34</v>
      </c>
    </row>
    <row r="239" spans="1:18">
      <c r="A239" s="1" t="str">
        <f t="shared" ref="A239" ca="1" si="22">MID(R239,1,FIND("!",R239,1)-1)</f>
        <v>'Noter til rentebærende poster'</v>
      </c>
      <c r="B239" s="1"/>
      <c r="C239" s="1" t="str">
        <f>'Noter til rentebærende poster'!B38</f>
        <v>Memo: Renteindtægter på defaultede eksponeringer</v>
      </c>
      <c r="D239" s="93" t="str">
        <f>'Noter til rentebærende poster'!AH38</f>
        <v>NRP_Rente_Default</v>
      </c>
      <c r="E239" s="30">
        <f>'Noter til rentebærende poster'!C38</f>
        <v>0</v>
      </c>
      <c r="F239" s="1"/>
      <c r="G239" s="1"/>
      <c r="H239" s="1"/>
      <c r="I239" s="1"/>
      <c r="J239" s="1"/>
      <c r="K239" s="1"/>
      <c r="L239" s="92"/>
      <c r="M239" s="92"/>
      <c r="N239" s="92"/>
      <c r="O239" s="92"/>
      <c r="Q239" s="15">
        <f t="shared" ref="Q239" si="23">LEN(D239)</f>
        <v>17</v>
      </c>
      <c r="R239" s="15" t="str">
        <f t="shared" ref="R239" ca="1" si="24">MID(_xlfn.FORMULATEXT(E239),2,300)</f>
        <v>'Noter til rentebærende poster'!C38</v>
      </c>
    </row>
    <row r="240" spans="1:18">
      <c r="A240" s="1" t="str">
        <f t="shared" ca="1" si="17"/>
        <v>'Noter til rentebærende poster'</v>
      </c>
      <c r="B240" s="1" t="str">
        <f>'Noter til rentebærende poster'!A1</f>
        <v>Noter til rentebærende poster</v>
      </c>
      <c r="C240" s="1" t="str">
        <f t="shared" ref="C240:C265" si="25">C213</f>
        <v>Kassebeholdning mv.</v>
      </c>
      <c r="D240" s="93" t="str">
        <f>'Noter til rentebærende poster'!AI7</f>
        <v>NRP_GnsBal_Aktiv_Kasse</v>
      </c>
      <c r="E240" s="30">
        <f>'Noter til rentebærende poster'!D7</f>
        <v>0</v>
      </c>
      <c r="F240" s="1"/>
      <c r="G240" s="1"/>
      <c r="H240" s="1"/>
      <c r="I240" s="1"/>
      <c r="J240" s="1"/>
      <c r="K240" s="1"/>
      <c r="L240" s="92"/>
      <c r="M240" s="92"/>
      <c r="N240" s="92"/>
      <c r="O240" s="92"/>
      <c r="Q240" s="15">
        <f t="shared" si="21"/>
        <v>22</v>
      </c>
      <c r="R240" s="15" t="str">
        <f t="shared" ca="1" si="18"/>
        <v>'Noter til rentebærende poster'!D7</v>
      </c>
    </row>
    <row r="241" spans="1:18">
      <c r="A241" s="1" t="str">
        <f t="shared" ca="1" si="17"/>
        <v>'Noter til rentebærende poster'</v>
      </c>
      <c r="B241" s="1"/>
      <c r="C241" s="1" t="str">
        <f t="shared" si="25"/>
        <v>… heraf: Anfordringstilgodehavender hos centralbanker</v>
      </c>
      <c r="D241" s="93" t="str">
        <f>'Noter til rentebærende poster'!AI8</f>
        <v>NRP_GnsBal_Aktiv_Kasse_Anf</v>
      </c>
      <c r="E241" s="30">
        <f>'Noter til rentebærende poster'!D8</f>
        <v>0</v>
      </c>
      <c r="F241" s="1"/>
      <c r="G241" s="1"/>
      <c r="H241" s="1"/>
      <c r="I241" s="1"/>
      <c r="J241" s="1"/>
      <c r="K241" s="1"/>
      <c r="L241" s="92"/>
      <c r="M241" s="92"/>
      <c r="N241" s="92"/>
      <c r="O241" s="92"/>
      <c r="Q241" s="15">
        <f t="shared" si="21"/>
        <v>26</v>
      </c>
      <c r="R241" s="15" t="str">
        <f t="shared" ca="1" si="18"/>
        <v>'Noter til rentebærende poster'!D8</v>
      </c>
    </row>
    <row r="242" spans="1:18">
      <c r="A242" s="1" t="str">
        <f ca="1">MID(R242,1,FIND("!",R242,1)-1)</f>
        <v>'Noter til rentebærende poster'</v>
      </c>
      <c r="B242" s="1"/>
      <c r="C242" s="1" t="str">
        <f t="shared" si="25"/>
        <v>Tilgodehavender hos kreditinstitutter og centralbanker</v>
      </c>
      <c r="D242" s="93" t="str">
        <f>'Noter til rentebærende poster'!AI9</f>
        <v>NRP_GnsBal_Aktiv_Tilg</v>
      </c>
      <c r="E242" s="30">
        <f>'Noter til rentebærende poster'!D9</f>
        <v>0</v>
      </c>
      <c r="F242" s="1"/>
      <c r="G242" s="1"/>
      <c r="H242" s="1"/>
      <c r="I242" s="1"/>
      <c r="J242" s="1"/>
      <c r="K242" s="1"/>
      <c r="L242" s="92"/>
      <c r="M242" s="92"/>
      <c r="N242" s="92"/>
      <c r="O242" s="92"/>
      <c r="Q242" s="15">
        <f t="shared" si="21"/>
        <v>21</v>
      </c>
      <c r="R242" s="15" t="str">
        <f t="shared" ca="1" si="18"/>
        <v>'Noter til rentebærende poster'!D9</v>
      </c>
    </row>
    <row r="243" spans="1:18">
      <c r="A243" s="1" t="str">
        <f t="shared" ca="1" si="17"/>
        <v>'Noter til rentebærende poster'</v>
      </c>
      <c r="B243" s="1"/>
      <c r="C243" s="1" t="str">
        <f t="shared" si="25"/>
        <v>Udlån og andre tilgodehavender</v>
      </c>
      <c r="D243" s="93" t="str">
        <f>'Noter til rentebærende poster'!AI10</f>
        <v>NRP_GnsBal_Aktiv_Udl</v>
      </c>
      <c r="E243" s="30">
        <f>'Noter til rentebærende poster'!D10</f>
        <v>0</v>
      </c>
      <c r="F243" s="1"/>
      <c r="G243" s="1"/>
      <c r="H243" s="1"/>
      <c r="I243" s="1"/>
      <c r="J243" s="1"/>
      <c r="K243" s="1"/>
      <c r="L243" s="92"/>
      <c r="M243" s="92"/>
      <c r="N243" s="92"/>
      <c r="O243" s="92"/>
      <c r="Q243" s="15">
        <f t="shared" si="21"/>
        <v>20</v>
      </c>
      <c r="R243" s="15" t="str">
        <f t="shared" ca="1" si="18"/>
        <v>'Noter til rentebærende poster'!D10</v>
      </c>
    </row>
    <row r="244" spans="1:18">
      <c r="A244" s="1" t="str">
        <f t="shared" ca="1" si="17"/>
        <v>'Noter til rentebærende poster'</v>
      </c>
      <c r="B244" s="1"/>
      <c r="C244" s="1" t="str">
        <f t="shared" si="25"/>
        <v>… heraf: Bankudlån</v>
      </c>
      <c r="D244" s="93" t="str">
        <f>'Noter til rentebærende poster'!AI11</f>
        <v>NRP_GnsBal_Aktiv_Udl_Bank</v>
      </c>
      <c r="E244" s="30">
        <f>'Noter til rentebærende poster'!D11</f>
        <v>0</v>
      </c>
      <c r="F244" s="1"/>
      <c r="G244" s="1"/>
      <c r="H244" s="1"/>
      <c r="I244" s="1"/>
      <c r="J244" s="1"/>
      <c r="K244" s="1"/>
      <c r="L244" s="92"/>
      <c r="M244" s="92"/>
      <c r="N244" s="92"/>
      <c r="O244" s="92"/>
      <c r="Q244" s="15">
        <f t="shared" si="21"/>
        <v>25</v>
      </c>
      <c r="R244" s="15" t="str">
        <f t="shared" ca="1" si="18"/>
        <v>'Noter til rentebærende poster'!D11</v>
      </c>
    </row>
    <row r="245" spans="1:18">
      <c r="A245" s="1" t="str">
        <f t="shared" ca="1" si="17"/>
        <v>'Noter til rentebærende poster'</v>
      </c>
      <c r="B245" s="1"/>
      <c r="C245" s="1" t="str">
        <f t="shared" si="25"/>
        <v xml:space="preserve">   … heraf: Reverse udlån</v>
      </c>
      <c r="D245" s="93" t="str">
        <f>'Noter til rentebærende poster'!AI12</f>
        <v>NRP_GnsBal_Aktiv_Udl_Bank_Rev</v>
      </c>
      <c r="E245" s="30">
        <f>'Noter til rentebærende poster'!D12</f>
        <v>0</v>
      </c>
      <c r="F245" s="1"/>
      <c r="G245" s="1"/>
      <c r="H245" s="1"/>
      <c r="I245" s="1"/>
      <c r="J245" s="1"/>
      <c r="K245" s="1"/>
      <c r="L245" s="92"/>
      <c r="M245" s="92"/>
      <c r="N245" s="92"/>
      <c r="O245" s="92"/>
      <c r="Q245" s="15">
        <f t="shared" si="21"/>
        <v>29</v>
      </c>
      <c r="R245" s="15" t="str">
        <f t="shared" ca="1" si="18"/>
        <v>'Noter til rentebærende poster'!D12</v>
      </c>
    </row>
    <row r="246" spans="1:18">
      <c r="A246" s="1" t="str">
        <f t="shared" ca="1" si="17"/>
        <v>'Noter til rentebærende poster'</v>
      </c>
      <c r="B246" s="1"/>
      <c r="C246" s="1" t="str">
        <f t="shared" si="25"/>
        <v xml:space="preserve">   … heraf: Øvrige bankudlån</v>
      </c>
      <c r="D246" s="93" t="str">
        <f>'Noter til rentebærende poster'!AI13</f>
        <v>NRP_GnsBal_Aktiv_Udl_Bank_xRev</v>
      </c>
      <c r="E246" s="30">
        <f>'Noter til rentebærende poster'!D13</f>
        <v>0</v>
      </c>
      <c r="F246" s="1"/>
      <c r="G246" s="1"/>
      <c r="H246" s="1"/>
      <c r="I246" s="1"/>
      <c r="J246" s="1"/>
      <c r="K246" s="1"/>
      <c r="L246" s="92"/>
      <c r="M246" s="92"/>
      <c r="N246" s="92"/>
      <c r="O246" s="92"/>
      <c r="Q246" s="15">
        <f t="shared" si="21"/>
        <v>30</v>
      </c>
      <c r="R246" s="15" t="str">
        <f t="shared" ca="1" si="18"/>
        <v>'Noter til rentebærende poster'!D13</v>
      </c>
    </row>
    <row r="247" spans="1:18">
      <c r="A247" s="1" t="str">
        <f t="shared" ca="1" si="17"/>
        <v>'Noter til rentebærende poster'</v>
      </c>
      <c r="B247" s="1"/>
      <c r="C247" s="1" t="str">
        <f t="shared" si="25"/>
        <v>… heraf: Realkreditudlån</v>
      </c>
      <c r="D247" s="93" t="str">
        <f>'Noter til rentebærende poster'!AI14</f>
        <v>NRP_GnsBal_Aktiv_Udl_Real</v>
      </c>
      <c r="E247" s="30">
        <f>'Noter til rentebærende poster'!D14</f>
        <v>0</v>
      </c>
      <c r="F247" s="1"/>
      <c r="G247" s="1"/>
      <c r="H247" s="1"/>
      <c r="I247" s="1"/>
      <c r="J247" s="1"/>
      <c r="K247" s="1"/>
      <c r="L247" s="92"/>
      <c r="M247" s="92"/>
      <c r="N247" s="92"/>
      <c r="O247" s="92"/>
      <c r="Q247" s="15">
        <f t="shared" si="21"/>
        <v>25</v>
      </c>
      <c r="R247" s="15" t="str">
        <f t="shared" ca="1" si="18"/>
        <v>'Noter til rentebærende poster'!D14</v>
      </c>
    </row>
    <row r="248" spans="1:18">
      <c r="A248" s="1" t="str">
        <f t="shared" ca="1" si="17"/>
        <v>'Noter til rentebærende poster'</v>
      </c>
      <c r="B248" s="1"/>
      <c r="C248" s="1" t="str">
        <f t="shared" si="25"/>
        <v>… heraf: Bidrag</v>
      </c>
      <c r="D248" s="93" t="str">
        <f>'Noter til rentebærende poster'!AI15</f>
        <v>NRP_GnsBal_Aktiv_Udl_Bidrag</v>
      </c>
      <c r="E248" s="30">
        <f>'Noter til rentebærende poster'!D15</f>
        <v>0</v>
      </c>
      <c r="F248" s="1"/>
      <c r="G248" s="1"/>
      <c r="H248" s="1"/>
      <c r="I248" s="1"/>
      <c r="J248" s="1"/>
      <c r="K248" s="1"/>
      <c r="L248" s="92"/>
      <c r="M248" s="92"/>
      <c r="N248" s="92"/>
      <c r="O248" s="92"/>
      <c r="Q248" s="15">
        <f t="shared" si="21"/>
        <v>27</v>
      </c>
      <c r="R248" s="15" t="str">
        <f t="shared" ca="1" si="18"/>
        <v>'Noter til rentebærende poster'!D15</v>
      </c>
    </row>
    <row r="249" spans="1:18">
      <c r="A249" s="1" t="str">
        <f t="shared" ca="1" si="17"/>
        <v>'Noter til rentebærende poster'</v>
      </c>
      <c r="B249" s="1"/>
      <c r="C249" s="1" t="str">
        <f t="shared" si="25"/>
        <v>… heraf: Øvrige udlån og tilgodehavender</v>
      </c>
      <c r="D249" s="93" t="str">
        <f>'Noter til rentebærende poster'!AI16</f>
        <v>NRP_GnsBal_Aktiv_Udl_Oevr</v>
      </c>
      <c r="E249" s="30">
        <f>'Noter til rentebærende poster'!D16</f>
        <v>0</v>
      </c>
      <c r="F249" s="1"/>
      <c r="G249" s="1"/>
      <c r="H249" s="1"/>
      <c r="I249" s="1"/>
      <c r="J249" s="1"/>
      <c r="K249" s="1"/>
      <c r="L249" s="92"/>
      <c r="M249" s="92"/>
      <c r="N249" s="92"/>
      <c r="O249" s="92"/>
      <c r="Q249" s="15">
        <f t="shared" si="21"/>
        <v>25</v>
      </c>
      <c r="R249" s="15" t="str">
        <f t="shared" ca="1" si="18"/>
        <v>'Noter til rentebærende poster'!D16</v>
      </c>
    </row>
    <row r="250" spans="1:18">
      <c r="A250" s="1" t="str">
        <f t="shared" ca="1" si="17"/>
        <v>'Noter til rentebærende poster'</v>
      </c>
      <c r="B250" s="1"/>
      <c r="C250" s="1" t="str">
        <f t="shared" si="25"/>
        <v>Obligationer</v>
      </c>
      <c r="D250" s="93" t="str">
        <f>'Noter til rentebærende poster'!AI17</f>
        <v>NRP_GnsBal_Aktiv_Obl</v>
      </c>
      <c r="E250" s="30">
        <f>'Noter til rentebærende poster'!D17</f>
        <v>0</v>
      </c>
      <c r="F250" s="1"/>
      <c r="G250" s="1"/>
      <c r="H250" s="1"/>
      <c r="I250" s="1"/>
      <c r="J250" s="1"/>
      <c r="K250" s="1"/>
      <c r="L250" s="92"/>
      <c r="M250" s="92"/>
      <c r="N250" s="92"/>
      <c r="O250" s="92"/>
      <c r="Q250" s="15">
        <f t="shared" si="21"/>
        <v>20</v>
      </c>
      <c r="R250" s="15" t="str">
        <f t="shared" ca="1" si="18"/>
        <v>'Noter til rentebærende poster'!D17</v>
      </c>
    </row>
    <row r="251" spans="1:18">
      <c r="A251" s="1" t="str">
        <f t="shared" ca="1" si="17"/>
        <v>'Noter til rentebærende poster'</v>
      </c>
      <c r="B251" s="1"/>
      <c r="C251" s="1" t="str">
        <f t="shared" si="25"/>
        <v>… heraf: Obligationer til dagsværdi</v>
      </c>
      <c r="D251" s="93" t="str">
        <f>'Noter til rentebærende poster'!AI18</f>
        <v>NRP_GnsBal_Aktiv_Obl_DV</v>
      </c>
      <c r="E251" s="30">
        <f>'Noter til rentebærende poster'!D18</f>
        <v>0</v>
      </c>
      <c r="F251" s="1"/>
      <c r="G251" s="1"/>
      <c r="H251" s="1"/>
      <c r="I251" s="1"/>
      <c r="J251" s="1"/>
      <c r="K251" s="1"/>
      <c r="L251" s="92"/>
      <c r="M251" s="92"/>
      <c r="N251" s="92"/>
      <c r="O251" s="92"/>
      <c r="Q251" s="15">
        <f t="shared" si="21"/>
        <v>23</v>
      </c>
      <c r="R251" s="15" t="str">
        <f t="shared" ca="1" si="18"/>
        <v>'Noter til rentebærende poster'!D18</v>
      </c>
    </row>
    <row r="252" spans="1:18">
      <c r="A252" s="1" t="str">
        <f t="shared" ca="1" si="17"/>
        <v>'Noter til rentebærende poster'</v>
      </c>
      <c r="B252" s="1"/>
      <c r="C252" s="1" t="str">
        <f t="shared" si="25"/>
        <v>… heraf: Obligationer til amortiseret kostpris</v>
      </c>
      <c r="D252" s="93" t="str">
        <f>'Noter til rentebærende poster'!AI19</f>
        <v>NRP_GnsBal_Aktiv_Obl_AK</v>
      </c>
      <c r="E252" s="30">
        <f>'Noter til rentebærende poster'!D19</f>
        <v>0</v>
      </c>
      <c r="F252" s="1"/>
      <c r="G252" s="1"/>
      <c r="H252" s="1"/>
      <c r="I252" s="1"/>
      <c r="J252" s="1"/>
      <c r="K252" s="1"/>
      <c r="L252" s="92"/>
      <c r="M252" s="92"/>
      <c r="N252" s="92"/>
      <c r="O252" s="92"/>
      <c r="Q252" s="15">
        <f t="shared" si="21"/>
        <v>23</v>
      </c>
      <c r="R252" s="15" t="str">
        <f t="shared" ca="1" si="18"/>
        <v>'Noter til rentebærende poster'!D19</v>
      </c>
    </row>
    <row r="253" spans="1:18">
      <c r="A253" s="1" t="str">
        <f t="shared" ca="1" si="17"/>
        <v>'Noter til rentebærende poster'</v>
      </c>
      <c r="B253" s="1"/>
      <c r="C253" s="1" t="str">
        <f t="shared" si="25"/>
        <v>Afledte finansielle instrumenter i alt</v>
      </c>
      <c r="D253" s="93" t="str">
        <f>'Noter til rentebærende poster'!AI20</f>
        <v>NRP_GnsBal_Aktiv_Afl</v>
      </c>
      <c r="E253" s="30">
        <f>'Noter til rentebærende poster'!D20</f>
        <v>0</v>
      </c>
      <c r="F253" s="1"/>
      <c r="G253" s="1"/>
      <c r="H253" s="1"/>
      <c r="I253" s="1"/>
      <c r="J253" s="1"/>
      <c r="K253" s="1"/>
      <c r="L253" s="92"/>
      <c r="M253" s="92"/>
      <c r="N253" s="92"/>
      <c r="O253" s="92"/>
      <c r="Q253" s="15">
        <f t="shared" si="21"/>
        <v>20</v>
      </c>
      <c r="R253" s="15" t="str">
        <f t="shared" ca="1" si="18"/>
        <v>'Noter til rentebærende poster'!D20</v>
      </c>
    </row>
    <row r="254" spans="1:18">
      <c r="A254" s="1" t="str">
        <f t="shared" ca="1" si="17"/>
        <v>'Noter til rentebærende poster'</v>
      </c>
      <c r="B254" s="1"/>
      <c r="C254" s="1" t="str">
        <f t="shared" si="25"/>
        <v>… heraf: Finansielle instrumenter som udgør et aktiv (modtagerben)</v>
      </c>
      <c r="D254" s="93" t="str">
        <f>'Noter til rentebærende poster'!AI21</f>
        <v>NRP_GnsBal_Aktiv_Afl_Aktiv</v>
      </c>
      <c r="E254" s="30">
        <f>'Noter til rentebærende poster'!D21</f>
        <v>0</v>
      </c>
      <c r="F254" s="1"/>
      <c r="G254" s="1"/>
      <c r="H254" s="1"/>
      <c r="I254" s="1"/>
      <c r="J254" s="1"/>
      <c r="K254" s="1"/>
      <c r="L254" s="92"/>
      <c r="M254" s="92"/>
      <c r="N254" s="92"/>
      <c r="O254" s="92"/>
      <c r="Q254" s="15">
        <f t="shared" si="21"/>
        <v>26</v>
      </c>
      <c r="R254" s="15" t="str">
        <f t="shared" ca="1" si="18"/>
        <v>'Noter til rentebærende poster'!D21</v>
      </c>
    </row>
    <row r="255" spans="1:18">
      <c r="A255" s="1" t="str">
        <f t="shared" ca="1" si="17"/>
        <v>'Noter til rentebærende poster'</v>
      </c>
      <c r="B255" s="1"/>
      <c r="C255" s="1" t="str">
        <f t="shared" si="25"/>
        <v>… heraf: Finansielle instrumenter som udgør et passiv (betalerben)</v>
      </c>
      <c r="D255" s="93" t="str">
        <f>'Noter til rentebærende poster'!AI22</f>
        <v>NRP_GnsBal_Aktiv_Afl_Passiv</v>
      </c>
      <c r="E255" s="30">
        <f>'Noter til rentebærende poster'!D22</f>
        <v>0</v>
      </c>
      <c r="F255" s="1"/>
      <c r="G255" s="1"/>
      <c r="H255" s="1"/>
      <c r="I255" s="1"/>
      <c r="J255" s="1"/>
      <c r="K255" s="1"/>
      <c r="L255" s="92"/>
      <c r="M255" s="92"/>
      <c r="N255" s="92"/>
      <c r="O255" s="92"/>
      <c r="Q255" s="15">
        <f t="shared" si="21"/>
        <v>27</v>
      </c>
      <c r="R255" s="15" t="str">
        <f t="shared" ca="1" si="18"/>
        <v>'Noter til rentebærende poster'!D22</v>
      </c>
    </row>
    <row r="256" spans="1:18">
      <c r="A256" s="1" t="str">
        <f t="shared" ca="1" si="17"/>
        <v>'Noter til rentebærende poster'</v>
      </c>
      <c r="B256" s="1"/>
      <c r="C256" s="1" t="str">
        <f t="shared" si="25"/>
        <v>Øvrige renteindtægter</v>
      </c>
      <c r="D256" s="93" t="str">
        <f>'Noter til rentebærende poster'!AI23</f>
        <v>NRP_GnsBal_Aktiv_Oevr</v>
      </c>
      <c r="E256" s="30">
        <f>'Noter til rentebærende poster'!D23</f>
        <v>0</v>
      </c>
      <c r="F256" s="1"/>
      <c r="G256" s="1"/>
      <c r="H256" s="1"/>
      <c r="I256" s="1"/>
      <c r="J256" s="1"/>
      <c r="K256" s="1"/>
      <c r="L256" s="92"/>
      <c r="M256" s="92"/>
      <c r="N256" s="92"/>
      <c r="O256" s="92"/>
      <c r="Q256" s="15">
        <f t="shared" si="21"/>
        <v>21</v>
      </c>
      <c r="R256" s="15" t="str">
        <f t="shared" ca="1" si="18"/>
        <v>'Noter til rentebærende poster'!D23</v>
      </c>
    </row>
    <row r="257" spans="1:18">
      <c r="A257" s="1" t="str">
        <f t="shared" ca="1" si="17"/>
        <v>'Noter til rentebærende poster'</v>
      </c>
      <c r="B257" s="1"/>
      <c r="C257" s="1" t="str">
        <f t="shared" si="25"/>
        <v>Rentebærende aktiver i alt</v>
      </c>
      <c r="D257" s="93" t="str">
        <f>'Noter til rentebærende poster'!AI24</f>
        <v>NRP_GnsBal_Aktiv_Ialt</v>
      </c>
      <c r="E257" s="30">
        <f>'Noter til rentebærende poster'!D24</f>
        <v>0</v>
      </c>
      <c r="F257" s="1"/>
      <c r="G257" s="1"/>
      <c r="H257" s="1"/>
      <c r="I257" s="1"/>
      <c r="J257" s="1"/>
      <c r="K257" s="1"/>
      <c r="L257" s="92"/>
      <c r="M257" s="92"/>
      <c r="N257" s="92"/>
      <c r="O257" s="92"/>
      <c r="Q257" s="15">
        <f t="shared" si="21"/>
        <v>21</v>
      </c>
      <c r="R257" s="15" t="str">
        <f t="shared" ca="1" si="18"/>
        <v>'Noter til rentebærende poster'!D24</v>
      </c>
    </row>
    <row r="258" spans="1:18">
      <c r="A258" s="1" t="str">
        <f t="shared" ca="1" si="17"/>
        <v>'Noter til rentebærende poster'</v>
      </c>
      <c r="B258" s="1"/>
      <c r="C258" s="1" t="str">
        <f t="shared" si="25"/>
        <v>Gæld til kreditinstitutter og centralbanker</v>
      </c>
      <c r="D258" s="93" t="str">
        <f>'Noter til rentebærende poster'!AI27</f>
        <v>NRP_GnsBal_Passiv_Kredinst</v>
      </c>
      <c r="E258" s="30">
        <f>'Noter til rentebærende poster'!D27</f>
        <v>0</v>
      </c>
      <c r="F258" s="1"/>
      <c r="G258" s="1"/>
      <c r="H258" s="1"/>
      <c r="I258" s="1"/>
      <c r="J258" s="1"/>
      <c r="K258" s="1"/>
      <c r="L258" s="92"/>
      <c r="M258" s="92"/>
      <c r="N258" s="92"/>
      <c r="O258" s="92"/>
      <c r="Q258" s="15">
        <f t="shared" si="21"/>
        <v>26</v>
      </c>
      <c r="R258" s="15" t="str">
        <f t="shared" ca="1" si="18"/>
        <v>'Noter til rentebærende poster'!D27</v>
      </c>
    </row>
    <row r="259" spans="1:18">
      <c r="A259" s="1" t="str">
        <f t="shared" ca="1" si="17"/>
        <v>'Noter til rentebærende poster'</v>
      </c>
      <c r="B259" s="1"/>
      <c r="C259" s="1" t="str">
        <f t="shared" si="25"/>
        <v>Indlån og anden gæld</v>
      </c>
      <c r="D259" s="93" t="str">
        <f>'Noter til rentebærende poster'!AI28</f>
        <v>NRP_GnsBal_Passiv_Indlaan</v>
      </c>
      <c r="E259" s="30">
        <f>'Noter til rentebærende poster'!D28</f>
        <v>0</v>
      </c>
      <c r="F259" s="1"/>
      <c r="G259" s="1"/>
      <c r="H259" s="1"/>
      <c r="I259" s="1"/>
      <c r="J259" s="1"/>
      <c r="K259" s="1"/>
      <c r="L259" s="92"/>
      <c r="M259" s="92"/>
      <c r="N259" s="92"/>
      <c r="O259" s="92"/>
      <c r="Q259" s="15">
        <f>LEN(D259)</f>
        <v>25</v>
      </c>
      <c r="R259" s="15" t="str">
        <f t="shared" ca="1" si="18"/>
        <v>'Noter til rentebærende poster'!D28</v>
      </c>
    </row>
    <row r="260" spans="1:18">
      <c r="A260" s="1" t="str">
        <f t="shared" ca="1" si="17"/>
        <v>'Noter til rentebærende poster'</v>
      </c>
      <c r="B260" s="1"/>
      <c r="C260" s="1" t="str">
        <f t="shared" si="25"/>
        <v>Udstedte obligationer</v>
      </c>
      <c r="D260" s="93" t="str">
        <f>'Noter til rentebærende poster'!AI29</f>
        <v>NRP_GnsBal_Passiv_UdsObl</v>
      </c>
      <c r="E260" s="30">
        <f>'Noter til rentebærende poster'!D29</f>
        <v>0</v>
      </c>
      <c r="F260" s="1"/>
      <c r="G260" s="1"/>
      <c r="H260" s="1"/>
      <c r="I260" s="1"/>
      <c r="J260" s="1"/>
      <c r="K260" s="1"/>
      <c r="L260" s="92"/>
      <c r="M260" s="92"/>
      <c r="N260" s="92"/>
      <c r="O260" s="92"/>
      <c r="Q260" s="15">
        <f t="shared" si="21"/>
        <v>24</v>
      </c>
      <c r="R260" s="15" t="str">
        <f t="shared" ca="1" si="18"/>
        <v>'Noter til rentebærende poster'!D29</v>
      </c>
    </row>
    <row r="261" spans="1:18">
      <c r="A261" s="1" t="str">
        <f t="shared" ca="1" si="17"/>
        <v>'Noter til rentebærende poster'</v>
      </c>
      <c r="B261" s="1"/>
      <c r="C261" s="1" t="str">
        <f t="shared" si="25"/>
        <v>… heraf: Realkreditobligationer</v>
      </c>
      <c r="D261" s="93" t="str">
        <f>'Noter til rentebærende poster'!AI30</f>
        <v>NRP_GnsBal_Pas_UdsObl_Real</v>
      </c>
      <c r="E261" s="30">
        <f>'Noter til rentebærende poster'!D30</f>
        <v>0</v>
      </c>
      <c r="F261" s="1"/>
      <c r="G261" s="1"/>
      <c r="H261" s="1"/>
      <c r="I261" s="1"/>
      <c r="J261" s="1"/>
      <c r="K261" s="1"/>
      <c r="L261" s="92"/>
      <c r="M261" s="92"/>
      <c r="N261" s="92"/>
      <c r="O261" s="92"/>
      <c r="Q261" s="15">
        <f t="shared" si="21"/>
        <v>26</v>
      </c>
      <c r="R261" s="15" t="str">
        <f t="shared" ca="1" si="18"/>
        <v>'Noter til rentebærende poster'!D30</v>
      </c>
    </row>
    <row r="262" spans="1:18">
      <c r="A262" s="1" t="str">
        <f t="shared" ca="1" si="17"/>
        <v>'Noter til rentebærende poster'</v>
      </c>
      <c r="B262" s="1"/>
      <c r="C262" s="1" t="str">
        <f t="shared" si="25"/>
        <v>… heraf: Øvrige udstedte obligationer</v>
      </c>
      <c r="D262" s="93" t="str">
        <f>'Noter til rentebærende poster'!AI31</f>
        <v>NRP_GnsBal_Pas_UdsObl_Oevr</v>
      </c>
      <c r="E262" s="30">
        <f>'Noter til rentebærende poster'!D31</f>
        <v>0</v>
      </c>
      <c r="F262" s="1"/>
      <c r="G262" s="1"/>
      <c r="H262" s="1"/>
      <c r="I262" s="1"/>
      <c r="J262" s="1"/>
      <c r="K262" s="1"/>
      <c r="L262" s="92"/>
      <c r="M262" s="92"/>
      <c r="N262" s="92"/>
      <c r="O262" s="92"/>
      <c r="Q262" s="15">
        <f t="shared" si="21"/>
        <v>26</v>
      </c>
      <c r="R262" s="15" t="str">
        <f t="shared" ca="1" si="18"/>
        <v>'Noter til rentebærende poster'!D31</v>
      </c>
    </row>
    <row r="263" spans="1:18">
      <c r="A263" s="1" t="str">
        <f t="shared" ca="1" si="17"/>
        <v>'Noter til rentebærende poster'</v>
      </c>
      <c r="B263" s="1"/>
      <c r="C263" s="1" t="str">
        <f t="shared" si="25"/>
        <v>Efterstillede kapitalindskud</v>
      </c>
      <c r="D263" s="93" t="str">
        <f>'Noter til rentebærende poster'!AI32</f>
        <v>NRP_GnsBal_Passiv_EftKap</v>
      </c>
      <c r="E263" s="30">
        <f>'Noter til rentebærende poster'!D32</f>
        <v>0</v>
      </c>
      <c r="F263" s="1"/>
      <c r="G263" s="1"/>
      <c r="H263" s="1"/>
      <c r="I263" s="1"/>
      <c r="J263" s="1"/>
      <c r="K263" s="1"/>
      <c r="L263" s="92"/>
      <c r="M263" s="92"/>
      <c r="N263" s="92"/>
      <c r="O263" s="92"/>
      <c r="Q263" s="15">
        <f t="shared" si="21"/>
        <v>24</v>
      </c>
      <c r="R263" s="15" t="str">
        <f t="shared" ca="1" si="18"/>
        <v>'Noter til rentebærende poster'!D32</v>
      </c>
    </row>
    <row r="264" spans="1:18">
      <c r="A264" s="1" t="str">
        <f t="shared" ca="1" si="17"/>
        <v>'Noter til rentebærende poster'</v>
      </c>
      <c r="B264" s="405"/>
      <c r="C264" s="1" t="str">
        <f t="shared" si="25"/>
        <v>Øvrige renteudgifter</v>
      </c>
      <c r="D264" s="93" t="str">
        <f>'Noter til rentebærende poster'!AI33</f>
        <v>NRP_GnsBal_Passiv_Oevr</v>
      </c>
      <c r="E264" s="30">
        <f>'Noter til rentebærende poster'!D33</f>
        <v>0</v>
      </c>
      <c r="F264" s="1"/>
      <c r="G264" s="1"/>
      <c r="H264" s="1"/>
      <c r="I264" s="1"/>
      <c r="J264" s="1"/>
      <c r="K264" s="1"/>
      <c r="L264" s="92"/>
      <c r="M264" s="92"/>
      <c r="N264" s="92"/>
      <c r="O264" s="92"/>
      <c r="Q264" s="15">
        <f t="shared" si="21"/>
        <v>22</v>
      </c>
      <c r="R264" s="15" t="str">
        <f t="shared" ca="1" si="18"/>
        <v>'Noter til rentebærende poster'!D33</v>
      </c>
    </row>
    <row r="265" spans="1:18">
      <c r="A265" s="1" t="str">
        <f t="shared" ca="1" si="17"/>
        <v>'Noter til rentebærende poster'</v>
      </c>
      <c r="B265" s="405"/>
      <c r="C265" s="1" t="str">
        <f t="shared" si="25"/>
        <v>Rentebærende passiver i alt</v>
      </c>
      <c r="D265" s="93" t="str">
        <f>'Noter til rentebærende poster'!AI34</f>
        <v>NRP_GnsBal_Passiv_Ialt</v>
      </c>
      <c r="E265" s="30">
        <f>'Noter til rentebærende poster'!D34</f>
        <v>0</v>
      </c>
      <c r="F265" s="1"/>
      <c r="G265" s="1"/>
      <c r="H265" s="1"/>
      <c r="I265" s="1"/>
      <c r="J265" s="1"/>
      <c r="K265" s="1"/>
      <c r="L265" s="92"/>
      <c r="M265" s="92"/>
      <c r="N265" s="92"/>
      <c r="O265" s="92"/>
      <c r="Q265" s="15">
        <f t="shared" si="21"/>
        <v>22</v>
      </c>
      <c r="R265" s="15" t="str">
        <f t="shared" ca="1" si="18"/>
        <v>'Noter til rentebærende poster'!D34</v>
      </c>
    </row>
    <row r="266" spans="1:18">
      <c r="A266" s="1" t="str">
        <f t="shared" ca="1" si="17"/>
        <v>'Noter til rentebærende poster'</v>
      </c>
      <c r="B266" s="1" t="str">
        <f>'Noter til rentebærende poster'!A1</f>
        <v>Noter til rentebærende poster</v>
      </c>
      <c r="C266" s="1" t="str">
        <f t="shared" ref="C266:C304" si="26">C240</f>
        <v>Kassebeholdning mv.</v>
      </c>
      <c r="D266" s="93" t="str">
        <f>'Noter til rentebærende poster'!AJ7</f>
        <v>NRP_UltVol_Aktiv_Kasse</v>
      </c>
      <c r="E266" s="30">
        <f>'Noter til rentebærende poster'!E7</f>
        <v>0</v>
      </c>
      <c r="F266" s="1"/>
      <c r="G266" s="1"/>
      <c r="H266" s="1"/>
      <c r="I266" s="30">
        <f>'Noter til rentebærende poster'!P7</f>
        <v>0</v>
      </c>
      <c r="J266" s="30">
        <f>'Noter til rentebærende poster'!Q7</f>
        <v>0</v>
      </c>
      <c r="K266" s="30">
        <f>'Noter til rentebærende poster'!R7</f>
        <v>0</v>
      </c>
      <c r="L266" s="92"/>
      <c r="M266" s="92"/>
      <c r="N266" s="92"/>
      <c r="O266" s="92"/>
      <c r="Q266" s="15">
        <f t="shared" si="21"/>
        <v>22</v>
      </c>
      <c r="R266" s="15" t="str">
        <f t="shared" ca="1" si="18"/>
        <v>'Noter til rentebærende poster'!E7</v>
      </c>
    </row>
    <row r="267" spans="1:18">
      <c r="A267" s="1" t="str">
        <f t="shared" ca="1" si="17"/>
        <v>'Noter til rentebærende poster'</v>
      </c>
      <c r="B267" s="1"/>
      <c r="C267" s="1" t="str">
        <f t="shared" si="26"/>
        <v>… heraf: Anfordringstilgodehavender hos centralbanker</v>
      </c>
      <c r="D267" s="93" t="str">
        <f>'Noter til rentebærende poster'!AJ8</f>
        <v>NRP_UltVol_Aktiv_Kasse_Anf</v>
      </c>
      <c r="E267" s="30">
        <f>'Noter til rentebærende poster'!E8</f>
        <v>0</v>
      </c>
      <c r="F267" s="1"/>
      <c r="G267" s="1"/>
      <c r="H267" s="1"/>
      <c r="I267" s="30">
        <f>'Noter til rentebærende poster'!P8</f>
        <v>0</v>
      </c>
      <c r="J267" s="30">
        <f>'Noter til rentebærende poster'!Q8</f>
        <v>0</v>
      </c>
      <c r="K267" s="30">
        <f>'Noter til rentebærende poster'!R8</f>
        <v>0</v>
      </c>
      <c r="L267" s="92"/>
      <c r="M267" s="92"/>
      <c r="N267" s="92"/>
      <c r="O267" s="92"/>
      <c r="Q267" s="15">
        <f t="shared" si="21"/>
        <v>26</v>
      </c>
      <c r="R267" s="15" t="str">
        <f t="shared" ca="1" si="18"/>
        <v>'Noter til rentebærende poster'!E8</v>
      </c>
    </row>
    <row r="268" spans="1:18">
      <c r="A268" s="1" t="str">
        <f t="shared" ca="1" si="17"/>
        <v>'Noter til rentebærende poster'</v>
      </c>
      <c r="B268" s="1"/>
      <c r="C268" s="1" t="str">
        <f t="shared" si="26"/>
        <v>Tilgodehavender hos kreditinstitutter og centralbanker</v>
      </c>
      <c r="D268" s="93" t="str">
        <f>'Noter til rentebærende poster'!AJ9</f>
        <v>NRP_UltVol_Aktiv_Tilg</v>
      </c>
      <c r="E268" s="30">
        <f>'Noter til rentebærende poster'!E9</f>
        <v>0</v>
      </c>
      <c r="F268" s="1"/>
      <c r="G268" s="1"/>
      <c r="H268" s="1"/>
      <c r="I268" s="30">
        <f>'Noter til rentebærende poster'!P9</f>
        <v>0</v>
      </c>
      <c r="J268" s="30">
        <f>'Noter til rentebærende poster'!Q9</f>
        <v>0</v>
      </c>
      <c r="K268" s="30">
        <f>'Noter til rentebærende poster'!R9</f>
        <v>0</v>
      </c>
      <c r="L268" s="92"/>
      <c r="M268" s="92"/>
      <c r="N268" s="92"/>
      <c r="O268" s="92"/>
      <c r="Q268" s="15">
        <f t="shared" si="21"/>
        <v>21</v>
      </c>
      <c r="R268" s="15" t="str">
        <f t="shared" ca="1" si="18"/>
        <v>'Noter til rentebærende poster'!E9</v>
      </c>
    </row>
    <row r="269" spans="1:18">
      <c r="A269" s="1" t="str">
        <f t="shared" ca="1" si="17"/>
        <v>'Noter til rentebærende poster'</v>
      </c>
      <c r="B269" s="1"/>
      <c r="C269" s="1" t="str">
        <f t="shared" si="26"/>
        <v>Udlån og andre tilgodehavender</v>
      </c>
      <c r="D269" s="93" t="str">
        <f>'Noter til rentebærende poster'!AJ10</f>
        <v>NRP_UltVol_Aktiv_Udl</v>
      </c>
      <c r="E269" s="30">
        <f>'Noter til rentebærende poster'!E10</f>
        <v>0</v>
      </c>
      <c r="F269" s="1"/>
      <c r="G269" s="1"/>
      <c r="H269" s="1"/>
      <c r="I269" s="30">
        <f>'Noter til rentebærende poster'!P10</f>
        <v>0</v>
      </c>
      <c r="J269" s="30">
        <f>'Noter til rentebærende poster'!Q10</f>
        <v>0</v>
      </c>
      <c r="K269" s="30">
        <f>'Noter til rentebærende poster'!R10</f>
        <v>0</v>
      </c>
      <c r="L269" s="92"/>
      <c r="M269" s="92"/>
      <c r="N269" s="92"/>
      <c r="O269" s="92"/>
      <c r="Q269" s="15">
        <f t="shared" si="21"/>
        <v>20</v>
      </c>
      <c r="R269" s="15" t="str">
        <f t="shared" ca="1" si="18"/>
        <v>'Noter til rentebærende poster'!E10</v>
      </c>
    </row>
    <row r="270" spans="1:18">
      <c r="A270" s="1" t="str">
        <f t="shared" ca="1" si="17"/>
        <v>'Noter til rentebærende poster'</v>
      </c>
      <c r="B270" s="1"/>
      <c r="C270" s="1" t="str">
        <f t="shared" si="26"/>
        <v>… heraf: Bankudlån</v>
      </c>
      <c r="D270" s="93" t="str">
        <f>'Noter til rentebærende poster'!AJ11</f>
        <v>NRP_UltVol_Aktiv_Udl_Bank</v>
      </c>
      <c r="E270" s="30">
        <f>'Noter til rentebærende poster'!E11</f>
        <v>0</v>
      </c>
      <c r="F270" s="1"/>
      <c r="G270" s="1"/>
      <c r="H270" s="1"/>
      <c r="I270" s="30">
        <f>'Noter til rentebærende poster'!P11</f>
        <v>0</v>
      </c>
      <c r="J270" s="30">
        <f>'Noter til rentebærende poster'!Q11</f>
        <v>0</v>
      </c>
      <c r="K270" s="30">
        <f>'Noter til rentebærende poster'!R11</f>
        <v>0</v>
      </c>
      <c r="L270" s="92"/>
      <c r="M270" s="92"/>
      <c r="N270" s="92"/>
      <c r="O270" s="92"/>
      <c r="Q270" s="15">
        <f t="shared" si="21"/>
        <v>25</v>
      </c>
      <c r="R270" s="15" t="str">
        <f t="shared" ca="1" si="18"/>
        <v>'Noter til rentebærende poster'!E11</v>
      </c>
    </row>
    <row r="271" spans="1:18">
      <c r="A271" s="1" t="str">
        <f t="shared" ca="1" si="17"/>
        <v>'Noter til rentebærende poster'</v>
      </c>
      <c r="B271" s="1"/>
      <c r="C271" s="1" t="str">
        <f t="shared" si="26"/>
        <v xml:space="preserve">   … heraf: Reverse udlån</v>
      </c>
      <c r="D271" s="93" t="str">
        <f>'Noter til rentebærende poster'!AJ12</f>
        <v>NRP_UltVol_Aktiv_Udl_Bank_Rev</v>
      </c>
      <c r="E271" s="30">
        <f>'Noter til rentebærende poster'!E12</f>
        <v>0</v>
      </c>
      <c r="F271" s="1"/>
      <c r="G271" s="1"/>
      <c r="H271" s="1"/>
      <c r="I271" s="30">
        <f>'Noter til rentebærende poster'!P12</f>
        <v>0</v>
      </c>
      <c r="J271" s="30">
        <f>'Noter til rentebærende poster'!Q12</f>
        <v>0</v>
      </c>
      <c r="K271" s="30">
        <f>'Noter til rentebærende poster'!R12</f>
        <v>0</v>
      </c>
      <c r="L271" s="92"/>
      <c r="M271" s="92"/>
      <c r="N271" s="92"/>
      <c r="O271" s="92"/>
      <c r="Q271" s="15">
        <f t="shared" si="21"/>
        <v>29</v>
      </c>
      <c r="R271" s="15" t="str">
        <f t="shared" ca="1" si="18"/>
        <v>'Noter til rentebærende poster'!E12</v>
      </c>
    </row>
    <row r="272" spans="1:18">
      <c r="A272" s="1" t="str">
        <f t="shared" ca="1" si="17"/>
        <v>'Noter til rentebærende poster'</v>
      </c>
      <c r="B272" s="1"/>
      <c r="C272" s="1" t="str">
        <f t="shared" si="26"/>
        <v xml:space="preserve">   … heraf: Øvrige bankudlån</v>
      </c>
      <c r="D272" s="93" t="str">
        <f>'Noter til rentebærende poster'!AJ13</f>
        <v>NRP_UltVol_Aktiv_Udl_Bank_xRev</v>
      </c>
      <c r="E272" s="30">
        <f>'Noter til rentebærende poster'!E13</f>
        <v>0</v>
      </c>
      <c r="F272" s="1"/>
      <c r="G272" s="1"/>
      <c r="H272" s="1"/>
      <c r="I272" s="30">
        <f>'Noter til rentebærende poster'!P13</f>
        <v>0</v>
      </c>
      <c r="J272" s="30">
        <f>'Noter til rentebærende poster'!Q13</f>
        <v>0</v>
      </c>
      <c r="K272" s="30">
        <f>'Noter til rentebærende poster'!R13</f>
        <v>0</v>
      </c>
      <c r="L272" s="92"/>
      <c r="M272" s="92"/>
      <c r="N272" s="92"/>
      <c r="O272" s="92"/>
      <c r="Q272" s="15">
        <f t="shared" si="21"/>
        <v>30</v>
      </c>
      <c r="R272" s="15" t="str">
        <f t="shared" ca="1" si="18"/>
        <v>'Noter til rentebærende poster'!E13</v>
      </c>
    </row>
    <row r="273" spans="1:18">
      <c r="A273" s="1" t="str">
        <f t="shared" ca="1" si="17"/>
        <v>'Noter til rentebærende poster'</v>
      </c>
      <c r="B273" s="1"/>
      <c r="C273" s="1" t="str">
        <f t="shared" si="26"/>
        <v>… heraf: Realkreditudlån</v>
      </c>
      <c r="D273" s="93" t="str">
        <f>'Noter til rentebærende poster'!AJ14</f>
        <v>NRP_UltVol_Aktiv_Udl_Real</v>
      </c>
      <c r="E273" s="30">
        <f>'Noter til rentebærende poster'!E14</f>
        <v>0</v>
      </c>
      <c r="F273" s="1"/>
      <c r="G273" s="1"/>
      <c r="H273" s="1"/>
      <c r="I273" s="30">
        <f>'Noter til rentebærende poster'!P14</f>
        <v>0</v>
      </c>
      <c r="J273" s="30">
        <f>'Noter til rentebærende poster'!Q14</f>
        <v>0</v>
      </c>
      <c r="K273" s="30">
        <f>'Noter til rentebærende poster'!R14</f>
        <v>0</v>
      </c>
      <c r="L273" s="92"/>
      <c r="M273" s="92"/>
      <c r="N273" s="92"/>
      <c r="O273" s="92"/>
      <c r="Q273" s="15">
        <f t="shared" si="21"/>
        <v>25</v>
      </c>
      <c r="R273" s="15" t="str">
        <f t="shared" ca="1" si="18"/>
        <v>'Noter til rentebærende poster'!E14</v>
      </c>
    </row>
    <row r="274" spans="1:18">
      <c r="A274" s="1" t="str">
        <f t="shared" ca="1" si="17"/>
        <v>'Noter til rentebærende poster'</v>
      </c>
      <c r="B274" s="1"/>
      <c r="C274" s="1" t="str">
        <f t="shared" si="26"/>
        <v>… heraf: Bidrag</v>
      </c>
      <c r="D274" s="93" t="str">
        <f>'Noter til rentebærende poster'!AJ15</f>
        <v>NRP_UltVol_Aktiv_Udl_Bidrag</v>
      </c>
      <c r="E274" s="30">
        <f>'Noter til rentebærende poster'!E15</f>
        <v>0</v>
      </c>
      <c r="F274" s="1"/>
      <c r="G274" s="1"/>
      <c r="H274" s="1"/>
      <c r="I274" s="30">
        <f>'Noter til rentebærende poster'!P15</f>
        <v>0</v>
      </c>
      <c r="J274" s="30">
        <f>'Noter til rentebærende poster'!Q15</f>
        <v>0</v>
      </c>
      <c r="K274" s="30">
        <f>'Noter til rentebærende poster'!R15</f>
        <v>0</v>
      </c>
      <c r="L274" s="92"/>
      <c r="M274" s="92"/>
      <c r="N274" s="92"/>
      <c r="O274" s="92"/>
      <c r="Q274" s="15">
        <f t="shared" si="21"/>
        <v>27</v>
      </c>
      <c r="R274" s="15" t="str">
        <f t="shared" ca="1" si="18"/>
        <v>'Noter til rentebærende poster'!E15</v>
      </c>
    </row>
    <row r="275" spans="1:18">
      <c r="A275" s="1" t="str">
        <f t="shared" ca="1" si="17"/>
        <v>'Noter til rentebærende poster'</v>
      </c>
      <c r="B275" s="1"/>
      <c r="C275" s="1" t="str">
        <f t="shared" si="26"/>
        <v>… heraf: Øvrige udlån og tilgodehavender</v>
      </c>
      <c r="D275" s="93" t="str">
        <f>'Noter til rentebærende poster'!AJ16</f>
        <v>NRP_UltVol_Aktiv_Udl_Oevr</v>
      </c>
      <c r="E275" s="30">
        <f>'Noter til rentebærende poster'!E16</f>
        <v>0</v>
      </c>
      <c r="F275" s="1"/>
      <c r="G275" s="1"/>
      <c r="H275" s="1"/>
      <c r="I275" s="30">
        <f>'Noter til rentebærende poster'!P16</f>
        <v>0</v>
      </c>
      <c r="J275" s="30">
        <f>'Noter til rentebærende poster'!Q16</f>
        <v>0</v>
      </c>
      <c r="K275" s="30">
        <f>'Noter til rentebærende poster'!R16</f>
        <v>0</v>
      </c>
      <c r="L275" s="92"/>
      <c r="M275" s="92"/>
      <c r="N275" s="92"/>
      <c r="O275" s="92"/>
      <c r="Q275" s="15">
        <f t="shared" si="21"/>
        <v>25</v>
      </c>
      <c r="R275" s="15" t="str">
        <f t="shared" ca="1" si="18"/>
        <v>'Noter til rentebærende poster'!E16</v>
      </c>
    </row>
    <row r="276" spans="1:18">
      <c r="A276" s="1" t="str">
        <f t="shared" ca="1" si="17"/>
        <v>'Noter til rentebærende poster'</v>
      </c>
      <c r="B276" s="1"/>
      <c r="C276" s="1" t="str">
        <f t="shared" si="26"/>
        <v>Obligationer</v>
      </c>
      <c r="D276" s="93" t="str">
        <f>'Noter til rentebærende poster'!AJ17</f>
        <v>NRP_UltVol_Aktiv_Obl</v>
      </c>
      <c r="E276" s="30">
        <f>'Noter til rentebærende poster'!E17</f>
        <v>0</v>
      </c>
      <c r="F276" s="1"/>
      <c r="G276" s="1"/>
      <c r="H276" s="1"/>
      <c r="I276" s="30">
        <f>'Noter til rentebærende poster'!P17</f>
        <v>0</v>
      </c>
      <c r="J276" s="30">
        <f>'Noter til rentebærende poster'!Q17</f>
        <v>0</v>
      </c>
      <c r="K276" s="30">
        <f>'Noter til rentebærende poster'!R17</f>
        <v>0</v>
      </c>
      <c r="L276" s="92"/>
      <c r="M276" s="92"/>
      <c r="N276" s="92"/>
      <c r="O276" s="92"/>
      <c r="Q276" s="15">
        <f t="shared" si="21"/>
        <v>20</v>
      </c>
      <c r="R276" s="15" t="str">
        <f t="shared" ca="1" si="18"/>
        <v>'Noter til rentebærende poster'!E17</v>
      </c>
    </row>
    <row r="277" spans="1:18">
      <c r="A277" s="1" t="str">
        <f t="shared" ca="1" si="17"/>
        <v>'Noter til rentebærende poster'</v>
      </c>
      <c r="B277" s="1"/>
      <c r="C277" s="1" t="str">
        <f t="shared" si="26"/>
        <v>… heraf: Obligationer til dagsværdi</v>
      </c>
      <c r="D277" s="93" t="str">
        <f>'Noter til rentebærende poster'!AJ18</f>
        <v>NRP_UltVol_Aktiv_Obl_DV</v>
      </c>
      <c r="E277" s="30">
        <f>'Noter til rentebærende poster'!E18</f>
        <v>0</v>
      </c>
      <c r="F277" s="1"/>
      <c r="G277" s="1"/>
      <c r="H277" s="1"/>
      <c r="I277" s="30">
        <f>'Noter til rentebærende poster'!P18</f>
        <v>0</v>
      </c>
      <c r="J277" s="30">
        <f>'Noter til rentebærende poster'!Q18</f>
        <v>0</v>
      </c>
      <c r="K277" s="30">
        <f>'Noter til rentebærende poster'!R18</f>
        <v>0</v>
      </c>
      <c r="L277" s="92"/>
      <c r="M277" s="92"/>
      <c r="N277" s="92"/>
      <c r="O277" s="92"/>
      <c r="Q277" s="15">
        <f t="shared" si="21"/>
        <v>23</v>
      </c>
      <c r="R277" s="15" t="str">
        <f t="shared" ca="1" si="18"/>
        <v>'Noter til rentebærende poster'!E18</v>
      </c>
    </row>
    <row r="278" spans="1:18">
      <c r="A278" s="1" t="str">
        <f t="shared" ca="1" si="17"/>
        <v>'Noter til rentebærende poster'</v>
      </c>
      <c r="B278" s="1"/>
      <c r="C278" s="1" t="str">
        <f t="shared" si="26"/>
        <v>… heraf: Obligationer til amortiseret kostpris</v>
      </c>
      <c r="D278" s="93" t="str">
        <f>'Noter til rentebærende poster'!AJ19</f>
        <v>NRP_UltVol_Aktiv_Obl_AK</v>
      </c>
      <c r="E278" s="30">
        <f>'Noter til rentebærende poster'!E19</f>
        <v>0</v>
      </c>
      <c r="F278" s="1"/>
      <c r="G278" s="1"/>
      <c r="H278" s="1"/>
      <c r="I278" s="30">
        <f>'Noter til rentebærende poster'!P19</f>
        <v>0</v>
      </c>
      <c r="J278" s="30">
        <f>'Noter til rentebærende poster'!Q19</f>
        <v>0</v>
      </c>
      <c r="K278" s="30">
        <f>'Noter til rentebærende poster'!R19</f>
        <v>0</v>
      </c>
      <c r="L278" s="92"/>
      <c r="M278" s="92"/>
      <c r="N278" s="92"/>
      <c r="O278" s="92"/>
      <c r="Q278" s="15">
        <f t="shared" si="21"/>
        <v>23</v>
      </c>
      <c r="R278" s="15" t="str">
        <f t="shared" ca="1" si="18"/>
        <v>'Noter til rentebærende poster'!E19</v>
      </c>
    </row>
    <row r="279" spans="1:18">
      <c r="A279" s="1" t="str">
        <f t="shared" ca="1" si="17"/>
        <v>'Noter til rentebærende poster'</v>
      </c>
      <c r="B279" s="1"/>
      <c r="C279" s="1" t="str">
        <f t="shared" si="26"/>
        <v>Afledte finansielle instrumenter i alt</v>
      </c>
      <c r="D279" s="93" t="str">
        <f>'Noter til rentebærende poster'!AJ20</f>
        <v>NRP_UltVol_Aktiv_Afl</v>
      </c>
      <c r="E279" s="30">
        <f>'Noter til rentebærende poster'!E20</f>
        <v>0</v>
      </c>
      <c r="F279" s="1"/>
      <c r="G279" s="1"/>
      <c r="H279" s="1"/>
      <c r="I279" s="30">
        <f>'Noter til rentebærende poster'!P20</f>
        <v>0</v>
      </c>
      <c r="J279" s="30">
        <f>'Noter til rentebærende poster'!Q20</f>
        <v>0</v>
      </c>
      <c r="K279" s="30">
        <f>'Noter til rentebærende poster'!R20</f>
        <v>0</v>
      </c>
      <c r="L279" s="92"/>
      <c r="M279" s="92"/>
      <c r="N279" s="92"/>
      <c r="O279" s="92"/>
      <c r="Q279" s="15">
        <f t="shared" si="21"/>
        <v>20</v>
      </c>
      <c r="R279" s="15" t="str">
        <f t="shared" ca="1" si="18"/>
        <v>'Noter til rentebærende poster'!E20</v>
      </c>
    </row>
    <row r="280" spans="1:18">
      <c r="A280" s="1" t="str">
        <f t="shared" ref="A280:A633" ca="1" si="27">MID(R280,1,FIND("!",R280,1)-1)</f>
        <v>'Noter til rentebærende poster'</v>
      </c>
      <c r="B280" s="1"/>
      <c r="C280" s="1" t="str">
        <f t="shared" si="26"/>
        <v>… heraf: Finansielle instrumenter som udgør et aktiv (modtagerben)</v>
      </c>
      <c r="D280" s="93" t="str">
        <f>'Noter til rentebærende poster'!AJ21</f>
        <v>NRP_UltVol_Aktiv_Afl_Aktiv</v>
      </c>
      <c r="E280" s="30">
        <f>'Noter til rentebærende poster'!E21</f>
        <v>0</v>
      </c>
      <c r="F280" s="1"/>
      <c r="G280" s="1"/>
      <c r="H280" s="1"/>
      <c r="I280" s="30">
        <f>'Noter til rentebærende poster'!P21</f>
        <v>0</v>
      </c>
      <c r="J280" s="30">
        <f>'Noter til rentebærende poster'!Q21</f>
        <v>0</v>
      </c>
      <c r="K280" s="30">
        <f>'Noter til rentebærende poster'!R21</f>
        <v>0</v>
      </c>
      <c r="L280" s="92"/>
      <c r="M280" s="92"/>
      <c r="N280" s="92"/>
      <c r="O280" s="92"/>
      <c r="Q280" s="15">
        <f t="shared" si="21"/>
        <v>26</v>
      </c>
      <c r="R280" s="15" t="str">
        <f t="shared" ref="R280:R335" ca="1" si="28">MID(_xlfn.FORMULATEXT(E280),2,300)</f>
        <v>'Noter til rentebærende poster'!E21</v>
      </c>
    </row>
    <row r="281" spans="1:18">
      <c r="A281" s="1" t="str">
        <f t="shared" ca="1" si="27"/>
        <v>'Noter til rentebærende poster'</v>
      </c>
      <c r="B281" s="1"/>
      <c r="C281" s="1" t="str">
        <f t="shared" si="26"/>
        <v>… heraf: Finansielle instrumenter som udgør et passiv (betalerben)</v>
      </c>
      <c r="D281" s="93" t="str">
        <f>'Noter til rentebærende poster'!AJ22</f>
        <v>NRP_UltVol_Aktiv_Afl_Passiv</v>
      </c>
      <c r="E281" s="30">
        <f>'Noter til rentebærende poster'!E22</f>
        <v>0</v>
      </c>
      <c r="F281" s="1"/>
      <c r="G281" s="1"/>
      <c r="H281" s="1"/>
      <c r="I281" s="30">
        <f>'Noter til rentebærende poster'!P22</f>
        <v>0</v>
      </c>
      <c r="J281" s="30">
        <f>'Noter til rentebærende poster'!Q22</f>
        <v>0</v>
      </c>
      <c r="K281" s="30">
        <f>'Noter til rentebærende poster'!R22</f>
        <v>0</v>
      </c>
      <c r="L281" s="92"/>
      <c r="M281" s="92"/>
      <c r="N281" s="92"/>
      <c r="O281" s="92"/>
      <c r="Q281" s="15">
        <f t="shared" si="21"/>
        <v>27</v>
      </c>
      <c r="R281" s="15" t="str">
        <f t="shared" ca="1" si="28"/>
        <v>'Noter til rentebærende poster'!E22</v>
      </c>
    </row>
    <row r="282" spans="1:18">
      <c r="A282" s="1" t="str">
        <f t="shared" ca="1" si="27"/>
        <v>'Noter til rentebærende poster'</v>
      </c>
      <c r="B282" s="1"/>
      <c r="C282" s="1" t="str">
        <f t="shared" si="26"/>
        <v>Øvrige renteindtægter</v>
      </c>
      <c r="D282" s="93" t="str">
        <f>'Noter til rentebærende poster'!AJ23</f>
        <v>NRP_UltVol_Aktiv_Oevr</v>
      </c>
      <c r="E282" s="30">
        <f>'Noter til rentebærende poster'!E23</f>
        <v>0</v>
      </c>
      <c r="F282" s="1"/>
      <c r="G282" s="1"/>
      <c r="H282" s="1"/>
      <c r="I282" s="30">
        <f>'Noter til rentebærende poster'!P23</f>
        <v>0</v>
      </c>
      <c r="J282" s="30">
        <f>'Noter til rentebærende poster'!Q23</f>
        <v>0</v>
      </c>
      <c r="K282" s="30">
        <f>'Noter til rentebærende poster'!R23</f>
        <v>0</v>
      </c>
      <c r="L282" s="92"/>
      <c r="M282" s="92"/>
      <c r="N282" s="92"/>
      <c r="O282" s="92"/>
      <c r="Q282" s="15">
        <f t="shared" si="21"/>
        <v>21</v>
      </c>
      <c r="R282" s="15" t="str">
        <f t="shared" ca="1" si="28"/>
        <v>'Noter til rentebærende poster'!E23</v>
      </c>
    </row>
    <row r="283" spans="1:18">
      <c r="A283" s="1" t="str">
        <f t="shared" ca="1" si="27"/>
        <v>'Noter til rentebærende poster'</v>
      </c>
      <c r="B283" s="1"/>
      <c r="C283" s="1" t="str">
        <f t="shared" si="26"/>
        <v>Rentebærende aktiver i alt</v>
      </c>
      <c r="D283" s="93" t="str">
        <f>'Noter til rentebærende poster'!AJ24</f>
        <v>NRP_UltVol_Aktiv_Ialt</v>
      </c>
      <c r="E283" s="30">
        <f>'Noter til rentebærende poster'!E24</f>
        <v>0</v>
      </c>
      <c r="F283" s="1"/>
      <c r="G283" s="1"/>
      <c r="H283" s="1"/>
      <c r="I283" s="30">
        <f>'Noter til rentebærende poster'!P24</f>
        <v>0</v>
      </c>
      <c r="J283" s="30">
        <f>'Noter til rentebærende poster'!Q24</f>
        <v>0</v>
      </c>
      <c r="K283" s="30">
        <f>'Noter til rentebærende poster'!R24</f>
        <v>0</v>
      </c>
      <c r="L283" s="92"/>
      <c r="M283" s="92"/>
      <c r="N283" s="92"/>
      <c r="O283" s="92"/>
      <c r="Q283" s="15">
        <f t="shared" si="21"/>
        <v>21</v>
      </c>
      <c r="R283" s="15" t="str">
        <f t="shared" ca="1" si="28"/>
        <v>'Noter til rentebærende poster'!E24</v>
      </c>
    </row>
    <row r="284" spans="1:18">
      <c r="A284" s="1" t="str">
        <f t="shared" ca="1" si="27"/>
        <v>'Noter til rentebærende poster'</v>
      </c>
      <c r="B284" s="1"/>
      <c r="C284" s="1" t="str">
        <f t="shared" si="26"/>
        <v>Gæld til kreditinstitutter og centralbanker</v>
      </c>
      <c r="D284" s="93" t="str">
        <f>'Noter til rentebærende poster'!AJ27</f>
        <v>NRP_UltVol_Passiv_Kredinst</v>
      </c>
      <c r="E284" s="30">
        <f>'Noter til rentebærende poster'!E27</f>
        <v>0</v>
      </c>
      <c r="F284" s="1"/>
      <c r="G284" s="1"/>
      <c r="H284" s="1"/>
      <c r="I284" s="30">
        <f>'Noter til rentebærende poster'!P27</f>
        <v>0</v>
      </c>
      <c r="J284" s="30">
        <f>'Noter til rentebærende poster'!Q27</f>
        <v>0</v>
      </c>
      <c r="K284" s="30">
        <f>'Noter til rentebærende poster'!R27</f>
        <v>0</v>
      </c>
      <c r="L284" s="92"/>
      <c r="M284" s="92"/>
      <c r="N284" s="92"/>
      <c r="O284" s="92"/>
      <c r="Q284" s="15">
        <f t="shared" si="21"/>
        <v>26</v>
      </c>
      <c r="R284" s="15" t="str">
        <f t="shared" ca="1" si="28"/>
        <v>'Noter til rentebærende poster'!E27</v>
      </c>
    </row>
    <row r="285" spans="1:18">
      <c r="A285" s="1" t="str">
        <f t="shared" ca="1" si="27"/>
        <v>'Noter til rentebærende poster'</v>
      </c>
      <c r="B285" s="1"/>
      <c r="C285" s="1" t="str">
        <f t="shared" si="26"/>
        <v>Indlån og anden gæld</v>
      </c>
      <c r="D285" s="93" t="str">
        <f>'Noter til rentebærende poster'!AJ28</f>
        <v>NRP_UltVol_Passiv_Indlaan</v>
      </c>
      <c r="E285" s="30">
        <f>'Noter til rentebærende poster'!E28</f>
        <v>0</v>
      </c>
      <c r="F285" s="1"/>
      <c r="G285" s="1"/>
      <c r="H285" s="1"/>
      <c r="I285" s="30">
        <f>'Noter til rentebærende poster'!P28</f>
        <v>0</v>
      </c>
      <c r="J285" s="30">
        <f>'Noter til rentebærende poster'!Q28</f>
        <v>0</v>
      </c>
      <c r="K285" s="30">
        <f>'Noter til rentebærende poster'!R28</f>
        <v>0</v>
      </c>
      <c r="L285" s="92"/>
      <c r="M285" s="92"/>
      <c r="N285" s="92"/>
      <c r="O285" s="92"/>
      <c r="Q285" s="15">
        <f t="shared" si="21"/>
        <v>25</v>
      </c>
      <c r="R285" s="15" t="str">
        <f t="shared" ca="1" si="28"/>
        <v>'Noter til rentebærende poster'!E28</v>
      </c>
    </row>
    <row r="286" spans="1:18">
      <c r="A286" s="1" t="str">
        <f t="shared" ca="1" si="27"/>
        <v>'Noter til rentebærende poster'</v>
      </c>
      <c r="B286" s="1"/>
      <c r="C286" s="1" t="str">
        <f t="shared" si="26"/>
        <v>Udstedte obligationer</v>
      </c>
      <c r="D286" s="93" t="str">
        <f>'Noter til rentebærende poster'!AJ29</f>
        <v>NRP_UltVol_Passiv_UdsObl</v>
      </c>
      <c r="E286" s="30">
        <f>'Noter til rentebærende poster'!E29</f>
        <v>0</v>
      </c>
      <c r="F286" s="1"/>
      <c r="G286" s="1"/>
      <c r="H286" s="1"/>
      <c r="I286" s="30">
        <f>'Noter til rentebærende poster'!P29</f>
        <v>0</v>
      </c>
      <c r="J286" s="30">
        <f>'Noter til rentebærende poster'!Q29</f>
        <v>0</v>
      </c>
      <c r="K286" s="30">
        <f>'Noter til rentebærende poster'!R29</f>
        <v>0</v>
      </c>
      <c r="L286" s="92"/>
      <c r="M286" s="92"/>
      <c r="N286" s="92"/>
      <c r="O286" s="92"/>
      <c r="Q286" s="15">
        <f t="shared" si="21"/>
        <v>24</v>
      </c>
      <c r="R286" s="15" t="str">
        <f t="shared" ca="1" si="28"/>
        <v>'Noter til rentebærende poster'!E29</v>
      </c>
    </row>
    <row r="287" spans="1:18">
      <c r="A287" s="1" t="str">
        <f t="shared" ca="1" si="27"/>
        <v>'Noter til rentebærende poster'</v>
      </c>
      <c r="B287" s="1"/>
      <c r="C287" s="1" t="str">
        <f t="shared" si="26"/>
        <v>… heraf: Realkreditobligationer</v>
      </c>
      <c r="D287" s="93" t="str">
        <f>'Noter til rentebærende poster'!AJ30</f>
        <v>NRP_UltVol_Pas_UdsObl_Real</v>
      </c>
      <c r="E287" s="30">
        <f>'Noter til rentebærende poster'!E30</f>
        <v>0</v>
      </c>
      <c r="F287" s="1"/>
      <c r="G287" s="1"/>
      <c r="H287" s="1"/>
      <c r="I287" s="30">
        <f>'Noter til rentebærende poster'!P30</f>
        <v>0</v>
      </c>
      <c r="J287" s="30">
        <f>'Noter til rentebærende poster'!Q30</f>
        <v>0</v>
      </c>
      <c r="K287" s="30">
        <f>'Noter til rentebærende poster'!R30</f>
        <v>0</v>
      </c>
      <c r="L287" s="92"/>
      <c r="M287" s="92"/>
      <c r="N287" s="92"/>
      <c r="O287" s="92"/>
      <c r="Q287" s="15">
        <f t="shared" si="21"/>
        <v>26</v>
      </c>
      <c r="R287" s="15" t="str">
        <f t="shared" ca="1" si="28"/>
        <v>'Noter til rentebærende poster'!E30</v>
      </c>
    </row>
    <row r="288" spans="1:18">
      <c r="A288" s="1" t="str">
        <f t="shared" ca="1" si="27"/>
        <v>'Noter til rentebærende poster'</v>
      </c>
      <c r="B288" s="405"/>
      <c r="C288" s="1" t="str">
        <f t="shared" si="26"/>
        <v>… heraf: Øvrige udstedte obligationer</v>
      </c>
      <c r="D288" s="93" t="str">
        <f>'Noter til rentebærende poster'!AJ31</f>
        <v>NRP_UltVol_Pas_UdsObl_Oevr</v>
      </c>
      <c r="E288" s="30">
        <f>'Noter til rentebærende poster'!E31</f>
        <v>0</v>
      </c>
      <c r="F288" s="1"/>
      <c r="G288" s="1"/>
      <c r="H288" s="1"/>
      <c r="I288" s="30">
        <f>'Noter til rentebærende poster'!P31</f>
        <v>0</v>
      </c>
      <c r="J288" s="30">
        <f>'Noter til rentebærende poster'!Q31</f>
        <v>0</v>
      </c>
      <c r="K288" s="30">
        <f>'Noter til rentebærende poster'!R31</f>
        <v>0</v>
      </c>
      <c r="L288" s="92"/>
      <c r="M288" s="92"/>
      <c r="N288" s="92"/>
      <c r="O288" s="92"/>
      <c r="Q288" s="15">
        <f t="shared" si="21"/>
        <v>26</v>
      </c>
      <c r="R288" s="15" t="str">
        <f t="shared" ca="1" si="28"/>
        <v>'Noter til rentebærende poster'!E31</v>
      </c>
    </row>
    <row r="289" spans="1:18">
      <c r="A289" s="1" t="str">
        <f t="shared" ca="1" si="27"/>
        <v>'Noter til rentebærende poster'</v>
      </c>
      <c r="B289" s="1"/>
      <c r="C289" s="1" t="str">
        <f t="shared" si="26"/>
        <v>Efterstillede kapitalindskud</v>
      </c>
      <c r="D289" s="93" t="str">
        <f>'Noter til rentebærende poster'!AJ32</f>
        <v>NRP_UltVol_Passiv_EftKap</v>
      </c>
      <c r="E289" s="30">
        <f>'Noter til rentebærende poster'!E32</f>
        <v>0</v>
      </c>
      <c r="F289" s="1"/>
      <c r="G289" s="1"/>
      <c r="H289" s="1"/>
      <c r="I289" s="30">
        <f>'Noter til rentebærende poster'!P32</f>
        <v>0</v>
      </c>
      <c r="J289" s="30">
        <f>'Noter til rentebærende poster'!Q32</f>
        <v>0</v>
      </c>
      <c r="K289" s="30">
        <f>'Noter til rentebærende poster'!R32</f>
        <v>0</v>
      </c>
      <c r="L289" s="92"/>
      <c r="M289" s="92"/>
      <c r="N289" s="92"/>
      <c r="O289" s="92"/>
      <c r="Q289" s="15">
        <f t="shared" si="21"/>
        <v>24</v>
      </c>
      <c r="R289" s="15" t="str">
        <f t="shared" ca="1" si="28"/>
        <v>'Noter til rentebærende poster'!E32</v>
      </c>
    </row>
    <row r="290" spans="1:18">
      <c r="A290" s="1" t="str">
        <f t="shared" ca="1" si="27"/>
        <v>'Noter til rentebærende poster'</v>
      </c>
      <c r="B290" s="1"/>
      <c r="C290" s="1" t="str">
        <f t="shared" si="26"/>
        <v>Øvrige renteudgifter</v>
      </c>
      <c r="D290" s="93" t="str">
        <f>'Noter til rentebærende poster'!AJ33</f>
        <v>NRP_UltVol_Passiv_Oevr</v>
      </c>
      <c r="E290" s="30">
        <f>'Noter til rentebærende poster'!E33</f>
        <v>0</v>
      </c>
      <c r="F290" s="1"/>
      <c r="G290" s="1"/>
      <c r="H290" s="1"/>
      <c r="I290" s="30">
        <f>'Noter til rentebærende poster'!P33</f>
        <v>0</v>
      </c>
      <c r="J290" s="30">
        <f>'Noter til rentebærende poster'!Q33</f>
        <v>0</v>
      </c>
      <c r="K290" s="30">
        <f>'Noter til rentebærende poster'!R33</f>
        <v>0</v>
      </c>
      <c r="L290" s="92"/>
      <c r="M290" s="92"/>
      <c r="N290" s="92"/>
      <c r="O290" s="92"/>
      <c r="Q290" s="15">
        <f t="shared" si="21"/>
        <v>22</v>
      </c>
      <c r="R290" s="15" t="str">
        <f t="shared" ca="1" si="28"/>
        <v>'Noter til rentebærende poster'!E33</v>
      </c>
    </row>
    <row r="291" spans="1:18">
      <c r="A291" s="1" t="str">
        <f t="shared" ca="1" si="27"/>
        <v>'Noter til rentebærende poster'</v>
      </c>
      <c r="B291" s="1"/>
      <c r="C291" s="1" t="str">
        <f t="shared" si="26"/>
        <v>Rentebærende passiver i alt</v>
      </c>
      <c r="D291" s="93" t="str">
        <f>'Noter til rentebærende poster'!AJ34</f>
        <v>NRP_UltVol_Passiv_Ialt</v>
      </c>
      <c r="E291" s="30">
        <f>'Noter til rentebærende poster'!E34</f>
        <v>0</v>
      </c>
      <c r="F291" s="1"/>
      <c r="G291" s="1"/>
      <c r="H291" s="1"/>
      <c r="I291" s="30">
        <f>'Noter til rentebærende poster'!P34</f>
        <v>0</v>
      </c>
      <c r="J291" s="30">
        <f>'Noter til rentebærende poster'!Q34</f>
        <v>0</v>
      </c>
      <c r="K291" s="30">
        <f>'Noter til rentebærende poster'!R34</f>
        <v>0</v>
      </c>
      <c r="L291" s="92"/>
      <c r="M291" s="92"/>
      <c r="N291" s="92"/>
      <c r="O291" s="92"/>
      <c r="Q291" s="15">
        <f t="shared" si="21"/>
        <v>22</v>
      </c>
      <c r="R291" s="15" t="str">
        <f t="shared" ca="1" si="28"/>
        <v>'Noter til rentebærende poster'!E34</v>
      </c>
    </row>
    <row r="292" spans="1:18">
      <c r="A292" s="1" t="str">
        <f t="shared" ca="1" si="27"/>
        <v>'Noter til rentebærende poster'</v>
      </c>
      <c r="B292" s="1" t="str">
        <f>'Noter til rentebærende poster'!A1</f>
        <v>Noter til rentebærende poster</v>
      </c>
      <c r="C292" s="1" t="str">
        <f t="shared" si="26"/>
        <v>Kassebeholdning mv.</v>
      </c>
      <c r="D292" s="93" t="str">
        <f>'Noter til rentebærende poster'!AK7</f>
        <v>NRP_RenGns_Aktiv_Kasse</v>
      </c>
      <c r="E292" s="1">
        <f>'Noter til rentebærende poster'!F7</f>
        <v>0</v>
      </c>
      <c r="F292" s="1"/>
      <c r="G292" s="1"/>
      <c r="H292" s="1"/>
      <c r="I292" s="1"/>
      <c r="J292" s="1"/>
      <c r="K292" s="1"/>
      <c r="L292" s="92"/>
      <c r="M292" s="92"/>
      <c r="N292" s="92"/>
      <c r="O292" s="92"/>
      <c r="Q292" s="15">
        <f t="shared" si="21"/>
        <v>22</v>
      </c>
      <c r="R292" s="15" t="str">
        <f t="shared" ca="1" si="28"/>
        <v>'Noter til rentebærende poster'!F7</v>
      </c>
    </row>
    <row r="293" spans="1:18">
      <c r="A293" s="1" t="str">
        <f t="shared" ca="1" si="27"/>
        <v>'Noter til rentebærende poster'</v>
      </c>
      <c r="B293" s="1"/>
      <c r="C293" s="1" t="str">
        <f t="shared" si="26"/>
        <v>… heraf: Anfordringstilgodehavender hos centralbanker</v>
      </c>
      <c r="D293" s="93" t="str">
        <f>'Noter til rentebærende poster'!AK8</f>
        <v>NRP_RenGns_Aktiv_Kasse_Anf</v>
      </c>
      <c r="E293" s="1">
        <f>'Noter til rentebærende poster'!F8</f>
        <v>0</v>
      </c>
      <c r="F293" s="1"/>
      <c r="G293" s="1"/>
      <c r="H293" s="1"/>
      <c r="I293" s="1"/>
      <c r="J293" s="1"/>
      <c r="K293" s="1"/>
      <c r="L293" s="92"/>
      <c r="M293" s="92"/>
      <c r="N293" s="92"/>
      <c r="O293" s="92"/>
      <c r="Q293" s="15">
        <f t="shared" si="21"/>
        <v>26</v>
      </c>
      <c r="R293" s="15" t="str">
        <f t="shared" ca="1" si="28"/>
        <v>'Noter til rentebærende poster'!F8</v>
      </c>
    </row>
    <row r="294" spans="1:18">
      <c r="A294" s="1" t="str">
        <f t="shared" ca="1" si="27"/>
        <v>'Noter til rentebærende poster'</v>
      </c>
      <c r="B294" s="1"/>
      <c r="C294" s="1" t="str">
        <f t="shared" si="26"/>
        <v>Tilgodehavender hos kreditinstitutter og centralbanker</v>
      </c>
      <c r="D294" s="93" t="str">
        <f>'Noter til rentebærende poster'!AK9</f>
        <v>NRP_RenGns_Aktiv_Tilg</v>
      </c>
      <c r="E294" s="1">
        <f>'Noter til rentebærende poster'!F9</f>
        <v>0</v>
      </c>
      <c r="F294" s="1"/>
      <c r="G294" s="1"/>
      <c r="H294" s="1"/>
      <c r="I294" s="1"/>
      <c r="J294" s="1"/>
      <c r="K294" s="1"/>
      <c r="L294" s="92"/>
      <c r="M294" s="92"/>
      <c r="N294" s="92"/>
      <c r="O294" s="92"/>
      <c r="Q294" s="15">
        <f t="shared" si="21"/>
        <v>21</v>
      </c>
      <c r="R294" s="15" t="str">
        <f t="shared" ca="1" si="28"/>
        <v>'Noter til rentebærende poster'!F9</v>
      </c>
    </row>
    <row r="295" spans="1:18">
      <c r="A295" s="1" t="str">
        <f t="shared" ca="1" si="27"/>
        <v>'Noter til rentebærende poster'</v>
      </c>
      <c r="B295" s="1"/>
      <c r="C295" s="1" t="str">
        <f t="shared" si="26"/>
        <v>Udlån og andre tilgodehavender</v>
      </c>
      <c r="D295" s="93" t="str">
        <f>'Noter til rentebærende poster'!AK10</f>
        <v>NRP_RenGns_Aktiv_Udl</v>
      </c>
      <c r="E295" s="1">
        <f>'Noter til rentebærende poster'!F10</f>
        <v>0</v>
      </c>
      <c r="F295" s="1"/>
      <c r="G295" s="1"/>
      <c r="H295" s="1"/>
      <c r="I295" s="1"/>
      <c r="J295" s="1"/>
      <c r="K295" s="1"/>
      <c r="L295" s="92"/>
      <c r="M295" s="92"/>
      <c r="N295" s="92"/>
      <c r="O295" s="92"/>
      <c r="Q295" s="15">
        <f t="shared" si="21"/>
        <v>20</v>
      </c>
      <c r="R295" s="15" t="str">
        <f t="shared" ca="1" si="28"/>
        <v>'Noter til rentebærende poster'!F10</v>
      </c>
    </row>
    <row r="296" spans="1:18">
      <c r="A296" s="1" t="str">
        <f t="shared" ca="1" si="27"/>
        <v>'Noter til rentebærende poster'</v>
      </c>
      <c r="B296" s="1"/>
      <c r="C296" s="1" t="str">
        <f t="shared" si="26"/>
        <v>… heraf: Bankudlån</v>
      </c>
      <c r="D296" s="93" t="str">
        <f>'Noter til rentebærende poster'!AK11</f>
        <v>NRP_RenGns_Aktiv_Udl_Bank</v>
      </c>
      <c r="E296" s="1">
        <f>'Noter til rentebærende poster'!F11</f>
        <v>0</v>
      </c>
      <c r="F296" s="1"/>
      <c r="G296" s="1"/>
      <c r="H296" s="1"/>
      <c r="I296" s="1"/>
      <c r="J296" s="1"/>
      <c r="K296" s="1"/>
      <c r="L296" s="92"/>
      <c r="M296" s="92"/>
      <c r="N296" s="92"/>
      <c r="O296" s="92"/>
      <c r="Q296" s="15">
        <f t="shared" si="21"/>
        <v>25</v>
      </c>
      <c r="R296" s="15" t="str">
        <f t="shared" ca="1" si="28"/>
        <v>'Noter til rentebærende poster'!F11</v>
      </c>
    </row>
    <row r="297" spans="1:18">
      <c r="A297" s="1" t="str">
        <f t="shared" ca="1" si="27"/>
        <v>'Noter til rentebærende poster'</v>
      </c>
      <c r="B297" s="1"/>
      <c r="C297" s="1" t="str">
        <f t="shared" si="26"/>
        <v xml:space="preserve">   … heraf: Reverse udlån</v>
      </c>
      <c r="D297" s="93" t="str">
        <f>'Noter til rentebærende poster'!AK12</f>
        <v>NRP_RenGns_Aktiv_Udl_Bank_Rev</v>
      </c>
      <c r="E297" s="1">
        <f>'Noter til rentebærende poster'!F12</f>
        <v>0</v>
      </c>
      <c r="F297" s="1"/>
      <c r="G297" s="1"/>
      <c r="H297" s="1"/>
      <c r="I297" s="1"/>
      <c r="J297" s="1"/>
      <c r="K297" s="1"/>
      <c r="L297" s="92"/>
      <c r="M297" s="92"/>
      <c r="N297" s="92"/>
      <c r="O297" s="92"/>
      <c r="Q297" s="15">
        <f t="shared" si="21"/>
        <v>29</v>
      </c>
      <c r="R297" s="15" t="str">
        <f t="shared" ca="1" si="28"/>
        <v>'Noter til rentebærende poster'!F12</v>
      </c>
    </row>
    <row r="298" spans="1:18">
      <c r="A298" s="1" t="str">
        <f t="shared" ca="1" si="27"/>
        <v>'Noter til rentebærende poster'</v>
      </c>
      <c r="B298" s="1"/>
      <c r="C298" s="1" t="str">
        <f t="shared" si="26"/>
        <v xml:space="preserve">   … heraf: Øvrige bankudlån</v>
      </c>
      <c r="D298" s="93" t="str">
        <f>'Noter til rentebærende poster'!AK13</f>
        <v>NRP_RenGns_Aktiv_Udl_Bank_xRev</v>
      </c>
      <c r="E298" s="1">
        <f>'Noter til rentebærende poster'!F13</f>
        <v>0</v>
      </c>
      <c r="F298" s="1"/>
      <c r="G298" s="1"/>
      <c r="H298" s="1"/>
      <c r="I298" s="1"/>
      <c r="J298" s="1"/>
      <c r="K298" s="1"/>
      <c r="L298" s="92"/>
      <c r="M298" s="92"/>
      <c r="N298" s="92"/>
      <c r="O298" s="92"/>
      <c r="Q298" s="15">
        <f t="shared" si="21"/>
        <v>30</v>
      </c>
      <c r="R298" s="15" t="str">
        <f t="shared" ca="1" si="28"/>
        <v>'Noter til rentebærende poster'!F13</v>
      </c>
    </row>
    <row r="299" spans="1:18">
      <c r="A299" s="1" t="str">
        <f t="shared" ca="1" si="27"/>
        <v>'Noter til rentebærende poster'</v>
      </c>
      <c r="B299" s="1"/>
      <c r="C299" s="1" t="str">
        <f t="shared" si="26"/>
        <v>… heraf: Realkreditudlån</v>
      </c>
      <c r="D299" s="93" t="str">
        <f>'Noter til rentebærende poster'!AK14</f>
        <v>NRP_RenGns_Aktiv_Udl_Real</v>
      </c>
      <c r="E299" s="1">
        <f>'Noter til rentebærende poster'!F14</f>
        <v>0</v>
      </c>
      <c r="F299" s="1"/>
      <c r="G299" s="1"/>
      <c r="H299" s="1"/>
      <c r="I299" s="1"/>
      <c r="J299" s="1"/>
      <c r="K299" s="1"/>
      <c r="L299" s="92"/>
      <c r="M299" s="92"/>
      <c r="N299" s="92"/>
      <c r="O299" s="92"/>
      <c r="Q299" s="15">
        <f t="shared" si="21"/>
        <v>25</v>
      </c>
      <c r="R299" s="15" t="str">
        <f t="shared" ca="1" si="28"/>
        <v>'Noter til rentebærende poster'!F14</v>
      </c>
    </row>
    <row r="300" spans="1:18">
      <c r="A300" s="1" t="str">
        <f t="shared" ca="1" si="27"/>
        <v>'Noter til rentebærende poster'</v>
      </c>
      <c r="B300" s="1"/>
      <c r="C300" s="1" t="str">
        <f t="shared" si="26"/>
        <v>… heraf: Bidrag</v>
      </c>
      <c r="D300" s="93" t="str">
        <f>'Noter til rentebærende poster'!AK15</f>
        <v>NRP_RenGns_Aktiv_Bidrag</v>
      </c>
      <c r="E300" s="1">
        <f>'Noter til rentebærende poster'!F15</f>
        <v>0</v>
      </c>
      <c r="F300" s="1"/>
      <c r="G300" s="1"/>
      <c r="H300" s="1"/>
      <c r="I300" s="1"/>
      <c r="J300" s="1"/>
      <c r="K300" s="1"/>
      <c r="L300" s="92"/>
      <c r="M300" s="92"/>
      <c r="N300" s="92"/>
      <c r="O300" s="92"/>
      <c r="Q300" s="15">
        <f t="shared" si="21"/>
        <v>23</v>
      </c>
      <c r="R300" s="15" t="str">
        <f t="shared" ca="1" si="28"/>
        <v>'Noter til rentebærende poster'!F15</v>
      </c>
    </row>
    <row r="301" spans="1:18">
      <c r="A301" s="1" t="str">
        <f t="shared" ca="1" si="27"/>
        <v>'Noter til rentebærende poster'</v>
      </c>
      <c r="B301" s="1"/>
      <c r="C301" s="1" t="str">
        <f t="shared" si="26"/>
        <v>… heraf: Øvrige udlån og tilgodehavender</v>
      </c>
      <c r="D301" s="93" t="str">
        <f>'Noter til rentebærende poster'!AK16</f>
        <v>NRP_RenGns_Aktiv_Udl_Oevr</v>
      </c>
      <c r="E301" s="1">
        <f>'Noter til rentebærende poster'!F16</f>
        <v>0</v>
      </c>
      <c r="F301" s="1"/>
      <c r="G301" s="1"/>
      <c r="H301" s="1"/>
      <c r="I301" s="1"/>
      <c r="J301" s="1"/>
      <c r="K301" s="1"/>
      <c r="L301" s="92"/>
      <c r="M301" s="92"/>
      <c r="N301" s="92"/>
      <c r="O301" s="92"/>
      <c r="Q301" s="15">
        <f t="shared" si="21"/>
        <v>25</v>
      </c>
      <c r="R301" s="15" t="str">
        <f t="shared" ca="1" si="28"/>
        <v>'Noter til rentebærende poster'!F16</v>
      </c>
    </row>
    <row r="302" spans="1:18">
      <c r="A302" s="1" t="str">
        <f t="shared" ca="1" si="27"/>
        <v>'Noter til rentebærende poster'</v>
      </c>
      <c r="B302" s="1"/>
      <c r="C302" s="1" t="str">
        <f t="shared" si="26"/>
        <v>Obligationer</v>
      </c>
      <c r="D302" s="93" t="str">
        <f>'Noter til rentebærende poster'!AK17</f>
        <v>NRP_RenGns_Aktiv_Obl</v>
      </c>
      <c r="E302" s="1">
        <f>'Noter til rentebærende poster'!F17</f>
        <v>0</v>
      </c>
      <c r="F302" s="1"/>
      <c r="G302" s="1"/>
      <c r="H302" s="1"/>
      <c r="I302" s="1"/>
      <c r="J302" s="1"/>
      <c r="K302" s="1"/>
      <c r="L302" s="92"/>
      <c r="M302" s="92"/>
      <c r="N302" s="92"/>
      <c r="O302" s="92"/>
      <c r="Q302" s="15">
        <f t="shared" si="21"/>
        <v>20</v>
      </c>
      <c r="R302" s="15" t="str">
        <f t="shared" ca="1" si="28"/>
        <v>'Noter til rentebærende poster'!F17</v>
      </c>
    </row>
    <row r="303" spans="1:18">
      <c r="A303" s="1" t="str">
        <f t="shared" ca="1" si="27"/>
        <v>'Noter til rentebærende poster'</v>
      </c>
      <c r="B303" s="1"/>
      <c r="C303" s="1" t="str">
        <f t="shared" si="26"/>
        <v>… heraf: Obligationer til dagsværdi</v>
      </c>
      <c r="D303" s="93" t="str">
        <f>'Noter til rentebærende poster'!AK18</f>
        <v>NRP_RenGns_Aktiv_Obl_DV</v>
      </c>
      <c r="E303" s="1">
        <f>'Noter til rentebærende poster'!F18</f>
        <v>0</v>
      </c>
      <c r="F303" s="1"/>
      <c r="G303" s="1"/>
      <c r="H303" s="1"/>
      <c r="I303" s="1"/>
      <c r="J303" s="1"/>
      <c r="K303" s="1"/>
      <c r="L303" s="92"/>
      <c r="M303" s="92"/>
      <c r="N303" s="92"/>
      <c r="O303" s="92"/>
      <c r="Q303" s="15">
        <f t="shared" si="21"/>
        <v>23</v>
      </c>
      <c r="R303" s="15" t="str">
        <f t="shared" ca="1" si="28"/>
        <v>'Noter til rentebærende poster'!F18</v>
      </c>
    </row>
    <row r="304" spans="1:18">
      <c r="A304" s="1" t="str">
        <f t="shared" ca="1" si="27"/>
        <v>'Noter til rentebærende poster'</v>
      </c>
      <c r="B304" s="1"/>
      <c r="C304" s="1" t="str">
        <f t="shared" si="26"/>
        <v>… heraf: Obligationer til amortiseret kostpris</v>
      </c>
      <c r="D304" s="93" t="str">
        <f>'Noter til rentebærende poster'!AK19</f>
        <v>NRP_RenGns_Aktiv_Obl_AK</v>
      </c>
      <c r="E304" s="1">
        <f>'Noter til rentebærende poster'!F19</f>
        <v>0</v>
      </c>
      <c r="F304" s="1"/>
      <c r="G304" s="1"/>
      <c r="H304" s="1"/>
      <c r="I304" s="1"/>
      <c r="J304" s="1"/>
      <c r="K304" s="1"/>
      <c r="L304" s="92"/>
      <c r="M304" s="92"/>
      <c r="N304" s="92"/>
      <c r="O304" s="92"/>
      <c r="Q304" s="15">
        <f t="shared" si="21"/>
        <v>23</v>
      </c>
      <c r="R304" s="15" t="str">
        <f t="shared" ca="1" si="28"/>
        <v>'Noter til rentebærende poster'!F19</v>
      </c>
    </row>
    <row r="305" spans="1:18">
      <c r="A305" s="1" t="str">
        <f t="shared" ca="1" si="27"/>
        <v>'Noter til rentebærende poster'</v>
      </c>
      <c r="B305" s="1"/>
      <c r="C305" s="1" t="str">
        <f t="shared" ref="C305:C368" si="29">C279</f>
        <v>Afledte finansielle instrumenter i alt</v>
      </c>
      <c r="D305" s="93" t="str">
        <f>'Noter til rentebærende poster'!AK20</f>
        <v>NRP_RenGns_Aktiv_Afl</v>
      </c>
      <c r="E305" s="1">
        <f>'Noter til rentebærende poster'!F20</f>
        <v>0</v>
      </c>
      <c r="F305" s="1"/>
      <c r="G305" s="1"/>
      <c r="H305" s="1"/>
      <c r="I305" s="1"/>
      <c r="J305" s="1"/>
      <c r="K305" s="1"/>
      <c r="L305" s="92"/>
      <c r="M305" s="92"/>
      <c r="N305" s="92"/>
      <c r="O305" s="92"/>
      <c r="Q305" s="15">
        <f t="shared" si="21"/>
        <v>20</v>
      </c>
      <c r="R305" s="15" t="str">
        <f t="shared" ca="1" si="28"/>
        <v>'Noter til rentebærende poster'!F20</v>
      </c>
    </row>
    <row r="306" spans="1:18">
      <c r="A306" s="1" t="str">
        <f t="shared" ca="1" si="27"/>
        <v>'Noter til rentebærende poster'</v>
      </c>
      <c r="B306" s="1"/>
      <c r="C306" s="1" t="str">
        <f t="shared" si="29"/>
        <v>… heraf: Finansielle instrumenter som udgør et aktiv (modtagerben)</v>
      </c>
      <c r="D306" s="93" t="str">
        <f>'Noter til rentebærende poster'!AK21</f>
        <v>NRP_RenGns_Aktiv_Afl_Aktiv</v>
      </c>
      <c r="E306" s="1">
        <f>'Noter til rentebærende poster'!F21</f>
        <v>0</v>
      </c>
      <c r="F306" s="1"/>
      <c r="G306" s="1"/>
      <c r="H306" s="1"/>
      <c r="I306" s="1"/>
      <c r="J306" s="1"/>
      <c r="K306" s="1"/>
      <c r="L306" s="92"/>
      <c r="M306" s="92"/>
      <c r="N306" s="92"/>
      <c r="O306" s="92"/>
      <c r="Q306" s="15">
        <f t="shared" si="21"/>
        <v>26</v>
      </c>
      <c r="R306" s="15" t="str">
        <f t="shared" ca="1" si="28"/>
        <v>'Noter til rentebærende poster'!F21</v>
      </c>
    </row>
    <row r="307" spans="1:18">
      <c r="A307" s="1" t="str">
        <f t="shared" ca="1" si="27"/>
        <v>'Noter til rentebærende poster'</v>
      </c>
      <c r="B307" s="1"/>
      <c r="C307" s="1" t="str">
        <f t="shared" si="29"/>
        <v>… heraf: Finansielle instrumenter som udgør et passiv (betalerben)</v>
      </c>
      <c r="D307" s="93" t="str">
        <f>'Noter til rentebærende poster'!AK22</f>
        <v>NRP_RenGns_Aktiv_Afl_Passiv</v>
      </c>
      <c r="E307" s="1">
        <f>'Noter til rentebærende poster'!F22</f>
        <v>0</v>
      </c>
      <c r="F307" s="1"/>
      <c r="G307" s="1"/>
      <c r="H307" s="1"/>
      <c r="I307" s="1"/>
      <c r="J307" s="1"/>
      <c r="K307" s="1"/>
      <c r="L307" s="92"/>
      <c r="M307" s="92"/>
      <c r="N307" s="92"/>
      <c r="O307" s="92"/>
      <c r="Q307" s="15">
        <f t="shared" si="21"/>
        <v>27</v>
      </c>
      <c r="R307" s="15" t="str">
        <f t="shared" ca="1" si="28"/>
        <v>'Noter til rentebærende poster'!F22</v>
      </c>
    </row>
    <row r="308" spans="1:18">
      <c r="A308" s="1" t="str">
        <f t="shared" ca="1" si="27"/>
        <v>'Noter til rentebærende poster'</v>
      </c>
      <c r="B308" s="1"/>
      <c r="C308" s="1" t="str">
        <f t="shared" si="29"/>
        <v>Øvrige renteindtægter</v>
      </c>
      <c r="D308" s="93" t="str">
        <f>'Noter til rentebærende poster'!AK23</f>
        <v>NRP_RenGns_Aktiv_Oevr</v>
      </c>
      <c r="E308" s="1">
        <f>'Noter til rentebærende poster'!F23</f>
        <v>0</v>
      </c>
      <c r="F308" s="1"/>
      <c r="G308" s="1"/>
      <c r="H308" s="1"/>
      <c r="I308" s="1"/>
      <c r="J308" s="1"/>
      <c r="K308" s="1"/>
      <c r="L308" s="92"/>
      <c r="M308" s="92"/>
      <c r="N308" s="92"/>
      <c r="O308" s="92"/>
      <c r="Q308" s="15">
        <f t="shared" si="21"/>
        <v>21</v>
      </c>
      <c r="R308" s="15" t="str">
        <f t="shared" ca="1" si="28"/>
        <v>'Noter til rentebærende poster'!F23</v>
      </c>
    </row>
    <row r="309" spans="1:18">
      <c r="A309" s="1" t="str">
        <f t="shared" ca="1" si="27"/>
        <v>'Noter til rentebærende poster'</v>
      </c>
      <c r="B309" s="1"/>
      <c r="C309" s="1" t="str">
        <f t="shared" si="29"/>
        <v>Rentebærende aktiver i alt</v>
      </c>
      <c r="D309" s="93" t="str">
        <f>'Noter til rentebærende poster'!AK24</f>
        <v>NRP_RenGns_Aktiv_Ialt</v>
      </c>
      <c r="E309" s="1">
        <f>'Noter til rentebærende poster'!F24</f>
        <v>0</v>
      </c>
      <c r="F309" s="1"/>
      <c r="G309" s="1"/>
      <c r="H309" s="1"/>
      <c r="I309" s="1"/>
      <c r="J309" s="1"/>
      <c r="K309" s="1"/>
      <c r="L309" s="92"/>
      <c r="M309" s="92"/>
      <c r="N309" s="92"/>
      <c r="O309" s="92"/>
      <c r="Q309" s="15">
        <f t="shared" si="21"/>
        <v>21</v>
      </c>
      <c r="R309" s="15" t="str">
        <f t="shared" ca="1" si="28"/>
        <v>'Noter til rentebærende poster'!F24</v>
      </c>
    </row>
    <row r="310" spans="1:18">
      <c r="A310" s="1" t="str">
        <f t="shared" ca="1" si="27"/>
        <v>'Noter til rentebærende poster'</v>
      </c>
      <c r="B310" s="1"/>
      <c r="C310" s="1" t="str">
        <f t="shared" si="29"/>
        <v>Gæld til kreditinstitutter og centralbanker</v>
      </c>
      <c r="D310" s="93" t="str">
        <f>'Noter til rentebærende poster'!AK27</f>
        <v>NRP_RenGns_Passiv_Kredinst</v>
      </c>
      <c r="E310" s="1">
        <f>'Noter til rentebærende poster'!F27</f>
        <v>0</v>
      </c>
      <c r="F310" s="1"/>
      <c r="G310" s="1"/>
      <c r="H310" s="1"/>
      <c r="I310" s="1"/>
      <c r="J310" s="1"/>
      <c r="K310" s="1"/>
      <c r="L310" s="92"/>
      <c r="M310" s="92"/>
      <c r="N310" s="92"/>
      <c r="O310" s="92"/>
      <c r="Q310" s="15">
        <f t="shared" si="21"/>
        <v>26</v>
      </c>
      <c r="R310" s="15" t="str">
        <f t="shared" ca="1" si="28"/>
        <v>'Noter til rentebærende poster'!F27</v>
      </c>
    </row>
    <row r="311" spans="1:18">
      <c r="A311" s="1" t="str">
        <f t="shared" ca="1" si="27"/>
        <v>'Noter til rentebærende poster'</v>
      </c>
      <c r="B311" s="1"/>
      <c r="C311" s="1" t="str">
        <f t="shared" si="29"/>
        <v>Indlån og anden gæld</v>
      </c>
      <c r="D311" s="93" t="str">
        <f>'Noter til rentebærende poster'!AK28</f>
        <v>NRP_RenGns_Passiv_Indlaan</v>
      </c>
      <c r="E311" s="1">
        <f>'Noter til rentebærende poster'!F28</f>
        <v>0</v>
      </c>
      <c r="F311" s="1"/>
      <c r="G311" s="1"/>
      <c r="H311" s="1"/>
      <c r="I311" s="1"/>
      <c r="J311" s="1"/>
      <c r="K311" s="1"/>
      <c r="L311" s="92"/>
      <c r="M311" s="92"/>
      <c r="N311" s="92"/>
      <c r="O311" s="92"/>
      <c r="Q311" s="15">
        <f t="shared" si="21"/>
        <v>25</v>
      </c>
      <c r="R311" s="15" t="str">
        <f t="shared" ca="1" si="28"/>
        <v>'Noter til rentebærende poster'!F28</v>
      </c>
    </row>
    <row r="312" spans="1:18">
      <c r="A312" s="1" t="str">
        <f t="shared" ca="1" si="27"/>
        <v>'Noter til rentebærende poster'</v>
      </c>
      <c r="B312" s="405"/>
      <c r="C312" s="1" t="str">
        <f t="shared" si="29"/>
        <v>Udstedte obligationer</v>
      </c>
      <c r="D312" s="93" t="str">
        <f>'Noter til rentebærende poster'!AK29</f>
        <v>NRP_RenGns_Passiv_UdsObl</v>
      </c>
      <c r="E312" s="1">
        <f>'Noter til rentebærende poster'!F29</f>
        <v>0</v>
      </c>
      <c r="F312" s="1"/>
      <c r="G312" s="1"/>
      <c r="H312" s="1"/>
      <c r="I312" s="1"/>
      <c r="J312" s="1"/>
      <c r="K312" s="1"/>
      <c r="L312" s="92"/>
      <c r="M312" s="92"/>
      <c r="N312" s="92"/>
      <c r="O312" s="92"/>
      <c r="Q312" s="15">
        <f t="shared" si="21"/>
        <v>24</v>
      </c>
      <c r="R312" s="15" t="str">
        <f t="shared" ca="1" si="28"/>
        <v>'Noter til rentebærende poster'!F29</v>
      </c>
    </row>
    <row r="313" spans="1:18">
      <c r="A313" s="1" t="str">
        <f t="shared" ca="1" si="27"/>
        <v>'Noter til rentebærende poster'</v>
      </c>
      <c r="B313" s="1"/>
      <c r="C313" s="1" t="str">
        <f t="shared" si="29"/>
        <v>… heraf: Realkreditobligationer</v>
      </c>
      <c r="D313" s="93" t="str">
        <f>'Noter til rentebærende poster'!AK30</f>
        <v>NRP_RenGns_Pas_UdsObl_Real</v>
      </c>
      <c r="E313" s="1">
        <f>'Noter til rentebærende poster'!F30</f>
        <v>0</v>
      </c>
      <c r="F313" s="1"/>
      <c r="G313" s="1"/>
      <c r="H313" s="1"/>
      <c r="I313" s="1"/>
      <c r="J313" s="1"/>
      <c r="K313" s="1"/>
      <c r="L313" s="92"/>
      <c r="M313" s="92"/>
      <c r="N313" s="92"/>
      <c r="O313" s="92"/>
      <c r="Q313" s="15">
        <f t="shared" si="21"/>
        <v>26</v>
      </c>
      <c r="R313" s="15" t="str">
        <f t="shared" ca="1" si="28"/>
        <v>'Noter til rentebærende poster'!F30</v>
      </c>
    </row>
    <row r="314" spans="1:18">
      <c r="A314" s="1" t="str">
        <f t="shared" ca="1" si="27"/>
        <v>'Noter til rentebærende poster'</v>
      </c>
      <c r="B314" s="1"/>
      <c r="C314" s="1" t="str">
        <f t="shared" si="29"/>
        <v>… heraf: Øvrige udstedte obligationer</v>
      </c>
      <c r="D314" s="93" t="str">
        <f>'Noter til rentebærende poster'!AK31</f>
        <v>NRP_RenGns_Pas_UdsObl_Oevr</v>
      </c>
      <c r="E314" s="1">
        <f>'Noter til rentebærende poster'!F31</f>
        <v>0</v>
      </c>
      <c r="F314" s="1"/>
      <c r="G314" s="1"/>
      <c r="H314" s="1"/>
      <c r="I314" s="1"/>
      <c r="J314" s="1"/>
      <c r="K314" s="1"/>
      <c r="L314" s="92"/>
      <c r="M314" s="92"/>
      <c r="N314" s="92"/>
      <c r="O314" s="92"/>
      <c r="Q314" s="15">
        <f t="shared" si="21"/>
        <v>26</v>
      </c>
      <c r="R314" s="15" t="str">
        <f t="shared" ca="1" si="28"/>
        <v>'Noter til rentebærende poster'!F31</v>
      </c>
    </row>
    <row r="315" spans="1:18">
      <c r="A315" s="1" t="str">
        <f t="shared" ca="1" si="27"/>
        <v>'Noter til rentebærende poster'</v>
      </c>
      <c r="B315" s="1"/>
      <c r="C315" s="1" t="str">
        <f t="shared" si="29"/>
        <v>Efterstillede kapitalindskud</v>
      </c>
      <c r="D315" s="93" t="str">
        <f>'Noter til rentebærende poster'!AK32</f>
        <v>NRP_RenGns_Passiv_EftKap</v>
      </c>
      <c r="E315" s="1">
        <f>'Noter til rentebærende poster'!F32</f>
        <v>0</v>
      </c>
      <c r="F315" s="1"/>
      <c r="G315" s="1"/>
      <c r="H315" s="1"/>
      <c r="I315" s="1"/>
      <c r="J315" s="1"/>
      <c r="K315" s="1"/>
      <c r="L315" s="92"/>
      <c r="M315" s="92"/>
      <c r="N315" s="92"/>
      <c r="O315" s="92"/>
      <c r="Q315" s="15">
        <f t="shared" si="21"/>
        <v>24</v>
      </c>
      <c r="R315" s="15" t="str">
        <f t="shared" ca="1" si="28"/>
        <v>'Noter til rentebærende poster'!F32</v>
      </c>
    </row>
    <row r="316" spans="1:18">
      <c r="A316" s="1" t="str">
        <f t="shared" ca="1" si="27"/>
        <v>'Noter til rentebærende poster'</v>
      </c>
      <c r="B316" s="1"/>
      <c r="C316" s="1" t="str">
        <f t="shared" si="29"/>
        <v>Øvrige renteudgifter</v>
      </c>
      <c r="D316" s="93" t="str">
        <f>'Noter til rentebærende poster'!AK33</f>
        <v>NRP_RenGns_Passiv_Oevr</v>
      </c>
      <c r="E316" s="1">
        <f>'Noter til rentebærende poster'!F33</f>
        <v>0</v>
      </c>
      <c r="F316" s="1"/>
      <c r="G316" s="1"/>
      <c r="H316" s="1"/>
      <c r="I316" s="1"/>
      <c r="J316" s="1"/>
      <c r="K316" s="1"/>
      <c r="L316" s="92"/>
      <c r="M316" s="92"/>
      <c r="N316" s="92"/>
      <c r="O316" s="92"/>
      <c r="Q316" s="15">
        <f t="shared" si="21"/>
        <v>22</v>
      </c>
      <c r="R316" s="15" t="str">
        <f t="shared" ca="1" si="28"/>
        <v>'Noter til rentebærende poster'!F33</v>
      </c>
    </row>
    <row r="317" spans="1:18">
      <c r="A317" s="1" t="str">
        <f t="shared" ca="1" si="27"/>
        <v>'Noter til rentebærende poster'</v>
      </c>
      <c r="B317" s="1"/>
      <c r="C317" s="1" t="str">
        <f t="shared" si="29"/>
        <v>Rentebærende passiver i alt</v>
      </c>
      <c r="D317" s="93" t="str">
        <f>'Noter til rentebærende poster'!AK34</f>
        <v>NRP_RenGns_Passiv_Ialt</v>
      </c>
      <c r="E317" s="1">
        <f>'Noter til rentebærende poster'!F34</f>
        <v>0</v>
      </c>
      <c r="F317" s="1"/>
      <c r="G317" s="1"/>
      <c r="H317" s="1"/>
      <c r="I317" s="1"/>
      <c r="J317" s="1"/>
      <c r="K317" s="1"/>
      <c r="L317" s="92"/>
      <c r="M317" s="92"/>
      <c r="N317" s="92"/>
      <c r="O317" s="92"/>
      <c r="Q317" s="15">
        <f t="shared" si="21"/>
        <v>22</v>
      </c>
      <c r="R317" s="15" t="str">
        <f t="shared" ca="1" si="28"/>
        <v>'Noter til rentebærende poster'!F34</v>
      </c>
    </row>
    <row r="318" spans="1:18">
      <c r="A318" s="1" t="str">
        <f t="shared" ca="1" si="27"/>
        <v>'Noter til rentebærende poster'</v>
      </c>
      <c r="B318" s="1" t="str">
        <f>'Noter til rentebærende poster'!A1</f>
        <v>Noter til rentebærende poster</v>
      </c>
      <c r="C318" s="1" t="str">
        <f t="shared" si="29"/>
        <v>Kassebeholdning mv.</v>
      </c>
      <c r="D318" s="93" t="str">
        <f>'Noter til rentebærende poster'!AL7</f>
        <v>NRP_RenUlt_Aktiv_Kasse</v>
      </c>
      <c r="E318" s="30">
        <f>'Noter til rentebærende poster'!G7</f>
        <v>0</v>
      </c>
      <c r="F318" s="1"/>
      <c r="G318" s="1"/>
      <c r="H318" s="1"/>
      <c r="I318" s="1"/>
      <c r="J318" s="1"/>
      <c r="K318" s="1"/>
      <c r="L318" s="92"/>
      <c r="M318" s="92"/>
      <c r="N318" s="92"/>
      <c r="O318" s="92"/>
      <c r="Q318" s="15">
        <f t="shared" si="21"/>
        <v>22</v>
      </c>
      <c r="R318" s="15" t="str">
        <f t="shared" ca="1" si="28"/>
        <v>'Noter til rentebærende poster'!G7</v>
      </c>
    </row>
    <row r="319" spans="1:18">
      <c r="A319" s="1" t="str">
        <f t="shared" ca="1" si="27"/>
        <v>'Noter til rentebærende poster'</v>
      </c>
      <c r="B319" s="1"/>
      <c r="C319" s="1" t="str">
        <f t="shared" si="29"/>
        <v>… heraf: Anfordringstilgodehavender hos centralbanker</v>
      </c>
      <c r="D319" s="93" t="str">
        <f>'Noter til rentebærende poster'!AL8</f>
        <v>NRP_RenUlt_Aktiv_Kasse_Anf</v>
      </c>
      <c r="E319" s="30">
        <f>'Noter til rentebærende poster'!G8</f>
        <v>0</v>
      </c>
      <c r="F319" s="1"/>
      <c r="G319" s="1"/>
      <c r="H319" s="1"/>
      <c r="I319" s="1"/>
      <c r="J319" s="1"/>
      <c r="K319" s="1"/>
      <c r="L319" s="92"/>
      <c r="M319" s="92"/>
      <c r="N319" s="92"/>
      <c r="O319" s="92"/>
      <c r="Q319" s="15">
        <f t="shared" si="21"/>
        <v>26</v>
      </c>
      <c r="R319" s="15" t="str">
        <f t="shared" ca="1" si="28"/>
        <v>'Noter til rentebærende poster'!G8</v>
      </c>
    </row>
    <row r="320" spans="1:18">
      <c r="A320" s="1" t="str">
        <f t="shared" ca="1" si="27"/>
        <v>'Noter til rentebærende poster'</v>
      </c>
      <c r="B320" s="1"/>
      <c r="C320" s="1" t="str">
        <f t="shared" si="29"/>
        <v>Tilgodehavender hos kreditinstitutter og centralbanker</v>
      </c>
      <c r="D320" s="93" t="str">
        <f>'Noter til rentebærende poster'!AL9</f>
        <v>NRP_RenUlt_Aktiv_Tilg</v>
      </c>
      <c r="E320" s="30">
        <f>'Noter til rentebærende poster'!G9</f>
        <v>0</v>
      </c>
      <c r="F320" s="1"/>
      <c r="G320" s="1"/>
      <c r="H320" s="1"/>
      <c r="I320" s="1"/>
      <c r="J320" s="1"/>
      <c r="K320" s="1"/>
      <c r="L320" s="92"/>
      <c r="M320" s="92"/>
      <c r="N320" s="92"/>
      <c r="O320" s="92"/>
      <c r="Q320" s="15">
        <f t="shared" si="21"/>
        <v>21</v>
      </c>
      <c r="R320" s="15" t="str">
        <f t="shared" ca="1" si="28"/>
        <v>'Noter til rentebærende poster'!G9</v>
      </c>
    </row>
    <row r="321" spans="1:18">
      <c r="A321" s="1" t="str">
        <f t="shared" ca="1" si="27"/>
        <v>'Noter til rentebærende poster'</v>
      </c>
      <c r="B321" s="1"/>
      <c r="C321" s="1" t="str">
        <f t="shared" si="29"/>
        <v>Udlån og andre tilgodehavender</v>
      </c>
      <c r="D321" s="93" t="str">
        <f>'Noter til rentebærende poster'!AL10</f>
        <v>NRP_RenUlt_Aktiv_Udl</v>
      </c>
      <c r="E321" s="30">
        <f>'Noter til rentebærende poster'!G10</f>
        <v>0</v>
      </c>
      <c r="F321" s="1"/>
      <c r="G321" s="1"/>
      <c r="H321" s="1"/>
      <c r="I321" s="1"/>
      <c r="J321" s="1"/>
      <c r="K321" s="1"/>
      <c r="L321" s="92"/>
      <c r="M321" s="92"/>
      <c r="N321" s="92"/>
      <c r="O321" s="92"/>
      <c r="Q321" s="15">
        <f t="shared" si="21"/>
        <v>20</v>
      </c>
      <c r="R321" s="15" t="str">
        <f t="shared" ca="1" si="28"/>
        <v>'Noter til rentebærende poster'!G10</v>
      </c>
    </row>
    <row r="322" spans="1:18">
      <c r="A322" s="1" t="str">
        <f t="shared" ca="1" si="27"/>
        <v>'Noter til rentebærende poster'</v>
      </c>
      <c r="B322" s="1"/>
      <c r="C322" s="1" t="str">
        <f t="shared" si="29"/>
        <v>… heraf: Bankudlån</v>
      </c>
      <c r="D322" s="93" t="str">
        <f>'Noter til rentebærende poster'!AL11</f>
        <v>NRP_RenUlt_Aktiv_Udl_Bank</v>
      </c>
      <c r="E322" s="30">
        <f>'Noter til rentebærende poster'!G11</f>
        <v>0</v>
      </c>
      <c r="F322" s="1"/>
      <c r="G322" s="1"/>
      <c r="H322" s="1"/>
      <c r="I322" s="1"/>
      <c r="J322" s="1"/>
      <c r="K322" s="1"/>
      <c r="L322" s="92"/>
      <c r="M322" s="92"/>
      <c r="N322" s="92"/>
      <c r="O322" s="92"/>
      <c r="Q322" s="15">
        <f t="shared" si="21"/>
        <v>25</v>
      </c>
      <c r="R322" s="15" t="str">
        <f t="shared" ca="1" si="28"/>
        <v>'Noter til rentebærende poster'!G11</v>
      </c>
    </row>
    <row r="323" spans="1:18">
      <c r="A323" s="1" t="str">
        <f t="shared" ca="1" si="27"/>
        <v>'Noter til rentebærende poster'</v>
      </c>
      <c r="B323" s="1"/>
      <c r="C323" s="1" t="str">
        <f t="shared" si="29"/>
        <v xml:space="preserve">   … heraf: Reverse udlån</v>
      </c>
      <c r="D323" s="93" t="str">
        <f>'Noter til rentebærende poster'!AL12</f>
        <v>NRP_RenUlt_Aktiv_Udl_Bank_Rev</v>
      </c>
      <c r="E323" s="30">
        <f>'Noter til rentebærende poster'!G12</f>
        <v>0</v>
      </c>
      <c r="F323" s="1"/>
      <c r="G323" s="1"/>
      <c r="H323" s="1"/>
      <c r="I323" s="1"/>
      <c r="J323" s="1"/>
      <c r="K323" s="1"/>
      <c r="L323" s="92"/>
      <c r="M323" s="92"/>
      <c r="N323" s="92"/>
      <c r="O323" s="92"/>
      <c r="Q323" s="15">
        <f t="shared" si="21"/>
        <v>29</v>
      </c>
      <c r="R323" s="15" t="str">
        <f t="shared" ca="1" si="28"/>
        <v>'Noter til rentebærende poster'!G12</v>
      </c>
    </row>
    <row r="324" spans="1:18">
      <c r="A324" s="1" t="str">
        <f t="shared" ca="1" si="27"/>
        <v>'Noter til rentebærende poster'</v>
      </c>
      <c r="B324" s="1"/>
      <c r="C324" s="1" t="str">
        <f t="shared" si="29"/>
        <v xml:space="preserve">   … heraf: Øvrige bankudlån</v>
      </c>
      <c r="D324" s="93" t="str">
        <f>'Noter til rentebærende poster'!AL13</f>
        <v>NRP_RenUlt_Aktiv_Udl_Bank_xRev</v>
      </c>
      <c r="E324" s="30">
        <f>'Noter til rentebærende poster'!G13</f>
        <v>0</v>
      </c>
      <c r="F324" s="1"/>
      <c r="G324" s="1"/>
      <c r="H324" s="1"/>
      <c r="I324" s="1"/>
      <c r="J324" s="1"/>
      <c r="K324" s="1"/>
      <c r="L324" s="92"/>
      <c r="M324" s="92"/>
      <c r="N324" s="92"/>
      <c r="O324" s="92"/>
      <c r="Q324" s="15">
        <f t="shared" si="21"/>
        <v>30</v>
      </c>
      <c r="R324" s="15" t="str">
        <f t="shared" ca="1" si="28"/>
        <v>'Noter til rentebærende poster'!G13</v>
      </c>
    </row>
    <row r="325" spans="1:18">
      <c r="A325" s="1" t="str">
        <f t="shared" ca="1" si="27"/>
        <v>'Noter til rentebærende poster'</v>
      </c>
      <c r="B325" s="1"/>
      <c r="C325" s="1" t="str">
        <f t="shared" si="29"/>
        <v>… heraf: Realkreditudlån</v>
      </c>
      <c r="D325" s="93" t="str">
        <f>'Noter til rentebærende poster'!AL14</f>
        <v>NRP_RenUlt_Aktiv_Udl_Real</v>
      </c>
      <c r="E325" s="30">
        <f>'Noter til rentebærende poster'!G14</f>
        <v>0</v>
      </c>
      <c r="F325" s="1"/>
      <c r="G325" s="1"/>
      <c r="H325" s="1"/>
      <c r="I325" s="1"/>
      <c r="J325" s="1"/>
      <c r="K325" s="1"/>
      <c r="L325" s="92"/>
      <c r="M325" s="92"/>
      <c r="N325" s="92"/>
      <c r="O325" s="92"/>
      <c r="Q325" s="15">
        <f t="shared" si="21"/>
        <v>25</v>
      </c>
      <c r="R325" s="15" t="str">
        <f t="shared" ca="1" si="28"/>
        <v>'Noter til rentebærende poster'!G14</v>
      </c>
    </row>
    <row r="326" spans="1:18">
      <c r="A326" s="1" t="str">
        <f t="shared" ca="1" si="27"/>
        <v>'Noter til rentebærende poster'</v>
      </c>
      <c r="B326" s="1"/>
      <c r="C326" s="1" t="str">
        <f t="shared" si="29"/>
        <v>… heraf: Bidrag</v>
      </c>
      <c r="D326" s="93" t="str">
        <f>'Noter til rentebærende poster'!AL15</f>
        <v>NRP_RenUlt_Aktiv_Bidrag</v>
      </c>
      <c r="E326" s="30">
        <f>'Noter til rentebærende poster'!G15</f>
        <v>0</v>
      </c>
      <c r="F326" s="1"/>
      <c r="G326" s="1"/>
      <c r="H326" s="1"/>
      <c r="I326" s="1"/>
      <c r="J326" s="1"/>
      <c r="K326" s="1"/>
      <c r="L326" s="92"/>
      <c r="M326" s="92"/>
      <c r="N326" s="92"/>
      <c r="O326" s="92"/>
      <c r="Q326" s="15">
        <f t="shared" si="21"/>
        <v>23</v>
      </c>
      <c r="R326" s="15" t="str">
        <f t="shared" ca="1" si="28"/>
        <v>'Noter til rentebærende poster'!G15</v>
      </c>
    </row>
    <row r="327" spans="1:18">
      <c r="A327" s="1" t="str">
        <f t="shared" ca="1" si="27"/>
        <v>'Noter til rentebærende poster'</v>
      </c>
      <c r="B327" s="1"/>
      <c r="C327" s="1" t="str">
        <f t="shared" si="29"/>
        <v>… heraf: Øvrige udlån og tilgodehavender</v>
      </c>
      <c r="D327" s="93" t="str">
        <f>'Noter til rentebærende poster'!AL16</f>
        <v>NRP_RenUlt_Aktiv_Udl_Oevr</v>
      </c>
      <c r="E327" s="30">
        <f>'Noter til rentebærende poster'!G16</f>
        <v>0</v>
      </c>
      <c r="F327" s="1"/>
      <c r="G327" s="1"/>
      <c r="H327" s="1"/>
      <c r="I327" s="1"/>
      <c r="J327" s="1"/>
      <c r="K327" s="1"/>
      <c r="L327" s="92"/>
      <c r="M327" s="92"/>
      <c r="N327" s="92"/>
      <c r="O327" s="92"/>
      <c r="Q327" s="15">
        <f t="shared" si="21"/>
        <v>25</v>
      </c>
      <c r="R327" s="15" t="str">
        <f t="shared" ca="1" si="28"/>
        <v>'Noter til rentebærende poster'!G16</v>
      </c>
    </row>
    <row r="328" spans="1:18">
      <c r="A328" s="1" t="str">
        <f t="shared" ca="1" si="27"/>
        <v>'Noter til rentebærende poster'</v>
      </c>
      <c r="B328" s="1"/>
      <c r="C328" s="1" t="str">
        <f t="shared" si="29"/>
        <v>Obligationer</v>
      </c>
      <c r="D328" s="93" t="str">
        <f>'Noter til rentebærende poster'!AL17</f>
        <v>NRP_RenUlt_Aktiv_Obl</v>
      </c>
      <c r="E328" s="30">
        <f>'Noter til rentebærende poster'!G17</f>
        <v>0</v>
      </c>
      <c r="F328" s="1"/>
      <c r="G328" s="1"/>
      <c r="H328" s="1"/>
      <c r="I328" s="1"/>
      <c r="J328" s="1"/>
      <c r="K328" s="1"/>
      <c r="L328" s="92"/>
      <c r="M328" s="92"/>
      <c r="N328" s="92"/>
      <c r="O328" s="92"/>
      <c r="Q328" s="15">
        <f t="shared" si="21"/>
        <v>20</v>
      </c>
      <c r="R328" s="15" t="str">
        <f t="shared" ca="1" si="28"/>
        <v>'Noter til rentebærende poster'!G17</v>
      </c>
    </row>
    <row r="329" spans="1:18">
      <c r="A329" s="1" t="str">
        <f t="shared" ca="1" si="27"/>
        <v>'Noter til rentebærende poster'</v>
      </c>
      <c r="B329" s="1"/>
      <c r="C329" s="1" t="str">
        <f t="shared" si="29"/>
        <v>… heraf: Obligationer til dagsværdi</v>
      </c>
      <c r="D329" s="93" t="str">
        <f>'Noter til rentebærende poster'!AL18</f>
        <v>NRP_RenUlt_Aktiv_Obl_DV</v>
      </c>
      <c r="E329" s="30">
        <f>'Noter til rentebærende poster'!G18</f>
        <v>0</v>
      </c>
      <c r="F329" s="1"/>
      <c r="G329" s="1"/>
      <c r="H329" s="1"/>
      <c r="I329" s="1"/>
      <c r="J329" s="1"/>
      <c r="K329" s="1"/>
      <c r="L329" s="92"/>
      <c r="M329" s="92"/>
      <c r="N329" s="92"/>
      <c r="O329" s="92"/>
      <c r="Q329" s="15">
        <f t="shared" si="21"/>
        <v>23</v>
      </c>
      <c r="R329" s="15" t="str">
        <f t="shared" ca="1" si="28"/>
        <v>'Noter til rentebærende poster'!G18</v>
      </c>
    </row>
    <row r="330" spans="1:18">
      <c r="A330" s="1" t="str">
        <f t="shared" ca="1" si="27"/>
        <v>'Noter til rentebærende poster'</v>
      </c>
      <c r="B330" s="1"/>
      <c r="C330" s="1" t="str">
        <f t="shared" si="29"/>
        <v>… heraf: Obligationer til amortiseret kostpris</v>
      </c>
      <c r="D330" s="93" t="str">
        <f>'Noter til rentebærende poster'!AL19</f>
        <v>NRP_RenUlt_Aktiv_Obl_AK</v>
      </c>
      <c r="E330" s="30">
        <f>'Noter til rentebærende poster'!G19</f>
        <v>0</v>
      </c>
      <c r="F330" s="1"/>
      <c r="G330" s="1"/>
      <c r="H330" s="1"/>
      <c r="I330" s="1"/>
      <c r="J330" s="1"/>
      <c r="K330" s="1"/>
      <c r="L330" s="92"/>
      <c r="M330" s="92"/>
      <c r="N330" s="92"/>
      <c r="O330" s="92"/>
      <c r="Q330" s="15">
        <f t="shared" si="21"/>
        <v>23</v>
      </c>
      <c r="R330" s="15" t="str">
        <f t="shared" ca="1" si="28"/>
        <v>'Noter til rentebærende poster'!G19</v>
      </c>
    </row>
    <row r="331" spans="1:18">
      <c r="A331" s="1" t="str">
        <f t="shared" ca="1" si="27"/>
        <v>'Noter til rentebærende poster'</v>
      </c>
      <c r="B331" s="1"/>
      <c r="C331" s="1" t="str">
        <f t="shared" si="29"/>
        <v>Afledte finansielle instrumenter i alt</v>
      </c>
      <c r="D331" s="93" t="str">
        <f>'Noter til rentebærende poster'!AL20</f>
        <v>NRP_RenUlt_Aktiv_Afl</v>
      </c>
      <c r="E331" s="30">
        <f>'Noter til rentebærende poster'!G20</f>
        <v>0</v>
      </c>
      <c r="F331" s="1"/>
      <c r="G331" s="1"/>
      <c r="H331" s="1"/>
      <c r="I331" s="1"/>
      <c r="J331" s="1"/>
      <c r="K331" s="1"/>
      <c r="L331" s="92"/>
      <c r="M331" s="92"/>
      <c r="N331" s="92"/>
      <c r="O331" s="92"/>
      <c r="Q331" s="15">
        <f t="shared" si="21"/>
        <v>20</v>
      </c>
      <c r="R331" s="15" t="str">
        <f t="shared" ca="1" si="28"/>
        <v>'Noter til rentebærende poster'!G20</v>
      </c>
    </row>
    <row r="332" spans="1:18">
      <c r="A332" s="1" t="str">
        <f t="shared" ca="1" si="27"/>
        <v>'Noter til rentebærende poster'</v>
      </c>
      <c r="B332" s="1"/>
      <c r="C332" s="1" t="str">
        <f t="shared" si="29"/>
        <v>… heraf: Finansielle instrumenter som udgør et aktiv (modtagerben)</v>
      </c>
      <c r="D332" s="93" t="str">
        <f>'Noter til rentebærende poster'!AL21</f>
        <v>NRP_RenUlt_Aktiv_Afl_Aktiv</v>
      </c>
      <c r="E332" s="30">
        <f>'Noter til rentebærende poster'!G21</f>
        <v>0</v>
      </c>
      <c r="F332" s="1"/>
      <c r="G332" s="1"/>
      <c r="H332" s="1"/>
      <c r="I332" s="1"/>
      <c r="J332" s="1"/>
      <c r="K332" s="1"/>
      <c r="L332" s="92"/>
      <c r="M332" s="92"/>
      <c r="N332" s="92"/>
      <c r="O332" s="92"/>
      <c r="Q332" s="15">
        <f t="shared" si="21"/>
        <v>26</v>
      </c>
      <c r="R332" s="15" t="str">
        <f t="shared" ca="1" si="28"/>
        <v>'Noter til rentebærende poster'!G21</v>
      </c>
    </row>
    <row r="333" spans="1:18">
      <c r="A333" s="1" t="str">
        <f t="shared" ca="1" si="27"/>
        <v>'Noter til rentebærende poster'</v>
      </c>
      <c r="B333" s="1"/>
      <c r="C333" s="1" t="str">
        <f t="shared" si="29"/>
        <v>… heraf: Finansielle instrumenter som udgør et passiv (betalerben)</v>
      </c>
      <c r="D333" s="93" t="str">
        <f>'Noter til rentebærende poster'!AL22</f>
        <v>NRP_RenUlt_Aktiv_Afl_Passiv</v>
      </c>
      <c r="E333" s="30">
        <f>'Noter til rentebærende poster'!G22</f>
        <v>0</v>
      </c>
      <c r="F333" s="1"/>
      <c r="G333" s="1"/>
      <c r="H333" s="1"/>
      <c r="I333" s="1"/>
      <c r="J333" s="1"/>
      <c r="K333" s="1"/>
      <c r="L333" s="92"/>
      <c r="M333" s="92"/>
      <c r="N333" s="92"/>
      <c r="O333" s="92"/>
      <c r="Q333" s="15">
        <f t="shared" si="21"/>
        <v>27</v>
      </c>
      <c r="R333" s="15" t="str">
        <f t="shared" ca="1" si="28"/>
        <v>'Noter til rentebærende poster'!G22</v>
      </c>
    </row>
    <row r="334" spans="1:18">
      <c r="A334" s="1" t="str">
        <f t="shared" ca="1" si="27"/>
        <v>'Noter til rentebærende poster'</v>
      </c>
      <c r="B334" s="1"/>
      <c r="C334" s="1" t="str">
        <f t="shared" si="29"/>
        <v>Øvrige renteindtægter</v>
      </c>
      <c r="D334" s="93" t="str">
        <f>'Noter til rentebærende poster'!AL23</f>
        <v>NRP_RenUlt_Aktiv_Oevr</v>
      </c>
      <c r="E334" s="30">
        <f>'Noter til rentebærende poster'!G23</f>
        <v>0</v>
      </c>
      <c r="F334" s="1"/>
      <c r="G334" s="1"/>
      <c r="H334" s="1"/>
      <c r="I334" s="1"/>
      <c r="J334" s="1"/>
      <c r="K334" s="1"/>
      <c r="L334" s="92"/>
      <c r="M334" s="92"/>
      <c r="N334" s="92"/>
      <c r="O334" s="92"/>
      <c r="Q334" s="15">
        <f t="shared" si="21"/>
        <v>21</v>
      </c>
      <c r="R334" s="15" t="str">
        <f t="shared" ca="1" si="28"/>
        <v>'Noter til rentebærende poster'!G23</v>
      </c>
    </row>
    <row r="335" spans="1:18">
      <c r="A335" s="1" t="str">
        <f t="shared" ca="1" si="27"/>
        <v>'Noter til rentebærende poster'</v>
      </c>
      <c r="B335" s="1"/>
      <c r="C335" s="1" t="str">
        <f t="shared" si="29"/>
        <v>Rentebærende aktiver i alt</v>
      </c>
      <c r="D335" s="93" t="str">
        <f>'Noter til rentebærende poster'!AL24</f>
        <v>NRP_RenUlt_Aktiv_Ialt</v>
      </c>
      <c r="E335" s="30">
        <f>'Noter til rentebærende poster'!G24</f>
        <v>0</v>
      </c>
      <c r="F335" s="1"/>
      <c r="G335" s="1"/>
      <c r="H335" s="1"/>
      <c r="I335" s="1"/>
      <c r="J335" s="1"/>
      <c r="K335" s="1"/>
      <c r="L335" s="92"/>
      <c r="M335" s="92"/>
      <c r="N335" s="92"/>
      <c r="O335" s="92"/>
      <c r="Q335" s="15">
        <f t="shared" si="21"/>
        <v>21</v>
      </c>
      <c r="R335" s="15" t="str">
        <f t="shared" ca="1" si="28"/>
        <v>'Noter til rentebærende poster'!G24</v>
      </c>
    </row>
    <row r="336" spans="1:18">
      <c r="A336" s="1" t="str">
        <f t="shared" ca="1" si="27"/>
        <v>'Noter til rentebærende poster'</v>
      </c>
      <c r="B336" s="1"/>
      <c r="C336" s="1" t="str">
        <f t="shared" si="29"/>
        <v>Gæld til kreditinstitutter og centralbanker</v>
      </c>
      <c r="D336" s="93" t="str">
        <f>'Noter til rentebærende poster'!AL27</f>
        <v>NRP_RenUlt_Passiv_Kredinst</v>
      </c>
      <c r="E336" s="30">
        <f>'Noter til rentebærende poster'!G27</f>
        <v>0</v>
      </c>
      <c r="F336" s="1"/>
      <c r="G336" s="1"/>
      <c r="H336" s="1"/>
      <c r="I336" s="1"/>
      <c r="J336" s="1"/>
      <c r="K336" s="1"/>
      <c r="L336" s="92"/>
      <c r="M336" s="92"/>
      <c r="N336" s="92"/>
      <c r="O336" s="92"/>
      <c r="Q336" s="15">
        <f t="shared" ref="Q336:Q399" si="30">LEN(D336)</f>
        <v>26</v>
      </c>
      <c r="R336" s="15" t="str">
        <f t="shared" ref="R336:R399" ca="1" si="31">MID(_xlfn.FORMULATEXT(E336),2,300)</f>
        <v>'Noter til rentebærende poster'!G27</v>
      </c>
    </row>
    <row r="337" spans="1:18">
      <c r="A337" s="1" t="str">
        <f t="shared" ca="1" si="27"/>
        <v>'Noter til rentebærende poster'</v>
      </c>
      <c r="B337" s="1"/>
      <c r="C337" s="1" t="str">
        <f t="shared" si="29"/>
        <v>Indlån og anden gæld</v>
      </c>
      <c r="D337" s="93" t="str">
        <f>'Noter til rentebærende poster'!AL28</f>
        <v>NRP_RenUlt_Passiv_Indlaan</v>
      </c>
      <c r="E337" s="30">
        <f>'Noter til rentebærende poster'!G28</f>
        <v>0</v>
      </c>
      <c r="F337" s="1"/>
      <c r="G337" s="1"/>
      <c r="H337" s="1"/>
      <c r="I337" s="1"/>
      <c r="J337" s="1"/>
      <c r="K337" s="1"/>
      <c r="L337" s="92"/>
      <c r="M337" s="92"/>
      <c r="N337" s="92"/>
      <c r="O337" s="92"/>
      <c r="Q337" s="15">
        <f t="shared" si="30"/>
        <v>25</v>
      </c>
      <c r="R337" s="15" t="str">
        <f t="shared" ca="1" si="31"/>
        <v>'Noter til rentebærende poster'!G28</v>
      </c>
    </row>
    <row r="338" spans="1:18">
      <c r="A338" s="1" t="str">
        <f t="shared" ca="1" si="27"/>
        <v>'Noter til rentebærende poster'</v>
      </c>
      <c r="B338" s="1"/>
      <c r="C338" s="1" t="str">
        <f t="shared" si="29"/>
        <v>Udstedte obligationer</v>
      </c>
      <c r="D338" s="93" t="str">
        <f>'Noter til rentebærende poster'!AL29</f>
        <v>NRP_RenUlt_Passiv_UdsObl</v>
      </c>
      <c r="E338" s="30">
        <f>'Noter til rentebærende poster'!G29</f>
        <v>0</v>
      </c>
      <c r="F338" s="1"/>
      <c r="G338" s="1"/>
      <c r="H338" s="1"/>
      <c r="I338" s="1"/>
      <c r="J338" s="1"/>
      <c r="K338" s="1"/>
      <c r="L338" s="92"/>
      <c r="M338" s="92"/>
      <c r="N338" s="92"/>
      <c r="O338" s="92"/>
      <c r="Q338" s="15">
        <f t="shared" si="30"/>
        <v>24</v>
      </c>
      <c r="R338" s="15" t="str">
        <f t="shared" ca="1" si="31"/>
        <v>'Noter til rentebærende poster'!G29</v>
      </c>
    </row>
    <row r="339" spans="1:18">
      <c r="A339" s="1" t="str">
        <f t="shared" ca="1" si="27"/>
        <v>'Noter til rentebærende poster'</v>
      </c>
      <c r="B339" s="1"/>
      <c r="C339" s="1" t="str">
        <f t="shared" si="29"/>
        <v>… heraf: Realkreditobligationer</v>
      </c>
      <c r="D339" s="93" t="str">
        <f>'Noter til rentebærende poster'!AL30</f>
        <v>NRP_RenUlt_Pas_UdsObl_Real</v>
      </c>
      <c r="E339" s="30">
        <f>'Noter til rentebærende poster'!G30</f>
        <v>0</v>
      </c>
      <c r="F339" s="1"/>
      <c r="G339" s="1"/>
      <c r="H339" s="1"/>
      <c r="I339" s="1"/>
      <c r="J339" s="1"/>
      <c r="K339" s="1"/>
      <c r="L339" s="92"/>
      <c r="M339" s="92"/>
      <c r="N339" s="92"/>
      <c r="O339" s="92"/>
      <c r="Q339" s="15">
        <f t="shared" si="30"/>
        <v>26</v>
      </c>
      <c r="R339" s="15" t="str">
        <f t="shared" ca="1" si="31"/>
        <v>'Noter til rentebærende poster'!G30</v>
      </c>
    </row>
    <row r="340" spans="1:18">
      <c r="A340" s="1" t="str">
        <f t="shared" ca="1" si="27"/>
        <v>'Noter til rentebærende poster'</v>
      </c>
      <c r="B340" s="1"/>
      <c r="C340" s="1" t="str">
        <f t="shared" si="29"/>
        <v>… heraf: Øvrige udstedte obligationer</v>
      </c>
      <c r="D340" s="93" t="str">
        <f>'Noter til rentebærende poster'!AL31</f>
        <v>NRP_RenUlt_Pas_UdsObl_Oevr</v>
      </c>
      <c r="E340" s="30">
        <f>'Noter til rentebærende poster'!G31</f>
        <v>0</v>
      </c>
      <c r="F340" s="1"/>
      <c r="G340" s="1"/>
      <c r="H340" s="1"/>
      <c r="I340" s="1"/>
      <c r="J340" s="1"/>
      <c r="K340" s="1"/>
      <c r="L340" s="92"/>
      <c r="M340" s="92"/>
      <c r="N340" s="92"/>
      <c r="O340" s="92"/>
      <c r="Q340" s="15">
        <f t="shared" si="30"/>
        <v>26</v>
      </c>
      <c r="R340" s="15" t="str">
        <f t="shared" ca="1" si="31"/>
        <v>'Noter til rentebærende poster'!G31</v>
      </c>
    </row>
    <row r="341" spans="1:18">
      <c r="A341" s="1" t="str">
        <f t="shared" ca="1" si="27"/>
        <v>'Noter til rentebærende poster'</v>
      </c>
      <c r="B341" s="1"/>
      <c r="C341" s="1" t="str">
        <f t="shared" si="29"/>
        <v>Efterstillede kapitalindskud</v>
      </c>
      <c r="D341" s="93" t="str">
        <f>'Noter til rentebærende poster'!AL32</f>
        <v>NRP_RenUlt_Passiv_EftKap</v>
      </c>
      <c r="E341" s="30">
        <f>'Noter til rentebærende poster'!G32</f>
        <v>0</v>
      </c>
      <c r="F341" s="1"/>
      <c r="G341" s="1"/>
      <c r="H341" s="1"/>
      <c r="I341" s="1"/>
      <c r="J341" s="1"/>
      <c r="K341" s="1"/>
      <c r="L341" s="92"/>
      <c r="M341" s="92"/>
      <c r="N341" s="92"/>
      <c r="O341" s="92"/>
      <c r="Q341" s="15">
        <f t="shared" si="30"/>
        <v>24</v>
      </c>
      <c r="R341" s="15" t="str">
        <f t="shared" ca="1" si="31"/>
        <v>'Noter til rentebærende poster'!G32</v>
      </c>
    </row>
    <row r="342" spans="1:18">
      <c r="A342" s="1" t="str">
        <f t="shared" ca="1" si="27"/>
        <v>'Noter til rentebærende poster'</v>
      </c>
      <c r="B342" s="1"/>
      <c r="C342" s="1" t="str">
        <f t="shared" si="29"/>
        <v>Øvrige renteudgifter</v>
      </c>
      <c r="D342" s="93" t="str">
        <f>'Noter til rentebærende poster'!AL33</f>
        <v>NRP_RenUlt_Passiv_Oevr</v>
      </c>
      <c r="E342" s="30">
        <f>'Noter til rentebærende poster'!G33</f>
        <v>0</v>
      </c>
      <c r="F342" s="1"/>
      <c r="G342" s="1"/>
      <c r="H342" s="1"/>
      <c r="I342" s="1"/>
      <c r="J342" s="1"/>
      <c r="K342" s="1"/>
      <c r="L342" s="92"/>
      <c r="M342" s="92"/>
      <c r="N342" s="92"/>
      <c r="O342" s="92"/>
      <c r="Q342" s="15">
        <f t="shared" si="30"/>
        <v>22</v>
      </c>
      <c r="R342" s="15" t="str">
        <f t="shared" ca="1" si="31"/>
        <v>'Noter til rentebærende poster'!G33</v>
      </c>
    </row>
    <row r="343" spans="1:18">
      <c r="A343" s="1" t="str">
        <f t="shared" ca="1" si="27"/>
        <v>'Noter til rentebærende poster'</v>
      </c>
      <c r="B343" s="1"/>
      <c r="C343" s="1" t="str">
        <f t="shared" si="29"/>
        <v>Rentebærende passiver i alt</v>
      </c>
      <c r="D343" s="93" t="str">
        <f>'Noter til rentebærende poster'!AL34</f>
        <v>NRP_RenUlt_Passiv_Ialt</v>
      </c>
      <c r="E343" s="30">
        <f>'Noter til rentebærende poster'!G34</f>
        <v>0</v>
      </c>
      <c r="F343" s="1"/>
      <c r="G343" s="1"/>
      <c r="H343" s="1"/>
      <c r="I343" s="1"/>
      <c r="J343" s="1"/>
      <c r="K343" s="1"/>
      <c r="L343" s="92"/>
      <c r="M343" s="92"/>
      <c r="N343" s="92"/>
      <c r="O343" s="92"/>
      <c r="Q343" s="15">
        <f t="shared" si="30"/>
        <v>22</v>
      </c>
      <c r="R343" s="15" t="str">
        <f t="shared" ca="1" si="31"/>
        <v>'Noter til rentebærende poster'!G34</v>
      </c>
    </row>
    <row r="344" spans="1:18">
      <c r="A344" s="1" t="str">
        <f t="shared" ca="1" si="27"/>
        <v>'Noter til rentebærende poster'</v>
      </c>
      <c r="B344" s="1" t="str">
        <f>'Noter til rentebærende poster'!A1</f>
        <v>Noter til rentebærende poster</v>
      </c>
      <c r="C344" s="1" t="str">
        <f t="shared" si="29"/>
        <v>Kassebeholdning mv.</v>
      </c>
      <c r="D344" s="93" t="str">
        <f>'Noter til rentebærende poster'!AM7</f>
        <v>NRP_Rp_K_Aktiv_Kasse</v>
      </c>
      <c r="E344" s="30">
        <f>'Noter til rentebærende poster'!H7</f>
        <v>0</v>
      </c>
      <c r="F344" s="1"/>
      <c r="G344" s="1"/>
      <c r="H344" s="1"/>
      <c r="I344" s="1"/>
      <c r="J344" s="1"/>
      <c r="K344" s="1"/>
      <c r="L344" s="92"/>
      <c r="M344" s="92"/>
      <c r="N344" s="92"/>
      <c r="O344" s="92"/>
      <c r="Q344" s="15">
        <f t="shared" si="30"/>
        <v>20</v>
      </c>
      <c r="R344" s="15" t="str">
        <f t="shared" ca="1" si="31"/>
        <v>'Noter til rentebærende poster'!H7</v>
      </c>
    </row>
    <row r="345" spans="1:18">
      <c r="A345" s="1" t="str">
        <f t="shared" ca="1" si="27"/>
        <v>'Noter til rentebærende poster'</v>
      </c>
      <c r="B345" s="1"/>
      <c r="C345" s="1" t="str">
        <f t="shared" si="29"/>
        <v>… heraf: Anfordringstilgodehavender hos centralbanker</v>
      </c>
      <c r="D345" s="93" t="str">
        <f>'Noter til rentebærende poster'!AM8</f>
        <v>NRP_Rp_K_Aktiv_Kasse_Anf</v>
      </c>
      <c r="E345" s="30">
        <f>'Noter til rentebærende poster'!H8</f>
        <v>0</v>
      </c>
      <c r="F345" s="1"/>
      <c r="G345" s="1"/>
      <c r="H345" s="1"/>
      <c r="I345" s="1"/>
      <c r="J345" s="1"/>
      <c r="K345" s="1"/>
      <c r="L345" s="92"/>
      <c r="M345" s="92"/>
      <c r="N345" s="92"/>
      <c r="O345" s="92"/>
      <c r="Q345" s="15">
        <f t="shared" si="30"/>
        <v>24</v>
      </c>
      <c r="R345" s="15" t="str">
        <f t="shared" ca="1" si="31"/>
        <v>'Noter til rentebærende poster'!H8</v>
      </c>
    </row>
    <row r="346" spans="1:18">
      <c r="A346" s="1" t="str">
        <f t="shared" ca="1" si="27"/>
        <v>'Noter til rentebærende poster'</v>
      </c>
      <c r="B346" s="1"/>
      <c r="C346" s="1" t="str">
        <f t="shared" si="29"/>
        <v>Tilgodehavender hos kreditinstitutter og centralbanker</v>
      </c>
      <c r="D346" s="93" t="str">
        <f>'Noter til rentebærende poster'!AM9</f>
        <v>NRP_Rp_K_Aktiv_Tilg</v>
      </c>
      <c r="E346" s="30">
        <f>'Noter til rentebærende poster'!H9</f>
        <v>0</v>
      </c>
      <c r="F346" s="1"/>
      <c r="G346" s="1"/>
      <c r="H346" s="1"/>
      <c r="I346" s="1"/>
      <c r="J346" s="1"/>
      <c r="K346" s="1"/>
      <c r="L346" s="92"/>
      <c r="M346" s="92"/>
      <c r="N346" s="92"/>
      <c r="O346" s="92"/>
      <c r="Q346" s="15">
        <f t="shared" si="30"/>
        <v>19</v>
      </c>
      <c r="R346" s="15" t="str">
        <f t="shared" ca="1" si="31"/>
        <v>'Noter til rentebærende poster'!H9</v>
      </c>
    </row>
    <row r="347" spans="1:18">
      <c r="A347" s="1" t="str">
        <f t="shared" ca="1" si="27"/>
        <v>'Noter til rentebærende poster'</v>
      </c>
      <c r="B347" s="1"/>
      <c r="C347" s="1" t="str">
        <f t="shared" si="29"/>
        <v>Udlån og andre tilgodehavender</v>
      </c>
      <c r="D347" s="93" t="str">
        <f>'Noter til rentebærende poster'!AM10</f>
        <v>NRP_Rp_K_Aktiv_Udl</v>
      </c>
      <c r="E347" s="30">
        <f>'Noter til rentebærende poster'!H10</f>
        <v>0</v>
      </c>
      <c r="F347" s="1"/>
      <c r="G347" s="1"/>
      <c r="H347" s="1"/>
      <c r="I347" s="1"/>
      <c r="J347" s="1"/>
      <c r="K347" s="1"/>
      <c r="L347" s="92"/>
      <c r="M347" s="92"/>
      <c r="N347" s="92"/>
      <c r="O347" s="92"/>
      <c r="Q347" s="15">
        <f t="shared" si="30"/>
        <v>18</v>
      </c>
      <c r="R347" s="15" t="str">
        <f t="shared" ca="1" si="31"/>
        <v>'Noter til rentebærende poster'!H10</v>
      </c>
    </row>
    <row r="348" spans="1:18">
      <c r="A348" s="1" t="str">
        <f t="shared" ca="1" si="27"/>
        <v>'Noter til rentebærende poster'</v>
      </c>
      <c r="B348" s="1"/>
      <c r="C348" s="1" t="str">
        <f t="shared" si="29"/>
        <v>… heraf: Bankudlån</v>
      </c>
      <c r="D348" s="93" t="str">
        <f>'Noter til rentebærende poster'!AM11</f>
        <v>NRP_Rp_K_Aktiv_Udl_Bank</v>
      </c>
      <c r="E348" s="30">
        <f>'Noter til rentebærende poster'!H11</f>
        <v>0</v>
      </c>
      <c r="F348" s="1"/>
      <c r="G348" s="1"/>
      <c r="H348" s="1"/>
      <c r="I348" s="1"/>
      <c r="J348" s="1"/>
      <c r="K348" s="1"/>
      <c r="L348" s="92"/>
      <c r="M348" s="92"/>
      <c r="N348" s="92"/>
      <c r="O348" s="92"/>
      <c r="Q348" s="15">
        <f t="shared" si="30"/>
        <v>23</v>
      </c>
      <c r="R348" s="15" t="str">
        <f t="shared" ca="1" si="31"/>
        <v>'Noter til rentebærende poster'!H11</v>
      </c>
    </row>
    <row r="349" spans="1:18">
      <c r="A349" s="1" t="str">
        <f t="shared" ca="1" si="27"/>
        <v>'Noter til rentebærende poster'</v>
      </c>
      <c r="B349" s="1"/>
      <c r="C349" s="1" t="str">
        <f t="shared" si="29"/>
        <v xml:space="preserve">   … heraf: Reverse udlån</v>
      </c>
      <c r="D349" s="93" t="str">
        <f>'Noter til rentebærende poster'!AM12</f>
        <v>NRP_Rp_K_Aktiv_Udl_Bank_Rev</v>
      </c>
      <c r="E349" s="30">
        <f>'Noter til rentebærende poster'!H12</f>
        <v>0</v>
      </c>
      <c r="F349" s="1"/>
      <c r="G349" s="1"/>
      <c r="H349" s="1"/>
      <c r="I349" s="1"/>
      <c r="J349" s="1"/>
      <c r="K349" s="1"/>
      <c r="L349" s="92"/>
      <c r="M349" s="92"/>
      <c r="N349" s="92"/>
      <c r="O349" s="92"/>
      <c r="Q349" s="15">
        <f t="shared" si="30"/>
        <v>27</v>
      </c>
      <c r="R349" s="15" t="str">
        <f t="shared" ca="1" si="31"/>
        <v>'Noter til rentebærende poster'!H12</v>
      </c>
    </row>
    <row r="350" spans="1:18">
      <c r="A350" s="1" t="str">
        <f t="shared" ca="1" si="27"/>
        <v>'Noter til rentebærende poster'</v>
      </c>
      <c r="B350" s="1"/>
      <c r="C350" s="1" t="str">
        <f t="shared" si="29"/>
        <v xml:space="preserve">   … heraf: Øvrige bankudlån</v>
      </c>
      <c r="D350" s="93" t="str">
        <f>'Noter til rentebærende poster'!AM13</f>
        <v>NRP_Rp_K_Aktiv_Udl_Bank_xRev</v>
      </c>
      <c r="E350" s="30">
        <f>'Noter til rentebærende poster'!H13</f>
        <v>0</v>
      </c>
      <c r="F350" s="1"/>
      <c r="G350" s="1"/>
      <c r="H350" s="1"/>
      <c r="I350" s="1"/>
      <c r="J350" s="1"/>
      <c r="K350" s="1"/>
      <c r="L350" s="92"/>
      <c r="M350" s="92"/>
      <c r="N350" s="92"/>
      <c r="O350" s="92"/>
      <c r="Q350" s="15">
        <f t="shared" si="30"/>
        <v>28</v>
      </c>
      <c r="R350" s="15" t="str">
        <f t="shared" ca="1" si="31"/>
        <v>'Noter til rentebærende poster'!H13</v>
      </c>
    </row>
    <row r="351" spans="1:18">
      <c r="A351" s="1" t="str">
        <f t="shared" ca="1" si="27"/>
        <v>'Noter til rentebærende poster'</v>
      </c>
      <c r="B351" s="1"/>
      <c r="C351" s="1" t="str">
        <f t="shared" si="29"/>
        <v>… heraf: Realkreditudlån</v>
      </c>
      <c r="D351" s="93" t="str">
        <f>'Noter til rentebærende poster'!AM14</f>
        <v>NRP_Rp_K_Aktiv_Udl_Real</v>
      </c>
      <c r="E351" s="30">
        <f>'Noter til rentebærende poster'!H14</f>
        <v>0</v>
      </c>
      <c r="F351" s="1"/>
      <c r="G351" s="1"/>
      <c r="H351" s="1"/>
      <c r="I351" s="1"/>
      <c r="J351" s="1"/>
      <c r="K351" s="1"/>
      <c r="L351" s="92"/>
      <c r="M351" s="92"/>
      <c r="N351" s="92"/>
      <c r="O351" s="92"/>
      <c r="Q351" s="15">
        <f t="shared" si="30"/>
        <v>23</v>
      </c>
      <c r="R351" s="15" t="str">
        <f t="shared" ca="1" si="31"/>
        <v>'Noter til rentebærende poster'!H14</v>
      </c>
    </row>
    <row r="352" spans="1:18">
      <c r="A352" s="1" t="str">
        <f t="shared" ca="1" si="27"/>
        <v>'Noter til rentebærende poster'</v>
      </c>
      <c r="B352" s="1"/>
      <c r="C352" s="1" t="str">
        <f t="shared" si="29"/>
        <v>… heraf: Bidrag</v>
      </c>
      <c r="D352" s="93" t="str">
        <f>'Noter til rentebærende poster'!AM15</f>
        <v>NRP_Rp_K_Aktiv_Bidrag</v>
      </c>
      <c r="E352" s="30">
        <f>'Noter til rentebærende poster'!H15</f>
        <v>0</v>
      </c>
      <c r="F352" s="1"/>
      <c r="G352" s="1"/>
      <c r="H352" s="1"/>
      <c r="I352" s="1"/>
      <c r="J352" s="1"/>
      <c r="K352" s="1"/>
      <c r="L352" s="92"/>
      <c r="M352" s="92"/>
      <c r="N352" s="92"/>
      <c r="O352" s="92"/>
      <c r="Q352" s="15">
        <f t="shared" si="30"/>
        <v>21</v>
      </c>
      <c r="R352" s="15" t="str">
        <f t="shared" ca="1" si="31"/>
        <v>'Noter til rentebærende poster'!H15</v>
      </c>
    </row>
    <row r="353" spans="1:18">
      <c r="A353" s="1" t="str">
        <f t="shared" ca="1" si="27"/>
        <v>'Noter til rentebærende poster'</v>
      </c>
      <c r="B353" s="1"/>
      <c r="C353" s="1" t="str">
        <f t="shared" si="29"/>
        <v>… heraf: Øvrige udlån og tilgodehavender</v>
      </c>
      <c r="D353" s="93" t="str">
        <f>'Noter til rentebærende poster'!AM16</f>
        <v>NRP_Rp_K_Aktiv_Udl_Oevr</v>
      </c>
      <c r="E353" s="30">
        <f>'Noter til rentebærende poster'!H16</f>
        <v>0</v>
      </c>
      <c r="F353" s="1"/>
      <c r="G353" s="1"/>
      <c r="H353" s="1"/>
      <c r="I353" s="1"/>
      <c r="J353" s="1"/>
      <c r="K353" s="1"/>
      <c r="L353" s="92"/>
      <c r="M353" s="92"/>
      <c r="N353" s="92"/>
      <c r="O353" s="92"/>
      <c r="Q353" s="15">
        <f t="shared" si="30"/>
        <v>23</v>
      </c>
      <c r="R353" s="15" t="str">
        <f t="shared" ca="1" si="31"/>
        <v>'Noter til rentebærende poster'!H16</v>
      </c>
    </row>
    <row r="354" spans="1:18">
      <c r="A354" s="1" t="str">
        <f t="shared" ca="1" si="27"/>
        <v>'Noter til rentebærende poster'</v>
      </c>
      <c r="B354" s="1"/>
      <c r="C354" s="1" t="str">
        <f t="shared" si="29"/>
        <v>Obligationer</v>
      </c>
      <c r="D354" s="93" t="str">
        <f>'Noter til rentebærende poster'!AM17</f>
        <v>NRP_Rp_K_Aktiv_Obl</v>
      </c>
      <c r="E354" s="30">
        <f>'Noter til rentebærende poster'!H17</f>
        <v>0</v>
      </c>
      <c r="F354" s="1"/>
      <c r="G354" s="1"/>
      <c r="H354" s="1"/>
      <c r="I354" s="1"/>
      <c r="J354" s="1"/>
      <c r="K354" s="1"/>
      <c r="L354" s="92"/>
      <c r="M354" s="92"/>
      <c r="N354" s="92"/>
      <c r="O354" s="92"/>
      <c r="Q354" s="15">
        <f t="shared" si="30"/>
        <v>18</v>
      </c>
      <c r="R354" s="15" t="str">
        <f t="shared" ca="1" si="31"/>
        <v>'Noter til rentebærende poster'!H17</v>
      </c>
    </row>
    <row r="355" spans="1:18">
      <c r="A355" s="1" t="str">
        <f t="shared" ca="1" si="27"/>
        <v>'Noter til rentebærende poster'</v>
      </c>
      <c r="B355" s="1"/>
      <c r="C355" s="1" t="str">
        <f t="shared" si="29"/>
        <v>… heraf: Obligationer til dagsværdi</v>
      </c>
      <c r="D355" s="93" t="str">
        <f>'Noter til rentebærende poster'!AM18</f>
        <v>NRP_Rp_K_Aktiv_Obl_DV</v>
      </c>
      <c r="E355" s="30">
        <f>'Noter til rentebærende poster'!H18</f>
        <v>0</v>
      </c>
      <c r="F355" s="1"/>
      <c r="G355" s="1"/>
      <c r="H355" s="1"/>
      <c r="I355" s="1"/>
      <c r="J355" s="1"/>
      <c r="K355" s="1"/>
      <c r="L355" s="92"/>
      <c r="M355" s="92"/>
      <c r="N355" s="92"/>
      <c r="O355" s="92"/>
      <c r="Q355" s="15">
        <f t="shared" si="30"/>
        <v>21</v>
      </c>
      <c r="R355" s="15" t="str">
        <f t="shared" ca="1" si="31"/>
        <v>'Noter til rentebærende poster'!H18</v>
      </c>
    </row>
    <row r="356" spans="1:18">
      <c r="A356" s="1" t="str">
        <f t="shared" ca="1" si="27"/>
        <v>'Noter til rentebærende poster'</v>
      </c>
      <c r="B356" s="1"/>
      <c r="C356" s="1" t="str">
        <f t="shared" si="29"/>
        <v>… heraf: Obligationer til amortiseret kostpris</v>
      </c>
      <c r="D356" s="93" t="str">
        <f>'Noter til rentebærende poster'!AM19</f>
        <v>NRP_Rp_K_Aktiv_Obl_AK</v>
      </c>
      <c r="E356" s="30">
        <f>'Noter til rentebærende poster'!H19</f>
        <v>0</v>
      </c>
      <c r="F356" s="1"/>
      <c r="G356" s="1"/>
      <c r="H356" s="1"/>
      <c r="I356" s="1"/>
      <c r="J356" s="1"/>
      <c r="K356" s="1"/>
      <c r="L356" s="92"/>
      <c r="M356" s="92"/>
      <c r="N356" s="92"/>
      <c r="O356" s="92"/>
      <c r="Q356" s="15">
        <f t="shared" si="30"/>
        <v>21</v>
      </c>
      <c r="R356" s="15" t="str">
        <f t="shared" ca="1" si="31"/>
        <v>'Noter til rentebærende poster'!H19</v>
      </c>
    </row>
    <row r="357" spans="1:18">
      <c r="A357" s="1" t="str">
        <f t="shared" ca="1" si="27"/>
        <v>'Noter til rentebærende poster'</v>
      </c>
      <c r="B357" s="1"/>
      <c r="C357" s="1" t="str">
        <f t="shared" si="29"/>
        <v>Afledte finansielle instrumenter i alt</v>
      </c>
      <c r="D357" s="93" t="str">
        <f>'Noter til rentebærende poster'!AM20</f>
        <v>NRP_Rp_K_Aktiv_Afl</v>
      </c>
      <c r="E357" s="30">
        <f>'Noter til rentebærende poster'!H20</f>
        <v>0</v>
      </c>
      <c r="F357" s="1"/>
      <c r="G357" s="1"/>
      <c r="H357" s="1"/>
      <c r="I357" s="1"/>
      <c r="J357" s="1"/>
      <c r="K357" s="1"/>
      <c r="L357" s="92"/>
      <c r="M357" s="92"/>
      <c r="N357" s="92"/>
      <c r="O357" s="92"/>
      <c r="Q357" s="15">
        <f t="shared" si="30"/>
        <v>18</v>
      </c>
      <c r="R357" s="15" t="str">
        <f t="shared" ca="1" si="31"/>
        <v>'Noter til rentebærende poster'!H20</v>
      </c>
    </row>
    <row r="358" spans="1:18">
      <c r="A358" s="1" t="str">
        <f t="shared" ca="1" si="27"/>
        <v>'Noter til rentebærende poster'</v>
      </c>
      <c r="B358" s="1"/>
      <c r="C358" s="1" t="str">
        <f t="shared" si="29"/>
        <v>… heraf: Finansielle instrumenter som udgør et aktiv (modtagerben)</v>
      </c>
      <c r="D358" s="93" t="str">
        <f>'Noter til rentebærende poster'!AM21</f>
        <v>NRP_Rp_K_Aktiv_Afl_Aktiv</v>
      </c>
      <c r="E358" s="30">
        <f>'Noter til rentebærende poster'!H21</f>
        <v>0</v>
      </c>
      <c r="F358" s="1"/>
      <c r="G358" s="1"/>
      <c r="H358" s="1"/>
      <c r="I358" s="1"/>
      <c r="J358" s="1"/>
      <c r="K358" s="1"/>
      <c r="L358" s="92"/>
      <c r="M358" s="92"/>
      <c r="N358" s="92"/>
      <c r="O358" s="92"/>
      <c r="Q358" s="15">
        <f t="shared" si="30"/>
        <v>24</v>
      </c>
      <c r="R358" s="15" t="str">
        <f t="shared" ca="1" si="31"/>
        <v>'Noter til rentebærende poster'!H21</v>
      </c>
    </row>
    <row r="359" spans="1:18">
      <c r="A359" s="1" t="str">
        <f t="shared" ca="1" si="27"/>
        <v>'Noter til rentebærende poster'</v>
      </c>
      <c r="B359" s="1"/>
      <c r="C359" s="1" t="str">
        <f t="shared" si="29"/>
        <v>… heraf: Finansielle instrumenter som udgør et passiv (betalerben)</v>
      </c>
      <c r="D359" s="93" t="str">
        <f>'Noter til rentebærende poster'!AM22</f>
        <v>NRP_Rp_K_Aktiv_Afl_Passiv</v>
      </c>
      <c r="E359" s="30">
        <f>'Noter til rentebærende poster'!H22</f>
        <v>0</v>
      </c>
      <c r="F359" s="1"/>
      <c r="G359" s="1"/>
      <c r="H359" s="1"/>
      <c r="I359" s="1"/>
      <c r="J359" s="1"/>
      <c r="K359" s="1"/>
      <c r="L359" s="92"/>
      <c r="M359" s="92"/>
      <c r="N359" s="92"/>
      <c r="O359" s="92"/>
      <c r="Q359" s="15">
        <f t="shared" si="30"/>
        <v>25</v>
      </c>
      <c r="R359" s="15" t="str">
        <f t="shared" ca="1" si="31"/>
        <v>'Noter til rentebærende poster'!H22</v>
      </c>
    </row>
    <row r="360" spans="1:18">
      <c r="A360" s="1" t="str">
        <f t="shared" ca="1" si="27"/>
        <v>'Noter til rentebærende poster'</v>
      </c>
      <c r="B360" s="1"/>
      <c r="C360" s="1" t="str">
        <f t="shared" si="29"/>
        <v>Øvrige renteindtægter</v>
      </c>
      <c r="D360" s="93" t="str">
        <f>'Noter til rentebærende poster'!AM23</f>
        <v>NRP_Rp_K_Aktiv_Oevr</v>
      </c>
      <c r="E360" s="30">
        <f>'Noter til rentebærende poster'!H23</f>
        <v>0</v>
      </c>
      <c r="F360" s="1"/>
      <c r="G360" s="1"/>
      <c r="H360" s="1"/>
      <c r="I360" s="1"/>
      <c r="J360" s="1"/>
      <c r="K360" s="1"/>
      <c r="L360" s="92"/>
      <c r="M360" s="92"/>
      <c r="N360" s="92"/>
      <c r="O360" s="92"/>
      <c r="Q360" s="15">
        <f t="shared" si="30"/>
        <v>19</v>
      </c>
      <c r="R360" s="15" t="str">
        <f t="shared" ca="1" si="31"/>
        <v>'Noter til rentebærende poster'!H23</v>
      </c>
    </row>
    <row r="361" spans="1:18">
      <c r="A361" s="1" t="str">
        <f t="shared" ca="1" si="27"/>
        <v>'Noter til rentebærende poster'</v>
      </c>
      <c r="B361" s="1"/>
      <c r="C361" s="1" t="str">
        <f t="shared" si="29"/>
        <v>Rentebærende aktiver i alt</v>
      </c>
      <c r="D361" s="93" t="str">
        <f>'Noter til rentebærende poster'!AM24</f>
        <v>NRP_Rp_K_Aktiv_Ialt</v>
      </c>
      <c r="E361" s="30">
        <f>'Noter til rentebærende poster'!H24</f>
        <v>0</v>
      </c>
      <c r="F361" s="1"/>
      <c r="G361" s="1"/>
      <c r="H361" s="1"/>
      <c r="I361" s="1"/>
      <c r="J361" s="1"/>
      <c r="K361" s="1"/>
      <c r="L361" s="92"/>
      <c r="M361" s="92"/>
      <c r="N361" s="92"/>
      <c r="O361" s="92"/>
      <c r="Q361" s="15">
        <f t="shared" si="30"/>
        <v>19</v>
      </c>
      <c r="R361" s="15" t="str">
        <f t="shared" ca="1" si="31"/>
        <v>'Noter til rentebærende poster'!H24</v>
      </c>
    </row>
    <row r="362" spans="1:18">
      <c r="A362" s="1" t="str">
        <f t="shared" ca="1" si="27"/>
        <v>'Noter til rentebærende poster'</v>
      </c>
      <c r="B362" s="1"/>
      <c r="C362" s="1" t="str">
        <f t="shared" si="29"/>
        <v>Gæld til kreditinstitutter og centralbanker</v>
      </c>
      <c r="D362" s="93" t="str">
        <f>'Noter til rentebærende poster'!AM27</f>
        <v>NRP_Rp_K_Passiv_Kredinst</v>
      </c>
      <c r="E362" s="30">
        <f>'Noter til rentebærende poster'!H27</f>
        <v>0</v>
      </c>
      <c r="F362" s="1"/>
      <c r="G362" s="1"/>
      <c r="H362" s="1"/>
      <c r="I362" s="1"/>
      <c r="J362" s="1"/>
      <c r="K362" s="1"/>
      <c r="L362" s="92"/>
      <c r="M362" s="92"/>
      <c r="N362" s="92"/>
      <c r="O362" s="92"/>
      <c r="Q362" s="15">
        <f t="shared" si="30"/>
        <v>24</v>
      </c>
      <c r="R362" s="15" t="str">
        <f t="shared" ca="1" si="31"/>
        <v>'Noter til rentebærende poster'!H27</v>
      </c>
    </row>
    <row r="363" spans="1:18">
      <c r="A363" s="1" t="str">
        <f t="shared" ca="1" si="27"/>
        <v>'Noter til rentebærende poster'</v>
      </c>
      <c r="B363" s="1"/>
      <c r="C363" s="1" t="str">
        <f t="shared" si="29"/>
        <v>Indlån og anden gæld</v>
      </c>
      <c r="D363" s="93" t="str">
        <f>'Noter til rentebærende poster'!AM28</f>
        <v>NRP_Rp_K_Passiv_Indlaan</v>
      </c>
      <c r="E363" s="30">
        <f>'Noter til rentebærende poster'!H28</f>
        <v>0</v>
      </c>
      <c r="F363" s="1"/>
      <c r="G363" s="1"/>
      <c r="H363" s="1"/>
      <c r="I363" s="1"/>
      <c r="J363" s="1"/>
      <c r="K363" s="1"/>
      <c r="L363" s="92"/>
      <c r="M363" s="92"/>
      <c r="N363" s="92"/>
      <c r="O363" s="92"/>
      <c r="Q363" s="15">
        <f t="shared" si="30"/>
        <v>23</v>
      </c>
      <c r="R363" s="15" t="str">
        <f t="shared" ca="1" si="31"/>
        <v>'Noter til rentebærende poster'!H28</v>
      </c>
    </row>
    <row r="364" spans="1:18">
      <c r="A364" s="1" t="str">
        <f t="shared" ca="1" si="27"/>
        <v>'Noter til rentebærende poster'</v>
      </c>
      <c r="B364" s="1"/>
      <c r="C364" s="1" t="str">
        <f t="shared" si="29"/>
        <v>Udstedte obligationer</v>
      </c>
      <c r="D364" s="93" t="str">
        <f>'Noter til rentebærende poster'!AM29</f>
        <v>NRP_Rp_K_Passiv_UdsObl</v>
      </c>
      <c r="E364" s="30">
        <f>'Noter til rentebærende poster'!H29</f>
        <v>0</v>
      </c>
      <c r="F364" s="1"/>
      <c r="G364" s="1"/>
      <c r="H364" s="1"/>
      <c r="I364" s="1"/>
      <c r="J364" s="1"/>
      <c r="K364" s="1"/>
      <c r="L364" s="92"/>
      <c r="M364" s="92"/>
      <c r="N364" s="92"/>
      <c r="O364" s="92"/>
      <c r="Q364" s="15">
        <f t="shared" si="30"/>
        <v>22</v>
      </c>
      <c r="R364" s="15" t="str">
        <f t="shared" ca="1" si="31"/>
        <v>'Noter til rentebærende poster'!H29</v>
      </c>
    </row>
    <row r="365" spans="1:18">
      <c r="A365" s="1" t="str">
        <f t="shared" ca="1" si="27"/>
        <v>'Noter til rentebærende poster'</v>
      </c>
      <c r="B365" s="1"/>
      <c r="C365" s="1" t="str">
        <f t="shared" si="29"/>
        <v>… heraf: Realkreditobligationer</v>
      </c>
      <c r="D365" s="93" t="str">
        <f>'Noter til rentebærende poster'!AM30</f>
        <v>NRP_Rp_K_Pas_UdsObl_Real</v>
      </c>
      <c r="E365" s="30">
        <f>'Noter til rentebærende poster'!H30</f>
        <v>0</v>
      </c>
      <c r="F365" s="1"/>
      <c r="G365" s="1"/>
      <c r="H365" s="1"/>
      <c r="I365" s="1"/>
      <c r="J365" s="1"/>
      <c r="K365" s="1"/>
      <c r="L365" s="92"/>
      <c r="M365" s="92"/>
      <c r="N365" s="92"/>
      <c r="O365" s="92"/>
      <c r="Q365" s="15">
        <f t="shared" si="30"/>
        <v>24</v>
      </c>
      <c r="R365" s="15" t="str">
        <f t="shared" ca="1" si="31"/>
        <v>'Noter til rentebærende poster'!H30</v>
      </c>
    </row>
    <row r="366" spans="1:18">
      <c r="A366" s="1" t="str">
        <f t="shared" ca="1" si="27"/>
        <v>'Noter til rentebærende poster'</v>
      </c>
      <c r="B366" s="1"/>
      <c r="C366" s="1" t="str">
        <f t="shared" si="29"/>
        <v>… heraf: Øvrige udstedte obligationer</v>
      </c>
      <c r="D366" s="93" t="str">
        <f>'Noter til rentebærende poster'!AM31</f>
        <v>NRP_Rp_K_Pas_UdsObl_Oevr</v>
      </c>
      <c r="E366" s="30">
        <f>'Noter til rentebærende poster'!H31</f>
        <v>0</v>
      </c>
      <c r="F366" s="1"/>
      <c r="G366" s="1"/>
      <c r="H366" s="1"/>
      <c r="I366" s="1"/>
      <c r="J366" s="1"/>
      <c r="K366" s="1"/>
      <c r="L366" s="92"/>
      <c r="M366" s="92"/>
      <c r="N366" s="92"/>
      <c r="O366" s="92"/>
      <c r="Q366" s="15">
        <f t="shared" si="30"/>
        <v>24</v>
      </c>
      <c r="R366" s="15" t="str">
        <f t="shared" ca="1" si="31"/>
        <v>'Noter til rentebærende poster'!H31</v>
      </c>
    </row>
    <row r="367" spans="1:18">
      <c r="A367" s="1" t="str">
        <f t="shared" ca="1" si="27"/>
        <v>'Noter til rentebærende poster'</v>
      </c>
      <c r="B367" s="1"/>
      <c r="C367" s="1" t="str">
        <f t="shared" si="29"/>
        <v>Efterstillede kapitalindskud</v>
      </c>
      <c r="D367" s="93" t="str">
        <f>'Noter til rentebærende poster'!AM32</f>
        <v>NRP_Rp_K_Passiv_EftKap</v>
      </c>
      <c r="E367" s="30">
        <f>'Noter til rentebærende poster'!H32</f>
        <v>0</v>
      </c>
      <c r="F367" s="1"/>
      <c r="G367" s="1"/>
      <c r="H367" s="1"/>
      <c r="I367" s="1"/>
      <c r="J367" s="1"/>
      <c r="K367" s="1"/>
      <c r="L367" s="92"/>
      <c r="M367" s="92"/>
      <c r="N367" s="92"/>
      <c r="O367" s="92"/>
      <c r="Q367" s="15">
        <f t="shared" si="30"/>
        <v>22</v>
      </c>
      <c r="R367" s="15" t="str">
        <f t="shared" ca="1" si="31"/>
        <v>'Noter til rentebærende poster'!H32</v>
      </c>
    </row>
    <row r="368" spans="1:18">
      <c r="A368" s="1" t="str">
        <f t="shared" ca="1" si="27"/>
        <v>'Noter til rentebærende poster'</v>
      </c>
      <c r="B368" s="1"/>
      <c r="C368" s="1" t="str">
        <f t="shared" si="29"/>
        <v>Øvrige renteudgifter</v>
      </c>
      <c r="D368" s="93" t="str">
        <f>'Noter til rentebærende poster'!AM33</f>
        <v>NRP_Rp_K_Passiv_Oevr</v>
      </c>
      <c r="E368" s="30">
        <f>'Noter til rentebærende poster'!H33</f>
        <v>0</v>
      </c>
      <c r="F368" s="1"/>
      <c r="G368" s="1"/>
      <c r="H368" s="1"/>
      <c r="I368" s="1"/>
      <c r="J368" s="1"/>
      <c r="K368" s="1"/>
      <c r="L368" s="92"/>
      <c r="M368" s="92"/>
      <c r="N368" s="92"/>
      <c r="O368" s="92"/>
      <c r="Q368" s="15">
        <f t="shared" si="30"/>
        <v>20</v>
      </c>
      <c r="R368" s="15" t="str">
        <f t="shared" ca="1" si="31"/>
        <v>'Noter til rentebærende poster'!H33</v>
      </c>
    </row>
    <row r="369" spans="1:18">
      <c r="A369" s="1" t="str">
        <f t="shared" ca="1" si="27"/>
        <v>'Noter til rentebærende poster'</v>
      </c>
      <c r="B369" s="1"/>
      <c r="C369" s="1" t="str">
        <f t="shared" ref="C369:C432" si="32">C343</f>
        <v>Rentebærende passiver i alt</v>
      </c>
      <c r="D369" s="93" t="str">
        <f>'Noter til rentebærende poster'!AM34</f>
        <v>NRP_Rp_K_Passiv_Ialt</v>
      </c>
      <c r="E369" s="30">
        <f>'Noter til rentebærende poster'!H34</f>
        <v>0</v>
      </c>
      <c r="F369" s="1"/>
      <c r="G369" s="1"/>
      <c r="H369" s="1"/>
      <c r="I369" s="1"/>
      <c r="J369" s="1"/>
      <c r="K369" s="1"/>
      <c r="L369" s="92"/>
      <c r="M369" s="92"/>
      <c r="N369" s="92"/>
      <c r="O369" s="92"/>
      <c r="Q369" s="15">
        <f t="shared" si="30"/>
        <v>20</v>
      </c>
      <c r="R369" s="15" t="str">
        <f t="shared" ca="1" si="31"/>
        <v>'Noter til rentebærende poster'!H34</v>
      </c>
    </row>
    <row r="370" spans="1:18">
      <c r="A370" s="1" t="str">
        <f t="shared" ca="1" si="27"/>
        <v>'Noter til rentebærende poster'</v>
      </c>
      <c r="B370" s="1" t="str">
        <f>'Noter til rentebærende poster'!A1</f>
        <v>Noter til rentebærende poster</v>
      </c>
      <c r="C370" s="1" t="str">
        <f t="shared" si="32"/>
        <v>Kassebeholdning mv.</v>
      </c>
      <c r="D370" s="93" t="str">
        <f>'Noter til rentebærende poster'!AN7</f>
        <v>NRP_Rp_0,5_Aktiv_Kasse</v>
      </c>
      <c r="E370" s="30">
        <f>'Noter til rentebærende poster'!I7</f>
        <v>0</v>
      </c>
      <c r="F370" s="1"/>
      <c r="G370" s="1"/>
      <c r="H370" s="1"/>
      <c r="I370" s="1"/>
      <c r="J370" s="1"/>
      <c r="K370" s="1"/>
      <c r="L370" s="92"/>
      <c r="M370" s="92"/>
      <c r="N370" s="92"/>
      <c r="O370" s="92"/>
      <c r="Q370" s="15">
        <f t="shared" si="30"/>
        <v>22</v>
      </c>
      <c r="R370" s="15" t="str">
        <f t="shared" ca="1" si="31"/>
        <v>'Noter til rentebærende poster'!I7</v>
      </c>
    </row>
    <row r="371" spans="1:18">
      <c r="A371" s="1" t="str">
        <f t="shared" ca="1" si="27"/>
        <v>'Noter til rentebærende poster'</v>
      </c>
      <c r="B371" s="1"/>
      <c r="C371" s="1" t="str">
        <f t="shared" si="32"/>
        <v>… heraf: Anfordringstilgodehavender hos centralbanker</v>
      </c>
      <c r="D371" s="93" t="str">
        <f>'Noter til rentebærende poster'!AN8</f>
        <v>NRP_Rp_0,5_Aktiv_Kasse_Anf</v>
      </c>
      <c r="E371" s="30">
        <f>'Noter til rentebærende poster'!I8</f>
        <v>0</v>
      </c>
      <c r="F371" s="1"/>
      <c r="G371" s="1"/>
      <c r="H371" s="1"/>
      <c r="I371" s="1"/>
      <c r="J371" s="1"/>
      <c r="K371" s="1"/>
      <c r="L371" s="92"/>
      <c r="M371" s="92"/>
      <c r="N371" s="92"/>
      <c r="O371" s="92"/>
      <c r="Q371" s="15">
        <f t="shared" si="30"/>
        <v>26</v>
      </c>
      <c r="R371" s="15" t="str">
        <f t="shared" ca="1" si="31"/>
        <v>'Noter til rentebærende poster'!I8</v>
      </c>
    </row>
    <row r="372" spans="1:18">
      <c r="A372" s="1" t="str">
        <f t="shared" ca="1" si="27"/>
        <v>'Noter til rentebærende poster'</v>
      </c>
      <c r="B372" s="1"/>
      <c r="C372" s="1" t="str">
        <f t="shared" si="32"/>
        <v>Tilgodehavender hos kreditinstitutter og centralbanker</v>
      </c>
      <c r="D372" s="93" t="str">
        <f>'Noter til rentebærende poster'!AN9</f>
        <v>NRP_Rp_0,5_Aktiv_Tilg</v>
      </c>
      <c r="E372" s="30">
        <f>'Noter til rentebærende poster'!I9</f>
        <v>0</v>
      </c>
      <c r="F372" s="1"/>
      <c r="G372" s="1"/>
      <c r="H372" s="1"/>
      <c r="I372" s="1"/>
      <c r="J372" s="1"/>
      <c r="K372" s="1"/>
      <c r="L372" s="92"/>
      <c r="M372" s="92"/>
      <c r="N372" s="92"/>
      <c r="O372" s="92"/>
      <c r="Q372" s="15">
        <f t="shared" si="30"/>
        <v>21</v>
      </c>
      <c r="R372" s="15" t="str">
        <f t="shared" ca="1" si="31"/>
        <v>'Noter til rentebærende poster'!I9</v>
      </c>
    </row>
    <row r="373" spans="1:18">
      <c r="A373" s="1" t="str">
        <f t="shared" ca="1" si="27"/>
        <v>'Noter til rentebærende poster'</v>
      </c>
      <c r="B373" s="1"/>
      <c r="C373" s="1" t="str">
        <f t="shared" si="32"/>
        <v>Udlån og andre tilgodehavender</v>
      </c>
      <c r="D373" s="93" t="str">
        <f>'Noter til rentebærende poster'!AN10</f>
        <v>NRP_Rp_0,5_Aktiv_Udl</v>
      </c>
      <c r="E373" s="30">
        <f>'Noter til rentebærende poster'!I10</f>
        <v>0</v>
      </c>
      <c r="F373" s="1"/>
      <c r="G373" s="1"/>
      <c r="H373" s="1"/>
      <c r="I373" s="1"/>
      <c r="J373" s="1"/>
      <c r="K373" s="1"/>
      <c r="L373" s="92"/>
      <c r="M373" s="92"/>
      <c r="N373" s="92"/>
      <c r="O373" s="92"/>
      <c r="Q373" s="15">
        <f t="shared" si="30"/>
        <v>20</v>
      </c>
      <c r="R373" s="15" t="str">
        <f t="shared" ca="1" si="31"/>
        <v>'Noter til rentebærende poster'!I10</v>
      </c>
    </row>
    <row r="374" spans="1:18">
      <c r="A374" s="1" t="str">
        <f t="shared" ca="1" si="27"/>
        <v>'Noter til rentebærende poster'</v>
      </c>
      <c r="B374" s="1"/>
      <c r="C374" s="1" t="str">
        <f t="shared" si="32"/>
        <v>… heraf: Bankudlån</v>
      </c>
      <c r="D374" s="93" t="str">
        <f>'Noter til rentebærende poster'!AN11</f>
        <v>NRP_Rp_0,5_Aktiv_Udl_Bank</v>
      </c>
      <c r="E374" s="30">
        <f>'Noter til rentebærende poster'!I11</f>
        <v>0</v>
      </c>
      <c r="F374" s="1"/>
      <c r="G374" s="1"/>
      <c r="H374" s="1"/>
      <c r="I374" s="1"/>
      <c r="J374" s="1"/>
      <c r="K374" s="1"/>
      <c r="L374" s="92"/>
      <c r="M374" s="92"/>
      <c r="N374" s="92"/>
      <c r="O374" s="92"/>
      <c r="Q374" s="15">
        <f t="shared" si="30"/>
        <v>25</v>
      </c>
      <c r="R374" s="15" t="str">
        <f t="shared" ca="1" si="31"/>
        <v>'Noter til rentebærende poster'!I11</v>
      </c>
    </row>
    <row r="375" spans="1:18">
      <c r="A375" s="1" t="str">
        <f t="shared" ca="1" si="27"/>
        <v>'Noter til rentebærende poster'</v>
      </c>
      <c r="B375" s="1"/>
      <c r="C375" s="1" t="str">
        <f t="shared" si="32"/>
        <v xml:space="preserve">   … heraf: Reverse udlån</v>
      </c>
      <c r="D375" s="93" t="str">
        <f>'Noter til rentebærende poster'!AN12</f>
        <v>NRP_Rp_0,5_Aktiv_Udl_Bank_Rev</v>
      </c>
      <c r="E375" s="30">
        <f>'Noter til rentebærende poster'!I12</f>
        <v>0</v>
      </c>
      <c r="F375" s="1"/>
      <c r="G375" s="1"/>
      <c r="H375" s="1"/>
      <c r="I375" s="1"/>
      <c r="J375" s="1"/>
      <c r="K375" s="1"/>
      <c r="L375" s="92"/>
      <c r="M375" s="92"/>
      <c r="N375" s="92"/>
      <c r="O375" s="92"/>
      <c r="Q375" s="15">
        <f t="shared" si="30"/>
        <v>29</v>
      </c>
      <c r="R375" s="15" t="str">
        <f t="shared" ca="1" si="31"/>
        <v>'Noter til rentebærende poster'!I12</v>
      </c>
    </row>
    <row r="376" spans="1:18">
      <c r="A376" s="1" t="str">
        <f t="shared" ca="1" si="27"/>
        <v>'Noter til rentebærende poster'</v>
      </c>
      <c r="B376" s="1"/>
      <c r="C376" s="1" t="str">
        <f t="shared" si="32"/>
        <v xml:space="preserve">   … heraf: Øvrige bankudlån</v>
      </c>
      <c r="D376" s="93" t="str">
        <f>'Noter til rentebærende poster'!AN13</f>
        <v>NRP_Rp_0,5_Aktiv_Udl_Bank_xRev</v>
      </c>
      <c r="E376" s="30">
        <f>'Noter til rentebærende poster'!I13</f>
        <v>0</v>
      </c>
      <c r="F376" s="1"/>
      <c r="G376" s="1"/>
      <c r="H376" s="1"/>
      <c r="I376" s="1"/>
      <c r="J376" s="1"/>
      <c r="K376" s="1"/>
      <c r="L376" s="92"/>
      <c r="M376" s="92"/>
      <c r="N376" s="92"/>
      <c r="O376" s="92"/>
      <c r="Q376" s="15">
        <f t="shared" si="30"/>
        <v>30</v>
      </c>
      <c r="R376" s="15" t="str">
        <f t="shared" ca="1" si="31"/>
        <v>'Noter til rentebærende poster'!I13</v>
      </c>
    </row>
    <row r="377" spans="1:18">
      <c r="A377" s="1" t="str">
        <f t="shared" ca="1" si="27"/>
        <v>'Noter til rentebærende poster'</v>
      </c>
      <c r="B377" s="1"/>
      <c r="C377" s="1" t="str">
        <f t="shared" si="32"/>
        <v>… heraf: Realkreditudlån</v>
      </c>
      <c r="D377" s="93" t="str">
        <f>'Noter til rentebærende poster'!AN14</f>
        <v>NRP_Rp_0,5_Aktiv_Udl_Real</v>
      </c>
      <c r="E377" s="30">
        <f>'Noter til rentebærende poster'!I14</f>
        <v>0</v>
      </c>
      <c r="F377" s="1"/>
      <c r="G377" s="1"/>
      <c r="H377" s="1"/>
      <c r="I377" s="1"/>
      <c r="J377" s="1"/>
      <c r="K377" s="1"/>
      <c r="L377" s="92"/>
      <c r="M377" s="92"/>
      <c r="N377" s="92"/>
      <c r="O377" s="92"/>
      <c r="Q377" s="15">
        <f t="shared" si="30"/>
        <v>25</v>
      </c>
      <c r="R377" s="15" t="str">
        <f t="shared" ca="1" si="31"/>
        <v>'Noter til rentebærende poster'!I14</v>
      </c>
    </row>
    <row r="378" spans="1:18">
      <c r="A378" s="1" t="str">
        <f t="shared" ca="1" si="27"/>
        <v>'Noter til rentebærende poster'</v>
      </c>
      <c r="B378" s="1"/>
      <c r="C378" s="1" t="str">
        <f t="shared" si="32"/>
        <v>… heraf: Bidrag</v>
      </c>
      <c r="D378" s="93" t="str">
        <f>'Noter til rentebærende poster'!AN15</f>
        <v>NRP_Rp_0,5_Aktiv_Bidrag</v>
      </c>
      <c r="E378" s="30">
        <f>'Noter til rentebærende poster'!I15</f>
        <v>0</v>
      </c>
      <c r="F378" s="1"/>
      <c r="G378" s="1"/>
      <c r="H378" s="1"/>
      <c r="I378" s="1"/>
      <c r="J378" s="1"/>
      <c r="K378" s="1"/>
      <c r="L378" s="92"/>
      <c r="M378" s="92"/>
      <c r="N378" s="92"/>
      <c r="O378" s="92"/>
      <c r="Q378" s="15">
        <f t="shared" si="30"/>
        <v>23</v>
      </c>
      <c r="R378" s="15" t="str">
        <f t="shared" ca="1" si="31"/>
        <v>'Noter til rentebærende poster'!I15</v>
      </c>
    </row>
    <row r="379" spans="1:18">
      <c r="A379" s="1" t="str">
        <f t="shared" ca="1" si="27"/>
        <v>'Noter til rentebærende poster'</v>
      </c>
      <c r="B379" s="1"/>
      <c r="C379" s="1" t="str">
        <f t="shared" si="32"/>
        <v>… heraf: Øvrige udlån og tilgodehavender</v>
      </c>
      <c r="D379" s="93" t="str">
        <f>'Noter til rentebærende poster'!AN16</f>
        <v>NRP_Rp_0,5_Aktiv_Udl_Oevr</v>
      </c>
      <c r="E379" s="30">
        <f>'Noter til rentebærende poster'!I16</f>
        <v>0</v>
      </c>
      <c r="F379" s="1"/>
      <c r="G379" s="1"/>
      <c r="H379" s="1"/>
      <c r="I379" s="1"/>
      <c r="J379" s="1"/>
      <c r="K379" s="1"/>
      <c r="L379" s="92"/>
      <c r="M379" s="92"/>
      <c r="N379" s="92"/>
      <c r="O379" s="92"/>
      <c r="Q379" s="15">
        <f t="shared" si="30"/>
        <v>25</v>
      </c>
      <c r="R379" s="15" t="str">
        <f t="shared" ca="1" si="31"/>
        <v>'Noter til rentebærende poster'!I16</v>
      </c>
    </row>
    <row r="380" spans="1:18">
      <c r="A380" s="1" t="str">
        <f t="shared" ca="1" si="27"/>
        <v>'Noter til rentebærende poster'</v>
      </c>
      <c r="B380" s="1"/>
      <c r="C380" s="1" t="str">
        <f t="shared" si="32"/>
        <v>Obligationer</v>
      </c>
      <c r="D380" s="93" t="str">
        <f>'Noter til rentebærende poster'!AN17</f>
        <v>NRP_Rp_0,5_Aktiv_Obl</v>
      </c>
      <c r="E380" s="30">
        <f>'Noter til rentebærende poster'!I17</f>
        <v>0</v>
      </c>
      <c r="F380" s="1"/>
      <c r="G380" s="1"/>
      <c r="H380" s="1"/>
      <c r="I380" s="1"/>
      <c r="J380" s="1"/>
      <c r="K380" s="1"/>
      <c r="L380" s="92"/>
      <c r="M380" s="92"/>
      <c r="N380" s="92"/>
      <c r="O380" s="92"/>
      <c r="Q380" s="15">
        <f t="shared" si="30"/>
        <v>20</v>
      </c>
      <c r="R380" s="15" t="str">
        <f t="shared" ca="1" si="31"/>
        <v>'Noter til rentebærende poster'!I17</v>
      </c>
    </row>
    <row r="381" spans="1:18">
      <c r="A381" s="1" t="str">
        <f t="shared" ca="1" si="27"/>
        <v>'Noter til rentebærende poster'</v>
      </c>
      <c r="B381" s="1"/>
      <c r="C381" s="1" t="str">
        <f t="shared" si="32"/>
        <v>… heraf: Obligationer til dagsværdi</v>
      </c>
      <c r="D381" s="93" t="str">
        <f>'Noter til rentebærende poster'!AN18</f>
        <v>NRP_Rp_0,5_Aktiv_Obl_DV</v>
      </c>
      <c r="E381" s="30">
        <f>'Noter til rentebærende poster'!I18</f>
        <v>0</v>
      </c>
      <c r="F381" s="1"/>
      <c r="G381" s="1"/>
      <c r="H381" s="1"/>
      <c r="I381" s="1"/>
      <c r="J381" s="1"/>
      <c r="K381" s="1"/>
      <c r="L381" s="92"/>
      <c r="M381" s="92"/>
      <c r="N381" s="92"/>
      <c r="O381" s="92"/>
      <c r="Q381" s="15">
        <f t="shared" si="30"/>
        <v>23</v>
      </c>
      <c r="R381" s="15" t="str">
        <f t="shared" ca="1" si="31"/>
        <v>'Noter til rentebærende poster'!I18</v>
      </c>
    </row>
    <row r="382" spans="1:18">
      <c r="A382" s="1" t="str">
        <f t="shared" ca="1" si="27"/>
        <v>'Noter til rentebærende poster'</v>
      </c>
      <c r="B382" s="1"/>
      <c r="C382" s="1" t="str">
        <f t="shared" si="32"/>
        <v>… heraf: Obligationer til amortiseret kostpris</v>
      </c>
      <c r="D382" s="93" t="str">
        <f>'Noter til rentebærende poster'!AN19</f>
        <v>NRP_Rp_0,5_Aktiv_Obl_AK</v>
      </c>
      <c r="E382" s="30">
        <f>'Noter til rentebærende poster'!I19</f>
        <v>0</v>
      </c>
      <c r="F382" s="1"/>
      <c r="G382" s="1"/>
      <c r="H382" s="1"/>
      <c r="I382" s="1"/>
      <c r="J382" s="1"/>
      <c r="K382" s="1"/>
      <c r="L382" s="92"/>
      <c r="M382" s="92"/>
      <c r="N382" s="92"/>
      <c r="O382" s="92"/>
      <c r="Q382" s="15">
        <f t="shared" si="30"/>
        <v>23</v>
      </c>
      <c r="R382" s="15" t="str">
        <f t="shared" ca="1" si="31"/>
        <v>'Noter til rentebærende poster'!I19</v>
      </c>
    </row>
    <row r="383" spans="1:18">
      <c r="A383" s="1" t="str">
        <f t="shared" ca="1" si="27"/>
        <v>'Noter til rentebærende poster'</v>
      </c>
      <c r="B383" s="1"/>
      <c r="C383" s="1" t="str">
        <f t="shared" si="32"/>
        <v>Afledte finansielle instrumenter i alt</v>
      </c>
      <c r="D383" s="93" t="str">
        <f>'Noter til rentebærende poster'!AN20</f>
        <v>NRP_Rp_0,5_Aktiv_Afl</v>
      </c>
      <c r="E383" s="30">
        <f>'Noter til rentebærende poster'!I20</f>
        <v>0</v>
      </c>
      <c r="F383" s="1"/>
      <c r="G383" s="1"/>
      <c r="H383" s="1"/>
      <c r="I383" s="1"/>
      <c r="J383" s="1"/>
      <c r="K383" s="1"/>
      <c r="L383" s="92"/>
      <c r="M383" s="92"/>
      <c r="N383" s="92"/>
      <c r="O383" s="92"/>
      <c r="Q383" s="15">
        <f t="shared" si="30"/>
        <v>20</v>
      </c>
      <c r="R383" s="15" t="str">
        <f t="shared" ca="1" si="31"/>
        <v>'Noter til rentebærende poster'!I20</v>
      </c>
    </row>
    <row r="384" spans="1:18">
      <c r="A384" s="1" t="str">
        <f t="shared" ca="1" si="27"/>
        <v>'Noter til rentebærende poster'</v>
      </c>
      <c r="B384" s="1"/>
      <c r="C384" s="1" t="str">
        <f t="shared" si="32"/>
        <v>… heraf: Finansielle instrumenter som udgør et aktiv (modtagerben)</v>
      </c>
      <c r="D384" s="93" t="str">
        <f>'Noter til rentebærende poster'!AN21</f>
        <v>NRP_Rp_0,5_Aktiv_Afl_Aktiv</v>
      </c>
      <c r="E384" s="30">
        <f>'Noter til rentebærende poster'!I21</f>
        <v>0</v>
      </c>
      <c r="F384" s="1"/>
      <c r="G384" s="1"/>
      <c r="H384" s="1"/>
      <c r="I384" s="1"/>
      <c r="J384" s="1"/>
      <c r="K384" s="1"/>
      <c r="L384" s="92"/>
      <c r="M384" s="92"/>
      <c r="N384" s="92"/>
      <c r="O384" s="92"/>
      <c r="Q384" s="15">
        <f t="shared" si="30"/>
        <v>26</v>
      </c>
      <c r="R384" s="15" t="str">
        <f t="shared" ca="1" si="31"/>
        <v>'Noter til rentebærende poster'!I21</v>
      </c>
    </row>
    <row r="385" spans="1:18">
      <c r="A385" s="1" t="str">
        <f t="shared" ca="1" si="27"/>
        <v>'Noter til rentebærende poster'</v>
      </c>
      <c r="B385" s="1"/>
      <c r="C385" s="1" t="str">
        <f t="shared" si="32"/>
        <v>… heraf: Finansielle instrumenter som udgør et passiv (betalerben)</v>
      </c>
      <c r="D385" s="93" t="str">
        <f>'Noter til rentebærende poster'!AN22</f>
        <v>NRP_Rp_0,5_Aktiv_Afl_Passiv</v>
      </c>
      <c r="E385" s="30">
        <f>'Noter til rentebærende poster'!I22</f>
        <v>0</v>
      </c>
      <c r="F385" s="1"/>
      <c r="G385" s="1"/>
      <c r="H385" s="1"/>
      <c r="I385" s="1"/>
      <c r="J385" s="1"/>
      <c r="K385" s="1"/>
      <c r="L385" s="92"/>
      <c r="M385" s="92"/>
      <c r="N385" s="92"/>
      <c r="O385" s="92"/>
      <c r="Q385" s="15">
        <f t="shared" si="30"/>
        <v>27</v>
      </c>
      <c r="R385" s="15" t="str">
        <f t="shared" ca="1" si="31"/>
        <v>'Noter til rentebærende poster'!I22</v>
      </c>
    </row>
    <row r="386" spans="1:18">
      <c r="A386" s="1" t="str">
        <f t="shared" ca="1" si="27"/>
        <v>'Noter til rentebærende poster'</v>
      </c>
      <c r="B386" s="1"/>
      <c r="C386" s="1" t="str">
        <f t="shared" si="32"/>
        <v>Øvrige renteindtægter</v>
      </c>
      <c r="D386" s="93" t="str">
        <f>'Noter til rentebærende poster'!AN23</f>
        <v>NRP_Rp_0,5_Aktiv_Oevr</v>
      </c>
      <c r="E386" s="30">
        <f>'Noter til rentebærende poster'!I23</f>
        <v>0</v>
      </c>
      <c r="F386" s="1"/>
      <c r="G386" s="1"/>
      <c r="H386" s="1"/>
      <c r="I386" s="1"/>
      <c r="J386" s="1"/>
      <c r="K386" s="1"/>
      <c r="L386" s="92"/>
      <c r="M386" s="92"/>
      <c r="N386" s="92"/>
      <c r="O386" s="92"/>
      <c r="Q386" s="15">
        <f t="shared" si="30"/>
        <v>21</v>
      </c>
      <c r="R386" s="15" t="str">
        <f t="shared" ca="1" si="31"/>
        <v>'Noter til rentebærende poster'!I23</v>
      </c>
    </row>
    <row r="387" spans="1:18">
      <c r="A387" s="1" t="str">
        <f t="shared" ca="1" si="27"/>
        <v>'Noter til rentebærende poster'</v>
      </c>
      <c r="B387" s="1"/>
      <c r="C387" s="1" t="str">
        <f t="shared" si="32"/>
        <v>Rentebærende aktiver i alt</v>
      </c>
      <c r="D387" s="93" t="str">
        <f>'Noter til rentebærende poster'!AN24</f>
        <v>NRP_Rp_0,5_Aktiv_Ialt</v>
      </c>
      <c r="E387" s="30">
        <f>'Noter til rentebærende poster'!I24</f>
        <v>0</v>
      </c>
      <c r="F387" s="1"/>
      <c r="G387" s="1"/>
      <c r="H387" s="1"/>
      <c r="I387" s="1"/>
      <c r="J387" s="1"/>
      <c r="K387" s="1"/>
      <c r="L387" s="92"/>
      <c r="M387" s="92"/>
      <c r="N387" s="92"/>
      <c r="O387" s="92"/>
      <c r="Q387" s="15">
        <f t="shared" si="30"/>
        <v>21</v>
      </c>
      <c r="R387" s="15" t="str">
        <f t="shared" ca="1" si="31"/>
        <v>'Noter til rentebærende poster'!I24</v>
      </c>
    </row>
    <row r="388" spans="1:18">
      <c r="A388" s="1" t="str">
        <f t="shared" ca="1" si="27"/>
        <v>'Noter til rentebærende poster'</v>
      </c>
      <c r="B388" s="1"/>
      <c r="C388" s="1" t="str">
        <f t="shared" si="32"/>
        <v>Gæld til kreditinstitutter og centralbanker</v>
      </c>
      <c r="D388" s="93" t="str">
        <f>'Noter til rentebærende poster'!AN27</f>
        <v>NRP_Rp_0,5_Passiv_Kredinst</v>
      </c>
      <c r="E388" s="30">
        <f>'Noter til rentebærende poster'!I27</f>
        <v>0</v>
      </c>
      <c r="F388" s="1"/>
      <c r="G388" s="1"/>
      <c r="H388" s="1"/>
      <c r="I388" s="1"/>
      <c r="J388" s="1"/>
      <c r="K388" s="1"/>
      <c r="L388" s="92"/>
      <c r="M388" s="92"/>
      <c r="N388" s="92"/>
      <c r="O388" s="92"/>
      <c r="Q388" s="15">
        <f t="shared" si="30"/>
        <v>26</v>
      </c>
      <c r="R388" s="15" t="str">
        <f t="shared" ca="1" si="31"/>
        <v>'Noter til rentebærende poster'!I27</v>
      </c>
    </row>
    <row r="389" spans="1:18">
      <c r="A389" s="1" t="str">
        <f t="shared" ca="1" si="27"/>
        <v>'Noter til rentebærende poster'</v>
      </c>
      <c r="B389" s="1"/>
      <c r="C389" s="1" t="str">
        <f t="shared" si="32"/>
        <v>Indlån og anden gæld</v>
      </c>
      <c r="D389" s="93" t="str">
        <f>'Noter til rentebærende poster'!AN28</f>
        <v>NRP_Rp_0,5_Passiv_Indlaan</v>
      </c>
      <c r="E389" s="30">
        <f>'Noter til rentebærende poster'!I28</f>
        <v>0</v>
      </c>
      <c r="F389" s="1"/>
      <c r="G389" s="1"/>
      <c r="H389" s="1"/>
      <c r="I389" s="1"/>
      <c r="J389" s="1"/>
      <c r="K389" s="1"/>
      <c r="L389" s="92"/>
      <c r="M389" s="92"/>
      <c r="N389" s="92"/>
      <c r="O389" s="92"/>
      <c r="Q389" s="15">
        <f t="shared" si="30"/>
        <v>25</v>
      </c>
      <c r="R389" s="15" t="str">
        <f t="shared" ca="1" si="31"/>
        <v>'Noter til rentebærende poster'!I28</v>
      </c>
    </row>
    <row r="390" spans="1:18">
      <c r="A390" s="1" t="str">
        <f t="shared" ca="1" si="27"/>
        <v>'Noter til rentebærende poster'</v>
      </c>
      <c r="B390" s="1"/>
      <c r="C390" s="1" t="str">
        <f t="shared" si="32"/>
        <v>Udstedte obligationer</v>
      </c>
      <c r="D390" s="93" t="str">
        <f>'Noter til rentebærende poster'!AN29</f>
        <v>NRP_Rp_0,5_Passiv_UdsObl</v>
      </c>
      <c r="E390" s="30">
        <f>'Noter til rentebærende poster'!I29</f>
        <v>0</v>
      </c>
      <c r="F390" s="1"/>
      <c r="G390" s="1"/>
      <c r="H390" s="1"/>
      <c r="I390" s="1"/>
      <c r="J390" s="1"/>
      <c r="K390" s="1"/>
      <c r="L390" s="92"/>
      <c r="M390" s="92"/>
      <c r="N390" s="92"/>
      <c r="O390" s="92"/>
      <c r="Q390" s="15">
        <f t="shared" si="30"/>
        <v>24</v>
      </c>
      <c r="R390" s="15" t="str">
        <f t="shared" ca="1" si="31"/>
        <v>'Noter til rentebærende poster'!I29</v>
      </c>
    </row>
    <row r="391" spans="1:18">
      <c r="A391" s="1" t="str">
        <f t="shared" ca="1" si="27"/>
        <v>'Noter til rentebærende poster'</v>
      </c>
      <c r="B391" s="1"/>
      <c r="C391" s="1" t="str">
        <f t="shared" si="32"/>
        <v>… heraf: Realkreditobligationer</v>
      </c>
      <c r="D391" s="93" t="str">
        <f>'Noter til rentebærende poster'!AN30</f>
        <v>NRP_Rp_0,5_Pas_UdsObl_Real</v>
      </c>
      <c r="E391" s="30">
        <f>'Noter til rentebærende poster'!I30</f>
        <v>0</v>
      </c>
      <c r="F391" s="1"/>
      <c r="G391" s="1"/>
      <c r="H391" s="1"/>
      <c r="I391" s="1"/>
      <c r="J391" s="1"/>
      <c r="K391" s="1"/>
      <c r="L391" s="92"/>
      <c r="M391" s="92"/>
      <c r="N391" s="92"/>
      <c r="O391" s="92"/>
      <c r="Q391" s="15">
        <f t="shared" si="30"/>
        <v>26</v>
      </c>
      <c r="R391" s="15" t="str">
        <f t="shared" ca="1" si="31"/>
        <v>'Noter til rentebærende poster'!I30</v>
      </c>
    </row>
    <row r="392" spans="1:18">
      <c r="A392" s="1" t="str">
        <f t="shared" ca="1" si="27"/>
        <v>'Noter til rentebærende poster'</v>
      </c>
      <c r="B392" s="1"/>
      <c r="C392" s="1" t="str">
        <f t="shared" si="32"/>
        <v>… heraf: Øvrige udstedte obligationer</v>
      </c>
      <c r="D392" s="93" t="str">
        <f>'Noter til rentebærende poster'!AN31</f>
        <v>NRP_Rp_0,5_Pas_UdsObl_Oevr</v>
      </c>
      <c r="E392" s="30">
        <f>'Noter til rentebærende poster'!I31</f>
        <v>0</v>
      </c>
      <c r="F392" s="1"/>
      <c r="G392" s="1"/>
      <c r="H392" s="1"/>
      <c r="I392" s="1"/>
      <c r="J392" s="1"/>
      <c r="K392" s="1"/>
      <c r="L392" s="92"/>
      <c r="M392" s="92"/>
      <c r="N392" s="92"/>
      <c r="O392" s="92"/>
      <c r="Q392" s="15">
        <f t="shared" si="30"/>
        <v>26</v>
      </c>
      <c r="R392" s="15" t="str">
        <f t="shared" ca="1" si="31"/>
        <v>'Noter til rentebærende poster'!I31</v>
      </c>
    </row>
    <row r="393" spans="1:18">
      <c r="A393" s="1" t="str">
        <f t="shared" ca="1" si="27"/>
        <v>'Noter til rentebærende poster'</v>
      </c>
      <c r="B393" s="1"/>
      <c r="C393" s="1" t="str">
        <f t="shared" si="32"/>
        <v>Efterstillede kapitalindskud</v>
      </c>
      <c r="D393" s="93" t="str">
        <f>'Noter til rentebærende poster'!AN32</f>
        <v>NRP_Rp_0,5_Passiv_EftKap</v>
      </c>
      <c r="E393" s="30">
        <f>'Noter til rentebærende poster'!I32</f>
        <v>0</v>
      </c>
      <c r="F393" s="1"/>
      <c r="G393" s="1"/>
      <c r="H393" s="1"/>
      <c r="I393" s="1"/>
      <c r="J393" s="1"/>
      <c r="K393" s="1"/>
      <c r="L393" s="92"/>
      <c r="M393" s="92"/>
      <c r="N393" s="92"/>
      <c r="O393" s="92"/>
      <c r="Q393" s="15">
        <f t="shared" si="30"/>
        <v>24</v>
      </c>
      <c r="R393" s="15" t="str">
        <f t="shared" ca="1" si="31"/>
        <v>'Noter til rentebærende poster'!I32</v>
      </c>
    </row>
    <row r="394" spans="1:18">
      <c r="A394" s="1" t="str">
        <f t="shared" ca="1" si="27"/>
        <v>'Noter til rentebærende poster'</v>
      </c>
      <c r="B394" s="1"/>
      <c r="C394" s="1" t="str">
        <f t="shared" si="32"/>
        <v>Øvrige renteudgifter</v>
      </c>
      <c r="D394" s="93" t="str">
        <f>'Noter til rentebærende poster'!AN33</f>
        <v>NRP_Rp_0,5_Passiv_Oevr</v>
      </c>
      <c r="E394" s="30">
        <f>'Noter til rentebærende poster'!I33</f>
        <v>0</v>
      </c>
      <c r="F394" s="1"/>
      <c r="G394" s="1"/>
      <c r="H394" s="1"/>
      <c r="I394" s="1"/>
      <c r="J394" s="1"/>
      <c r="K394" s="1"/>
      <c r="L394" s="92"/>
      <c r="M394" s="92"/>
      <c r="N394" s="92"/>
      <c r="O394" s="92"/>
      <c r="Q394" s="15">
        <f t="shared" si="30"/>
        <v>22</v>
      </c>
      <c r="R394" s="15" t="str">
        <f t="shared" ca="1" si="31"/>
        <v>'Noter til rentebærende poster'!I33</v>
      </c>
    </row>
    <row r="395" spans="1:18">
      <c r="A395" s="1" t="str">
        <f t="shared" ca="1" si="27"/>
        <v>'Noter til rentebærende poster'</v>
      </c>
      <c r="B395" s="1"/>
      <c r="C395" s="1" t="str">
        <f t="shared" si="32"/>
        <v>Rentebærende passiver i alt</v>
      </c>
      <c r="D395" s="93" t="str">
        <f>'Noter til rentebærende poster'!AN34</f>
        <v>NRP_Rp_0,5_Passiv_Ialt</v>
      </c>
      <c r="E395" s="30">
        <f>'Noter til rentebærende poster'!I34</f>
        <v>0</v>
      </c>
      <c r="F395" s="1"/>
      <c r="G395" s="1"/>
      <c r="H395" s="1"/>
      <c r="I395" s="1"/>
      <c r="J395" s="1"/>
      <c r="K395" s="1"/>
      <c r="L395" s="92"/>
      <c r="M395" s="92"/>
      <c r="N395" s="92"/>
      <c r="O395" s="92"/>
      <c r="Q395" s="15">
        <f t="shared" si="30"/>
        <v>22</v>
      </c>
      <c r="R395" s="15" t="str">
        <f t="shared" ca="1" si="31"/>
        <v>'Noter til rentebærende poster'!I34</v>
      </c>
    </row>
    <row r="396" spans="1:18">
      <c r="A396" s="1" t="str">
        <f t="shared" ca="1" si="27"/>
        <v>'Noter til rentebærende poster'</v>
      </c>
      <c r="B396" s="1" t="str">
        <f>'Noter til rentebærende poster'!A1</f>
        <v>Noter til rentebærende poster</v>
      </c>
      <c r="C396" s="1" t="str">
        <f t="shared" si="32"/>
        <v>Kassebeholdning mv.</v>
      </c>
      <c r="D396" s="93" t="str">
        <f>'Noter til rentebærende poster'!AO7</f>
        <v>NRP_Rp_1_Aktiv_Kasse</v>
      </c>
      <c r="E396" s="30">
        <f>'Noter til rentebærende poster'!J7</f>
        <v>0</v>
      </c>
      <c r="F396" s="1"/>
      <c r="G396" s="1"/>
      <c r="H396" s="1"/>
      <c r="I396" s="1"/>
      <c r="J396" s="1"/>
      <c r="K396" s="1"/>
      <c r="L396" s="92"/>
      <c r="M396" s="92"/>
      <c r="N396" s="92"/>
      <c r="O396" s="92"/>
      <c r="Q396" s="15">
        <f t="shared" si="30"/>
        <v>20</v>
      </c>
      <c r="R396" s="15" t="str">
        <f t="shared" ca="1" si="31"/>
        <v>'Noter til rentebærende poster'!J7</v>
      </c>
    </row>
    <row r="397" spans="1:18">
      <c r="A397" s="1" t="str">
        <f t="shared" ca="1" si="27"/>
        <v>'Noter til rentebærende poster'</v>
      </c>
      <c r="B397" s="1"/>
      <c r="C397" s="1" t="str">
        <f t="shared" si="32"/>
        <v>… heraf: Anfordringstilgodehavender hos centralbanker</v>
      </c>
      <c r="D397" s="93" t="str">
        <f>'Noter til rentebærende poster'!AO8</f>
        <v>NRP_Rp_1_Aktiv_Kasse_Anf</v>
      </c>
      <c r="E397" s="30">
        <f>'Noter til rentebærende poster'!J8</f>
        <v>0</v>
      </c>
      <c r="F397" s="1"/>
      <c r="G397" s="1"/>
      <c r="H397" s="1"/>
      <c r="I397" s="1"/>
      <c r="J397" s="1"/>
      <c r="K397" s="1"/>
      <c r="L397" s="92"/>
      <c r="M397" s="92"/>
      <c r="N397" s="92"/>
      <c r="O397" s="92"/>
      <c r="Q397" s="15">
        <f t="shared" si="30"/>
        <v>24</v>
      </c>
      <c r="R397" s="15" t="str">
        <f t="shared" ca="1" si="31"/>
        <v>'Noter til rentebærende poster'!J8</v>
      </c>
    </row>
    <row r="398" spans="1:18">
      <c r="A398" s="1" t="str">
        <f t="shared" ca="1" si="27"/>
        <v>'Noter til rentebærende poster'</v>
      </c>
      <c r="B398" s="1"/>
      <c r="C398" s="1" t="str">
        <f t="shared" si="32"/>
        <v>Tilgodehavender hos kreditinstitutter og centralbanker</v>
      </c>
      <c r="D398" s="93" t="str">
        <f>'Noter til rentebærende poster'!AO9</f>
        <v>NRP_Rp_1_Aktiv_Tilg</v>
      </c>
      <c r="E398" s="30">
        <f>'Noter til rentebærende poster'!J9</f>
        <v>0</v>
      </c>
      <c r="F398" s="1"/>
      <c r="G398" s="1"/>
      <c r="H398" s="1"/>
      <c r="I398" s="1"/>
      <c r="J398" s="1"/>
      <c r="K398" s="1"/>
      <c r="L398" s="92"/>
      <c r="M398" s="92"/>
      <c r="N398" s="92"/>
      <c r="O398" s="92"/>
      <c r="Q398" s="15">
        <f t="shared" si="30"/>
        <v>19</v>
      </c>
      <c r="R398" s="15" t="str">
        <f t="shared" ca="1" si="31"/>
        <v>'Noter til rentebærende poster'!J9</v>
      </c>
    </row>
    <row r="399" spans="1:18">
      <c r="A399" s="1" t="str">
        <f t="shared" ca="1" si="27"/>
        <v>'Noter til rentebærende poster'</v>
      </c>
      <c r="B399" s="1"/>
      <c r="C399" s="1" t="str">
        <f t="shared" si="32"/>
        <v>Udlån og andre tilgodehavender</v>
      </c>
      <c r="D399" s="93" t="str">
        <f>'Noter til rentebærende poster'!AO10</f>
        <v>NRP_Rp_1_Aktiv_Udl</v>
      </c>
      <c r="E399" s="30">
        <f>'Noter til rentebærende poster'!J10</f>
        <v>0</v>
      </c>
      <c r="F399" s="1"/>
      <c r="G399" s="1"/>
      <c r="H399" s="1"/>
      <c r="I399" s="1"/>
      <c r="J399" s="1"/>
      <c r="K399" s="1"/>
      <c r="L399" s="92"/>
      <c r="M399" s="92"/>
      <c r="N399" s="92"/>
      <c r="O399" s="92"/>
      <c r="Q399" s="15">
        <f t="shared" si="30"/>
        <v>18</v>
      </c>
      <c r="R399" s="15" t="str">
        <f t="shared" ca="1" si="31"/>
        <v>'Noter til rentebærende poster'!J10</v>
      </c>
    </row>
    <row r="400" spans="1:18">
      <c r="A400" s="1" t="str">
        <f t="shared" ca="1" si="27"/>
        <v>'Noter til rentebærende poster'</v>
      </c>
      <c r="B400" s="1"/>
      <c r="C400" s="1" t="str">
        <f t="shared" si="32"/>
        <v>… heraf: Bankudlån</v>
      </c>
      <c r="D400" s="93" t="str">
        <f>'Noter til rentebærende poster'!AO11</f>
        <v>NRP_Rp_1_Aktiv_Udl_Bank</v>
      </c>
      <c r="E400" s="30">
        <f>'Noter til rentebærende poster'!J11</f>
        <v>0</v>
      </c>
      <c r="F400" s="1"/>
      <c r="G400" s="1"/>
      <c r="H400" s="1"/>
      <c r="I400" s="1"/>
      <c r="J400" s="1"/>
      <c r="K400" s="1"/>
      <c r="L400" s="92"/>
      <c r="M400" s="92"/>
      <c r="N400" s="92"/>
      <c r="O400" s="92"/>
      <c r="Q400" s="15">
        <f t="shared" ref="Q400:Q463" si="33">LEN(D400)</f>
        <v>23</v>
      </c>
      <c r="R400" s="15" t="str">
        <f t="shared" ref="R400:R463" ca="1" si="34">MID(_xlfn.FORMULATEXT(E400),2,300)</f>
        <v>'Noter til rentebærende poster'!J11</v>
      </c>
    </row>
    <row r="401" spans="1:18">
      <c r="A401" s="1" t="str">
        <f t="shared" ca="1" si="27"/>
        <v>'Noter til rentebærende poster'</v>
      </c>
      <c r="B401" s="1"/>
      <c r="C401" s="1" t="str">
        <f t="shared" si="32"/>
        <v xml:space="preserve">   … heraf: Reverse udlån</v>
      </c>
      <c r="D401" s="93" t="str">
        <f>'Noter til rentebærende poster'!AO12</f>
        <v>NRP_Rp_1_Aktiv_Udl_Bank_Rev</v>
      </c>
      <c r="E401" s="30">
        <f>'Noter til rentebærende poster'!J12</f>
        <v>0</v>
      </c>
      <c r="F401" s="1"/>
      <c r="G401" s="1"/>
      <c r="H401" s="1"/>
      <c r="I401" s="1"/>
      <c r="J401" s="1"/>
      <c r="K401" s="1"/>
      <c r="L401" s="92"/>
      <c r="M401" s="92"/>
      <c r="N401" s="92"/>
      <c r="O401" s="92"/>
      <c r="Q401" s="15">
        <f t="shared" si="33"/>
        <v>27</v>
      </c>
      <c r="R401" s="15" t="str">
        <f t="shared" ca="1" si="34"/>
        <v>'Noter til rentebærende poster'!J12</v>
      </c>
    </row>
    <row r="402" spans="1:18">
      <c r="A402" s="1" t="str">
        <f t="shared" ca="1" si="27"/>
        <v>'Noter til rentebærende poster'</v>
      </c>
      <c r="B402" s="1"/>
      <c r="C402" s="1" t="str">
        <f t="shared" si="32"/>
        <v xml:space="preserve">   … heraf: Øvrige bankudlån</v>
      </c>
      <c r="D402" s="93" t="str">
        <f>'Noter til rentebærende poster'!AO13</f>
        <v>NRP_Rp_1_Aktiv_Udl_Bank_xRev</v>
      </c>
      <c r="E402" s="30">
        <f>'Noter til rentebærende poster'!J13</f>
        <v>0</v>
      </c>
      <c r="F402" s="1"/>
      <c r="G402" s="1"/>
      <c r="H402" s="1"/>
      <c r="I402" s="1"/>
      <c r="J402" s="1"/>
      <c r="K402" s="1"/>
      <c r="L402" s="92"/>
      <c r="M402" s="92"/>
      <c r="N402" s="92"/>
      <c r="O402" s="92"/>
      <c r="Q402" s="15">
        <f t="shared" si="33"/>
        <v>28</v>
      </c>
      <c r="R402" s="15" t="str">
        <f t="shared" ca="1" si="34"/>
        <v>'Noter til rentebærende poster'!J13</v>
      </c>
    </row>
    <row r="403" spans="1:18">
      <c r="A403" s="1" t="str">
        <f t="shared" ca="1" si="27"/>
        <v>'Noter til rentebærende poster'</v>
      </c>
      <c r="B403" s="1"/>
      <c r="C403" s="1" t="str">
        <f t="shared" si="32"/>
        <v>… heraf: Realkreditudlån</v>
      </c>
      <c r="D403" s="93" t="str">
        <f>'Noter til rentebærende poster'!AO14</f>
        <v>NRP_Rp_1_Aktiv_Udl_Real</v>
      </c>
      <c r="E403" s="30">
        <f>'Noter til rentebærende poster'!J14</f>
        <v>0</v>
      </c>
      <c r="F403" s="1"/>
      <c r="G403" s="1"/>
      <c r="H403" s="1"/>
      <c r="I403" s="1"/>
      <c r="J403" s="1"/>
      <c r="K403" s="1"/>
      <c r="L403" s="92"/>
      <c r="M403" s="92"/>
      <c r="N403" s="92"/>
      <c r="O403" s="92"/>
      <c r="Q403" s="15">
        <f t="shared" si="33"/>
        <v>23</v>
      </c>
      <c r="R403" s="15" t="str">
        <f t="shared" ca="1" si="34"/>
        <v>'Noter til rentebærende poster'!J14</v>
      </c>
    </row>
    <row r="404" spans="1:18">
      <c r="A404" s="1" t="str">
        <f t="shared" ca="1" si="27"/>
        <v>'Noter til rentebærende poster'</v>
      </c>
      <c r="B404" s="1"/>
      <c r="C404" s="1" t="str">
        <f t="shared" si="32"/>
        <v>… heraf: Bidrag</v>
      </c>
      <c r="D404" s="93" t="str">
        <f>'Noter til rentebærende poster'!AO15</f>
        <v>NRP_Rp_1_Aktiv_Bidrag</v>
      </c>
      <c r="E404" s="30">
        <f>'Noter til rentebærende poster'!J15</f>
        <v>0</v>
      </c>
      <c r="F404" s="1"/>
      <c r="G404" s="1"/>
      <c r="H404" s="1"/>
      <c r="I404" s="1"/>
      <c r="J404" s="1"/>
      <c r="K404" s="1"/>
      <c r="L404" s="92"/>
      <c r="M404" s="92"/>
      <c r="N404" s="92"/>
      <c r="O404" s="92"/>
      <c r="Q404" s="15">
        <f t="shared" si="33"/>
        <v>21</v>
      </c>
      <c r="R404" s="15" t="str">
        <f t="shared" ca="1" si="34"/>
        <v>'Noter til rentebærende poster'!J15</v>
      </c>
    </row>
    <row r="405" spans="1:18">
      <c r="A405" s="1" t="str">
        <f t="shared" ca="1" si="27"/>
        <v>'Noter til rentebærende poster'</v>
      </c>
      <c r="B405" s="1"/>
      <c r="C405" s="1" t="str">
        <f t="shared" si="32"/>
        <v>… heraf: Øvrige udlån og tilgodehavender</v>
      </c>
      <c r="D405" s="93" t="str">
        <f>'Noter til rentebærende poster'!AO16</f>
        <v>NRP_Rp_1_Aktiv_Udl_Oevr</v>
      </c>
      <c r="E405" s="30">
        <f>'Noter til rentebærende poster'!J16</f>
        <v>0</v>
      </c>
      <c r="F405" s="1"/>
      <c r="G405" s="1"/>
      <c r="H405" s="1"/>
      <c r="I405" s="1"/>
      <c r="J405" s="1"/>
      <c r="K405" s="1"/>
      <c r="L405" s="92"/>
      <c r="M405" s="92"/>
      <c r="N405" s="92"/>
      <c r="O405" s="92"/>
      <c r="Q405" s="15">
        <f t="shared" si="33"/>
        <v>23</v>
      </c>
      <c r="R405" s="15" t="str">
        <f t="shared" ca="1" si="34"/>
        <v>'Noter til rentebærende poster'!J16</v>
      </c>
    </row>
    <row r="406" spans="1:18">
      <c r="A406" s="1" t="str">
        <f t="shared" ca="1" si="27"/>
        <v>'Noter til rentebærende poster'</v>
      </c>
      <c r="B406" s="1"/>
      <c r="C406" s="1" t="str">
        <f t="shared" si="32"/>
        <v>Obligationer</v>
      </c>
      <c r="D406" s="93" t="str">
        <f>'Noter til rentebærende poster'!AO17</f>
        <v>NRP_Rp_1_Aktiv_Obl</v>
      </c>
      <c r="E406" s="30">
        <f>'Noter til rentebærende poster'!J17</f>
        <v>0</v>
      </c>
      <c r="F406" s="1"/>
      <c r="G406" s="1"/>
      <c r="H406" s="1"/>
      <c r="I406" s="1"/>
      <c r="J406" s="1"/>
      <c r="K406" s="1"/>
      <c r="L406" s="92"/>
      <c r="M406" s="92"/>
      <c r="N406" s="92"/>
      <c r="O406" s="92"/>
      <c r="Q406" s="15">
        <f t="shared" si="33"/>
        <v>18</v>
      </c>
      <c r="R406" s="15" t="str">
        <f t="shared" ca="1" si="34"/>
        <v>'Noter til rentebærende poster'!J17</v>
      </c>
    </row>
    <row r="407" spans="1:18">
      <c r="A407" s="1" t="str">
        <f t="shared" ca="1" si="27"/>
        <v>'Noter til rentebærende poster'</v>
      </c>
      <c r="B407" s="1"/>
      <c r="C407" s="1" t="str">
        <f t="shared" si="32"/>
        <v>… heraf: Obligationer til dagsværdi</v>
      </c>
      <c r="D407" s="93" t="str">
        <f>'Noter til rentebærende poster'!AO18</f>
        <v>NRP_Rp_1_Aktiv_Obl_DV</v>
      </c>
      <c r="E407" s="30">
        <f>'Noter til rentebærende poster'!J18</f>
        <v>0</v>
      </c>
      <c r="F407" s="1"/>
      <c r="G407" s="1"/>
      <c r="H407" s="1"/>
      <c r="I407" s="1"/>
      <c r="J407" s="1"/>
      <c r="K407" s="1"/>
      <c r="L407" s="92"/>
      <c r="M407" s="92"/>
      <c r="N407" s="92"/>
      <c r="O407" s="92"/>
      <c r="Q407" s="15">
        <f t="shared" si="33"/>
        <v>21</v>
      </c>
      <c r="R407" s="15" t="str">
        <f t="shared" ca="1" si="34"/>
        <v>'Noter til rentebærende poster'!J18</v>
      </c>
    </row>
    <row r="408" spans="1:18">
      <c r="A408" s="1" t="str">
        <f t="shared" ca="1" si="27"/>
        <v>'Noter til rentebærende poster'</v>
      </c>
      <c r="B408" s="1"/>
      <c r="C408" s="1" t="str">
        <f t="shared" si="32"/>
        <v>… heraf: Obligationer til amortiseret kostpris</v>
      </c>
      <c r="D408" s="93" t="str">
        <f>'Noter til rentebærende poster'!AO19</f>
        <v>NRP_Rp_1_Aktiv_Obl_AK</v>
      </c>
      <c r="E408" s="30">
        <f>'Noter til rentebærende poster'!J19</f>
        <v>0</v>
      </c>
      <c r="F408" s="1"/>
      <c r="G408" s="1"/>
      <c r="H408" s="1"/>
      <c r="I408" s="1"/>
      <c r="J408" s="1"/>
      <c r="K408" s="1"/>
      <c r="L408" s="92"/>
      <c r="M408" s="92"/>
      <c r="N408" s="92"/>
      <c r="O408" s="92"/>
      <c r="Q408" s="15">
        <f t="shared" si="33"/>
        <v>21</v>
      </c>
      <c r="R408" s="15" t="str">
        <f t="shared" ca="1" si="34"/>
        <v>'Noter til rentebærende poster'!J19</v>
      </c>
    </row>
    <row r="409" spans="1:18">
      <c r="A409" s="1" t="str">
        <f t="shared" ca="1" si="27"/>
        <v>'Noter til rentebærende poster'</v>
      </c>
      <c r="B409" s="1"/>
      <c r="C409" s="1" t="str">
        <f t="shared" si="32"/>
        <v>Afledte finansielle instrumenter i alt</v>
      </c>
      <c r="D409" s="93" t="str">
        <f>'Noter til rentebærende poster'!AO20</f>
        <v>NRP_Rp_1_Aktiv_Afl</v>
      </c>
      <c r="E409" s="30">
        <f>'Noter til rentebærende poster'!J20</f>
        <v>0</v>
      </c>
      <c r="F409" s="1"/>
      <c r="G409" s="1"/>
      <c r="H409" s="1"/>
      <c r="I409" s="1"/>
      <c r="J409" s="1"/>
      <c r="K409" s="1"/>
      <c r="L409" s="92"/>
      <c r="M409" s="92"/>
      <c r="N409" s="92"/>
      <c r="O409" s="92"/>
      <c r="Q409" s="15">
        <f t="shared" si="33"/>
        <v>18</v>
      </c>
      <c r="R409" s="15" t="str">
        <f t="shared" ca="1" si="34"/>
        <v>'Noter til rentebærende poster'!J20</v>
      </c>
    </row>
    <row r="410" spans="1:18">
      <c r="A410" s="1" t="str">
        <f t="shared" ca="1" si="27"/>
        <v>'Noter til rentebærende poster'</v>
      </c>
      <c r="B410" s="1"/>
      <c r="C410" s="1" t="str">
        <f t="shared" si="32"/>
        <v>… heraf: Finansielle instrumenter som udgør et aktiv (modtagerben)</v>
      </c>
      <c r="D410" s="93" t="str">
        <f>'Noter til rentebærende poster'!AO21</f>
        <v>NRP_Rp_1_Aktiv_Afl_Aktiv</v>
      </c>
      <c r="E410" s="30">
        <f>'Noter til rentebærende poster'!J21</f>
        <v>0</v>
      </c>
      <c r="F410" s="1"/>
      <c r="G410" s="1"/>
      <c r="H410" s="1"/>
      <c r="I410" s="1"/>
      <c r="J410" s="1"/>
      <c r="K410" s="1"/>
      <c r="L410" s="92"/>
      <c r="M410" s="92"/>
      <c r="N410" s="92"/>
      <c r="O410" s="92"/>
      <c r="Q410" s="15">
        <f t="shared" si="33"/>
        <v>24</v>
      </c>
      <c r="R410" s="15" t="str">
        <f t="shared" ca="1" si="34"/>
        <v>'Noter til rentebærende poster'!J21</v>
      </c>
    </row>
    <row r="411" spans="1:18">
      <c r="A411" s="1" t="str">
        <f t="shared" ca="1" si="27"/>
        <v>'Noter til rentebærende poster'</v>
      </c>
      <c r="B411" s="1"/>
      <c r="C411" s="1" t="str">
        <f t="shared" si="32"/>
        <v>… heraf: Finansielle instrumenter som udgør et passiv (betalerben)</v>
      </c>
      <c r="D411" s="93" t="str">
        <f>'Noter til rentebærende poster'!AO22</f>
        <v>NRP_Rp_1_Aktiv_Afl_Passiv</v>
      </c>
      <c r="E411" s="30">
        <f>'Noter til rentebærende poster'!J22</f>
        <v>0</v>
      </c>
      <c r="F411" s="1"/>
      <c r="G411" s="1"/>
      <c r="H411" s="1"/>
      <c r="I411" s="1"/>
      <c r="J411" s="1"/>
      <c r="K411" s="1"/>
      <c r="L411" s="92"/>
      <c r="M411" s="92"/>
      <c r="N411" s="92"/>
      <c r="O411" s="92"/>
      <c r="Q411" s="15">
        <f t="shared" si="33"/>
        <v>25</v>
      </c>
      <c r="R411" s="15" t="str">
        <f t="shared" ca="1" si="34"/>
        <v>'Noter til rentebærende poster'!J22</v>
      </c>
    </row>
    <row r="412" spans="1:18">
      <c r="A412" s="1" t="str">
        <f t="shared" ca="1" si="27"/>
        <v>'Noter til rentebærende poster'</v>
      </c>
      <c r="B412" s="1"/>
      <c r="C412" s="1" t="str">
        <f t="shared" si="32"/>
        <v>Øvrige renteindtægter</v>
      </c>
      <c r="D412" s="93" t="str">
        <f>'Noter til rentebærende poster'!AO23</f>
        <v>NRP_Rp_1_Aktiv_Oevr</v>
      </c>
      <c r="E412" s="30">
        <f>'Noter til rentebærende poster'!J23</f>
        <v>0</v>
      </c>
      <c r="F412" s="1"/>
      <c r="G412" s="1"/>
      <c r="H412" s="1"/>
      <c r="I412" s="1"/>
      <c r="J412" s="1"/>
      <c r="K412" s="1"/>
      <c r="L412" s="92"/>
      <c r="M412" s="92"/>
      <c r="N412" s="92"/>
      <c r="O412" s="92"/>
      <c r="Q412" s="15">
        <f t="shared" si="33"/>
        <v>19</v>
      </c>
      <c r="R412" s="15" t="str">
        <f t="shared" ca="1" si="34"/>
        <v>'Noter til rentebærende poster'!J23</v>
      </c>
    </row>
    <row r="413" spans="1:18">
      <c r="A413" s="1" t="str">
        <f t="shared" ca="1" si="27"/>
        <v>'Noter til rentebærende poster'</v>
      </c>
      <c r="B413" s="1"/>
      <c r="C413" s="1" t="str">
        <f t="shared" si="32"/>
        <v>Rentebærende aktiver i alt</v>
      </c>
      <c r="D413" s="93" t="str">
        <f>'Noter til rentebærende poster'!AO24</f>
        <v>NRP_Rp_1_Aktiv_Ialt</v>
      </c>
      <c r="E413" s="30">
        <f>'Noter til rentebærende poster'!J24</f>
        <v>0</v>
      </c>
      <c r="F413" s="1"/>
      <c r="G413" s="1"/>
      <c r="H413" s="1"/>
      <c r="I413" s="1"/>
      <c r="J413" s="1"/>
      <c r="K413" s="1"/>
      <c r="L413" s="92"/>
      <c r="M413" s="92"/>
      <c r="N413" s="92"/>
      <c r="O413" s="92"/>
      <c r="Q413" s="15">
        <f t="shared" si="33"/>
        <v>19</v>
      </c>
      <c r="R413" s="15" t="str">
        <f t="shared" ca="1" si="34"/>
        <v>'Noter til rentebærende poster'!J24</v>
      </c>
    </row>
    <row r="414" spans="1:18">
      <c r="A414" s="1" t="str">
        <f t="shared" ca="1" si="27"/>
        <v>'Noter til rentebærende poster'</v>
      </c>
      <c r="B414" s="1"/>
      <c r="C414" s="1" t="str">
        <f t="shared" si="32"/>
        <v>Gæld til kreditinstitutter og centralbanker</v>
      </c>
      <c r="D414" s="93" t="str">
        <f>'Noter til rentebærende poster'!AO27</f>
        <v>NRP_Rp_1_Passiv_Kredinst</v>
      </c>
      <c r="E414" s="30">
        <f>'Noter til rentebærende poster'!J27</f>
        <v>0</v>
      </c>
      <c r="F414" s="1"/>
      <c r="G414" s="1"/>
      <c r="H414" s="1"/>
      <c r="I414" s="1"/>
      <c r="J414" s="1"/>
      <c r="K414" s="1"/>
      <c r="L414" s="92"/>
      <c r="M414" s="92"/>
      <c r="N414" s="92"/>
      <c r="O414" s="92"/>
      <c r="Q414" s="15">
        <f t="shared" si="33"/>
        <v>24</v>
      </c>
      <c r="R414" s="15" t="str">
        <f t="shared" ca="1" si="34"/>
        <v>'Noter til rentebærende poster'!J27</v>
      </c>
    </row>
    <row r="415" spans="1:18">
      <c r="A415" s="1" t="str">
        <f t="shared" ca="1" si="27"/>
        <v>'Noter til rentebærende poster'</v>
      </c>
      <c r="B415" s="1"/>
      <c r="C415" s="1" t="str">
        <f t="shared" si="32"/>
        <v>Indlån og anden gæld</v>
      </c>
      <c r="D415" s="93" t="str">
        <f>'Noter til rentebærende poster'!AO28</f>
        <v>NRP_Rp_1_Passiv_Indlaan</v>
      </c>
      <c r="E415" s="30">
        <f>'Noter til rentebærende poster'!J28</f>
        <v>0</v>
      </c>
      <c r="F415" s="1"/>
      <c r="G415" s="1"/>
      <c r="H415" s="1"/>
      <c r="I415" s="1"/>
      <c r="J415" s="1"/>
      <c r="K415" s="1"/>
      <c r="L415" s="92"/>
      <c r="M415" s="92"/>
      <c r="N415" s="92"/>
      <c r="O415" s="92"/>
      <c r="Q415" s="15">
        <f t="shared" si="33"/>
        <v>23</v>
      </c>
      <c r="R415" s="15" t="str">
        <f t="shared" ca="1" si="34"/>
        <v>'Noter til rentebærende poster'!J28</v>
      </c>
    </row>
    <row r="416" spans="1:18">
      <c r="A416" s="1" t="str">
        <f t="shared" ca="1" si="27"/>
        <v>'Noter til rentebærende poster'</v>
      </c>
      <c r="B416" s="1"/>
      <c r="C416" s="1" t="str">
        <f t="shared" si="32"/>
        <v>Udstedte obligationer</v>
      </c>
      <c r="D416" s="93" t="str">
        <f>'Noter til rentebærende poster'!AO29</f>
        <v>NRP_Rp_1_Passiv_UdsObl</v>
      </c>
      <c r="E416" s="30">
        <f>'Noter til rentebærende poster'!J29</f>
        <v>0</v>
      </c>
      <c r="F416" s="1"/>
      <c r="G416" s="1"/>
      <c r="H416" s="1"/>
      <c r="I416" s="1"/>
      <c r="J416" s="1"/>
      <c r="K416" s="1"/>
      <c r="L416" s="92"/>
      <c r="M416" s="92"/>
      <c r="N416" s="92"/>
      <c r="O416" s="92"/>
      <c r="Q416" s="15">
        <f t="shared" si="33"/>
        <v>22</v>
      </c>
      <c r="R416" s="15" t="str">
        <f t="shared" ca="1" si="34"/>
        <v>'Noter til rentebærende poster'!J29</v>
      </c>
    </row>
    <row r="417" spans="1:18">
      <c r="A417" s="1" t="str">
        <f t="shared" ca="1" si="27"/>
        <v>'Noter til rentebærende poster'</v>
      </c>
      <c r="B417" s="1"/>
      <c r="C417" s="1" t="str">
        <f t="shared" si="32"/>
        <v>… heraf: Realkreditobligationer</v>
      </c>
      <c r="D417" s="93" t="str">
        <f>'Noter til rentebærende poster'!AO30</f>
        <v>NRP_Rp_1_Pas_UdsObl_Real</v>
      </c>
      <c r="E417" s="30">
        <f>'Noter til rentebærende poster'!J30</f>
        <v>0</v>
      </c>
      <c r="F417" s="1"/>
      <c r="G417" s="1"/>
      <c r="H417" s="1"/>
      <c r="I417" s="1"/>
      <c r="J417" s="1"/>
      <c r="K417" s="1"/>
      <c r="L417" s="92"/>
      <c r="M417" s="92"/>
      <c r="N417" s="92"/>
      <c r="O417" s="92"/>
      <c r="Q417" s="15">
        <f t="shared" si="33"/>
        <v>24</v>
      </c>
      <c r="R417" s="15" t="str">
        <f t="shared" ca="1" si="34"/>
        <v>'Noter til rentebærende poster'!J30</v>
      </c>
    </row>
    <row r="418" spans="1:18">
      <c r="A418" s="1" t="str">
        <f t="shared" ca="1" si="27"/>
        <v>'Noter til rentebærende poster'</v>
      </c>
      <c r="B418" s="1"/>
      <c r="C418" s="1" t="str">
        <f t="shared" si="32"/>
        <v>… heraf: Øvrige udstedte obligationer</v>
      </c>
      <c r="D418" s="93" t="str">
        <f>'Noter til rentebærende poster'!AO31</f>
        <v>NRP_Rp_1_Pas_UdsObl_Oevr</v>
      </c>
      <c r="E418" s="30">
        <f>'Noter til rentebærende poster'!J31</f>
        <v>0</v>
      </c>
      <c r="F418" s="1"/>
      <c r="G418" s="1"/>
      <c r="H418" s="1"/>
      <c r="I418" s="1"/>
      <c r="J418" s="1"/>
      <c r="K418" s="1"/>
      <c r="L418" s="92"/>
      <c r="M418" s="92"/>
      <c r="N418" s="92"/>
      <c r="O418" s="92"/>
      <c r="Q418" s="15">
        <f t="shared" si="33"/>
        <v>24</v>
      </c>
      <c r="R418" s="15" t="str">
        <f t="shared" ca="1" si="34"/>
        <v>'Noter til rentebærende poster'!J31</v>
      </c>
    </row>
    <row r="419" spans="1:18">
      <c r="A419" s="1" t="str">
        <f t="shared" ca="1" si="27"/>
        <v>'Noter til rentebærende poster'</v>
      </c>
      <c r="B419" s="1"/>
      <c r="C419" s="1" t="str">
        <f t="shared" si="32"/>
        <v>Efterstillede kapitalindskud</v>
      </c>
      <c r="D419" s="93" t="str">
        <f>'Noter til rentebærende poster'!AO32</f>
        <v>NRP_Rp_1_Passiv_EftKap</v>
      </c>
      <c r="E419" s="30">
        <f>'Noter til rentebærende poster'!J32</f>
        <v>0</v>
      </c>
      <c r="F419" s="1"/>
      <c r="G419" s="1"/>
      <c r="H419" s="1"/>
      <c r="I419" s="1"/>
      <c r="J419" s="1"/>
      <c r="K419" s="1"/>
      <c r="L419" s="92"/>
      <c r="M419" s="92"/>
      <c r="N419" s="92"/>
      <c r="O419" s="92"/>
      <c r="Q419" s="15">
        <f t="shared" si="33"/>
        <v>22</v>
      </c>
      <c r="R419" s="15" t="str">
        <f t="shared" ca="1" si="34"/>
        <v>'Noter til rentebærende poster'!J32</v>
      </c>
    </row>
    <row r="420" spans="1:18">
      <c r="A420" s="1" t="str">
        <f t="shared" ca="1" si="27"/>
        <v>'Noter til rentebærende poster'</v>
      </c>
      <c r="B420" s="1"/>
      <c r="C420" s="1" t="str">
        <f t="shared" si="32"/>
        <v>Øvrige renteudgifter</v>
      </c>
      <c r="D420" s="93" t="str">
        <f>'Noter til rentebærende poster'!AO33</f>
        <v>NRP_Rp_1_Passiv_Oevr</v>
      </c>
      <c r="E420" s="30">
        <f>'Noter til rentebærende poster'!J33</f>
        <v>0</v>
      </c>
      <c r="F420" s="1"/>
      <c r="G420" s="1"/>
      <c r="H420" s="1"/>
      <c r="I420" s="1"/>
      <c r="J420" s="1"/>
      <c r="K420" s="1"/>
      <c r="L420" s="92"/>
      <c r="M420" s="92"/>
      <c r="N420" s="92"/>
      <c r="O420" s="92"/>
      <c r="Q420" s="15">
        <f t="shared" si="33"/>
        <v>20</v>
      </c>
      <c r="R420" s="15" t="str">
        <f t="shared" ca="1" si="34"/>
        <v>'Noter til rentebærende poster'!J33</v>
      </c>
    </row>
    <row r="421" spans="1:18">
      <c r="A421" s="1" t="str">
        <f t="shared" ca="1" si="27"/>
        <v>'Noter til rentebærende poster'</v>
      </c>
      <c r="B421" s="1"/>
      <c r="C421" s="1" t="str">
        <f t="shared" si="32"/>
        <v>Rentebærende passiver i alt</v>
      </c>
      <c r="D421" s="93" t="str">
        <f>'Noter til rentebærende poster'!AO34</f>
        <v>NRP_Rp_1_Passiv_Ialt</v>
      </c>
      <c r="E421" s="30">
        <f>'Noter til rentebærende poster'!J34</f>
        <v>0</v>
      </c>
      <c r="F421" s="1"/>
      <c r="G421" s="1"/>
      <c r="H421" s="1"/>
      <c r="I421" s="1"/>
      <c r="J421" s="1"/>
      <c r="K421" s="1"/>
      <c r="L421" s="92"/>
      <c r="M421" s="92"/>
      <c r="N421" s="92"/>
      <c r="O421" s="92"/>
      <c r="Q421" s="15">
        <f t="shared" si="33"/>
        <v>20</v>
      </c>
      <c r="R421" s="15" t="str">
        <f t="shared" ca="1" si="34"/>
        <v>'Noter til rentebærende poster'!J34</v>
      </c>
    </row>
    <row r="422" spans="1:18">
      <c r="A422" s="1" t="str">
        <f t="shared" ca="1" si="27"/>
        <v>'Noter til rentebærende poster'</v>
      </c>
      <c r="B422" s="1" t="str">
        <f>'Noter til rentebærende poster'!A1</f>
        <v>Noter til rentebærende poster</v>
      </c>
      <c r="C422" s="1" t="str">
        <f t="shared" si="32"/>
        <v>Kassebeholdning mv.</v>
      </c>
      <c r="D422" s="93" t="str">
        <f>'Noter til rentebærende poster'!AP7</f>
        <v>NRP_Rp_1,5_Aktiv_Kasse</v>
      </c>
      <c r="E422" s="30">
        <f>'Noter til rentebærende poster'!K7</f>
        <v>0</v>
      </c>
      <c r="F422" s="1"/>
      <c r="G422" s="1"/>
      <c r="H422" s="1"/>
      <c r="I422" s="1"/>
      <c r="J422" s="1"/>
      <c r="K422" s="1"/>
      <c r="L422" s="92"/>
      <c r="M422" s="92"/>
      <c r="N422" s="92"/>
      <c r="O422" s="92"/>
      <c r="Q422" s="15">
        <f t="shared" si="33"/>
        <v>22</v>
      </c>
      <c r="R422" s="15" t="str">
        <f t="shared" ca="1" si="34"/>
        <v>'Noter til rentebærende poster'!K7</v>
      </c>
    </row>
    <row r="423" spans="1:18">
      <c r="A423" s="1" t="str">
        <f t="shared" ca="1" si="27"/>
        <v>'Noter til rentebærende poster'</v>
      </c>
      <c r="B423" s="1"/>
      <c r="C423" s="1" t="str">
        <f t="shared" si="32"/>
        <v>… heraf: Anfordringstilgodehavender hos centralbanker</v>
      </c>
      <c r="D423" s="93" t="str">
        <f>'Noter til rentebærende poster'!AP8</f>
        <v>NRP_Rp_1,5_Aktiv_Kasse_Anf</v>
      </c>
      <c r="E423" s="30">
        <f>'Noter til rentebærende poster'!K8</f>
        <v>0</v>
      </c>
      <c r="F423" s="1"/>
      <c r="G423" s="1"/>
      <c r="H423" s="1"/>
      <c r="I423" s="1"/>
      <c r="J423" s="1"/>
      <c r="K423" s="1"/>
      <c r="L423" s="92"/>
      <c r="M423" s="92"/>
      <c r="N423" s="92"/>
      <c r="O423" s="92"/>
      <c r="Q423" s="15">
        <f t="shared" si="33"/>
        <v>26</v>
      </c>
      <c r="R423" s="15" t="str">
        <f t="shared" ca="1" si="34"/>
        <v>'Noter til rentebærende poster'!K8</v>
      </c>
    </row>
    <row r="424" spans="1:18">
      <c r="A424" s="1" t="str">
        <f t="shared" ca="1" si="27"/>
        <v>'Noter til rentebærende poster'</v>
      </c>
      <c r="B424" s="1"/>
      <c r="C424" s="1" t="str">
        <f t="shared" si="32"/>
        <v>Tilgodehavender hos kreditinstitutter og centralbanker</v>
      </c>
      <c r="D424" s="93" t="str">
        <f>'Noter til rentebærende poster'!AP9</f>
        <v>NRP_Rp_1,5_Aktiv_Tilg</v>
      </c>
      <c r="E424" s="30">
        <f>'Noter til rentebærende poster'!K9</f>
        <v>0</v>
      </c>
      <c r="F424" s="1"/>
      <c r="G424" s="1"/>
      <c r="H424" s="1"/>
      <c r="I424" s="1"/>
      <c r="J424" s="1"/>
      <c r="K424" s="1"/>
      <c r="L424" s="92"/>
      <c r="M424" s="92"/>
      <c r="N424" s="92"/>
      <c r="O424" s="92"/>
      <c r="Q424" s="15">
        <f t="shared" si="33"/>
        <v>21</v>
      </c>
      <c r="R424" s="15" t="str">
        <f t="shared" ca="1" si="34"/>
        <v>'Noter til rentebærende poster'!K9</v>
      </c>
    </row>
    <row r="425" spans="1:18">
      <c r="A425" s="1" t="str">
        <f t="shared" ca="1" si="27"/>
        <v>'Noter til rentebærende poster'</v>
      </c>
      <c r="B425" s="1"/>
      <c r="C425" s="1" t="str">
        <f t="shared" si="32"/>
        <v>Udlån og andre tilgodehavender</v>
      </c>
      <c r="D425" s="93" t="str">
        <f>'Noter til rentebærende poster'!AP10</f>
        <v>NRP_Rp_1,5_Aktiv_Udl</v>
      </c>
      <c r="E425" s="30">
        <f>'Noter til rentebærende poster'!K10</f>
        <v>0</v>
      </c>
      <c r="F425" s="1"/>
      <c r="G425" s="1"/>
      <c r="H425" s="1"/>
      <c r="I425" s="1"/>
      <c r="J425" s="1"/>
      <c r="K425" s="1"/>
      <c r="L425" s="92"/>
      <c r="M425" s="92"/>
      <c r="N425" s="92"/>
      <c r="O425" s="92"/>
      <c r="Q425" s="15">
        <f t="shared" si="33"/>
        <v>20</v>
      </c>
      <c r="R425" s="15" t="str">
        <f t="shared" ca="1" si="34"/>
        <v>'Noter til rentebærende poster'!K10</v>
      </c>
    </row>
    <row r="426" spans="1:18">
      <c r="A426" s="1" t="str">
        <f t="shared" ca="1" si="27"/>
        <v>'Noter til rentebærende poster'</v>
      </c>
      <c r="B426" s="1"/>
      <c r="C426" s="1" t="str">
        <f t="shared" si="32"/>
        <v>… heraf: Bankudlån</v>
      </c>
      <c r="D426" s="93" t="str">
        <f>'Noter til rentebærende poster'!AP11</f>
        <v>NRP_Rp_1,5_Aktiv_Udl_Bank</v>
      </c>
      <c r="E426" s="30">
        <f>'Noter til rentebærende poster'!K11</f>
        <v>0</v>
      </c>
      <c r="F426" s="1"/>
      <c r="G426" s="1"/>
      <c r="H426" s="1"/>
      <c r="I426" s="1"/>
      <c r="J426" s="1"/>
      <c r="K426" s="1"/>
      <c r="L426" s="92"/>
      <c r="M426" s="92"/>
      <c r="N426" s="92"/>
      <c r="O426" s="92"/>
      <c r="Q426" s="15">
        <f t="shared" si="33"/>
        <v>25</v>
      </c>
      <c r="R426" s="15" t="str">
        <f t="shared" ca="1" si="34"/>
        <v>'Noter til rentebærende poster'!K11</v>
      </c>
    </row>
    <row r="427" spans="1:18">
      <c r="A427" s="1" t="str">
        <f t="shared" ca="1" si="27"/>
        <v>'Noter til rentebærende poster'</v>
      </c>
      <c r="B427" s="1"/>
      <c r="C427" s="1" t="str">
        <f t="shared" si="32"/>
        <v xml:space="preserve">   … heraf: Reverse udlån</v>
      </c>
      <c r="D427" s="93" t="str">
        <f>'Noter til rentebærende poster'!AP12</f>
        <v>NRP_Rp_1,5_Aktiv_Udl_Bank_Rev</v>
      </c>
      <c r="E427" s="30">
        <f>'Noter til rentebærende poster'!K12</f>
        <v>0</v>
      </c>
      <c r="F427" s="1"/>
      <c r="G427" s="1"/>
      <c r="H427" s="1"/>
      <c r="I427" s="1"/>
      <c r="J427" s="1"/>
      <c r="K427" s="1"/>
      <c r="L427" s="92"/>
      <c r="M427" s="92"/>
      <c r="N427" s="92"/>
      <c r="O427" s="92"/>
      <c r="Q427" s="15">
        <f t="shared" si="33"/>
        <v>29</v>
      </c>
      <c r="R427" s="15" t="str">
        <f t="shared" ca="1" si="34"/>
        <v>'Noter til rentebærende poster'!K12</v>
      </c>
    </row>
    <row r="428" spans="1:18">
      <c r="A428" s="1" t="str">
        <f t="shared" ca="1" si="27"/>
        <v>'Noter til rentebærende poster'</v>
      </c>
      <c r="B428" s="1"/>
      <c r="C428" s="1" t="str">
        <f t="shared" si="32"/>
        <v xml:space="preserve">   … heraf: Øvrige bankudlån</v>
      </c>
      <c r="D428" s="93" t="str">
        <f>'Noter til rentebærende poster'!AP13</f>
        <v>NRP_Rp_1,5_Aktiv_Udl_Bank_xRev</v>
      </c>
      <c r="E428" s="30">
        <f>'Noter til rentebærende poster'!K13</f>
        <v>0</v>
      </c>
      <c r="F428" s="1"/>
      <c r="G428" s="1"/>
      <c r="H428" s="1"/>
      <c r="I428" s="1"/>
      <c r="J428" s="1"/>
      <c r="K428" s="1"/>
      <c r="L428" s="92"/>
      <c r="M428" s="92"/>
      <c r="N428" s="92"/>
      <c r="O428" s="92"/>
      <c r="Q428" s="15">
        <f t="shared" si="33"/>
        <v>30</v>
      </c>
      <c r="R428" s="15" t="str">
        <f t="shared" ca="1" si="34"/>
        <v>'Noter til rentebærende poster'!K13</v>
      </c>
    </row>
    <row r="429" spans="1:18">
      <c r="A429" s="1" t="str">
        <f t="shared" ca="1" si="27"/>
        <v>'Noter til rentebærende poster'</v>
      </c>
      <c r="B429" s="1"/>
      <c r="C429" s="1" t="str">
        <f t="shared" si="32"/>
        <v>… heraf: Realkreditudlån</v>
      </c>
      <c r="D429" s="93" t="str">
        <f>'Noter til rentebærende poster'!AP14</f>
        <v>NRP_Rp_1,5_Aktiv_Udl_Real</v>
      </c>
      <c r="E429" s="30">
        <f>'Noter til rentebærende poster'!K14</f>
        <v>0</v>
      </c>
      <c r="F429" s="1"/>
      <c r="G429" s="1"/>
      <c r="H429" s="1"/>
      <c r="I429" s="1"/>
      <c r="J429" s="1"/>
      <c r="K429" s="1"/>
      <c r="L429" s="92"/>
      <c r="M429" s="92"/>
      <c r="N429" s="92"/>
      <c r="O429" s="92"/>
      <c r="Q429" s="15">
        <f t="shared" si="33"/>
        <v>25</v>
      </c>
      <c r="R429" s="15" t="str">
        <f t="shared" ca="1" si="34"/>
        <v>'Noter til rentebærende poster'!K14</v>
      </c>
    </row>
    <row r="430" spans="1:18">
      <c r="A430" s="1" t="str">
        <f t="shared" ca="1" si="27"/>
        <v>'Noter til rentebærende poster'</v>
      </c>
      <c r="B430" s="1"/>
      <c r="C430" s="1" t="str">
        <f t="shared" si="32"/>
        <v>… heraf: Bidrag</v>
      </c>
      <c r="D430" s="93" t="str">
        <f>'Noter til rentebærende poster'!AP15</f>
        <v>NRP_Rp_1,5_Aktiv_Bidrag</v>
      </c>
      <c r="E430" s="30">
        <f>'Noter til rentebærende poster'!K15</f>
        <v>0</v>
      </c>
      <c r="F430" s="1"/>
      <c r="G430" s="1"/>
      <c r="H430" s="1"/>
      <c r="I430" s="1"/>
      <c r="J430" s="1"/>
      <c r="K430" s="1"/>
      <c r="L430" s="92"/>
      <c r="M430" s="92"/>
      <c r="N430" s="92"/>
      <c r="O430" s="92"/>
      <c r="Q430" s="15">
        <f t="shared" si="33"/>
        <v>23</v>
      </c>
      <c r="R430" s="15" t="str">
        <f t="shared" ca="1" si="34"/>
        <v>'Noter til rentebærende poster'!K15</v>
      </c>
    </row>
    <row r="431" spans="1:18">
      <c r="A431" s="1" t="str">
        <f t="shared" ca="1" si="27"/>
        <v>'Noter til rentebærende poster'</v>
      </c>
      <c r="B431" s="1"/>
      <c r="C431" s="1" t="str">
        <f t="shared" si="32"/>
        <v>… heraf: Øvrige udlån og tilgodehavender</v>
      </c>
      <c r="D431" s="93" t="str">
        <f>'Noter til rentebærende poster'!AP16</f>
        <v>NRP_Rp_1,5_Aktiv_Udl_Oevr</v>
      </c>
      <c r="E431" s="30">
        <f>'Noter til rentebærende poster'!K16</f>
        <v>0</v>
      </c>
      <c r="F431" s="1"/>
      <c r="G431" s="1"/>
      <c r="H431" s="1"/>
      <c r="I431" s="1"/>
      <c r="J431" s="1"/>
      <c r="K431" s="1"/>
      <c r="L431" s="92"/>
      <c r="M431" s="92"/>
      <c r="N431" s="92"/>
      <c r="O431" s="92"/>
      <c r="Q431" s="15">
        <f t="shared" si="33"/>
        <v>25</v>
      </c>
      <c r="R431" s="15" t="str">
        <f t="shared" ca="1" si="34"/>
        <v>'Noter til rentebærende poster'!K16</v>
      </c>
    </row>
    <row r="432" spans="1:18">
      <c r="A432" s="1" t="str">
        <f t="shared" ca="1" si="27"/>
        <v>'Noter til rentebærende poster'</v>
      </c>
      <c r="B432" s="1"/>
      <c r="C432" s="1" t="str">
        <f t="shared" si="32"/>
        <v>Obligationer</v>
      </c>
      <c r="D432" s="93" t="str">
        <f>'Noter til rentebærende poster'!AP17</f>
        <v>NRP_Rp_1,5_Aktiv_Obl</v>
      </c>
      <c r="E432" s="30">
        <f>'Noter til rentebærende poster'!K17</f>
        <v>0</v>
      </c>
      <c r="F432" s="1"/>
      <c r="G432" s="1"/>
      <c r="H432" s="1"/>
      <c r="I432" s="1"/>
      <c r="J432" s="1"/>
      <c r="K432" s="1"/>
      <c r="L432" s="92"/>
      <c r="M432" s="92"/>
      <c r="N432" s="92"/>
      <c r="O432" s="92"/>
      <c r="Q432" s="15">
        <f t="shared" si="33"/>
        <v>20</v>
      </c>
      <c r="R432" s="15" t="str">
        <f t="shared" ca="1" si="34"/>
        <v>'Noter til rentebærende poster'!K17</v>
      </c>
    </row>
    <row r="433" spans="1:18">
      <c r="A433" s="1" t="str">
        <f t="shared" ca="1" si="27"/>
        <v>'Noter til rentebærende poster'</v>
      </c>
      <c r="B433" s="1"/>
      <c r="C433" s="1" t="str">
        <f t="shared" ref="C433:C496" si="35">C407</f>
        <v>… heraf: Obligationer til dagsværdi</v>
      </c>
      <c r="D433" s="93" t="str">
        <f>'Noter til rentebærende poster'!AP18</f>
        <v>NRP_Rp_1,5_Aktiv_Obl_DV</v>
      </c>
      <c r="E433" s="30">
        <f>'Noter til rentebærende poster'!K18</f>
        <v>0</v>
      </c>
      <c r="F433" s="1"/>
      <c r="G433" s="1"/>
      <c r="H433" s="1"/>
      <c r="I433" s="1"/>
      <c r="J433" s="1"/>
      <c r="K433" s="1"/>
      <c r="L433" s="92"/>
      <c r="M433" s="92"/>
      <c r="N433" s="92"/>
      <c r="O433" s="92"/>
      <c r="Q433" s="15">
        <f t="shared" si="33"/>
        <v>23</v>
      </c>
      <c r="R433" s="15" t="str">
        <f t="shared" ca="1" si="34"/>
        <v>'Noter til rentebærende poster'!K18</v>
      </c>
    </row>
    <row r="434" spans="1:18">
      <c r="A434" s="1" t="str">
        <f t="shared" ca="1" si="27"/>
        <v>'Noter til rentebærende poster'</v>
      </c>
      <c r="B434" s="1"/>
      <c r="C434" s="1" t="str">
        <f t="shared" si="35"/>
        <v>… heraf: Obligationer til amortiseret kostpris</v>
      </c>
      <c r="D434" s="93" t="str">
        <f>'Noter til rentebærende poster'!AP19</f>
        <v>NRP_Rp_1,5_Aktiv_Obl_AK</v>
      </c>
      <c r="E434" s="30">
        <f>'Noter til rentebærende poster'!K19</f>
        <v>0</v>
      </c>
      <c r="F434" s="1"/>
      <c r="G434" s="1"/>
      <c r="H434" s="1"/>
      <c r="I434" s="1"/>
      <c r="J434" s="1"/>
      <c r="K434" s="1"/>
      <c r="L434" s="92"/>
      <c r="M434" s="92"/>
      <c r="N434" s="92"/>
      <c r="O434" s="92"/>
      <c r="Q434" s="15">
        <f t="shared" si="33"/>
        <v>23</v>
      </c>
      <c r="R434" s="15" t="str">
        <f t="shared" ca="1" si="34"/>
        <v>'Noter til rentebærende poster'!K19</v>
      </c>
    </row>
    <row r="435" spans="1:18">
      <c r="A435" s="1" t="str">
        <f t="shared" ca="1" si="27"/>
        <v>'Noter til rentebærende poster'</v>
      </c>
      <c r="B435" s="1"/>
      <c r="C435" s="1" t="str">
        <f t="shared" si="35"/>
        <v>Afledte finansielle instrumenter i alt</v>
      </c>
      <c r="D435" s="93" t="str">
        <f>'Noter til rentebærende poster'!AP20</f>
        <v>NRP_Rp_1,5_Aktiv_Afl</v>
      </c>
      <c r="E435" s="30">
        <f>'Noter til rentebærende poster'!K20</f>
        <v>0</v>
      </c>
      <c r="F435" s="1"/>
      <c r="G435" s="1"/>
      <c r="H435" s="1"/>
      <c r="I435" s="1"/>
      <c r="J435" s="1"/>
      <c r="K435" s="1"/>
      <c r="L435" s="92"/>
      <c r="M435" s="92"/>
      <c r="N435" s="92"/>
      <c r="O435" s="92"/>
      <c r="Q435" s="15">
        <f t="shared" si="33"/>
        <v>20</v>
      </c>
      <c r="R435" s="15" t="str">
        <f t="shared" ca="1" si="34"/>
        <v>'Noter til rentebærende poster'!K20</v>
      </c>
    </row>
    <row r="436" spans="1:18">
      <c r="A436" s="1" t="str">
        <f t="shared" ca="1" si="27"/>
        <v>'Noter til rentebærende poster'</v>
      </c>
      <c r="B436" s="1"/>
      <c r="C436" s="1" t="str">
        <f t="shared" si="35"/>
        <v>… heraf: Finansielle instrumenter som udgør et aktiv (modtagerben)</v>
      </c>
      <c r="D436" s="93" t="str">
        <f>'Noter til rentebærende poster'!AP21</f>
        <v>NRP_Rp_1,5_Aktiv_Afl_Aktiv</v>
      </c>
      <c r="E436" s="30">
        <f>'Noter til rentebærende poster'!K21</f>
        <v>0</v>
      </c>
      <c r="F436" s="1"/>
      <c r="G436" s="1"/>
      <c r="H436" s="1"/>
      <c r="I436" s="1"/>
      <c r="J436" s="1"/>
      <c r="K436" s="1"/>
      <c r="L436" s="92"/>
      <c r="M436" s="92"/>
      <c r="N436" s="92"/>
      <c r="O436" s="92"/>
      <c r="Q436" s="15">
        <f t="shared" si="33"/>
        <v>26</v>
      </c>
      <c r="R436" s="15" t="str">
        <f t="shared" ca="1" si="34"/>
        <v>'Noter til rentebærende poster'!K21</v>
      </c>
    </row>
    <row r="437" spans="1:18">
      <c r="A437" s="1" t="str">
        <f t="shared" ca="1" si="27"/>
        <v>'Noter til rentebærende poster'</v>
      </c>
      <c r="B437" s="1"/>
      <c r="C437" s="1" t="str">
        <f t="shared" si="35"/>
        <v>… heraf: Finansielle instrumenter som udgør et passiv (betalerben)</v>
      </c>
      <c r="D437" s="93" t="str">
        <f>'Noter til rentebærende poster'!AP22</f>
        <v>NRP_Rp_1,5_Aktiv_Afl_Passiv</v>
      </c>
      <c r="E437" s="30">
        <f>'Noter til rentebærende poster'!K22</f>
        <v>0</v>
      </c>
      <c r="F437" s="1"/>
      <c r="G437" s="1"/>
      <c r="H437" s="1"/>
      <c r="I437" s="1"/>
      <c r="J437" s="1"/>
      <c r="K437" s="1"/>
      <c r="L437" s="92"/>
      <c r="M437" s="92"/>
      <c r="N437" s="92"/>
      <c r="O437" s="92"/>
      <c r="Q437" s="15">
        <f t="shared" si="33"/>
        <v>27</v>
      </c>
      <c r="R437" s="15" t="str">
        <f t="shared" ca="1" si="34"/>
        <v>'Noter til rentebærende poster'!K22</v>
      </c>
    </row>
    <row r="438" spans="1:18">
      <c r="A438" s="1" t="str">
        <f t="shared" ca="1" si="27"/>
        <v>'Noter til rentebærende poster'</v>
      </c>
      <c r="B438" s="1"/>
      <c r="C438" s="1" t="str">
        <f t="shared" si="35"/>
        <v>Øvrige renteindtægter</v>
      </c>
      <c r="D438" s="93" t="str">
        <f>'Noter til rentebærende poster'!AP23</f>
        <v>NRP_Rp_1,5_Aktiv_Oevr</v>
      </c>
      <c r="E438" s="30">
        <f>'Noter til rentebærende poster'!K23</f>
        <v>0</v>
      </c>
      <c r="F438" s="1"/>
      <c r="G438" s="1"/>
      <c r="H438" s="1"/>
      <c r="I438" s="1"/>
      <c r="J438" s="1"/>
      <c r="K438" s="1"/>
      <c r="L438" s="92"/>
      <c r="M438" s="92"/>
      <c r="N438" s="92"/>
      <c r="O438" s="92"/>
      <c r="Q438" s="15">
        <f t="shared" si="33"/>
        <v>21</v>
      </c>
      <c r="R438" s="15" t="str">
        <f t="shared" ca="1" si="34"/>
        <v>'Noter til rentebærende poster'!K23</v>
      </c>
    </row>
    <row r="439" spans="1:18">
      <c r="A439" s="1" t="str">
        <f t="shared" ca="1" si="27"/>
        <v>'Noter til rentebærende poster'</v>
      </c>
      <c r="B439" s="1"/>
      <c r="C439" s="1" t="str">
        <f t="shared" si="35"/>
        <v>Rentebærende aktiver i alt</v>
      </c>
      <c r="D439" s="93" t="str">
        <f>'Noter til rentebærende poster'!AP24</f>
        <v>NRP_Rp_1,5_Aktiv_Ialt</v>
      </c>
      <c r="E439" s="30">
        <f>'Noter til rentebærende poster'!K24</f>
        <v>0</v>
      </c>
      <c r="F439" s="1"/>
      <c r="G439" s="1"/>
      <c r="H439" s="1"/>
      <c r="I439" s="1"/>
      <c r="J439" s="1"/>
      <c r="K439" s="1"/>
      <c r="L439" s="92"/>
      <c r="M439" s="92"/>
      <c r="N439" s="92"/>
      <c r="O439" s="92"/>
      <c r="Q439" s="15">
        <f t="shared" si="33"/>
        <v>21</v>
      </c>
      <c r="R439" s="15" t="str">
        <f t="shared" ca="1" si="34"/>
        <v>'Noter til rentebærende poster'!K24</v>
      </c>
    </row>
    <row r="440" spans="1:18">
      <c r="A440" s="1" t="str">
        <f t="shared" ca="1" si="27"/>
        <v>'Noter til rentebærende poster'</v>
      </c>
      <c r="B440" s="1"/>
      <c r="C440" s="1" t="str">
        <f t="shared" si="35"/>
        <v>Gæld til kreditinstitutter og centralbanker</v>
      </c>
      <c r="D440" s="93" t="str">
        <f>'Noter til rentebærende poster'!AP27</f>
        <v>NRP_Rp_1,5_Passiv_Kredinst</v>
      </c>
      <c r="E440" s="30">
        <f>'Noter til rentebærende poster'!K27</f>
        <v>0</v>
      </c>
      <c r="F440" s="1"/>
      <c r="G440" s="1"/>
      <c r="H440" s="1"/>
      <c r="I440" s="1"/>
      <c r="J440" s="1"/>
      <c r="K440" s="1"/>
      <c r="L440" s="92"/>
      <c r="M440" s="92"/>
      <c r="N440" s="92"/>
      <c r="O440" s="92"/>
      <c r="Q440" s="15">
        <f t="shared" si="33"/>
        <v>26</v>
      </c>
      <c r="R440" s="15" t="str">
        <f t="shared" ca="1" si="34"/>
        <v>'Noter til rentebærende poster'!K27</v>
      </c>
    </row>
    <row r="441" spans="1:18">
      <c r="A441" s="1" t="str">
        <f t="shared" ca="1" si="27"/>
        <v>'Noter til rentebærende poster'</v>
      </c>
      <c r="B441" s="1"/>
      <c r="C441" s="1" t="str">
        <f t="shared" si="35"/>
        <v>Indlån og anden gæld</v>
      </c>
      <c r="D441" s="93" t="str">
        <f>'Noter til rentebærende poster'!AP28</f>
        <v>NRP_Rp_1,5_Passiv_Indlaan</v>
      </c>
      <c r="E441" s="30">
        <f>'Noter til rentebærende poster'!K28</f>
        <v>0</v>
      </c>
      <c r="F441" s="1"/>
      <c r="G441" s="1"/>
      <c r="H441" s="1"/>
      <c r="I441" s="1"/>
      <c r="J441" s="1"/>
      <c r="K441" s="1"/>
      <c r="L441" s="92"/>
      <c r="M441" s="92"/>
      <c r="N441" s="92"/>
      <c r="O441" s="92"/>
      <c r="Q441" s="15">
        <f t="shared" si="33"/>
        <v>25</v>
      </c>
      <c r="R441" s="15" t="str">
        <f t="shared" ca="1" si="34"/>
        <v>'Noter til rentebærende poster'!K28</v>
      </c>
    </row>
    <row r="442" spans="1:18">
      <c r="A442" s="1" t="str">
        <f t="shared" ca="1" si="27"/>
        <v>'Noter til rentebærende poster'</v>
      </c>
      <c r="B442" s="1"/>
      <c r="C442" s="1" t="str">
        <f t="shared" si="35"/>
        <v>Udstedte obligationer</v>
      </c>
      <c r="D442" s="93" t="str">
        <f>'Noter til rentebærende poster'!AP29</f>
        <v>NRP_Rp_1,5_Passiv_UdsObl</v>
      </c>
      <c r="E442" s="30">
        <f>'Noter til rentebærende poster'!K29</f>
        <v>0</v>
      </c>
      <c r="F442" s="1"/>
      <c r="G442" s="1"/>
      <c r="H442" s="1"/>
      <c r="I442" s="1"/>
      <c r="J442" s="1"/>
      <c r="K442" s="1"/>
      <c r="L442" s="92"/>
      <c r="M442" s="92"/>
      <c r="N442" s="92"/>
      <c r="O442" s="92"/>
      <c r="Q442" s="15">
        <f t="shared" si="33"/>
        <v>24</v>
      </c>
      <c r="R442" s="15" t="str">
        <f t="shared" ca="1" si="34"/>
        <v>'Noter til rentebærende poster'!K29</v>
      </c>
    </row>
    <row r="443" spans="1:18">
      <c r="A443" s="1" t="str">
        <f t="shared" ca="1" si="27"/>
        <v>'Noter til rentebærende poster'</v>
      </c>
      <c r="B443" s="1"/>
      <c r="C443" s="1" t="str">
        <f t="shared" si="35"/>
        <v>… heraf: Realkreditobligationer</v>
      </c>
      <c r="D443" s="93" t="str">
        <f>'Noter til rentebærende poster'!AP30</f>
        <v>NRP_Rp_1,5_Pas_UdsObl_Real</v>
      </c>
      <c r="E443" s="30">
        <f>'Noter til rentebærende poster'!K30</f>
        <v>0</v>
      </c>
      <c r="F443" s="1"/>
      <c r="G443" s="1"/>
      <c r="H443" s="1"/>
      <c r="I443" s="1"/>
      <c r="J443" s="1"/>
      <c r="K443" s="1"/>
      <c r="L443" s="92"/>
      <c r="M443" s="92"/>
      <c r="N443" s="92"/>
      <c r="O443" s="92"/>
      <c r="Q443" s="15">
        <f t="shared" si="33"/>
        <v>26</v>
      </c>
      <c r="R443" s="15" t="str">
        <f t="shared" ca="1" si="34"/>
        <v>'Noter til rentebærende poster'!K30</v>
      </c>
    </row>
    <row r="444" spans="1:18">
      <c r="A444" s="1" t="str">
        <f t="shared" ca="1" si="27"/>
        <v>'Noter til rentebærende poster'</v>
      </c>
      <c r="B444" s="1"/>
      <c r="C444" s="1" t="str">
        <f t="shared" si="35"/>
        <v>… heraf: Øvrige udstedte obligationer</v>
      </c>
      <c r="D444" s="93" t="str">
        <f>'Noter til rentebærende poster'!AP31</f>
        <v>NRP_Rp_1,5_Pas_UdsObl_Oevr</v>
      </c>
      <c r="E444" s="30">
        <f>'Noter til rentebærende poster'!K31</f>
        <v>0</v>
      </c>
      <c r="F444" s="1"/>
      <c r="G444" s="1"/>
      <c r="H444" s="1"/>
      <c r="I444" s="1"/>
      <c r="J444" s="1"/>
      <c r="K444" s="1"/>
      <c r="L444" s="92"/>
      <c r="M444" s="92"/>
      <c r="N444" s="92"/>
      <c r="O444" s="92"/>
      <c r="Q444" s="15">
        <f t="shared" si="33"/>
        <v>26</v>
      </c>
      <c r="R444" s="15" t="str">
        <f t="shared" ca="1" si="34"/>
        <v>'Noter til rentebærende poster'!K31</v>
      </c>
    </row>
    <row r="445" spans="1:18">
      <c r="A445" s="1" t="str">
        <f t="shared" ca="1" si="27"/>
        <v>'Noter til rentebærende poster'</v>
      </c>
      <c r="B445" s="1"/>
      <c r="C445" s="1" t="str">
        <f t="shared" si="35"/>
        <v>Efterstillede kapitalindskud</v>
      </c>
      <c r="D445" s="93" t="str">
        <f>'Noter til rentebærende poster'!AP32</f>
        <v>NRP_Rp_1,5_Passiv_EftKap</v>
      </c>
      <c r="E445" s="30">
        <f>'Noter til rentebærende poster'!K32</f>
        <v>0</v>
      </c>
      <c r="F445" s="1"/>
      <c r="G445" s="1"/>
      <c r="H445" s="1"/>
      <c r="I445" s="1"/>
      <c r="J445" s="1"/>
      <c r="K445" s="1"/>
      <c r="L445" s="92"/>
      <c r="M445" s="92"/>
      <c r="N445" s="92"/>
      <c r="O445" s="92"/>
      <c r="Q445" s="15">
        <f t="shared" si="33"/>
        <v>24</v>
      </c>
      <c r="R445" s="15" t="str">
        <f t="shared" ca="1" si="34"/>
        <v>'Noter til rentebærende poster'!K32</v>
      </c>
    </row>
    <row r="446" spans="1:18">
      <c r="A446" s="1" t="str">
        <f t="shared" ca="1" si="27"/>
        <v>'Noter til rentebærende poster'</v>
      </c>
      <c r="B446" s="1"/>
      <c r="C446" s="1" t="str">
        <f t="shared" si="35"/>
        <v>Øvrige renteudgifter</v>
      </c>
      <c r="D446" s="93" t="str">
        <f>'Noter til rentebærende poster'!AP33</f>
        <v>NRP_Rp_1,5_Passiv_Oevr</v>
      </c>
      <c r="E446" s="30">
        <f>'Noter til rentebærende poster'!K33</f>
        <v>0</v>
      </c>
      <c r="F446" s="1"/>
      <c r="G446" s="1"/>
      <c r="H446" s="1"/>
      <c r="I446" s="1"/>
      <c r="J446" s="1"/>
      <c r="K446" s="1"/>
      <c r="L446" s="92"/>
      <c r="M446" s="92"/>
      <c r="N446" s="92"/>
      <c r="O446" s="92"/>
      <c r="Q446" s="15">
        <f t="shared" si="33"/>
        <v>22</v>
      </c>
      <c r="R446" s="15" t="str">
        <f t="shared" ca="1" si="34"/>
        <v>'Noter til rentebærende poster'!K33</v>
      </c>
    </row>
    <row r="447" spans="1:18">
      <c r="A447" s="1" t="str">
        <f t="shared" ca="1" si="27"/>
        <v>'Noter til rentebærende poster'</v>
      </c>
      <c r="B447" s="1"/>
      <c r="C447" s="1" t="str">
        <f t="shared" si="35"/>
        <v>Rentebærende passiver i alt</v>
      </c>
      <c r="D447" s="93" t="str">
        <f>'Noter til rentebærende poster'!AP34</f>
        <v>NRP_Rp_1,5_Passiv_Ialt</v>
      </c>
      <c r="E447" s="30">
        <f>'Noter til rentebærende poster'!K34</f>
        <v>0</v>
      </c>
      <c r="F447" s="1"/>
      <c r="G447" s="1"/>
      <c r="H447" s="1"/>
      <c r="I447" s="1"/>
      <c r="J447" s="1"/>
      <c r="K447" s="1"/>
      <c r="L447" s="92"/>
      <c r="M447" s="92"/>
      <c r="N447" s="92"/>
      <c r="O447" s="92"/>
      <c r="Q447" s="15">
        <f t="shared" si="33"/>
        <v>22</v>
      </c>
      <c r="R447" s="15" t="str">
        <f t="shared" ca="1" si="34"/>
        <v>'Noter til rentebærende poster'!K34</v>
      </c>
    </row>
    <row r="448" spans="1:18">
      <c r="A448" s="1" t="str">
        <f t="shared" ca="1" si="27"/>
        <v>'Noter til rentebærende poster'</v>
      </c>
      <c r="B448" s="1" t="str">
        <f>'Noter til rentebærende poster'!A1</f>
        <v>Noter til rentebærende poster</v>
      </c>
      <c r="C448" s="1" t="str">
        <f t="shared" si="35"/>
        <v>Kassebeholdning mv.</v>
      </c>
      <c r="D448" s="93" t="str">
        <f>'Noter til rentebærende poster'!AQ7</f>
        <v>NRP_Rp_2_Aktiv_Kasse</v>
      </c>
      <c r="E448" s="30">
        <f>'Noter til rentebærende poster'!L7</f>
        <v>0</v>
      </c>
      <c r="F448" s="1"/>
      <c r="G448" s="1"/>
      <c r="H448" s="1"/>
      <c r="I448" s="1"/>
      <c r="J448" s="1"/>
      <c r="K448" s="1"/>
      <c r="L448" s="92"/>
      <c r="M448" s="92"/>
      <c r="N448" s="92"/>
      <c r="O448" s="92"/>
      <c r="Q448" s="15">
        <f t="shared" si="33"/>
        <v>20</v>
      </c>
      <c r="R448" s="15" t="str">
        <f t="shared" ca="1" si="34"/>
        <v>'Noter til rentebærende poster'!L7</v>
      </c>
    </row>
    <row r="449" spans="1:18">
      <c r="A449" s="1" t="str">
        <f t="shared" ca="1" si="27"/>
        <v>'Noter til rentebærende poster'</v>
      </c>
      <c r="B449" s="1"/>
      <c r="C449" s="1" t="str">
        <f t="shared" si="35"/>
        <v>… heraf: Anfordringstilgodehavender hos centralbanker</v>
      </c>
      <c r="D449" s="93" t="str">
        <f>'Noter til rentebærende poster'!AQ8</f>
        <v>NRP_Rp_2_Aktiv_Kasse_Anf</v>
      </c>
      <c r="E449" s="30">
        <f>'Noter til rentebærende poster'!L8</f>
        <v>0</v>
      </c>
      <c r="F449" s="1"/>
      <c r="G449" s="1"/>
      <c r="H449" s="1"/>
      <c r="I449" s="1"/>
      <c r="J449" s="1"/>
      <c r="K449" s="1"/>
      <c r="L449" s="92"/>
      <c r="M449" s="92"/>
      <c r="N449" s="92"/>
      <c r="O449" s="92"/>
      <c r="Q449" s="15">
        <f t="shared" si="33"/>
        <v>24</v>
      </c>
      <c r="R449" s="15" t="str">
        <f t="shared" ca="1" si="34"/>
        <v>'Noter til rentebærende poster'!L8</v>
      </c>
    </row>
    <row r="450" spans="1:18">
      <c r="A450" s="1" t="str">
        <f t="shared" ca="1" si="27"/>
        <v>'Noter til rentebærende poster'</v>
      </c>
      <c r="B450" s="1"/>
      <c r="C450" s="1" t="str">
        <f t="shared" si="35"/>
        <v>Tilgodehavender hos kreditinstitutter og centralbanker</v>
      </c>
      <c r="D450" s="93" t="str">
        <f>'Noter til rentebærende poster'!AQ9</f>
        <v>NRP_Rp_2_Aktiv_Tilg</v>
      </c>
      <c r="E450" s="30">
        <f>'Noter til rentebærende poster'!L9</f>
        <v>0</v>
      </c>
      <c r="F450" s="1"/>
      <c r="G450" s="1"/>
      <c r="H450" s="1"/>
      <c r="I450" s="1"/>
      <c r="J450" s="1"/>
      <c r="K450" s="1"/>
      <c r="L450" s="92"/>
      <c r="M450" s="92"/>
      <c r="N450" s="92"/>
      <c r="O450" s="92"/>
      <c r="Q450" s="15">
        <f t="shared" si="33"/>
        <v>19</v>
      </c>
      <c r="R450" s="15" t="str">
        <f t="shared" ca="1" si="34"/>
        <v>'Noter til rentebærende poster'!L9</v>
      </c>
    </row>
    <row r="451" spans="1:18">
      <c r="A451" s="1" t="str">
        <f t="shared" ca="1" si="27"/>
        <v>'Noter til rentebærende poster'</v>
      </c>
      <c r="B451" s="1"/>
      <c r="C451" s="1" t="str">
        <f t="shared" si="35"/>
        <v>Udlån og andre tilgodehavender</v>
      </c>
      <c r="D451" s="93" t="str">
        <f>'Noter til rentebærende poster'!AQ10</f>
        <v>NRP_Rp_2_Aktiv_Udl</v>
      </c>
      <c r="E451" s="30">
        <f>'Noter til rentebærende poster'!L10</f>
        <v>0</v>
      </c>
      <c r="F451" s="1"/>
      <c r="G451" s="1"/>
      <c r="H451" s="1"/>
      <c r="I451" s="1"/>
      <c r="J451" s="1"/>
      <c r="K451" s="1"/>
      <c r="L451" s="92"/>
      <c r="M451" s="92"/>
      <c r="N451" s="92"/>
      <c r="O451" s="92"/>
      <c r="Q451" s="15">
        <f t="shared" si="33"/>
        <v>18</v>
      </c>
      <c r="R451" s="15" t="str">
        <f t="shared" ca="1" si="34"/>
        <v>'Noter til rentebærende poster'!L10</v>
      </c>
    </row>
    <row r="452" spans="1:18">
      <c r="A452" s="1" t="str">
        <f t="shared" ca="1" si="27"/>
        <v>'Noter til rentebærende poster'</v>
      </c>
      <c r="B452" s="1"/>
      <c r="C452" s="1" t="str">
        <f t="shared" si="35"/>
        <v>… heraf: Bankudlån</v>
      </c>
      <c r="D452" s="93" t="str">
        <f>'Noter til rentebærende poster'!AQ11</f>
        <v>NRP_Rp_2_Aktiv_Udl_Bank</v>
      </c>
      <c r="E452" s="30">
        <f>'Noter til rentebærende poster'!L11</f>
        <v>0</v>
      </c>
      <c r="F452" s="1"/>
      <c r="G452" s="1"/>
      <c r="H452" s="1"/>
      <c r="I452" s="1"/>
      <c r="J452" s="1"/>
      <c r="K452" s="1"/>
      <c r="L452" s="92"/>
      <c r="M452" s="92"/>
      <c r="N452" s="92"/>
      <c r="O452" s="92"/>
      <c r="Q452" s="15">
        <f t="shared" si="33"/>
        <v>23</v>
      </c>
      <c r="R452" s="15" t="str">
        <f t="shared" ca="1" si="34"/>
        <v>'Noter til rentebærende poster'!L11</v>
      </c>
    </row>
    <row r="453" spans="1:18">
      <c r="A453" s="1" t="str">
        <f t="shared" ca="1" si="27"/>
        <v>'Noter til rentebærende poster'</v>
      </c>
      <c r="B453" s="1"/>
      <c r="C453" s="1" t="str">
        <f t="shared" si="35"/>
        <v xml:space="preserve">   … heraf: Reverse udlån</v>
      </c>
      <c r="D453" s="93" t="str">
        <f>'Noter til rentebærende poster'!AQ12</f>
        <v>NRP_Rp_2_Aktiv_Udl_Bank_Rev</v>
      </c>
      <c r="E453" s="30">
        <f>'Noter til rentebærende poster'!L12</f>
        <v>0</v>
      </c>
      <c r="F453" s="1"/>
      <c r="G453" s="1"/>
      <c r="H453" s="1"/>
      <c r="I453" s="1"/>
      <c r="J453" s="1"/>
      <c r="K453" s="1"/>
      <c r="L453" s="92"/>
      <c r="M453" s="92"/>
      <c r="N453" s="92"/>
      <c r="O453" s="92"/>
      <c r="Q453" s="15">
        <f t="shared" si="33"/>
        <v>27</v>
      </c>
      <c r="R453" s="15" t="str">
        <f t="shared" ca="1" si="34"/>
        <v>'Noter til rentebærende poster'!L12</v>
      </c>
    </row>
    <row r="454" spans="1:18">
      <c r="A454" s="1" t="str">
        <f t="shared" ca="1" si="27"/>
        <v>'Noter til rentebærende poster'</v>
      </c>
      <c r="B454" s="1"/>
      <c r="C454" s="1" t="str">
        <f t="shared" si="35"/>
        <v xml:space="preserve">   … heraf: Øvrige bankudlån</v>
      </c>
      <c r="D454" s="93" t="str">
        <f>'Noter til rentebærende poster'!AQ13</f>
        <v>NRP_Rp_2_Aktiv_Udl_Bank_xRev</v>
      </c>
      <c r="E454" s="30">
        <f>'Noter til rentebærende poster'!L13</f>
        <v>0</v>
      </c>
      <c r="F454" s="1"/>
      <c r="G454" s="1"/>
      <c r="H454" s="1"/>
      <c r="I454" s="1"/>
      <c r="J454" s="1"/>
      <c r="K454" s="1"/>
      <c r="L454" s="92"/>
      <c r="M454" s="92"/>
      <c r="N454" s="92"/>
      <c r="O454" s="92"/>
      <c r="Q454" s="15">
        <f t="shared" si="33"/>
        <v>28</v>
      </c>
      <c r="R454" s="15" t="str">
        <f t="shared" ca="1" si="34"/>
        <v>'Noter til rentebærende poster'!L13</v>
      </c>
    </row>
    <row r="455" spans="1:18">
      <c r="A455" s="1" t="str">
        <f t="shared" ca="1" si="27"/>
        <v>'Noter til rentebærende poster'</v>
      </c>
      <c r="B455" s="1"/>
      <c r="C455" s="1" t="str">
        <f t="shared" si="35"/>
        <v>… heraf: Realkreditudlån</v>
      </c>
      <c r="D455" s="93" t="str">
        <f>'Noter til rentebærende poster'!AQ14</f>
        <v>NRP_Rp_2_Aktiv_Udl_Real</v>
      </c>
      <c r="E455" s="30">
        <f>'Noter til rentebærende poster'!L14</f>
        <v>0</v>
      </c>
      <c r="F455" s="1"/>
      <c r="G455" s="1"/>
      <c r="H455" s="1"/>
      <c r="I455" s="1"/>
      <c r="J455" s="1"/>
      <c r="K455" s="1"/>
      <c r="L455" s="92"/>
      <c r="M455" s="92"/>
      <c r="N455" s="92"/>
      <c r="O455" s="92"/>
      <c r="Q455" s="15">
        <f t="shared" si="33"/>
        <v>23</v>
      </c>
      <c r="R455" s="15" t="str">
        <f t="shared" ca="1" si="34"/>
        <v>'Noter til rentebærende poster'!L14</v>
      </c>
    </row>
    <row r="456" spans="1:18">
      <c r="A456" s="1" t="str">
        <f t="shared" ca="1" si="27"/>
        <v>'Noter til rentebærende poster'</v>
      </c>
      <c r="B456" s="1"/>
      <c r="C456" s="1" t="str">
        <f t="shared" si="35"/>
        <v>… heraf: Bidrag</v>
      </c>
      <c r="D456" s="93" t="str">
        <f>'Noter til rentebærende poster'!AQ15</f>
        <v>NRP_Rp_2_Aktiv_Bidrag</v>
      </c>
      <c r="E456" s="30">
        <f>'Noter til rentebærende poster'!L15</f>
        <v>0</v>
      </c>
      <c r="F456" s="1"/>
      <c r="G456" s="1"/>
      <c r="H456" s="1"/>
      <c r="I456" s="1"/>
      <c r="J456" s="1"/>
      <c r="K456" s="1"/>
      <c r="L456" s="92"/>
      <c r="M456" s="92"/>
      <c r="N456" s="92"/>
      <c r="O456" s="92"/>
      <c r="Q456" s="15">
        <f t="shared" si="33"/>
        <v>21</v>
      </c>
      <c r="R456" s="15" t="str">
        <f t="shared" ca="1" si="34"/>
        <v>'Noter til rentebærende poster'!L15</v>
      </c>
    </row>
    <row r="457" spans="1:18">
      <c r="A457" s="1" t="str">
        <f t="shared" ca="1" si="27"/>
        <v>'Noter til rentebærende poster'</v>
      </c>
      <c r="B457" s="1"/>
      <c r="C457" s="1" t="str">
        <f t="shared" si="35"/>
        <v>… heraf: Øvrige udlån og tilgodehavender</v>
      </c>
      <c r="D457" s="93" t="str">
        <f>'Noter til rentebærende poster'!AQ16</f>
        <v>NRP_Rp_2_Aktiv_Udl_Oevr</v>
      </c>
      <c r="E457" s="30">
        <f>'Noter til rentebærende poster'!L16</f>
        <v>0</v>
      </c>
      <c r="F457" s="1"/>
      <c r="G457" s="1"/>
      <c r="H457" s="1"/>
      <c r="I457" s="1"/>
      <c r="J457" s="1"/>
      <c r="K457" s="1"/>
      <c r="L457" s="92"/>
      <c r="M457" s="92"/>
      <c r="N457" s="92"/>
      <c r="O457" s="92"/>
      <c r="Q457" s="15">
        <f t="shared" si="33"/>
        <v>23</v>
      </c>
      <c r="R457" s="15" t="str">
        <f t="shared" ca="1" si="34"/>
        <v>'Noter til rentebærende poster'!L16</v>
      </c>
    </row>
    <row r="458" spans="1:18">
      <c r="A458" s="1" t="str">
        <f t="shared" ca="1" si="27"/>
        <v>'Noter til rentebærende poster'</v>
      </c>
      <c r="B458" s="1"/>
      <c r="C458" s="1" t="str">
        <f t="shared" si="35"/>
        <v>Obligationer</v>
      </c>
      <c r="D458" s="93" t="str">
        <f>'Noter til rentebærende poster'!AQ17</f>
        <v>NRP_Rp_2_Aktiv_Obl</v>
      </c>
      <c r="E458" s="30">
        <f>'Noter til rentebærende poster'!L17</f>
        <v>0</v>
      </c>
      <c r="F458" s="1"/>
      <c r="G458" s="1"/>
      <c r="H458" s="1"/>
      <c r="I458" s="1"/>
      <c r="J458" s="1"/>
      <c r="K458" s="1"/>
      <c r="L458" s="92"/>
      <c r="M458" s="92"/>
      <c r="N458" s="92"/>
      <c r="O458" s="92"/>
      <c r="Q458" s="15">
        <f t="shared" si="33"/>
        <v>18</v>
      </c>
      <c r="R458" s="15" t="str">
        <f t="shared" ca="1" si="34"/>
        <v>'Noter til rentebærende poster'!L17</v>
      </c>
    </row>
    <row r="459" spans="1:18">
      <c r="A459" s="1" t="str">
        <f t="shared" ca="1" si="27"/>
        <v>'Noter til rentebærende poster'</v>
      </c>
      <c r="B459" s="1"/>
      <c r="C459" s="1" t="str">
        <f t="shared" si="35"/>
        <v>… heraf: Obligationer til dagsværdi</v>
      </c>
      <c r="D459" s="93" t="str">
        <f>'Noter til rentebærende poster'!AQ18</f>
        <v>NRP_Rp_2_Aktiv_Obl_DV</v>
      </c>
      <c r="E459" s="30">
        <f>'Noter til rentebærende poster'!L18</f>
        <v>0</v>
      </c>
      <c r="F459" s="1"/>
      <c r="G459" s="1"/>
      <c r="H459" s="1"/>
      <c r="I459" s="1"/>
      <c r="J459" s="1"/>
      <c r="K459" s="1"/>
      <c r="L459" s="92"/>
      <c r="M459" s="92"/>
      <c r="N459" s="92"/>
      <c r="O459" s="92"/>
      <c r="Q459" s="15">
        <f t="shared" si="33"/>
        <v>21</v>
      </c>
      <c r="R459" s="15" t="str">
        <f t="shared" ca="1" si="34"/>
        <v>'Noter til rentebærende poster'!L18</v>
      </c>
    </row>
    <row r="460" spans="1:18">
      <c r="A460" s="1" t="str">
        <f t="shared" ca="1" si="27"/>
        <v>'Noter til rentebærende poster'</v>
      </c>
      <c r="B460" s="1"/>
      <c r="C460" s="1" t="str">
        <f t="shared" si="35"/>
        <v>… heraf: Obligationer til amortiseret kostpris</v>
      </c>
      <c r="D460" s="93" t="str">
        <f>'Noter til rentebærende poster'!AQ19</f>
        <v>NRP_Rp_2_Aktiv_Obl_AK</v>
      </c>
      <c r="E460" s="30">
        <f>'Noter til rentebærende poster'!L19</f>
        <v>0</v>
      </c>
      <c r="F460" s="1"/>
      <c r="G460" s="1"/>
      <c r="H460" s="1"/>
      <c r="I460" s="1"/>
      <c r="J460" s="1"/>
      <c r="K460" s="1"/>
      <c r="L460" s="92"/>
      <c r="M460" s="92"/>
      <c r="N460" s="92"/>
      <c r="O460" s="92"/>
      <c r="Q460" s="15">
        <f t="shared" si="33"/>
        <v>21</v>
      </c>
      <c r="R460" s="15" t="str">
        <f t="shared" ca="1" si="34"/>
        <v>'Noter til rentebærende poster'!L19</v>
      </c>
    </row>
    <row r="461" spans="1:18">
      <c r="A461" s="1" t="str">
        <f t="shared" ca="1" si="27"/>
        <v>'Noter til rentebærende poster'</v>
      </c>
      <c r="B461" s="1"/>
      <c r="C461" s="1" t="str">
        <f t="shared" si="35"/>
        <v>Afledte finansielle instrumenter i alt</v>
      </c>
      <c r="D461" s="93" t="str">
        <f>'Noter til rentebærende poster'!AQ20</f>
        <v>NRP_Rp_2_Aktiv_Afl</v>
      </c>
      <c r="E461" s="30">
        <f>'Noter til rentebærende poster'!L20</f>
        <v>0</v>
      </c>
      <c r="F461" s="1"/>
      <c r="G461" s="1"/>
      <c r="H461" s="1"/>
      <c r="I461" s="1"/>
      <c r="J461" s="1"/>
      <c r="K461" s="1"/>
      <c r="L461" s="92"/>
      <c r="M461" s="92"/>
      <c r="N461" s="92"/>
      <c r="O461" s="92"/>
      <c r="Q461" s="15">
        <f t="shared" si="33"/>
        <v>18</v>
      </c>
      <c r="R461" s="15" t="str">
        <f t="shared" ca="1" si="34"/>
        <v>'Noter til rentebærende poster'!L20</v>
      </c>
    </row>
    <row r="462" spans="1:18">
      <c r="A462" s="1" t="str">
        <f t="shared" ca="1" si="27"/>
        <v>'Noter til rentebærende poster'</v>
      </c>
      <c r="B462" s="1"/>
      <c r="C462" s="1" t="str">
        <f t="shared" si="35"/>
        <v>… heraf: Finansielle instrumenter som udgør et aktiv (modtagerben)</v>
      </c>
      <c r="D462" s="93" t="str">
        <f>'Noter til rentebærende poster'!AQ21</f>
        <v>NRP_Rp_2_Aktiv_Afl_Aktiv</v>
      </c>
      <c r="E462" s="30">
        <f>'Noter til rentebærende poster'!L21</f>
        <v>0</v>
      </c>
      <c r="F462" s="1"/>
      <c r="G462" s="1"/>
      <c r="H462" s="1"/>
      <c r="I462" s="1"/>
      <c r="J462" s="1"/>
      <c r="K462" s="1"/>
      <c r="L462" s="92"/>
      <c r="M462" s="92"/>
      <c r="N462" s="92"/>
      <c r="O462" s="92"/>
      <c r="Q462" s="15">
        <f t="shared" si="33"/>
        <v>24</v>
      </c>
      <c r="R462" s="15" t="str">
        <f t="shared" ca="1" si="34"/>
        <v>'Noter til rentebærende poster'!L21</v>
      </c>
    </row>
    <row r="463" spans="1:18">
      <c r="A463" s="1" t="str">
        <f t="shared" ca="1" si="27"/>
        <v>'Noter til rentebærende poster'</v>
      </c>
      <c r="B463" s="1"/>
      <c r="C463" s="1" t="str">
        <f t="shared" si="35"/>
        <v>… heraf: Finansielle instrumenter som udgør et passiv (betalerben)</v>
      </c>
      <c r="D463" s="93" t="str">
        <f>'Noter til rentebærende poster'!AQ22</f>
        <v>NRP_Rp_2_Aktiv_Afl_Passiv</v>
      </c>
      <c r="E463" s="30">
        <f>'Noter til rentebærende poster'!L22</f>
        <v>0</v>
      </c>
      <c r="F463" s="1"/>
      <c r="G463" s="1"/>
      <c r="H463" s="1"/>
      <c r="I463" s="1"/>
      <c r="J463" s="1"/>
      <c r="K463" s="1"/>
      <c r="L463" s="92"/>
      <c r="M463" s="92"/>
      <c r="N463" s="92"/>
      <c r="O463" s="92"/>
      <c r="Q463" s="15">
        <f t="shared" si="33"/>
        <v>25</v>
      </c>
      <c r="R463" s="15" t="str">
        <f t="shared" ca="1" si="34"/>
        <v>'Noter til rentebærende poster'!L22</v>
      </c>
    </row>
    <row r="464" spans="1:18">
      <c r="A464" s="1" t="str">
        <f t="shared" ca="1" si="27"/>
        <v>'Noter til rentebærende poster'</v>
      </c>
      <c r="B464" s="1"/>
      <c r="C464" s="1" t="str">
        <f t="shared" si="35"/>
        <v>Øvrige renteindtægter</v>
      </c>
      <c r="D464" s="93" t="str">
        <f>'Noter til rentebærende poster'!AQ23</f>
        <v>NRP_Rp_2_Aktiv_Oevr</v>
      </c>
      <c r="E464" s="30">
        <f>'Noter til rentebærende poster'!L23</f>
        <v>0</v>
      </c>
      <c r="F464" s="1"/>
      <c r="G464" s="1"/>
      <c r="H464" s="1"/>
      <c r="I464" s="1"/>
      <c r="J464" s="1"/>
      <c r="K464" s="1"/>
      <c r="L464" s="92"/>
      <c r="M464" s="92"/>
      <c r="N464" s="92"/>
      <c r="O464" s="92"/>
      <c r="Q464" s="15">
        <f t="shared" ref="Q464:Q527" si="36">LEN(D464)</f>
        <v>19</v>
      </c>
      <c r="R464" s="15" t="str">
        <f t="shared" ref="R464:R527" ca="1" si="37">MID(_xlfn.FORMULATEXT(E464),2,300)</f>
        <v>'Noter til rentebærende poster'!L23</v>
      </c>
    </row>
    <row r="465" spans="1:18">
      <c r="A465" s="1" t="str">
        <f t="shared" ca="1" si="27"/>
        <v>'Noter til rentebærende poster'</v>
      </c>
      <c r="B465" s="1"/>
      <c r="C465" s="1" t="str">
        <f t="shared" si="35"/>
        <v>Rentebærende aktiver i alt</v>
      </c>
      <c r="D465" s="93" t="str">
        <f>'Noter til rentebærende poster'!AQ24</f>
        <v>NRP_Rp_2_Aktiv_Ialt</v>
      </c>
      <c r="E465" s="30">
        <f>'Noter til rentebærende poster'!L24</f>
        <v>0</v>
      </c>
      <c r="F465" s="1"/>
      <c r="G465" s="1"/>
      <c r="H465" s="1"/>
      <c r="I465" s="1"/>
      <c r="J465" s="1"/>
      <c r="K465" s="1"/>
      <c r="L465" s="92"/>
      <c r="M465" s="92"/>
      <c r="N465" s="92"/>
      <c r="O465" s="92"/>
      <c r="Q465" s="15">
        <f t="shared" si="36"/>
        <v>19</v>
      </c>
      <c r="R465" s="15" t="str">
        <f t="shared" ca="1" si="37"/>
        <v>'Noter til rentebærende poster'!L24</v>
      </c>
    </row>
    <row r="466" spans="1:18">
      <c r="A466" s="1" t="str">
        <f t="shared" ca="1" si="27"/>
        <v>'Noter til rentebærende poster'</v>
      </c>
      <c r="B466" s="1"/>
      <c r="C466" s="1" t="str">
        <f t="shared" si="35"/>
        <v>Gæld til kreditinstitutter og centralbanker</v>
      </c>
      <c r="D466" s="93" t="str">
        <f>'Noter til rentebærende poster'!AQ27</f>
        <v>NRP_Rp_2_Passiv_Kredinst</v>
      </c>
      <c r="E466" s="30">
        <f>'Noter til rentebærende poster'!L27</f>
        <v>0</v>
      </c>
      <c r="F466" s="1"/>
      <c r="G466" s="1"/>
      <c r="H466" s="1"/>
      <c r="I466" s="1"/>
      <c r="J466" s="1"/>
      <c r="K466" s="1"/>
      <c r="L466" s="92"/>
      <c r="M466" s="92"/>
      <c r="N466" s="92"/>
      <c r="O466" s="92"/>
      <c r="Q466" s="15">
        <f t="shared" si="36"/>
        <v>24</v>
      </c>
      <c r="R466" s="15" t="str">
        <f t="shared" ca="1" si="37"/>
        <v>'Noter til rentebærende poster'!L27</v>
      </c>
    </row>
    <row r="467" spans="1:18">
      <c r="A467" s="1" t="str">
        <f t="shared" ca="1" si="27"/>
        <v>'Noter til rentebærende poster'</v>
      </c>
      <c r="B467" s="1"/>
      <c r="C467" s="1" t="str">
        <f t="shared" si="35"/>
        <v>Indlån og anden gæld</v>
      </c>
      <c r="D467" s="93" t="str">
        <f>'Noter til rentebærende poster'!AQ28</f>
        <v>NRP_Rp_2_Passiv_Indlaan</v>
      </c>
      <c r="E467" s="30">
        <f>'Noter til rentebærende poster'!L28</f>
        <v>0</v>
      </c>
      <c r="F467" s="1"/>
      <c r="G467" s="1"/>
      <c r="H467" s="1"/>
      <c r="I467" s="1"/>
      <c r="J467" s="1"/>
      <c r="K467" s="1"/>
      <c r="L467" s="92"/>
      <c r="M467" s="92"/>
      <c r="N467" s="92"/>
      <c r="O467" s="92"/>
      <c r="Q467" s="15">
        <f t="shared" si="36"/>
        <v>23</v>
      </c>
      <c r="R467" s="15" t="str">
        <f t="shared" ca="1" si="37"/>
        <v>'Noter til rentebærende poster'!L28</v>
      </c>
    </row>
    <row r="468" spans="1:18">
      <c r="A468" s="1" t="str">
        <f t="shared" ca="1" si="27"/>
        <v>'Noter til rentebærende poster'</v>
      </c>
      <c r="B468" s="1"/>
      <c r="C468" s="1" t="str">
        <f t="shared" si="35"/>
        <v>Udstedte obligationer</v>
      </c>
      <c r="D468" s="93" t="str">
        <f>'Noter til rentebærende poster'!AQ29</f>
        <v>NRP_Rp_2_Passiv_UdsObl</v>
      </c>
      <c r="E468" s="30">
        <f>'Noter til rentebærende poster'!L29</f>
        <v>0</v>
      </c>
      <c r="F468" s="1"/>
      <c r="G468" s="1"/>
      <c r="H468" s="1"/>
      <c r="I468" s="1"/>
      <c r="J468" s="1"/>
      <c r="K468" s="1"/>
      <c r="L468" s="92"/>
      <c r="M468" s="92"/>
      <c r="N468" s="92"/>
      <c r="O468" s="92"/>
      <c r="Q468" s="15">
        <f t="shared" si="36"/>
        <v>22</v>
      </c>
      <c r="R468" s="15" t="str">
        <f t="shared" ca="1" si="37"/>
        <v>'Noter til rentebærende poster'!L29</v>
      </c>
    </row>
    <row r="469" spans="1:18">
      <c r="A469" s="1" t="str">
        <f t="shared" ca="1" si="27"/>
        <v>'Noter til rentebærende poster'</v>
      </c>
      <c r="B469" s="1"/>
      <c r="C469" s="1" t="str">
        <f t="shared" si="35"/>
        <v>… heraf: Realkreditobligationer</v>
      </c>
      <c r="D469" s="93" t="str">
        <f>'Noter til rentebærende poster'!AQ30</f>
        <v>NRP_Rp_2_Pas_UdsObl_Real</v>
      </c>
      <c r="E469" s="30">
        <f>'Noter til rentebærende poster'!L30</f>
        <v>0</v>
      </c>
      <c r="F469" s="1"/>
      <c r="G469" s="1"/>
      <c r="H469" s="1"/>
      <c r="I469" s="1"/>
      <c r="J469" s="1"/>
      <c r="K469" s="1"/>
      <c r="L469" s="92"/>
      <c r="M469" s="92"/>
      <c r="N469" s="92"/>
      <c r="O469" s="92"/>
      <c r="Q469" s="15">
        <f t="shared" si="36"/>
        <v>24</v>
      </c>
      <c r="R469" s="15" t="str">
        <f t="shared" ca="1" si="37"/>
        <v>'Noter til rentebærende poster'!L30</v>
      </c>
    </row>
    <row r="470" spans="1:18">
      <c r="A470" s="1" t="str">
        <f t="shared" ca="1" si="27"/>
        <v>'Noter til rentebærende poster'</v>
      </c>
      <c r="B470" s="1"/>
      <c r="C470" s="1" t="str">
        <f t="shared" si="35"/>
        <v>… heraf: Øvrige udstedte obligationer</v>
      </c>
      <c r="D470" s="93" t="str">
        <f>'Noter til rentebærende poster'!AQ31</f>
        <v>NRP_Rp_2_Pas_UdsObl_Oevr</v>
      </c>
      <c r="E470" s="30">
        <f>'Noter til rentebærende poster'!L31</f>
        <v>0</v>
      </c>
      <c r="F470" s="1"/>
      <c r="G470" s="1"/>
      <c r="H470" s="1"/>
      <c r="I470" s="1"/>
      <c r="J470" s="1"/>
      <c r="K470" s="1"/>
      <c r="L470" s="92"/>
      <c r="M470" s="92"/>
      <c r="N470" s="92"/>
      <c r="O470" s="92"/>
      <c r="Q470" s="15">
        <f t="shared" si="36"/>
        <v>24</v>
      </c>
      <c r="R470" s="15" t="str">
        <f t="shared" ca="1" si="37"/>
        <v>'Noter til rentebærende poster'!L31</v>
      </c>
    </row>
    <row r="471" spans="1:18">
      <c r="A471" s="1" t="str">
        <f t="shared" ca="1" si="27"/>
        <v>'Noter til rentebærende poster'</v>
      </c>
      <c r="B471" s="1"/>
      <c r="C471" s="1" t="str">
        <f t="shared" si="35"/>
        <v>Efterstillede kapitalindskud</v>
      </c>
      <c r="D471" s="93" t="str">
        <f>'Noter til rentebærende poster'!AQ32</f>
        <v>NRP_Rp_2_Passiv_EftKap</v>
      </c>
      <c r="E471" s="30">
        <f>'Noter til rentebærende poster'!L32</f>
        <v>0</v>
      </c>
      <c r="F471" s="1"/>
      <c r="G471" s="1"/>
      <c r="H471" s="1"/>
      <c r="I471" s="1"/>
      <c r="J471" s="1"/>
      <c r="K471" s="1"/>
      <c r="L471" s="92"/>
      <c r="M471" s="92"/>
      <c r="N471" s="92"/>
      <c r="O471" s="92"/>
      <c r="Q471" s="15">
        <f t="shared" si="36"/>
        <v>22</v>
      </c>
      <c r="R471" s="15" t="str">
        <f t="shared" ca="1" si="37"/>
        <v>'Noter til rentebærende poster'!L32</v>
      </c>
    </row>
    <row r="472" spans="1:18">
      <c r="A472" s="1" t="str">
        <f t="shared" ca="1" si="27"/>
        <v>'Noter til rentebærende poster'</v>
      </c>
      <c r="B472" s="1"/>
      <c r="C472" s="1" t="str">
        <f t="shared" si="35"/>
        <v>Øvrige renteudgifter</v>
      </c>
      <c r="D472" s="93" t="str">
        <f>'Noter til rentebærende poster'!AQ33</f>
        <v>NRP_Rp_2_Passiv_Oevr</v>
      </c>
      <c r="E472" s="30">
        <f>'Noter til rentebærende poster'!L33</f>
        <v>0</v>
      </c>
      <c r="F472" s="1"/>
      <c r="G472" s="1"/>
      <c r="H472" s="1"/>
      <c r="I472" s="1"/>
      <c r="J472" s="1"/>
      <c r="K472" s="1"/>
      <c r="L472" s="92"/>
      <c r="M472" s="92"/>
      <c r="N472" s="92"/>
      <c r="O472" s="92"/>
      <c r="Q472" s="15">
        <f t="shared" si="36"/>
        <v>20</v>
      </c>
      <c r="R472" s="15" t="str">
        <f t="shared" ca="1" si="37"/>
        <v>'Noter til rentebærende poster'!L33</v>
      </c>
    </row>
    <row r="473" spans="1:18">
      <c r="A473" s="1" t="str">
        <f t="shared" ca="1" si="27"/>
        <v>'Noter til rentebærende poster'</v>
      </c>
      <c r="B473" s="1"/>
      <c r="C473" s="1" t="str">
        <f t="shared" si="35"/>
        <v>Rentebærende passiver i alt</v>
      </c>
      <c r="D473" s="93" t="str">
        <f>'Noter til rentebærende poster'!AQ34</f>
        <v>NRP_Rp_2_Passiv_Ialt</v>
      </c>
      <c r="E473" s="30">
        <f>'Noter til rentebærende poster'!L34</f>
        <v>0</v>
      </c>
      <c r="F473" s="1"/>
      <c r="G473" s="1"/>
      <c r="H473" s="1"/>
      <c r="I473" s="1"/>
      <c r="J473" s="1"/>
      <c r="K473" s="1"/>
      <c r="L473" s="92"/>
      <c r="M473" s="92"/>
      <c r="N473" s="92"/>
      <c r="O473" s="92"/>
      <c r="Q473" s="15">
        <f t="shared" si="36"/>
        <v>20</v>
      </c>
      <c r="R473" s="15" t="str">
        <f t="shared" ca="1" si="37"/>
        <v>'Noter til rentebærende poster'!L34</v>
      </c>
    </row>
    <row r="474" spans="1:18">
      <c r="A474" s="1" t="str">
        <f t="shared" ca="1" si="27"/>
        <v>'Noter til rentebærende poster'</v>
      </c>
      <c r="B474" s="1" t="str">
        <f>'Noter til rentebærende poster'!A1</f>
        <v>Noter til rentebærende poster</v>
      </c>
      <c r="C474" s="1" t="str">
        <f t="shared" si="35"/>
        <v>Kassebeholdning mv.</v>
      </c>
      <c r="D474" s="93" t="str">
        <f>'Noter til rentebærende poster'!AR7</f>
        <v>NRP_Rp_2,5_Aktiv_Kasse</v>
      </c>
      <c r="E474" s="30">
        <f>'Noter til rentebærende poster'!M7</f>
        <v>0</v>
      </c>
      <c r="F474" s="1"/>
      <c r="G474" s="1"/>
      <c r="H474" s="1"/>
      <c r="I474" s="1"/>
      <c r="J474" s="1"/>
      <c r="K474" s="1"/>
      <c r="L474" s="92"/>
      <c r="M474" s="92"/>
      <c r="N474" s="92"/>
      <c r="O474" s="92"/>
      <c r="Q474" s="15">
        <f t="shared" si="36"/>
        <v>22</v>
      </c>
      <c r="R474" s="15" t="str">
        <f t="shared" ca="1" si="37"/>
        <v>'Noter til rentebærende poster'!M7</v>
      </c>
    </row>
    <row r="475" spans="1:18">
      <c r="A475" s="1" t="str">
        <f t="shared" ca="1" si="27"/>
        <v>'Noter til rentebærende poster'</v>
      </c>
      <c r="B475" s="1"/>
      <c r="C475" s="1" t="str">
        <f t="shared" si="35"/>
        <v>… heraf: Anfordringstilgodehavender hos centralbanker</v>
      </c>
      <c r="D475" s="93" t="str">
        <f>'Noter til rentebærende poster'!AR8</f>
        <v>NRP_Rp_2,5_Aktiv_Kasse_Anf</v>
      </c>
      <c r="E475" s="30">
        <f>'Noter til rentebærende poster'!M8</f>
        <v>0</v>
      </c>
      <c r="F475" s="1"/>
      <c r="G475" s="1"/>
      <c r="H475" s="1"/>
      <c r="I475" s="1"/>
      <c r="J475" s="1"/>
      <c r="K475" s="1"/>
      <c r="L475" s="92"/>
      <c r="M475" s="92"/>
      <c r="N475" s="92"/>
      <c r="O475" s="92"/>
      <c r="Q475" s="15">
        <f t="shared" si="36"/>
        <v>26</v>
      </c>
      <c r="R475" s="15" t="str">
        <f t="shared" ca="1" si="37"/>
        <v>'Noter til rentebærende poster'!M8</v>
      </c>
    </row>
    <row r="476" spans="1:18">
      <c r="A476" s="1" t="str">
        <f t="shared" ca="1" si="27"/>
        <v>'Noter til rentebærende poster'</v>
      </c>
      <c r="B476" s="1"/>
      <c r="C476" s="1" t="str">
        <f t="shared" si="35"/>
        <v>Tilgodehavender hos kreditinstitutter og centralbanker</v>
      </c>
      <c r="D476" s="93" t="str">
        <f>'Noter til rentebærende poster'!AR9</f>
        <v>NRP_Rp_2,5_Aktiv_Tilg</v>
      </c>
      <c r="E476" s="30">
        <f>'Noter til rentebærende poster'!M9</f>
        <v>0</v>
      </c>
      <c r="F476" s="1"/>
      <c r="G476" s="1"/>
      <c r="H476" s="1"/>
      <c r="I476" s="1"/>
      <c r="J476" s="1"/>
      <c r="K476" s="1"/>
      <c r="L476" s="92"/>
      <c r="M476" s="92"/>
      <c r="N476" s="92"/>
      <c r="O476" s="92"/>
      <c r="Q476" s="15">
        <f t="shared" si="36"/>
        <v>21</v>
      </c>
      <c r="R476" s="15" t="str">
        <f t="shared" ca="1" si="37"/>
        <v>'Noter til rentebærende poster'!M9</v>
      </c>
    </row>
    <row r="477" spans="1:18">
      <c r="A477" s="1" t="str">
        <f t="shared" ca="1" si="27"/>
        <v>'Noter til rentebærende poster'</v>
      </c>
      <c r="B477" s="1"/>
      <c r="C477" s="1" t="str">
        <f t="shared" si="35"/>
        <v>Udlån og andre tilgodehavender</v>
      </c>
      <c r="D477" s="93" t="str">
        <f>'Noter til rentebærende poster'!AR10</f>
        <v>NRP_Rp_2,5_Aktiv_Udl</v>
      </c>
      <c r="E477" s="30">
        <f>'Noter til rentebærende poster'!M10</f>
        <v>0</v>
      </c>
      <c r="F477" s="1"/>
      <c r="G477" s="1"/>
      <c r="H477" s="1"/>
      <c r="I477" s="1"/>
      <c r="J477" s="1"/>
      <c r="K477" s="1"/>
      <c r="L477" s="92"/>
      <c r="M477" s="92"/>
      <c r="N477" s="92"/>
      <c r="O477" s="92"/>
      <c r="Q477" s="15">
        <f t="shared" si="36"/>
        <v>20</v>
      </c>
      <c r="R477" s="15" t="str">
        <f t="shared" ca="1" si="37"/>
        <v>'Noter til rentebærende poster'!M10</v>
      </c>
    </row>
    <row r="478" spans="1:18">
      <c r="A478" s="1" t="str">
        <f t="shared" ca="1" si="27"/>
        <v>'Noter til rentebærende poster'</v>
      </c>
      <c r="B478" s="1"/>
      <c r="C478" s="1" t="str">
        <f t="shared" si="35"/>
        <v>… heraf: Bankudlån</v>
      </c>
      <c r="D478" s="93" t="str">
        <f>'Noter til rentebærende poster'!AR11</f>
        <v>NRP_Rp_2,5_Aktiv_Udl_Bank</v>
      </c>
      <c r="E478" s="30">
        <f>'Noter til rentebærende poster'!M11</f>
        <v>0</v>
      </c>
      <c r="F478" s="1"/>
      <c r="G478" s="1"/>
      <c r="H478" s="1"/>
      <c r="I478" s="1"/>
      <c r="J478" s="1"/>
      <c r="K478" s="1"/>
      <c r="L478" s="92"/>
      <c r="M478" s="92"/>
      <c r="N478" s="92"/>
      <c r="O478" s="92"/>
      <c r="Q478" s="15">
        <f t="shared" si="36"/>
        <v>25</v>
      </c>
      <c r="R478" s="15" t="str">
        <f t="shared" ca="1" si="37"/>
        <v>'Noter til rentebærende poster'!M11</v>
      </c>
    </row>
    <row r="479" spans="1:18">
      <c r="A479" s="1" t="str">
        <f t="shared" ca="1" si="27"/>
        <v>'Noter til rentebærende poster'</v>
      </c>
      <c r="B479" s="1"/>
      <c r="C479" s="1" t="str">
        <f t="shared" si="35"/>
        <v xml:space="preserve">   … heraf: Reverse udlån</v>
      </c>
      <c r="D479" s="93" t="str">
        <f>'Noter til rentebærende poster'!AR12</f>
        <v>NRP_Rp_2,5_Aktiv_Udl_Bank_Rev</v>
      </c>
      <c r="E479" s="30">
        <f>'Noter til rentebærende poster'!M12</f>
        <v>0</v>
      </c>
      <c r="F479" s="1"/>
      <c r="G479" s="1"/>
      <c r="H479" s="1"/>
      <c r="I479" s="1"/>
      <c r="J479" s="1"/>
      <c r="K479" s="1"/>
      <c r="L479" s="92"/>
      <c r="M479" s="92"/>
      <c r="N479" s="92"/>
      <c r="O479" s="92"/>
      <c r="Q479" s="15">
        <f t="shared" si="36"/>
        <v>29</v>
      </c>
      <c r="R479" s="15" t="str">
        <f t="shared" ca="1" si="37"/>
        <v>'Noter til rentebærende poster'!M12</v>
      </c>
    </row>
    <row r="480" spans="1:18">
      <c r="A480" s="1" t="str">
        <f t="shared" ca="1" si="27"/>
        <v>'Noter til rentebærende poster'</v>
      </c>
      <c r="B480" s="1"/>
      <c r="C480" s="1" t="str">
        <f t="shared" si="35"/>
        <v xml:space="preserve">   … heraf: Øvrige bankudlån</v>
      </c>
      <c r="D480" s="93" t="str">
        <f>'Noter til rentebærende poster'!AR13</f>
        <v>NRP_Rp_2,5_Aktiv_Udl_Bank_xRev</v>
      </c>
      <c r="E480" s="30">
        <f>'Noter til rentebærende poster'!M13</f>
        <v>0</v>
      </c>
      <c r="F480" s="1"/>
      <c r="G480" s="1"/>
      <c r="H480" s="1"/>
      <c r="I480" s="1"/>
      <c r="J480" s="1"/>
      <c r="K480" s="1"/>
      <c r="L480" s="92"/>
      <c r="M480" s="92"/>
      <c r="N480" s="92"/>
      <c r="O480" s="92"/>
      <c r="Q480" s="15">
        <f t="shared" si="36"/>
        <v>30</v>
      </c>
      <c r="R480" s="15" t="str">
        <f t="shared" ca="1" si="37"/>
        <v>'Noter til rentebærende poster'!M13</v>
      </c>
    </row>
    <row r="481" spans="1:18">
      <c r="A481" s="1" t="str">
        <f t="shared" ca="1" si="27"/>
        <v>'Noter til rentebærende poster'</v>
      </c>
      <c r="B481" s="1"/>
      <c r="C481" s="1" t="str">
        <f t="shared" si="35"/>
        <v>… heraf: Realkreditudlån</v>
      </c>
      <c r="D481" s="93" t="str">
        <f>'Noter til rentebærende poster'!AR14</f>
        <v>NRP_Rp_2,5_Aktiv_Udl_Real</v>
      </c>
      <c r="E481" s="30">
        <f>'Noter til rentebærende poster'!M14</f>
        <v>0</v>
      </c>
      <c r="F481" s="1"/>
      <c r="G481" s="1"/>
      <c r="H481" s="1"/>
      <c r="I481" s="1"/>
      <c r="J481" s="1"/>
      <c r="K481" s="1"/>
      <c r="L481" s="92"/>
      <c r="M481" s="92"/>
      <c r="N481" s="92"/>
      <c r="O481" s="92"/>
      <c r="Q481" s="15">
        <f t="shared" si="36"/>
        <v>25</v>
      </c>
      <c r="R481" s="15" t="str">
        <f t="shared" ca="1" si="37"/>
        <v>'Noter til rentebærende poster'!M14</v>
      </c>
    </row>
    <row r="482" spans="1:18">
      <c r="A482" s="1" t="str">
        <f t="shared" ca="1" si="27"/>
        <v>'Noter til rentebærende poster'</v>
      </c>
      <c r="B482" s="1"/>
      <c r="C482" s="1" t="str">
        <f t="shared" si="35"/>
        <v>… heraf: Bidrag</v>
      </c>
      <c r="D482" s="93" t="str">
        <f>'Noter til rentebærende poster'!AR15</f>
        <v>NRP_Rp_2,5_Aktiv_Bidrag</v>
      </c>
      <c r="E482" s="30">
        <f>'Noter til rentebærende poster'!M15</f>
        <v>0</v>
      </c>
      <c r="F482" s="1"/>
      <c r="G482" s="1"/>
      <c r="H482" s="1"/>
      <c r="I482" s="1"/>
      <c r="J482" s="1"/>
      <c r="K482" s="1"/>
      <c r="L482" s="92"/>
      <c r="M482" s="92"/>
      <c r="N482" s="92"/>
      <c r="O482" s="92"/>
      <c r="Q482" s="15">
        <f t="shared" si="36"/>
        <v>23</v>
      </c>
      <c r="R482" s="15" t="str">
        <f t="shared" ca="1" si="37"/>
        <v>'Noter til rentebærende poster'!M15</v>
      </c>
    </row>
    <row r="483" spans="1:18">
      <c r="A483" s="1" t="str">
        <f t="shared" ca="1" si="27"/>
        <v>'Noter til rentebærende poster'</v>
      </c>
      <c r="B483" s="1"/>
      <c r="C483" s="1" t="str">
        <f t="shared" si="35"/>
        <v>… heraf: Øvrige udlån og tilgodehavender</v>
      </c>
      <c r="D483" s="93" t="str">
        <f>'Noter til rentebærende poster'!AR16</f>
        <v>NRP_Rp_2,5_Aktiv_Udl_Oevr</v>
      </c>
      <c r="E483" s="30">
        <f>'Noter til rentebærende poster'!M16</f>
        <v>0</v>
      </c>
      <c r="F483" s="1"/>
      <c r="G483" s="1"/>
      <c r="H483" s="1"/>
      <c r="I483" s="1"/>
      <c r="J483" s="1"/>
      <c r="K483" s="1"/>
      <c r="L483" s="92"/>
      <c r="M483" s="92"/>
      <c r="N483" s="92"/>
      <c r="O483" s="92"/>
      <c r="Q483" s="15">
        <f t="shared" si="36"/>
        <v>25</v>
      </c>
      <c r="R483" s="15" t="str">
        <f t="shared" ca="1" si="37"/>
        <v>'Noter til rentebærende poster'!M16</v>
      </c>
    </row>
    <row r="484" spans="1:18">
      <c r="A484" s="1" t="str">
        <f t="shared" ca="1" si="27"/>
        <v>'Noter til rentebærende poster'</v>
      </c>
      <c r="B484" s="1"/>
      <c r="C484" s="1" t="str">
        <f t="shared" si="35"/>
        <v>Obligationer</v>
      </c>
      <c r="D484" s="93" t="str">
        <f>'Noter til rentebærende poster'!AR17</f>
        <v>NRP_Rp_2,5_Aktiv_Obl</v>
      </c>
      <c r="E484" s="30">
        <f>'Noter til rentebærende poster'!M17</f>
        <v>0</v>
      </c>
      <c r="F484" s="1"/>
      <c r="G484" s="1"/>
      <c r="H484" s="1"/>
      <c r="I484" s="1"/>
      <c r="J484" s="1"/>
      <c r="K484" s="1"/>
      <c r="L484" s="92"/>
      <c r="M484" s="92"/>
      <c r="N484" s="92"/>
      <c r="O484" s="92"/>
      <c r="Q484" s="15">
        <f t="shared" si="36"/>
        <v>20</v>
      </c>
      <c r="R484" s="15" t="str">
        <f t="shared" ca="1" si="37"/>
        <v>'Noter til rentebærende poster'!M17</v>
      </c>
    </row>
    <row r="485" spans="1:18">
      <c r="A485" s="1" t="str">
        <f t="shared" ca="1" si="27"/>
        <v>'Noter til rentebærende poster'</v>
      </c>
      <c r="B485" s="1"/>
      <c r="C485" s="1" t="str">
        <f t="shared" si="35"/>
        <v>… heraf: Obligationer til dagsværdi</v>
      </c>
      <c r="D485" s="93" t="str">
        <f>'Noter til rentebærende poster'!AR18</f>
        <v>NRP_Rp_2,5_Aktiv_Obl_DV</v>
      </c>
      <c r="E485" s="30">
        <f>'Noter til rentebærende poster'!M18</f>
        <v>0</v>
      </c>
      <c r="F485" s="1"/>
      <c r="G485" s="1"/>
      <c r="H485" s="1"/>
      <c r="I485" s="1"/>
      <c r="J485" s="1"/>
      <c r="K485" s="1"/>
      <c r="L485" s="92"/>
      <c r="M485" s="92"/>
      <c r="N485" s="92"/>
      <c r="O485" s="92"/>
      <c r="Q485" s="15">
        <f t="shared" si="36"/>
        <v>23</v>
      </c>
      <c r="R485" s="15" t="str">
        <f t="shared" ca="1" si="37"/>
        <v>'Noter til rentebærende poster'!M18</v>
      </c>
    </row>
    <row r="486" spans="1:18">
      <c r="A486" s="1" t="str">
        <f t="shared" ca="1" si="27"/>
        <v>'Noter til rentebærende poster'</v>
      </c>
      <c r="B486" s="1"/>
      <c r="C486" s="1" t="str">
        <f t="shared" si="35"/>
        <v>… heraf: Obligationer til amortiseret kostpris</v>
      </c>
      <c r="D486" s="93" t="str">
        <f>'Noter til rentebærende poster'!AR19</f>
        <v>NRP_Rp_2,5_Aktiv_Obl_AK</v>
      </c>
      <c r="E486" s="30">
        <f>'Noter til rentebærende poster'!M19</f>
        <v>0</v>
      </c>
      <c r="F486" s="1"/>
      <c r="G486" s="1"/>
      <c r="H486" s="1"/>
      <c r="I486" s="1"/>
      <c r="J486" s="1"/>
      <c r="K486" s="1"/>
      <c r="L486" s="92"/>
      <c r="M486" s="92"/>
      <c r="N486" s="92"/>
      <c r="O486" s="92"/>
      <c r="Q486" s="15">
        <f t="shared" si="36"/>
        <v>23</v>
      </c>
      <c r="R486" s="15" t="str">
        <f t="shared" ca="1" si="37"/>
        <v>'Noter til rentebærende poster'!M19</v>
      </c>
    </row>
    <row r="487" spans="1:18">
      <c r="A487" s="1" t="str">
        <f t="shared" ca="1" si="27"/>
        <v>'Noter til rentebærende poster'</v>
      </c>
      <c r="B487" s="1"/>
      <c r="C487" s="1" t="str">
        <f t="shared" si="35"/>
        <v>Afledte finansielle instrumenter i alt</v>
      </c>
      <c r="D487" s="93" t="str">
        <f>'Noter til rentebærende poster'!AR20</f>
        <v>NRP_Rp_2,5_Aktiv_Afl</v>
      </c>
      <c r="E487" s="30">
        <f>'Noter til rentebærende poster'!M20</f>
        <v>0</v>
      </c>
      <c r="F487" s="1"/>
      <c r="G487" s="1"/>
      <c r="H487" s="1"/>
      <c r="I487" s="1"/>
      <c r="J487" s="1"/>
      <c r="K487" s="1"/>
      <c r="L487" s="92"/>
      <c r="M487" s="92"/>
      <c r="N487" s="92"/>
      <c r="O487" s="92"/>
      <c r="Q487" s="15">
        <f t="shared" si="36"/>
        <v>20</v>
      </c>
      <c r="R487" s="15" t="str">
        <f t="shared" ca="1" si="37"/>
        <v>'Noter til rentebærende poster'!M20</v>
      </c>
    </row>
    <row r="488" spans="1:18">
      <c r="A488" s="1" t="str">
        <f t="shared" ca="1" si="27"/>
        <v>'Noter til rentebærende poster'</v>
      </c>
      <c r="B488" s="1"/>
      <c r="C488" s="1" t="str">
        <f t="shared" si="35"/>
        <v>… heraf: Finansielle instrumenter som udgør et aktiv (modtagerben)</v>
      </c>
      <c r="D488" s="93" t="str">
        <f>'Noter til rentebærende poster'!AR21</f>
        <v>NRP_Rp_2,5_Aktiv_Afl_Aktiv</v>
      </c>
      <c r="E488" s="30">
        <f>'Noter til rentebærende poster'!M21</f>
        <v>0</v>
      </c>
      <c r="F488" s="1"/>
      <c r="G488" s="1"/>
      <c r="H488" s="1"/>
      <c r="I488" s="1"/>
      <c r="J488" s="1"/>
      <c r="K488" s="1"/>
      <c r="L488" s="92"/>
      <c r="M488" s="92"/>
      <c r="N488" s="92"/>
      <c r="O488" s="92"/>
      <c r="Q488" s="15">
        <f t="shared" si="36"/>
        <v>26</v>
      </c>
      <c r="R488" s="15" t="str">
        <f t="shared" ca="1" si="37"/>
        <v>'Noter til rentebærende poster'!M21</v>
      </c>
    </row>
    <row r="489" spans="1:18">
      <c r="A489" s="1" t="str">
        <f t="shared" ca="1" si="27"/>
        <v>'Noter til rentebærende poster'</v>
      </c>
      <c r="B489" s="1"/>
      <c r="C489" s="1" t="str">
        <f t="shared" si="35"/>
        <v>… heraf: Finansielle instrumenter som udgør et passiv (betalerben)</v>
      </c>
      <c r="D489" s="93" t="str">
        <f>'Noter til rentebærende poster'!AR22</f>
        <v>NRP_Rp_2,5_Aktiv_Afl_Passiv</v>
      </c>
      <c r="E489" s="30">
        <f>'Noter til rentebærende poster'!M22</f>
        <v>0</v>
      </c>
      <c r="F489" s="1"/>
      <c r="G489" s="1"/>
      <c r="H489" s="1"/>
      <c r="I489" s="1"/>
      <c r="J489" s="1"/>
      <c r="K489" s="1"/>
      <c r="L489" s="92"/>
      <c r="M489" s="92"/>
      <c r="N489" s="92"/>
      <c r="O489" s="92"/>
      <c r="Q489" s="15">
        <f t="shared" si="36"/>
        <v>27</v>
      </c>
      <c r="R489" s="15" t="str">
        <f t="shared" ca="1" si="37"/>
        <v>'Noter til rentebærende poster'!M22</v>
      </c>
    </row>
    <row r="490" spans="1:18">
      <c r="A490" s="1" t="str">
        <f t="shared" ca="1" si="27"/>
        <v>'Noter til rentebærende poster'</v>
      </c>
      <c r="B490" s="1"/>
      <c r="C490" s="1" t="str">
        <f t="shared" si="35"/>
        <v>Øvrige renteindtægter</v>
      </c>
      <c r="D490" s="93" t="str">
        <f>'Noter til rentebærende poster'!AR23</f>
        <v>NRP_Rp_2,5_Aktiv_Oevr</v>
      </c>
      <c r="E490" s="30">
        <f>'Noter til rentebærende poster'!M23</f>
        <v>0</v>
      </c>
      <c r="F490" s="1"/>
      <c r="G490" s="1"/>
      <c r="H490" s="1"/>
      <c r="I490" s="1"/>
      <c r="J490" s="1"/>
      <c r="K490" s="1"/>
      <c r="L490" s="92"/>
      <c r="M490" s="92"/>
      <c r="N490" s="92"/>
      <c r="O490" s="92"/>
      <c r="Q490" s="15">
        <f t="shared" si="36"/>
        <v>21</v>
      </c>
      <c r="R490" s="15" t="str">
        <f t="shared" ca="1" si="37"/>
        <v>'Noter til rentebærende poster'!M23</v>
      </c>
    </row>
    <row r="491" spans="1:18">
      <c r="A491" s="1" t="str">
        <f t="shared" ca="1" si="27"/>
        <v>'Noter til rentebærende poster'</v>
      </c>
      <c r="B491" s="1"/>
      <c r="C491" s="1" t="str">
        <f t="shared" si="35"/>
        <v>Rentebærende aktiver i alt</v>
      </c>
      <c r="D491" s="93" t="str">
        <f>'Noter til rentebærende poster'!AR24</f>
        <v>NRP_Rp_2,5_Aktiv_Ialt</v>
      </c>
      <c r="E491" s="30">
        <f>'Noter til rentebærende poster'!M24</f>
        <v>0</v>
      </c>
      <c r="F491" s="1"/>
      <c r="G491" s="1"/>
      <c r="H491" s="1"/>
      <c r="I491" s="1"/>
      <c r="J491" s="1"/>
      <c r="K491" s="1"/>
      <c r="L491" s="92"/>
      <c r="M491" s="92"/>
      <c r="N491" s="92"/>
      <c r="O491" s="92"/>
      <c r="Q491" s="15">
        <f t="shared" si="36"/>
        <v>21</v>
      </c>
      <c r="R491" s="15" t="str">
        <f t="shared" ca="1" si="37"/>
        <v>'Noter til rentebærende poster'!M24</v>
      </c>
    </row>
    <row r="492" spans="1:18">
      <c r="A492" s="1" t="str">
        <f t="shared" ca="1" si="27"/>
        <v>'Noter til rentebærende poster'</v>
      </c>
      <c r="B492" s="1"/>
      <c r="C492" s="1" t="str">
        <f t="shared" si="35"/>
        <v>Gæld til kreditinstitutter og centralbanker</v>
      </c>
      <c r="D492" s="93" t="str">
        <f>'Noter til rentebærende poster'!AR27</f>
        <v>NRP_Rp_2,5_Passiv_Kredinst</v>
      </c>
      <c r="E492" s="30">
        <f>'Noter til rentebærende poster'!M27</f>
        <v>0</v>
      </c>
      <c r="F492" s="1"/>
      <c r="G492" s="1"/>
      <c r="H492" s="1"/>
      <c r="I492" s="1"/>
      <c r="J492" s="1"/>
      <c r="K492" s="1"/>
      <c r="L492" s="92"/>
      <c r="M492" s="92"/>
      <c r="N492" s="92"/>
      <c r="O492" s="92"/>
      <c r="Q492" s="15">
        <f t="shared" si="36"/>
        <v>26</v>
      </c>
      <c r="R492" s="15" t="str">
        <f t="shared" ca="1" si="37"/>
        <v>'Noter til rentebærende poster'!M27</v>
      </c>
    </row>
    <row r="493" spans="1:18">
      <c r="A493" s="1" t="str">
        <f t="shared" ca="1" si="27"/>
        <v>'Noter til rentebærende poster'</v>
      </c>
      <c r="B493" s="1"/>
      <c r="C493" s="1" t="str">
        <f t="shared" si="35"/>
        <v>Indlån og anden gæld</v>
      </c>
      <c r="D493" s="93" t="str">
        <f>'Noter til rentebærende poster'!AR28</f>
        <v>NRP_Rp_2,5_Passiv_Indlaan</v>
      </c>
      <c r="E493" s="30">
        <f>'Noter til rentebærende poster'!M28</f>
        <v>0</v>
      </c>
      <c r="F493" s="1"/>
      <c r="G493" s="1"/>
      <c r="H493" s="1"/>
      <c r="I493" s="1"/>
      <c r="J493" s="1"/>
      <c r="K493" s="1"/>
      <c r="L493" s="92"/>
      <c r="M493" s="92"/>
      <c r="N493" s="92"/>
      <c r="O493" s="92"/>
      <c r="Q493" s="15">
        <f t="shared" si="36"/>
        <v>25</v>
      </c>
      <c r="R493" s="15" t="str">
        <f t="shared" ca="1" si="37"/>
        <v>'Noter til rentebærende poster'!M28</v>
      </c>
    </row>
    <row r="494" spans="1:18">
      <c r="A494" s="1" t="str">
        <f t="shared" ca="1" si="27"/>
        <v>'Noter til rentebærende poster'</v>
      </c>
      <c r="B494" s="1"/>
      <c r="C494" s="1" t="str">
        <f t="shared" si="35"/>
        <v>Udstedte obligationer</v>
      </c>
      <c r="D494" s="93" t="str">
        <f>'Noter til rentebærende poster'!AR29</f>
        <v>NRP_Rp_2,5_Passiv_UdsObl</v>
      </c>
      <c r="E494" s="30">
        <f>'Noter til rentebærende poster'!M29</f>
        <v>0</v>
      </c>
      <c r="F494" s="1"/>
      <c r="G494" s="1"/>
      <c r="H494" s="1"/>
      <c r="I494" s="1"/>
      <c r="J494" s="1"/>
      <c r="K494" s="1"/>
      <c r="L494" s="92"/>
      <c r="M494" s="92"/>
      <c r="N494" s="92"/>
      <c r="O494" s="92"/>
      <c r="Q494" s="15">
        <f t="shared" si="36"/>
        <v>24</v>
      </c>
      <c r="R494" s="15" t="str">
        <f t="shared" ca="1" si="37"/>
        <v>'Noter til rentebærende poster'!M29</v>
      </c>
    </row>
    <row r="495" spans="1:18">
      <c r="A495" s="1" t="str">
        <f t="shared" ca="1" si="27"/>
        <v>'Noter til rentebærende poster'</v>
      </c>
      <c r="B495" s="1"/>
      <c r="C495" s="1" t="str">
        <f t="shared" si="35"/>
        <v>… heraf: Realkreditobligationer</v>
      </c>
      <c r="D495" s="93" t="str">
        <f>'Noter til rentebærende poster'!AR30</f>
        <v>NRP_Rp_2,5_Pas_UdsObl_Real</v>
      </c>
      <c r="E495" s="30">
        <f>'Noter til rentebærende poster'!M30</f>
        <v>0</v>
      </c>
      <c r="F495" s="1"/>
      <c r="G495" s="1"/>
      <c r="H495" s="1"/>
      <c r="I495" s="1"/>
      <c r="J495" s="1"/>
      <c r="K495" s="1"/>
      <c r="L495" s="92"/>
      <c r="M495" s="92"/>
      <c r="N495" s="92"/>
      <c r="O495" s="92"/>
      <c r="Q495" s="15">
        <f t="shared" si="36"/>
        <v>26</v>
      </c>
      <c r="R495" s="15" t="str">
        <f t="shared" ca="1" si="37"/>
        <v>'Noter til rentebærende poster'!M30</v>
      </c>
    </row>
    <row r="496" spans="1:18">
      <c r="A496" s="1" t="str">
        <f t="shared" ca="1" si="27"/>
        <v>'Noter til rentebærende poster'</v>
      </c>
      <c r="B496" s="1"/>
      <c r="C496" s="1" t="str">
        <f t="shared" si="35"/>
        <v>… heraf: Øvrige udstedte obligationer</v>
      </c>
      <c r="D496" s="93" t="str">
        <f>'Noter til rentebærende poster'!AR31</f>
        <v>NRP_Rp_2,5_Pas_UdsObl_Oevr</v>
      </c>
      <c r="E496" s="30">
        <f>'Noter til rentebærende poster'!M31</f>
        <v>0</v>
      </c>
      <c r="F496" s="1"/>
      <c r="G496" s="1"/>
      <c r="H496" s="1"/>
      <c r="I496" s="1"/>
      <c r="J496" s="1"/>
      <c r="K496" s="1"/>
      <c r="L496" s="92"/>
      <c r="M496" s="92"/>
      <c r="N496" s="92"/>
      <c r="O496" s="92"/>
      <c r="Q496" s="15">
        <f t="shared" si="36"/>
        <v>26</v>
      </c>
      <c r="R496" s="15" t="str">
        <f t="shared" ca="1" si="37"/>
        <v>'Noter til rentebærende poster'!M31</v>
      </c>
    </row>
    <row r="497" spans="1:18">
      <c r="A497" s="1" t="str">
        <f t="shared" ca="1" si="27"/>
        <v>'Noter til rentebærende poster'</v>
      </c>
      <c r="B497" s="1"/>
      <c r="C497" s="1" t="str">
        <f t="shared" ref="C497:C551" si="38">C471</f>
        <v>Efterstillede kapitalindskud</v>
      </c>
      <c r="D497" s="93" t="str">
        <f>'Noter til rentebærende poster'!AR32</f>
        <v>NRP_Rp_2,5_Passiv_EftKap</v>
      </c>
      <c r="E497" s="30">
        <f>'Noter til rentebærende poster'!M32</f>
        <v>0</v>
      </c>
      <c r="F497" s="1"/>
      <c r="G497" s="1"/>
      <c r="H497" s="1"/>
      <c r="I497" s="1"/>
      <c r="J497" s="1"/>
      <c r="K497" s="1"/>
      <c r="L497" s="92"/>
      <c r="M497" s="92"/>
      <c r="N497" s="92"/>
      <c r="O497" s="92"/>
      <c r="Q497" s="15">
        <f t="shared" si="36"/>
        <v>24</v>
      </c>
      <c r="R497" s="15" t="str">
        <f t="shared" ca="1" si="37"/>
        <v>'Noter til rentebærende poster'!M32</v>
      </c>
    </row>
    <row r="498" spans="1:18">
      <c r="A498" s="1" t="str">
        <f t="shared" ca="1" si="27"/>
        <v>'Noter til rentebærende poster'</v>
      </c>
      <c r="B498" s="1"/>
      <c r="C498" s="1" t="str">
        <f t="shared" si="38"/>
        <v>Øvrige renteudgifter</v>
      </c>
      <c r="D498" s="93" t="str">
        <f>'Noter til rentebærende poster'!AR33</f>
        <v>NRP_Rp_2,5_Passiv_Oevr</v>
      </c>
      <c r="E498" s="30">
        <f>'Noter til rentebærende poster'!M33</f>
        <v>0</v>
      </c>
      <c r="F498" s="1"/>
      <c r="G498" s="1"/>
      <c r="H498" s="1"/>
      <c r="I498" s="1"/>
      <c r="J498" s="1"/>
      <c r="K498" s="1"/>
      <c r="L498" s="92"/>
      <c r="M498" s="92"/>
      <c r="N498" s="92"/>
      <c r="O498" s="92"/>
      <c r="Q498" s="15">
        <f t="shared" si="36"/>
        <v>22</v>
      </c>
      <c r="R498" s="15" t="str">
        <f t="shared" ca="1" si="37"/>
        <v>'Noter til rentebærende poster'!M33</v>
      </c>
    </row>
    <row r="499" spans="1:18">
      <c r="A499" s="1" t="str">
        <f t="shared" ca="1" si="27"/>
        <v>'Noter til rentebærende poster'</v>
      </c>
      <c r="B499" s="1"/>
      <c r="C499" s="1" t="str">
        <f t="shared" si="38"/>
        <v>Rentebærende passiver i alt</v>
      </c>
      <c r="D499" s="93" t="str">
        <f>'Noter til rentebærende poster'!AR34</f>
        <v>NRP_Rp_2,5_Passiv_Ialt</v>
      </c>
      <c r="E499" s="30">
        <f>'Noter til rentebærende poster'!M34</f>
        <v>0</v>
      </c>
      <c r="F499" s="1"/>
      <c r="G499" s="1"/>
      <c r="H499" s="1"/>
      <c r="I499" s="1"/>
      <c r="J499" s="1"/>
      <c r="K499" s="1"/>
      <c r="L499" s="92"/>
      <c r="M499" s="92"/>
      <c r="N499" s="92"/>
      <c r="O499" s="92"/>
      <c r="Q499" s="15">
        <f t="shared" si="36"/>
        <v>22</v>
      </c>
      <c r="R499" s="15" t="str">
        <f t="shared" ca="1" si="37"/>
        <v>'Noter til rentebærende poster'!M34</v>
      </c>
    </row>
    <row r="500" spans="1:18">
      <c r="A500" s="1" t="str">
        <f t="shared" ca="1" si="27"/>
        <v>'Noter til rentebærende poster'</v>
      </c>
      <c r="B500" s="1" t="str">
        <f>'Noter til rentebærende poster'!A1</f>
        <v>Noter til rentebærende poster</v>
      </c>
      <c r="C500" s="1" t="str">
        <f t="shared" si="38"/>
        <v>Kassebeholdning mv.</v>
      </c>
      <c r="D500" s="93" t="str">
        <f>'Noter til rentebærende poster'!AS7</f>
        <v>NRP_Rp_3_Aktiv_Kasse</v>
      </c>
      <c r="E500" s="30">
        <f>'Noter til rentebærende poster'!N7</f>
        <v>0</v>
      </c>
      <c r="F500" s="1"/>
      <c r="G500" s="1"/>
      <c r="H500" s="1"/>
      <c r="I500" s="1"/>
      <c r="J500" s="1"/>
      <c r="K500" s="1"/>
      <c r="L500" s="92"/>
      <c r="M500" s="92"/>
      <c r="N500" s="92"/>
      <c r="O500" s="92"/>
      <c r="Q500" s="15">
        <f t="shared" si="36"/>
        <v>20</v>
      </c>
      <c r="R500" s="15" t="str">
        <f t="shared" ca="1" si="37"/>
        <v>'Noter til rentebærende poster'!N7</v>
      </c>
    </row>
    <row r="501" spans="1:18">
      <c r="A501" s="1" t="str">
        <f t="shared" ca="1" si="27"/>
        <v>'Noter til rentebærende poster'</v>
      </c>
      <c r="B501" s="1"/>
      <c r="C501" s="1" t="str">
        <f t="shared" si="38"/>
        <v>… heraf: Anfordringstilgodehavender hos centralbanker</v>
      </c>
      <c r="D501" s="93" t="str">
        <f>'Noter til rentebærende poster'!AS8</f>
        <v>NRP_Rp_3_Aktiv_Kasse_Anf</v>
      </c>
      <c r="E501" s="30">
        <f>'Noter til rentebærende poster'!N8</f>
        <v>0</v>
      </c>
      <c r="F501" s="1"/>
      <c r="G501" s="1"/>
      <c r="H501" s="1"/>
      <c r="I501" s="1"/>
      <c r="J501" s="1"/>
      <c r="K501" s="1"/>
      <c r="L501" s="92"/>
      <c r="M501" s="92"/>
      <c r="N501" s="92"/>
      <c r="O501" s="92"/>
      <c r="Q501" s="15">
        <f t="shared" si="36"/>
        <v>24</v>
      </c>
      <c r="R501" s="15" t="str">
        <f t="shared" ca="1" si="37"/>
        <v>'Noter til rentebærende poster'!N8</v>
      </c>
    </row>
    <row r="502" spans="1:18">
      <c r="A502" s="1" t="str">
        <f t="shared" ca="1" si="27"/>
        <v>'Noter til rentebærende poster'</v>
      </c>
      <c r="B502" s="1"/>
      <c r="C502" s="1" t="str">
        <f t="shared" si="38"/>
        <v>Tilgodehavender hos kreditinstitutter og centralbanker</v>
      </c>
      <c r="D502" s="93" t="str">
        <f>'Noter til rentebærende poster'!AS9</f>
        <v>NRP_Rp_3_Aktiv_Tilg</v>
      </c>
      <c r="E502" s="30">
        <f>'Noter til rentebærende poster'!N9</f>
        <v>0</v>
      </c>
      <c r="F502" s="1"/>
      <c r="G502" s="1"/>
      <c r="H502" s="1"/>
      <c r="I502" s="1"/>
      <c r="J502" s="1"/>
      <c r="K502" s="1"/>
      <c r="L502" s="92"/>
      <c r="M502" s="92"/>
      <c r="N502" s="92"/>
      <c r="O502" s="92"/>
      <c r="Q502" s="15">
        <f t="shared" si="36"/>
        <v>19</v>
      </c>
      <c r="R502" s="15" t="str">
        <f t="shared" ca="1" si="37"/>
        <v>'Noter til rentebærende poster'!N9</v>
      </c>
    </row>
    <row r="503" spans="1:18">
      <c r="A503" s="1" t="str">
        <f t="shared" ca="1" si="27"/>
        <v>'Noter til rentebærende poster'</v>
      </c>
      <c r="B503" s="1"/>
      <c r="C503" s="1" t="str">
        <f t="shared" si="38"/>
        <v>Udlån og andre tilgodehavender</v>
      </c>
      <c r="D503" s="93" t="str">
        <f>'Noter til rentebærende poster'!AS10</f>
        <v>NRP_Rp_3_Aktiv_Udl</v>
      </c>
      <c r="E503" s="30">
        <f>'Noter til rentebærende poster'!N10</f>
        <v>0</v>
      </c>
      <c r="F503" s="1"/>
      <c r="G503" s="1"/>
      <c r="H503" s="1"/>
      <c r="I503" s="1"/>
      <c r="J503" s="1"/>
      <c r="K503" s="1"/>
      <c r="L503" s="92"/>
      <c r="M503" s="92"/>
      <c r="N503" s="92"/>
      <c r="O503" s="92"/>
      <c r="Q503" s="15">
        <f t="shared" si="36"/>
        <v>18</v>
      </c>
      <c r="R503" s="15" t="str">
        <f t="shared" ca="1" si="37"/>
        <v>'Noter til rentebærende poster'!N10</v>
      </c>
    </row>
    <row r="504" spans="1:18">
      <c r="A504" s="1" t="str">
        <f t="shared" ca="1" si="27"/>
        <v>'Noter til rentebærende poster'</v>
      </c>
      <c r="B504" s="1"/>
      <c r="C504" s="1" t="str">
        <f t="shared" si="38"/>
        <v>… heraf: Bankudlån</v>
      </c>
      <c r="D504" s="93" t="str">
        <f>'Noter til rentebærende poster'!AS11</f>
        <v>NRP_Rp_3_Aktiv_Udl_Bank</v>
      </c>
      <c r="E504" s="30">
        <f>'Noter til rentebærende poster'!N11</f>
        <v>0</v>
      </c>
      <c r="F504" s="1"/>
      <c r="G504" s="1"/>
      <c r="H504" s="1"/>
      <c r="I504" s="1"/>
      <c r="J504" s="1"/>
      <c r="K504" s="1"/>
      <c r="L504" s="92"/>
      <c r="M504" s="92"/>
      <c r="N504" s="92"/>
      <c r="O504" s="92"/>
      <c r="Q504" s="15">
        <f t="shared" si="36"/>
        <v>23</v>
      </c>
      <c r="R504" s="15" t="str">
        <f t="shared" ca="1" si="37"/>
        <v>'Noter til rentebærende poster'!N11</v>
      </c>
    </row>
    <row r="505" spans="1:18">
      <c r="A505" s="1" t="str">
        <f t="shared" ca="1" si="27"/>
        <v>'Noter til rentebærende poster'</v>
      </c>
      <c r="B505" s="1"/>
      <c r="C505" s="1" t="str">
        <f t="shared" si="38"/>
        <v xml:space="preserve">   … heraf: Reverse udlån</v>
      </c>
      <c r="D505" s="93" t="str">
        <f>'Noter til rentebærende poster'!AS12</f>
        <v>NRP_Rp_3_Aktiv_Udl_Bank_Rev</v>
      </c>
      <c r="E505" s="30">
        <f>'Noter til rentebærende poster'!N12</f>
        <v>0</v>
      </c>
      <c r="F505" s="1"/>
      <c r="G505" s="1"/>
      <c r="H505" s="1"/>
      <c r="I505" s="1"/>
      <c r="J505" s="1"/>
      <c r="K505" s="1"/>
      <c r="L505" s="92"/>
      <c r="M505" s="92"/>
      <c r="N505" s="92"/>
      <c r="O505" s="92"/>
      <c r="Q505" s="15">
        <f t="shared" si="36"/>
        <v>27</v>
      </c>
      <c r="R505" s="15" t="str">
        <f t="shared" ca="1" si="37"/>
        <v>'Noter til rentebærende poster'!N12</v>
      </c>
    </row>
    <row r="506" spans="1:18">
      <c r="A506" s="1" t="str">
        <f t="shared" ca="1" si="27"/>
        <v>'Noter til rentebærende poster'</v>
      </c>
      <c r="B506" s="1"/>
      <c r="C506" s="1" t="str">
        <f t="shared" si="38"/>
        <v xml:space="preserve">   … heraf: Øvrige bankudlån</v>
      </c>
      <c r="D506" s="93" t="str">
        <f>'Noter til rentebærende poster'!AS13</f>
        <v>NRP_Rp_3_Aktiv_Udl_Bank_xRev</v>
      </c>
      <c r="E506" s="30">
        <f>'Noter til rentebærende poster'!N13</f>
        <v>0</v>
      </c>
      <c r="F506" s="1"/>
      <c r="G506" s="1"/>
      <c r="H506" s="1"/>
      <c r="I506" s="1"/>
      <c r="J506" s="1"/>
      <c r="K506" s="1"/>
      <c r="L506" s="92"/>
      <c r="M506" s="92"/>
      <c r="N506" s="92"/>
      <c r="O506" s="92"/>
      <c r="Q506" s="15">
        <f t="shared" si="36"/>
        <v>28</v>
      </c>
      <c r="R506" s="15" t="str">
        <f t="shared" ca="1" si="37"/>
        <v>'Noter til rentebærende poster'!N13</v>
      </c>
    </row>
    <row r="507" spans="1:18">
      <c r="A507" s="1" t="str">
        <f t="shared" ca="1" si="27"/>
        <v>'Noter til rentebærende poster'</v>
      </c>
      <c r="B507" s="1"/>
      <c r="C507" s="1" t="str">
        <f t="shared" si="38"/>
        <v>… heraf: Realkreditudlån</v>
      </c>
      <c r="D507" s="93" t="str">
        <f>'Noter til rentebærende poster'!AS14</f>
        <v>NRP_Rp_3_Aktiv_Udl_Real</v>
      </c>
      <c r="E507" s="30">
        <f>'Noter til rentebærende poster'!N14</f>
        <v>0</v>
      </c>
      <c r="F507" s="1"/>
      <c r="G507" s="1"/>
      <c r="H507" s="1"/>
      <c r="I507" s="1"/>
      <c r="J507" s="1"/>
      <c r="K507" s="1"/>
      <c r="L507" s="92"/>
      <c r="M507" s="92"/>
      <c r="N507" s="92"/>
      <c r="O507" s="92"/>
      <c r="Q507" s="15">
        <f t="shared" si="36"/>
        <v>23</v>
      </c>
      <c r="R507" s="15" t="str">
        <f t="shared" ca="1" si="37"/>
        <v>'Noter til rentebærende poster'!N14</v>
      </c>
    </row>
    <row r="508" spans="1:18">
      <c r="A508" s="1" t="str">
        <f t="shared" ca="1" si="27"/>
        <v>'Noter til rentebærende poster'</v>
      </c>
      <c r="B508" s="1"/>
      <c r="C508" s="1" t="str">
        <f t="shared" si="38"/>
        <v>… heraf: Bidrag</v>
      </c>
      <c r="D508" s="93" t="str">
        <f>'Noter til rentebærende poster'!AS15</f>
        <v>NRP_Rp_3_Aktiv_Bidrag</v>
      </c>
      <c r="E508" s="30">
        <f>'Noter til rentebærende poster'!N15</f>
        <v>0</v>
      </c>
      <c r="F508" s="1"/>
      <c r="G508" s="1"/>
      <c r="H508" s="1"/>
      <c r="I508" s="1"/>
      <c r="J508" s="1"/>
      <c r="K508" s="1"/>
      <c r="L508" s="92"/>
      <c r="M508" s="92"/>
      <c r="N508" s="92"/>
      <c r="O508" s="92"/>
      <c r="Q508" s="15">
        <f t="shared" si="36"/>
        <v>21</v>
      </c>
      <c r="R508" s="15" t="str">
        <f t="shared" ca="1" si="37"/>
        <v>'Noter til rentebærende poster'!N15</v>
      </c>
    </row>
    <row r="509" spans="1:18">
      <c r="A509" s="1" t="str">
        <f t="shared" ca="1" si="27"/>
        <v>'Noter til rentebærende poster'</v>
      </c>
      <c r="B509" s="1"/>
      <c r="C509" s="1" t="str">
        <f t="shared" si="38"/>
        <v>… heraf: Øvrige udlån og tilgodehavender</v>
      </c>
      <c r="D509" s="93" t="str">
        <f>'Noter til rentebærende poster'!AS16</f>
        <v>NRP_Rp_3_Aktiv_Udl_Oevr</v>
      </c>
      <c r="E509" s="30">
        <f>'Noter til rentebærende poster'!N16</f>
        <v>0</v>
      </c>
      <c r="F509" s="1"/>
      <c r="G509" s="1"/>
      <c r="H509" s="1"/>
      <c r="I509" s="1"/>
      <c r="J509" s="1"/>
      <c r="K509" s="1"/>
      <c r="L509" s="92"/>
      <c r="M509" s="92"/>
      <c r="N509" s="92"/>
      <c r="O509" s="92"/>
      <c r="Q509" s="15">
        <f t="shared" si="36"/>
        <v>23</v>
      </c>
      <c r="R509" s="15" t="str">
        <f t="shared" ca="1" si="37"/>
        <v>'Noter til rentebærende poster'!N16</v>
      </c>
    </row>
    <row r="510" spans="1:18">
      <c r="A510" s="1" t="str">
        <f t="shared" ca="1" si="27"/>
        <v>'Noter til rentebærende poster'</v>
      </c>
      <c r="B510" s="1"/>
      <c r="C510" s="1" t="str">
        <f t="shared" si="38"/>
        <v>Obligationer</v>
      </c>
      <c r="D510" s="93" t="str">
        <f>'Noter til rentebærende poster'!AS17</f>
        <v>NRP_Rp_3_Aktiv_Obl</v>
      </c>
      <c r="E510" s="30">
        <f>'Noter til rentebærende poster'!N17</f>
        <v>0</v>
      </c>
      <c r="F510" s="1"/>
      <c r="G510" s="1"/>
      <c r="H510" s="1"/>
      <c r="I510" s="1"/>
      <c r="J510" s="1"/>
      <c r="K510" s="1"/>
      <c r="L510" s="92"/>
      <c r="M510" s="92"/>
      <c r="N510" s="92"/>
      <c r="O510" s="92"/>
      <c r="Q510" s="15">
        <f t="shared" si="36"/>
        <v>18</v>
      </c>
      <c r="R510" s="15" t="str">
        <f t="shared" ca="1" si="37"/>
        <v>'Noter til rentebærende poster'!N17</v>
      </c>
    </row>
    <row r="511" spans="1:18">
      <c r="A511" s="1" t="str">
        <f t="shared" ca="1" si="27"/>
        <v>'Noter til rentebærende poster'</v>
      </c>
      <c r="B511" s="1"/>
      <c r="C511" s="1" t="str">
        <f t="shared" si="38"/>
        <v>… heraf: Obligationer til dagsværdi</v>
      </c>
      <c r="D511" s="93" t="str">
        <f>'Noter til rentebærende poster'!AS18</f>
        <v>NRP_Rp_3_Aktiv_Obl_DV</v>
      </c>
      <c r="E511" s="30">
        <f>'Noter til rentebærende poster'!N18</f>
        <v>0</v>
      </c>
      <c r="F511" s="1"/>
      <c r="G511" s="1"/>
      <c r="H511" s="1"/>
      <c r="I511" s="1"/>
      <c r="J511" s="1"/>
      <c r="K511" s="1"/>
      <c r="L511" s="92"/>
      <c r="M511" s="92"/>
      <c r="N511" s="92"/>
      <c r="O511" s="92"/>
      <c r="Q511" s="15">
        <f t="shared" si="36"/>
        <v>21</v>
      </c>
      <c r="R511" s="15" t="str">
        <f t="shared" ca="1" si="37"/>
        <v>'Noter til rentebærende poster'!N18</v>
      </c>
    </row>
    <row r="512" spans="1:18">
      <c r="A512" s="1" t="str">
        <f t="shared" ca="1" si="27"/>
        <v>'Noter til rentebærende poster'</v>
      </c>
      <c r="B512" s="1"/>
      <c r="C512" s="1" t="str">
        <f t="shared" si="38"/>
        <v>… heraf: Obligationer til amortiseret kostpris</v>
      </c>
      <c r="D512" s="93" t="str">
        <f>'Noter til rentebærende poster'!AS19</f>
        <v>NRP_Rp_3_Aktiv_Obl_AK</v>
      </c>
      <c r="E512" s="30">
        <f>'Noter til rentebærende poster'!N19</f>
        <v>0</v>
      </c>
      <c r="F512" s="1"/>
      <c r="G512" s="1"/>
      <c r="H512" s="1"/>
      <c r="I512" s="1"/>
      <c r="J512" s="1"/>
      <c r="K512" s="1"/>
      <c r="L512" s="92"/>
      <c r="M512" s="92"/>
      <c r="N512" s="92"/>
      <c r="O512" s="92"/>
      <c r="Q512" s="15">
        <f t="shared" si="36"/>
        <v>21</v>
      </c>
      <c r="R512" s="15" t="str">
        <f t="shared" ca="1" si="37"/>
        <v>'Noter til rentebærende poster'!N19</v>
      </c>
    </row>
    <row r="513" spans="1:18">
      <c r="A513" s="1" t="str">
        <f t="shared" ca="1" si="27"/>
        <v>'Noter til rentebærende poster'</v>
      </c>
      <c r="B513" s="1"/>
      <c r="C513" s="1" t="str">
        <f t="shared" si="38"/>
        <v>Afledte finansielle instrumenter i alt</v>
      </c>
      <c r="D513" s="93" t="str">
        <f>'Noter til rentebærende poster'!AS20</f>
        <v>NRP_Rp_3_Aktiv_Afl</v>
      </c>
      <c r="E513" s="30">
        <f>'Noter til rentebærende poster'!N20</f>
        <v>0</v>
      </c>
      <c r="F513" s="1"/>
      <c r="G513" s="1"/>
      <c r="H513" s="1"/>
      <c r="I513" s="1"/>
      <c r="J513" s="1"/>
      <c r="K513" s="1"/>
      <c r="L513" s="92"/>
      <c r="M513" s="92"/>
      <c r="N513" s="92"/>
      <c r="O513" s="92"/>
      <c r="Q513" s="15">
        <f t="shared" si="36"/>
        <v>18</v>
      </c>
      <c r="R513" s="15" t="str">
        <f t="shared" ca="1" si="37"/>
        <v>'Noter til rentebærende poster'!N20</v>
      </c>
    </row>
    <row r="514" spans="1:18">
      <c r="A514" s="1" t="str">
        <f t="shared" ca="1" si="27"/>
        <v>'Noter til rentebærende poster'</v>
      </c>
      <c r="B514" s="1"/>
      <c r="C514" s="1" t="str">
        <f t="shared" si="38"/>
        <v>… heraf: Finansielle instrumenter som udgør et aktiv (modtagerben)</v>
      </c>
      <c r="D514" s="93" t="str">
        <f>'Noter til rentebærende poster'!AS21</f>
        <v>NRP_Rp_3_Aktiv_Afl_Aktiv</v>
      </c>
      <c r="E514" s="30">
        <f>'Noter til rentebærende poster'!N21</f>
        <v>0</v>
      </c>
      <c r="F514" s="1"/>
      <c r="G514" s="1"/>
      <c r="H514" s="1"/>
      <c r="I514" s="1"/>
      <c r="J514" s="1"/>
      <c r="K514" s="1"/>
      <c r="L514" s="92"/>
      <c r="M514" s="92"/>
      <c r="N514" s="92"/>
      <c r="O514" s="92"/>
      <c r="Q514" s="15">
        <f t="shared" si="36"/>
        <v>24</v>
      </c>
      <c r="R514" s="15" t="str">
        <f t="shared" ca="1" si="37"/>
        <v>'Noter til rentebærende poster'!N21</v>
      </c>
    </row>
    <row r="515" spans="1:18">
      <c r="A515" s="1" t="str">
        <f t="shared" ca="1" si="27"/>
        <v>'Noter til rentebærende poster'</v>
      </c>
      <c r="B515" s="1"/>
      <c r="C515" s="1" t="str">
        <f t="shared" si="38"/>
        <v>… heraf: Finansielle instrumenter som udgør et passiv (betalerben)</v>
      </c>
      <c r="D515" s="93" t="str">
        <f>'Noter til rentebærende poster'!AS22</f>
        <v>NRP_Rp_3_Aktiv_Afl_Passiv</v>
      </c>
      <c r="E515" s="30">
        <f>'Noter til rentebærende poster'!N22</f>
        <v>0</v>
      </c>
      <c r="F515" s="1"/>
      <c r="G515" s="1"/>
      <c r="H515" s="1"/>
      <c r="I515" s="1"/>
      <c r="J515" s="1"/>
      <c r="K515" s="1"/>
      <c r="L515" s="92"/>
      <c r="M515" s="92"/>
      <c r="N515" s="92"/>
      <c r="O515" s="92"/>
      <c r="Q515" s="15">
        <f t="shared" si="36"/>
        <v>25</v>
      </c>
      <c r="R515" s="15" t="str">
        <f t="shared" ca="1" si="37"/>
        <v>'Noter til rentebærende poster'!N22</v>
      </c>
    </row>
    <row r="516" spans="1:18">
      <c r="A516" s="1" t="str">
        <f t="shared" ca="1" si="27"/>
        <v>'Noter til rentebærende poster'</v>
      </c>
      <c r="B516" s="1"/>
      <c r="C516" s="1" t="str">
        <f t="shared" si="38"/>
        <v>Øvrige renteindtægter</v>
      </c>
      <c r="D516" s="93" t="str">
        <f>'Noter til rentebærende poster'!AS23</f>
        <v>NRP_Rp_3_Aktiv_Oevr</v>
      </c>
      <c r="E516" s="30">
        <f>'Noter til rentebærende poster'!N23</f>
        <v>0</v>
      </c>
      <c r="F516" s="1"/>
      <c r="G516" s="1"/>
      <c r="H516" s="1"/>
      <c r="I516" s="1"/>
      <c r="J516" s="1"/>
      <c r="K516" s="1"/>
      <c r="L516" s="92"/>
      <c r="M516" s="92"/>
      <c r="N516" s="92"/>
      <c r="O516" s="92"/>
      <c r="Q516" s="15">
        <f t="shared" si="36"/>
        <v>19</v>
      </c>
      <c r="R516" s="15" t="str">
        <f t="shared" ca="1" si="37"/>
        <v>'Noter til rentebærende poster'!N23</v>
      </c>
    </row>
    <row r="517" spans="1:18">
      <c r="A517" s="1" t="str">
        <f t="shared" ca="1" si="27"/>
        <v>'Noter til rentebærende poster'</v>
      </c>
      <c r="B517" s="1"/>
      <c r="C517" s="1" t="str">
        <f t="shared" si="38"/>
        <v>Rentebærende aktiver i alt</v>
      </c>
      <c r="D517" s="93" t="str">
        <f>'Noter til rentebærende poster'!AS24</f>
        <v>NRP_Rp_3_Aktiv_Ialt</v>
      </c>
      <c r="E517" s="30">
        <f>'Noter til rentebærende poster'!N24</f>
        <v>0</v>
      </c>
      <c r="F517" s="1"/>
      <c r="G517" s="1"/>
      <c r="H517" s="1"/>
      <c r="I517" s="1"/>
      <c r="J517" s="1"/>
      <c r="K517" s="1"/>
      <c r="L517" s="92"/>
      <c r="M517" s="92"/>
      <c r="N517" s="92"/>
      <c r="O517" s="92"/>
      <c r="Q517" s="15">
        <f t="shared" si="36"/>
        <v>19</v>
      </c>
      <c r="R517" s="15" t="str">
        <f t="shared" ca="1" si="37"/>
        <v>'Noter til rentebærende poster'!N24</v>
      </c>
    </row>
    <row r="518" spans="1:18">
      <c r="A518" s="1" t="str">
        <f t="shared" ca="1" si="27"/>
        <v>'Noter til rentebærende poster'</v>
      </c>
      <c r="B518" s="1"/>
      <c r="C518" s="1" t="str">
        <f t="shared" si="38"/>
        <v>Gæld til kreditinstitutter og centralbanker</v>
      </c>
      <c r="D518" s="93" t="str">
        <f>'Noter til rentebærende poster'!AS27</f>
        <v>NRP_Rp_3_Passiv_Kredinst</v>
      </c>
      <c r="E518" s="30">
        <f>'Noter til rentebærende poster'!N27</f>
        <v>0</v>
      </c>
      <c r="F518" s="1"/>
      <c r="G518" s="1"/>
      <c r="H518" s="1"/>
      <c r="I518" s="1"/>
      <c r="J518" s="1"/>
      <c r="K518" s="1"/>
      <c r="L518" s="92"/>
      <c r="M518" s="92"/>
      <c r="N518" s="92"/>
      <c r="O518" s="92"/>
      <c r="Q518" s="15">
        <f t="shared" si="36"/>
        <v>24</v>
      </c>
      <c r="R518" s="15" t="str">
        <f t="shared" ca="1" si="37"/>
        <v>'Noter til rentebærende poster'!N27</v>
      </c>
    </row>
    <row r="519" spans="1:18">
      <c r="A519" s="1" t="str">
        <f t="shared" ca="1" si="27"/>
        <v>'Noter til rentebærende poster'</v>
      </c>
      <c r="B519" s="1"/>
      <c r="C519" s="1" t="str">
        <f t="shared" si="38"/>
        <v>Indlån og anden gæld</v>
      </c>
      <c r="D519" s="93" t="str">
        <f>'Noter til rentebærende poster'!AS28</f>
        <v>NRP_Rp_3_Passiv_Indlaan</v>
      </c>
      <c r="E519" s="30">
        <f>'Noter til rentebærende poster'!N28</f>
        <v>0</v>
      </c>
      <c r="F519" s="1"/>
      <c r="G519" s="1"/>
      <c r="H519" s="1"/>
      <c r="I519" s="1"/>
      <c r="J519" s="1"/>
      <c r="K519" s="1"/>
      <c r="L519" s="92"/>
      <c r="M519" s="92"/>
      <c r="N519" s="92"/>
      <c r="O519" s="92"/>
      <c r="Q519" s="15">
        <f t="shared" si="36"/>
        <v>23</v>
      </c>
      <c r="R519" s="15" t="str">
        <f t="shared" ca="1" si="37"/>
        <v>'Noter til rentebærende poster'!N28</v>
      </c>
    </row>
    <row r="520" spans="1:18">
      <c r="A520" s="1" t="str">
        <f t="shared" ca="1" si="27"/>
        <v>'Noter til rentebærende poster'</v>
      </c>
      <c r="B520" s="1"/>
      <c r="C520" s="1" t="str">
        <f t="shared" si="38"/>
        <v>Udstedte obligationer</v>
      </c>
      <c r="D520" s="93" t="str">
        <f>'Noter til rentebærende poster'!AS29</f>
        <v>NRP_Rp_3_Passiv_UdsObl</v>
      </c>
      <c r="E520" s="30">
        <f>'Noter til rentebærende poster'!N29</f>
        <v>0</v>
      </c>
      <c r="F520" s="1"/>
      <c r="G520" s="1"/>
      <c r="H520" s="1"/>
      <c r="I520" s="1"/>
      <c r="J520" s="1"/>
      <c r="K520" s="1"/>
      <c r="L520" s="92"/>
      <c r="M520" s="92"/>
      <c r="N520" s="92"/>
      <c r="O520" s="92"/>
      <c r="Q520" s="15">
        <f t="shared" si="36"/>
        <v>22</v>
      </c>
      <c r="R520" s="15" t="str">
        <f t="shared" ca="1" si="37"/>
        <v>'Noter til rentebærende poster'!N29</v>
      </c>
    </row>
    <row r="521" spans="1:18">
      <c r="A521" s="1" t="str">
        <f t="shared" ca="1" si="27"/>
        <v>'Noter til rentebærende poster'</v>
      </c>
      <c r="B521" s="1"/>
      <c r="C521" s="1" t="str">
        <f t="shared" si="38"/>
        <v>… heraf: Realkreditobligationer</v>
      </c>
      <c r="D521" s="93" t="str">
        <f>'Noter til rentebærende poster'!AS30</f>
        <v>NRP_Rp_3_Pas_UdsObl_Real</v>
      </c>
      <c r="E521" s="30">
        <f>'Noter til rentebærende poster'!N30</f>
        <v>0</v>
      </c>
      <c r="F521" s="1"/>
      <c r="G521" s="1"/>
      <c r="H521" s="1"/>
      <c r="I521" s="1"/>
      <c r="J521" s="1"/>
      <c r="K521" s="1"/>
      <c r="L521" s="92"/>
      <c r="M521" s="92"/>
      <c r="N521" s="92"/>
      <c r="O521" s="92"/>
      <c r="Q521" s="15">
        <f t="shared" si="36"/>
        <v>24</v>
      </c>
      <c r="R521" s="15" t="str">
        <f t="shared" ca="1" si="37"/>
        <v>'Noter til rentebærende poster'!N30</v>
      </c>
    </row>
    <row r="522" spans="1:18">
      <c r="A522" s="1" t="str">
        <f t="shared" ca="1" si="27"/>
        <v>'Noter til rentebærende poster'</v>
      </c>
      <c r="B522" s="1"/>
      <c r="C522" s="1" t="str">
        <f t="shared" si="38"/>
        <v>… heraf: Øvrige udstedte obligationer</v>
      </c>
      <c r="D522" s="93" t="str">
        <f>'Noter til rentebærende poster'!AS31</f>
        <v>NRP_Rp_3_Pas_UdsObl_Oevr</v>
      </c>
      <c r="E522" s="30">
        <f>'Noter til rentebærende poster'!N31</f>
        <v>0</v>
      </c>
      <c r="F522" s="1"/>
      <c r="G522" s="1"/>
      <c r="H522" s="1"/>
      <c r="I522" s="1"/>
      <c r="J522" s="1"/>
      <c r="K522" s="1"/>
      <c r="L522" s="92"/>
      <c r="M522" s="92"/>
      <c r="N522" s="92"/>
      <c r="O522" s="92"/>
      <c r="Q522" s="15">
        <f t="shared" si="36"/>
        <v>24</v>
      </c>
      <c r="R522" s="15" t="str">
        <f t="shared" ca="1" si="37"/>
        <v>'Noter til rentebærende poster'!N31</v>
      </c>
    </row>
    <row r="523" spans="1:18">
      <c r="A523" s="1" t="str">
        <f t="shared" ca="1" si="27"/>
        <v>'Noter til rentebærende poster'</v>
      </c>
      <c r="B523" s="1"/>
      <c r="C523" s="1" t="str">
        <f t="shared" si="38"/>
        <v>Efterstillede kapitalindskud</v>
      </c>
      <c r="D523" s="93" t="str">
        <f>'Noter til rentebærende poster'!AS32</f>
        <v>NRP_Rp_3_Passiv_EftKap</v>
      </c>
      <c r="E523" s="30">
        <f>'Noter til rentebærende poster'!N32</f>
        <v>0</v>
      </c>
      <c r="F523" s="1"/>
      <c r="G523" s="1"/>
      <c r="H523" s="1"/>
      <c r="I523" s="1"/>
      <c r="J523" s="1"/>
      <c r="K523" s="1"/>
      <c r="L523" s="92"/>
      <c r="M523" s="92"/>
      <c r="N523" s="92"/>
      <c r="O523" s="92"/>
      <c r="Q523" s="15">
        <f t="shared" si="36"/>
        <v>22</v>
      </c>
      <c r="R523" s="15" t="str">
        <f t="shared" ca="1" si="37"/>
        <v>'Noter til rentebærende poster'!N32</v>
      </c>
    </row>
    <row r="524" spans="1:18">
      <c r="A524" s="1" t="str">
        <f t="shared" ca="1" si="27"/>
        <v>'Noter til rentebærende poster'</v>
      </c>
      <c r="B524" s="1"/>
      <c r="C524" s="1" t="str">
        <f t="shared" si="38"/>
        <v>Øvrige renteudgifter</v>
      </c>
      <c r="D524" s="93" t="str">
        <f>'Noter til rentebærende poster'!AS33</f>
        <v>NRP_Rp_3_Passiv_Oevr</v>
      </c>
      <c r="E524" s="30">
        <f>'Noter til rentebærende poster'!N33</f>
        <v>0</v>
      </c>
      <c r="F524" s="1"/>
      <c r="G524" s="1"/>
      <c r="H524" s="1"/>
      <c r="I524" s="1"/>
      <c r="J524" s="1"/>
      <c r="K524" s="1"/>
      <c r="L524" s="92"/>
      <c r="M524" s="92"/>
      <c r="N524" s="92"/>
      <c r="O524" s="92"/>
      <c r="Q524" s="15">
        <f t="shared" si="36"/>
        <v>20</v>
      </c>
      <c r="R524" s="15" t="str">
        <f t="shared" ca="1" si="37"/>
        <v>'Noter til rentebærende poster'!N33</v>
      </c>
    </row>
    <row r="525" spans="1:18">
      <c r="A525" s="1" t="str">
        <f t="shared" ca="1" si="27"/>
        <v>'Noter til rentebærende poster'</v>
      </c>
      <c r="B525" s="1"/>
      <c r="C525" s="1" t="str">
        <f t="shared" si="38"/>
        <v>Rentebærende passiver i alt</v>
      </c>
      <c r="D525" s="93" t="str">
        <f>'Noter til rentebærende poster'!AS34</f>
        <v>NRP_Rp_3_Passiv_Ialt</v>
      </c>
      <c r="E525" s="30">
        <f>'Noter til rentebærende poster'!N34</f>
        <v>0</v>
      </c>
      <c r="F525" s="1"/>
      <c r="G525" s="1"/>
      <c r="H525" s="1"/>
      <c r="I525" s="1"/>
      <c r="J525" s="1"/>
      <c r="K525" s="1"/>
      <c r="L525" s="92"/>
      <c r="M525" s="92"/>
      <c r="N525" s="92"/>
      <c r="O525" s="92"/>
      <c r="Q525" s="15">
        <f t="shared" si="36"/>
        <v>20</v>
      </c>
      <c r="R525" s="15" t="str">
        <f t="shared" ca="1" si="37"/>
        <v>'Noter til rentebærende poster'!N34</v>
      </c>
    </row>
    <row r="526" spans="1:18">
      <c r="A526" s="1" t="str">
        <f t="shared" ca="1" si="27"/>
        <v>'Noter til rentebærende poster'</v>
      </c>
      <c r="B526" s="1" t="str">
        <f>'Noter til rentebærende poster'!A1</f>
        <v>Noter til rentebærende poster</v>
      </c>
      <c r="C526" s="1" t="str">
        <f t="shared" si="38"/>
        <v>Kassebeholdning mv.</v>
      </c>
      <c r="D526" s="93" t="str">
        <f>'Noter til rentebærende poster'!AT7</f>
        <v>NRP_Rp_3p_Aktiv_Kasse</v>
      </c>
      <c r="E526" s="30">
        <f>'Noter til rentebærende poster'!O7</f>
        <v>0</v>
      </c>
      <c r="F526" s="1"/>
      <c r="G526" s="1"/>
      <c r="H526" s="1"/>
      <c r="I526" s="1"/>
      <c r="J526" s="1"/>
      <c r="K526" s="1"/>
      <c r="L526" s="92"/>
      <c r="M526" s="92"/>
      <c r="N526" s="92"/>
      <c r="O526" s="92"/>
      <c r="Q526" s="15">
        <f t="shared" si="36"/>
        <v>21</v>
      </c>
      <c r="R526" s="15" t="str">
        <f t="shared" ca="1" si="37"/>
        <v>'Noter til rentebærende poster'!O7</v>
      </c>
    </row>
    <row r="527" spans="1:18">
      <c r="A527" s="1" t="str">
        <f t="shared" ref="A527:A590" ca="1" si="39">MID(R527,1,FIND("!",R527,1)-1)</f>
        <v>'Noter til rentebærende poster'</v>
      </c>
      <c r="B527" s="1"/>
      <c r="C527" s="1" t="str">
        <f t="shared" si="38"/>
        <v>… heraf: Anfordringstilgodehavender hos centralbanker</v>
      </c>
      <c r="D527" s="93" t="str">
        <f>'Noter til rentebærende poster'!AT8</f>
        <v>NRP_Rp_3p_Aktiv_Kasse_Anf</v>
      </c>
      <c r="E527" s="30">
        <f>'Noter til rentebærende poster'!O8</f>
        <v>0</v>
      </c>
      <c r="F527" s="1"/>
      <c r="G527" s="1"/>
      <c r="H527" s="1"/>
      <c r="I527" s="1"/>
      <c r="J527" s="1"/>
      <c r="K527" s="1"/>
      <c r="L527" s="92"/>
      <c r="M527" s="92"/>
      <c r="N527" s="92"/>
      <c r="O527" s="92"/>
      <c r="Q527" s="15">
        <f t="shared" si="36"/>
        <v>25</v>
      </c>
      <c r="R527" s="15" t="str">
        <f t="shared" ca="1" si="37"/>
        <v>'Noter til rentebærende poster'!O8</v>
      </c>
    </row>
    <row r="528" spans="1:18">
      <c r="A528" s="1" t="str">
        <f t="shared" ca="1" si="39"/>
        <v>'Noter til rentebærende poster'</v>
      </c>
      <c r="B528" s="1"/>
      <c r="C528" s="1" t="str">
        <f t="shared" si="38"/>
        <v>Tilgodehavender hos kreditinstitutter og centralbanker</v>
      </c>
      <c r="D528" s="93" t="str">
        <f>'Noter til rentebærende poster'!AT9</f>
        <v>NRP_Rp_3p_Aktiv_Tilg</v>
      </c>
      <c r="E528" s="30">
        <f>'Noter til rentebærende poster'!O9</f>
        <v>0</v>
      </c>
      <c r="F528" s="1"/>
      <c r="G528" s="1"/>
      <c r="H528" s="1"/>
      <c r="I528" s="1"/>
      <c r="J528" s="1"/>
      <c r="K528" s="1"/>
      <c r="L528" s="92"/>
      <c r="M528" s="92"/>
      <c r="N528" s="92"/>
      <c r="O528" s="92"/>
      <c r="Q528" s="15">
        <f t="shared" ref="Q528:Q551" si="40">LEN(D528)</f>
        <v>20</v>
      </c>
      <c r="R528" s="15" t="str">
        <f t="shared" ref="R528:R551" ca="1" si="41">MID(_xlfn.FORMULATEXT(E528),2,300)</f>
        <v>'Noter til rentebærende poster'!O9</v>
      </c>
    </row>
    <row r="529" spans="1:18">
      <c r="A529" s="1" t="str">
        <f t="shared" ca="1" si="39"/>
        <v>'Noter til rentebærende poster'</v>
      </c>
      <c r="B529" s="1"/>
      <c r="C529" s="1" t="str">
        <f t="shared" si="38"/>
        <v>Udlån og andre tilgodehavender</v>
      </c>
      <c r="D529" s="93" t="str">
        <f>'Noter til rentebærende poster'!AT10</f>
        <v>NRP_Rp_3p_Aktiv_Udl</v>
      </c>
      <c r="E529" s="30">
        <f>'Noter til rentebærende poster'!O10</f>
        <v>0</v>
      </c>
      <c r="F529" s="1"/>
      <c r="G529" s="1"/>
      <c r="H529" s="1"/>
      <c r="I529" s="1"/>
      <c r="J529" s="1"/>
      <c r="K529" s="1"/>
      <c r="L529" s="92"/>
      <c r="M529" s="92"/>
      <c r="N529" s="92"/>
      <c r="O529" s="92"/>
      <c r="Q529" s="15">
        <f t="shared" si="40"/>
        <v>19</v>
      </c>
      <c r="R529" s="15" t="str">
        <f t="shared" ca="1" si="41"/>
        <v>'Noter til rentebærende poster'!O10</v>
      </c>
    </row>
    <row r="530" spans="1:18">
      <c r="A530" s="1" t="str">
        <f t="shared" ca="1" si="39"/>
        <v>'Noter til rentebærende poster'</v>
      </c>
      <c r="B530" s="1"/>
      <c r="C530" s="1" t="str">
        <f t="shared" si="38"/>
        <v>… heraf: Bankudlån</v>
      </c>
      <c r="D530" s="93" t="str">
        <f>'Noter til rentebærende poster'!AT11</f>
        <v>NRP_Rp_3p_Aktiv_Udl_Bank</v>
      </c>
      <c r="E530" s="30">
        <f>'Noter til rentebærende poster'!O11</f>
        <v>0</v>
      </c>
      <c r="F530" s="1"/>
      <c r="G530" s="1"/>
      <c r="H530" s="1"/>
      <c r="I530" s="1"/>
      <c r="J530" s="1"/>
      <c r="K530" s="1"/>
      <c r="L530" s="92"/>
      <c r="M530" s="92"/>
      <c r="N530" s="92"/>
      <c r="O530" s="92"/>
      <c r="Q530" s="15">
        <f t="shared" si="40"/>
        <v>24</v>
      </c>
      <c r="R530" s="15" t="str">
        <f t="shared" ca="1" si="41"/>
        <v>'Noter til rentebærende poster'!O11</v>
      </c>
    </row>
    <row r="531" spans="1:18">
      <c r="A531" s="1" t="str">
        <f t="shared" ca="1" si="39"/>
        <v>'Noter til rentebærende poster'</v>
      </c>
      <c r="B531" s="1"/>
      <c r="C531" s="1" t="str">
        <f t="shared" si="38"/>
        <v xml:space="preserve">   … heraf: Reverse udlån</v>
      </c>
      <c r="D531" s="93" t="str">
        <f>'Noter til rentebærende poster'!AT12</f>
        <v>NRP_Rp_3p_Aktiv_Udl_Bank_Rev</v>
      </c>
      <c r="E531" s="30">
        <f>'Noter til rentebærende poster'!O12</f>
        <v>0</v>
      </c>
      <c r="F531" s="1"/>
      <c r="G531" s="1"/>
      <c r="H531" s="1"/>
      <c r="I531" s="1"/>
      <c r="J531" s="1"/>
      <c r="K531" s="1"/>
      <c r="L531" s="92"/>
      <c r="M531" s="92"/>
      <c r="N531" s="92"/>
      <c r="O531" s="92"/>
      <c r="Q531" s="15">
        <f t="shared" si="40"/>
        <v>28</v>
      </c>
      <c r="R531" s="15" t="str">
        <f t="shared" ca="1" si="41"/>
        <v>'Noter til rentebærende poster'!O12</v>
      </c>
    </row>
    <row r="532" spans="1:18">
      <c r="A532" s="1" t="str">
        <f t="shared" ca="1" si="39"/>
        <v>'Noter til rentebærende poster'</v>
      </c>
      <c r="B532" s="1"/>
      <c r="C532" s="1" t="str">
        <f t="shared" si="38"/>
        <v xml:space="preserve">   … heraf: Øvrige bankudlån</v>
      </c>
      <c r="D532" s="93" t="str">
        <f>'Noter til rentebærende poster'!AT13</f>
        <v>NRP_Rp_3p_Aktiv_Udl_Bank_xRev</v>
      </c>
      <c r="E532" s="30">
        <f>'Noter til rentebærende poster'!O13</f>
        <v>0</v>
      </c>
      <c r="F532" s="1"/>
      <c r="G532" s="1"/>
      <c r="H532" s="1"/>
      <c r="I532" s="1"/>
      <c r="J532" s="1"/>
      <c r="K532" s="1"/>
      <c r="L532" s="92"/>
      <c r="M532" s="92"/>
      <c r="N532" s="92"/>
      <c r="O532" s="92"/>
      <c r="Q532" s="15">
        <f t="shared" si="40"/>
        <v>29</v>
      </c>
      <c r="R532" s="15" t="str">
        <f t="shared" ca="1" si="41"/>
        <v>'Noter til rentebærende poster'!O13</v>
      </c>
    </row>
    <row r="533" spans="1:18">
      <c r="A533" s="1" t="str">
        <f t="shared" ca="1" si="39"/>
        <v>'Noter til rentebærende poster'</v>
      </c>
      <c r="B533" s="1"/>
      <c r="C533" s="1" t="str">
        <f t="shared" si="38"/>
        <v>… heraf: Realkreditudlån</v>
      </c>
      <c r="D533" s="93" t="str">
        <f>'Noter til rentebærende poster'!AT14</f>
        <v>NRP_Rp_3p_Aktiv_Udl_Real</v>
      </c>
      <c r="E533" s="30">
        <f>'Noter til rentebærende poster'!O14</f>
        <v>0</v>
      </c>
      <c r="F533" s="1"/>
      <c r="G533" s="1"/>
      <c r="H533" s="1"/>
      <c r="I533" s="1"/>
      <c r="J533" s="1"/>
      <c r="K533" s="1"/>
      <c r="L533" s="92"/>
      <c r="M533" s="92"/>
      <c r="N533" s="92"/>
      <c r="O533" s="92"/>
      <c r="Q533" s="15">
        <f t="shared" si="40"/>
        <v>24</v>
      </c>
      <c r="R533" s="15" t="str">
        <f t="shared" ca="1" si="41"/>
        <v>'Noter til rentebærende poster'!O14</v>
      </c>
    </row>
    <row r="534" spans="1:18">
      <c r="A534" s="1" t="str">
        <f t="shared" ca="1" si="39"/>
        <v>'Noter til rentebærende poster'</v>
      </c>
      <c r="B534" s="1"/>
      <c r="C534" s="1" t="str">
        <f t="shared" si="38"/>
        <v>… heraf: Bidrag</v>
      </c>
      <c r="D534" s="93" t="str">
        <f>'Noter til rentebærende poster'!AT15</f>
        <v>NRP_Rp_3p_Aktiv_Bidrag</v>
      </c>
      <c r="E534" s="30">
        <f>'Noter til rentebærende poster'!O15</f>
        <v>0</v>
      </c>
      <c r="F534" s="1"/>
      <c r="G534" s="1"/>
      <c r="H534" s="1"/>
      <c r="I534" s="1"/>
      <c r="J534" s="1"/>
      <c r="K534" s="1"/>
      <c r="L534" s="92"/>
      <c r="M534" s="92"/>
      <c r="N534" s="92"/>
      <c r="O534" s="92"/>
      <c r="Q534" s="15">
        <f t="shared" si="40"/>
        <v>22</v>
      </c>
      <c r="R534" s="15" t="str">
        <f t="shared" ca="1" si="41"/>
        <v>'Noter til rentebærende poster'!O15</v>
      </c>
    </row>
    <row r="535" spans="1:18">
      <c r="A535" s="1" t="str">
        <f t="shared" ca="1" si="39"/>
        <v>'Noter til rentebærende poster'</v>
      </c>
      <c r="B535" s="1"/>
      <c r="C535" s="1" t="str">
        <f t="shared" si="38"/>
        <v>… heraf: Øvrige udlån og tilgodehavender</v>
      </c>
      <c r="D535" s="93" t="str">
        <f>'Noter til rentebærende poster'!AT16</f>
        <v>NRP_Rp_3p_Aktiv_Udl_Oevr</v>
      </c>
      <c r="E535" s="30">
        <f>'Noter til rentebærende poster'!O16</f>
        <v>0</v>
      </c>
      <c r="F535" s="1"/>
      <c r="G535" s="1"/>
      <c r="H535" s="1"/>
      <c r="I535" s="1"/>
      <c r="J535" s="1"/>
      <c r="K535" s="1"/>
      <c r="L535" s="92"/>
      <c r="M535" s="92"/>
      <c r="N535" s="92"/>
      <c r="O535" s="92"/>
      <c r="Q535" s="15">
        <f t="shared" si="40"/>
        <v>24</v>
      </c>
      <c r="R535" s="15" t="str">
        <f t="shared" ca="1" si="41"/>
        <v>'Noter til rentebærende poster'!O16</v>
      </c>
    </row>
    <row r="536" spans="1:18">
      <c r="A536" s="1" t="str">
        <f t="shared" ca="1" si="39"/>
        <v>'Noter til rentebærende poster'</v>
      </c>
      <c r="B536" s="1"/>
      <c r="C536" s="1" t="str">
        <f t="shared" si="38"/>
        <v>Obligationer</v>
      </c>
      <c r="D536" s="93" t="str">
        <f>'Noter til rentebærende poster'!AT17</f>
        <v>NRP_Rp_3p_Aktiv_Obl</v>
      </c>
      <c r="E536" s="30">
        <f>'Noter til rentebærende poster'!O17</f>
        <v>0</v>
      </c>
      <c r="F536" s="1"/>
      <c r="G536" s="1"/>
      <c r="H536" s="1"/>
      <c r="I536" s="1"/>
      <c r="J536" s="1"/>
      <c r="K536" s="1"/>
      <c r="L536" s="92"/>
      <c r="M536" s="92"/>
      <c r="N536" s="92"/>
      <c r="O536" s="92"/>
      <c r="Q536" s="15">
        <f t="shared" si="40"/>
        <v>19</v>
      </c>
      <c r="R536" s="15" t="str">
        <f t="shared" ca="1" si="41"/>
        <v>'Noter til rentebærende poster'!O17</v>
      </c>
    </row>
    <row r="537" spans="1:18">
      <c r="A537" s="1" t="str">
        <f t="shared" ca="1" si="39"/>
        <v>'Noter til rentebærende poster'</v>
      </c>
      <c r="B537" s="1"/>
      <c r="C537" s="1" t="str">
        <f t="shared" si="38"/>
        <v>… heraf: Obligationer til dagsværdi</v>
      </c>
      <c r="D537" s="93" t="str">
        <f>'Noter til rentebærende poster'!AT18</f>
        <v>NRP_Rp_3p_Aktiv_Obl_DV</v>
      </c>
      <c r="E537" s="30">
        <f>'Noter til rentebærende poster'!O18</f>
        <v>0</v>
      </c>
      <c r="F537" s="1"/>
      <c r="G537" s="1"/>
      <c r="H537" s="1"/>
      <c r="I537" s="1"/>
      <c r="J537" s="1"/>
      <c r="K537" s="1"/>
      <c r="L537" s="92"/>
      <c r="M537" s="92"/>
      <c r="N537" s="92"/>
      <c r="O537" s="92"/>
      <c r="Q537" s="15">
        <f t="shared" si="40"/>
        <v>22</v>
      </c>
      <c r="R537" s="15" t="str">
        <f t="shared" ca="1" si="41"/>
        <v>'Noter til rentebærende poster'!O18</v>
      </c>
    </row>
    <row r="538" spans="1:18">
      <c r="A538" s="1" t="str">
        <f t="shared" ca="1" si="39"/>
        <v>'Noter til rentebærende poster'</v>
      </c>
      <c r="B538" s="1"/>
      <c r="C538" s="1" t="str">
        <f t="shared" si="38"/>
        <v>… heraf: Obligationer til amortiseret kostpris</v>
      </c>
      <c r="D538" s="93" t="str">
        <f>'Noter til rentebærende poster'!AT19</f>
        <v>NRP_Rp_3p_Aktiv_Obl_AK</v>
      </c>
      <c r="E538" s="30">
        <f>'Noter til rentebærende poster'!O19</f>
        <v>0</v>
      </c>
      <c r="F538" s="1"/>
      <c r="G538" s="1"/>
      <c r="H538" s="1"/>
      <c r="I538" s="1"/>
      <c r="J538" s="1"/>
      <c r="K538" s="1"/>
      <c r="L538" s="92"/>
      <c r="M538" s="92"/>
      <c r="N538" s="92"/>
      <c r="O538" s="92"/>
      <c r="Q538" s="15">
        <f t="shared" si="40"/>
        <v>22</v>
      </c>
      <c r="R538" s="15" t="str">
        <f t="shared" ca="1" si="41"/>
        <v>'Noter til rentebærende poster'!O19</v>
      </c>
    </row>
    <row r="539" spans="1:18">
      <c r="A539" s="1" t="str">
        <f t="shared" ca="1" si="39"/>
        <v>'Noter til rentebærende poster'</v>
      </c>
      <c r="B539" s="1"/>
      <c r="C539" s="1" t="str">
        <f t="shared" si="38"/>
        <v>Afledte finansielle instrumenter i alt</v>
      </c>
      <c r="D539" s="93" t="str">
        <f>'Noter til rentebærende poster'!AT20</f>
        <v>NRP_Rp_3p_Aktiv_Afl</v>
      </c>
      <c r="E539" s="30">
        <f>'Noter til rentebærende poster'!O20</f>
        <v>0</v>
      </c>
      <c r="F539" s="1"/>
      <c r="G539" s="1"/>
      <c r="H539" s="1"/>
      <c r="I539" s="1"/>
      <c r="J539" s="1"/>
      <c r="K539" s="1"/>
      <c r="L539" s="92"/>
      <c r="M539" s="92"/>
      <c r="N539" s="92"/>
      <c r="O539" s="92"/>
      <c r="Q539" s="15">
        <f t="shared" si="40"/>
        <v>19</v>
      </c>
      <c r="R539" s="15" t="str">
        <f t="shared" ca="1" si="41"/>
        <v>'Noter til rentebærende poster'!O20</v>
      </c>
    </row>
    <row r="540" spans="1:18">
      <c r="A540" s="1" t="str">
        <f t="shared" ca="1" si="39"/>
        <v>'Noter til rentebærende poster'</v>
      </c>
      <c r="B540" s="1"/>
      <c r="C540" s="1" t="str">
        <f t="shared" si="38"/>
        <v>… heraf: Finansielle instrumenter som udgør et aktiv (modtagerben)</v>
      </c>
      <c r="D540" s="93" t="str">
        <f>'Noter til rentebærende poster'!AT21</f>
        <v>NRP_Rp_3p_Aktiv_Afl_Aktiv</v>
      </c>
      <c r="E540" s="30">
        <f>'Noter til rentebærende poster'!O21</f>
        <v>0</v>
      </c>
      <c r="F540" s="1"/>
      <c r="G540" s="1"/>
      <c r="H540" s="1"/>
      <c r="I540" s="1"/>
      <c r="J540" s="1"/>
      <c r="K540" s="1"/>
      <c r="L540" s="92"/>
      <c r="M540" s="92"/>
      <c r="N540" s="92"/>
      <c r="O540" s="92"/>
      <c r="Q540" s="15">
        <f t="shared" si="40"/>
        <v>25</v>
      </c>
      <c r="R540" s="15" t="str">
        <f t="shared" ca="1" si="41"/>
        <v>'Noter til rentebærende poster'!O21</v>
      </c>
    </row>
    <row r="541" spans="1:18">
      <c r="A541" s="1" t="str">
        <f t="shared" ca="1" si="39"/>
        <v>'Noter til rentebærende poster'</v>
      </c>
      <c r="B541" s="1"/>
      <c r="C541" s="1" t="str">
        <f t="shared" si="38"/>
        <v>… heraf: Finansielle instrumenter som udgør et passiv (betalerben)</v>
      </c>
      <c r="D541" s="93" t="str">
        <f>'Noter til rentebærende poster'!AT22</f>
        <v>NRP_Rp_3p_Aktiv_Afl_Passiv</v>
      </c>
      <c r="E541" s="30">
        <f>'Noter til rentebærende poster'!O22</f>
        <v>0</v>
      </c>
      <c r="F541" s="1"/>
      <c r="G541" s="1"/>
      <c r="H541" s="1"/>
      <c r="I541" s="1"/>
      <c r="J541" s="1"/>
      <c r="K541" s="1"/>
      <c r="L541" s="92"/>
      <c r="M541" s="92"/>
      <c r="N541" s="92"/>
      <c r="O541" s="92"/>
      <c r="Q541" s="15">
        <f t="shared" si="40"/>
        <v>26</v>
      </c>
      <c r="R541" s="15" t="str">
        <f t="shared" ca="1" si="41"/>
        <v>'Noter til rentebærende poster'!O22</v>
      </c>
    </row>
    <row r="542" spans="1:18">
      <c r="A542" s="1" t="str">
        <f t="shared" ca="1" si="39"/>
        <v>'Noter til rentebærende poster'</v>
      </c>
      <c r="B542" s="1"/>
      <c r="C542" s="1" t="str">
        <f t="shared" si="38"/>
        <v>Øvrige renteindtægter</v>
      </c>
      <c r="D542" s="93" t="str">
        <f>'Noter til rentebærende poster'!AT23</f>
        <v>NRP_Rp_3p_Aktiv_Oevr</v>
      </c>
      <c r="E542" s="30">
        <f>'Noter til rentebærende poster'!O23</f>
        <v>0</v>
      </c>
      <c r="F542" s="1"/>
      <c r="G542" s="1"/>
      <c r="H542" s="1"/>
      <c r="I542" s="1"/>
      <c r="J542" s="1"/>
      <c r="K542" s="1"/>
      <c r="L542" s="92"/>
      <c r="M542" s="92"/>
      <c r="N542" s="92"/>
      <c r="O542" s="92"/>
      <c r="Q542" s="15">
        <f t="shared" si="40"/>
        <v>20</v>
      </c>
      <c r="R542" s="15" t="str">
        <f t="shared" ca="1" si="41"/>
        <v>'Noter til rentebærende poster'!O23</v>
      </c>
    </row>
    <row r="543" spans="1:18">
      <c r="A543" s="1" t="str">
        <f t="shared" ca="1" si="39"/>
        <v>'Noter til rentebærende poster'</v>
      </c>
      <c r="B543" s="1"/>
      <c r="C543" s="1" t="str">
        <f t="shared" si="38"/>
        <v>Rentebærende aktiver i alt</v>
      </c>
      <c r="D543" s="93" t="str">
        <f>'Noter til rentebærende poster'!AT24</f>
        <v>NRP_Rp_3p_Aktiv_Ialt</v>
      </c>
      <c r="E543" s="30">
        <f>'Noter til rentebærende poster'!O24</f>
        <v>0</v>
      </c>
      <c r="F543" s="1"/>
      <c r="G543" s="1"/>
      <c r="H543" s="1"/>
      <c r="I543" s="1"/>
      <c r="J543" s="1"/>
      <c r="K543" s="1"/>
      <c r="L543" s="92"/>
      <c r="M543" s="92"/>
      <c r="N543" s="92"/>
      <c r="O543" s="92"/>
      <c r="Q543" s="15">
        <f t="shared" si="40"/>
        <v>20</v>
      </c>
      <c r="R543" s="15" t="str">
        <f t="shared" ca="1" si="41"/>
        <v>'Noter til rentebærende poster'!O24</v>
      </c>
    </row>
    <row r="544" spans="1:18">
      <c r="A544" s="1" t="str">
        <f t="shared" ca="1" si="39"/>
        <v>'Noter til rentebærende poster'</v>
      </c>
      <c r="B544" s="1"/>
      <c r="C544" s="1" t="str">
        <f t="shared" si="38"/>
        <v>Gæld til kreditinstitutter og centralbanker</v>
      </c>
      <c r="D544" s="93" t="str">
        <f>'Noter til rentebærende poster'!AT27</f>
        <v>NRP_Rp_3p_Passiv_Kredinst</v>
      </c>
      <c r="E544" s="30">
        <f>'Noter til rentebærende poster'!O27</f>
        <v>0</v>
      </c>
      <c r="F544" s="1"/>
      <c r="G544" s="1"/>
      <c r="H544" s="1"/>
      <c r="I544" s="1"/>
      <c r="J544" s="1"/>
      <c r="K544" s="1"/>
      <c r="L544" s="92"/>
      <c r="M544" s="92"/>
      <c r="N544" s="92"/>
      <c r="O544" s="92"/>
      <c r="Q544" s="15">
        <f t="shared" si="40"/>
        <v>25</v>
      </c>
      <c r="R544" s="15" t="str">
        <f t="shared" ca="1" si="41"/>
        <v>'Noter til rentebærende poster'!O27</v>
      </c>
    </row>
    <row r="545" spans="1:18">
      <c r="A545" s="1" t="str">
        <f t="shared" ca="1" si="39"/>
        <v>'Noter til rentebærende poster'</v>
      </c>
      <c r="B545" s="1"/>
      <c r="C545" s="1" t="str">
        <f t="shared" si="38"/>
        <v>Indlån og anden gæld</v>
      </c>
      <c r="D545" s="93" t="str">
        <f>'Noter til rentebærende poster'!AT28</f>
        <v>NRP_Rp_3p_Passiv_Indlaan</v>
      </c>
      <c r="E545" s="30">
        <f>'Noter til rentebærende poster'!O28</f>
        <v>0</v>
      </c>
      <c r="F545" s="1"/>
      <c r="G545" s="1"/>
      <c r="H545" s="1"/>
      <c r="I545" s="1"/>
      <c r="J545" s="1"/>
      <c r="K545" s="1"/>
      <c r="L545" s="92"/>
      <c r="M545" s="92"/>
      <c r="N545" s="92"/>
      <c r="O545" s="92"/>
      <c r="Q545" s="15">
        <f t="shared" si="40"/>
        <v>24</v>
      </c>
      <c r="R545" s="15" t="str">
        <f t="shared" ca="1" si="41"/>
        <v>'Noter til rentebærende poster'!O28</v>
      </c>
    </row>
    <row r="546" spans="1:18">
      <c r="A546" s="1" t="str">
        <f t="shared" ca="1" si="39"/>
        <v>'Noter til rentebærende poster'</v>
      </c>
      <c r="B546" s="1"/>
      <c r="C546" s="1" t="str">
        <f t="shared" si="38"/>
        <v>Udstedte obligationer</v>
      </c>
      <c r="D546" s="93" t="str">
        <f>'Noter til rentebærende poster'!AT29</f>
        <v>NRP_Rp_3p_Passiv_UdsObl</v>
      </c>
      <c r="E546" s="30">
        <f>'Noter til rentebærende poster'!O29</f>
        <v>0</v>
      </c>
      <c r="F546" s="1"/>
      <c r="G546" s="1"/>
      <c r="H546" s="1"/>
      <c r="I546" s="1"/>
      <c r="J546" s="1"/>
      <c r="K546" s="1"/>
      <c r="L546" s="92"/>
      <c r="M546" s="92"/>
      <c r="N546" s="92"/>
      <c r="O546" s="92"/>
      <c r="Q546" s="15">
        <f t="shared" si="40"/>
        <v>23</v>
      </c>
      <c r="R546" s="15" t="str">
        <f t="shared" ca="1" si="41"/>
        <v>'Noter til rentebærende poster'!O29</v>
      </c>
    </row>
    <row r="547" spans="1:18">
      <c r="A547" s="1" t="str">
        <f t="shared" ca="1" si="39"/>
        <v>'Noter til rentebærende poster'</v>
      </c>
      <c r="B547" s="1"/>
      <c r="C547" s="1" t="str">
        <f t="shared" si="38"/>
        <v>… heraf: Realkreditobligationer</v>
      </c>
      <c r="D547" s="93" t="str">
        <f>'Noter til rentebærende poster'!AT30</f>
        <v>NRP_Rp_3p_Pas_UdsObl_Real</v>
      </c>
      <c r="E547" s="30">
        <f>'Noter til rentebærende poster'!O30</f>
        <v>0</v>
      </c>
      <c r="F547" s="1"/>
      <c r="G547" s="1"/>
      <c r="H547" s="1"/>
      <c r="I547" s="1"/>
      <c r="J547" s="1"/>
      <c r="K547" s="1"/>
      <c r="L547" s="92"/>
      <c r="M547" s="92"/>
      <c r="N547" s="92"/>
      <c r="O547" s="92"/>
      <c r="Q547" s="15">
        <f t="shared" si="40"/>
        <v>25</v>
      </c>
      <c r="R547" s="15" t="str">
        <f t="shared" ca="1" si="41"/>
        <v>'Noter til rentebærende poster'!O30</v>
      </c>
    </row>
    <row r="548" spans="1:18">
      <c r="A548" s="1" t="str">
        <f t="shared" ca="1" si="39"/>
        <v>'Noter til rentebærende poster'</v>
      </c>
      <c r="B548" s="1"/>
      <c r="C548" s="1" t="str">
        <f t="shared" si="38"/>
        <v>… heraf: Øvrige udstedte obligationer</v>
      </c>
      <c r="D548" s="93" t="str">
        <f>'Noter til rentebærende poster'!AT31</f>
        <v>NRP_Rp_3p_Pas_UdsObl_Oevr</v>
      </c>
      <c r="E548" s="30">
        <f>'Noter til rentebærende poster'!O31</f>
        <v>0</v>
      </c>
      <c r="F548" s="1"/>
      <c r="G548" s="1"/>
      <c r="H548" s="1"/>
      <c r="I548" s="1"/>
      <c r="J548" s="1"/>
      <c r="K548" s="1"/>
      <c r="L548" s="92"/>
      <c r="M548" s="92"/>
      <c r="N548" s="92"/>
      <c r="O548" s="92"/>
      <c r="Q548" s="15">
        <f t="shared" si="40"/>
        <v>25</v>
      </c>
      <c r="R548" s="15" t="str">
        <f t="shared" ca="1" si="41"/>
        <v>'Noter til rentebærende poster'!O31</v>
      </c>
    </row>
    <row r="549" spans="1:18">
      <c r="A549" s="1" t="str">
        <f t="shared" ca="1" si="39"/>
        <v>'Noter til rentebærende poster'</v>
      </c>
      <c r="B549" s="1"/>
      <c r="C549" s="1" t="str">
        <f t="shared" si="38"/>
        <v>Efterstillede kapitalindskud</v>
      </c>
      <c r="D549" s="93" t="str">
        <f>'Noter til rentebærende poster'!AT32</f>
        <v>NRP_Rp_3p_Passiv_EftKap</v>
      </c>
      <c r="E549" s="30">
        <f>'Noter til rentebærende poster'!O32</f>
        <v>0</v>
      </c>
      <c r="F549" s="1"/>
      <c r="G549" s="1"/>
      <c r="H549" s="1"/>
      <c r="I549" s="1"/>
      <c r="J549" s="1"/>
      <c r="K549" s="1"/>
      <c r="L549" s="92"/>
      <c r="M549" s="92"/>
      <c r="N549" s="92"/>
      <c r="O549" s="92"/>
      <c r="Q549" s="15">
        <f t="shared" si="40"/>
        <v>23</v>
      </c>
      <c r="R549" s="15" t="str">
        <f t="shared" ca="1" si="41"/>
        <v>'Noter til rentebærende poster'!O32</v>
      </c>
    </row>
    <row r="550" spans="1:18">
      <c r="A550" s="1" t="str">
        <f t="shared" ca="1" si="39"/>
        <v>'Noter til rentebærende poster'</v>
      </c>
      <c r="B550" s="1"/>
      <c r="C550" s="1" t="str">
        <f t="shared" si="38"/>
        <v>Øvrige renteudgifter</v>
      </c>
      <c r="D550" s="93" t="str">
        <f>'Noter til rentebærende poster'!AT33</f>
        <v>NRP_Rp_3p_Passiv_Oevr</v>
      </c>
      <c r="E550" s="30">
        <f>'Noter til rentebærende poster'!O33</f>
        <v>0</v>
      </c>
      <c r="F550" s="1"/>
      <c r="G550" s="1"/>
      <c r="H550" s="1"/>
      <c r="I550" s="1"/>
      <c r="J550" s="1"/>
      <c r="K550" s="1"/>
      <c r="L550" s="92"/>
      <c r="M550" s="92"/>
      <c r="N550" s="92"/>
      <c r="O550" s="92"/>
      <c r="Q550" s="15">
        <f t="shared" si="40"/>
        <v>21</v>
      </c>
      <c r="R550" s="15" t="str">
        <f t="shared" ca="1" si="41"/>
        <v>'Noter til rentebærende poster'!O33</v>
      </c>
    </row>
    <row r="551" spans="1:18">
      <c r="A551" s="1" t="str">
        <f t="shared" ca="1" si="39"/>
        <v>'Noter til rentebærende poster'</v>
      </c>
      <c r="B551" s="1"/>
      <c r="C551" s="1" t="str">
        <f t="shared" si="38"/>
        <v>Rentebærende passiver i alt</v>
      </c>
      <c r="D551" s="93" t="str">
        <f>'Noter til rentebærende poster'!AT34</f>
        <v>NRP_Rp_3p_Passiv_Ialt</v>
      </c>
      <c r="E551" s="30">
        <f>'Noter til rentebærende poster'!O34</f>
        <v>0</v>
      </c>
      <c r="F551" s="1"/>
      <c r="G551" s="1"/>
      <c r="H551" s="1"/>
      <c r="I551" s="1"/>
      <c r="J551" s="1"/>
      <c r="K551" s="1"/>
      <c r="L551" s="92"/>
      <c r="M551" s="92"/>
      <c r="N551" s="92"/>
      <c r="O551" s="92"/>
      <c r="Q551" s="15">
        <f t="shared" si="40"/>
        <v>21</v>
      </c>
      <c r="R551" s="15" t="str">
        <f t="shared" ca="1" si="41"/>
        <v>'Noter til rentebærende poster'!O34</v>
      </c>
    </row>
    <row r="552" spans="1:18">
      <c r="A552" s="22" t="str">
        <f t="shared" ca="1" si="39"/>
        <v>'Noter til kursreguleringer'</v>
      </c>
      <c r="B552" s="22" t="str">
        <f>'Noter til kursreguleringer'!A1</f>
        <v>Værdiregulering af positioner til dagsværdi</v>
      </c>
      <c r="C552" s="50" t="str">
        <f>'Noter til kursreguleringer'!B6</f>
        <v>Realkreditudlån</v>
      </c>
      <c r="D552" s="123" t="str">
        <f>'Noter til kursreguleringer'!AB6</f>
        <v>KursReg_Pos_Real_PogL</v>
      </c>
      <c r="E552" s="50">
        <f>'Noter til kursreguleringer'!D6</f>
        <v>0</v>
      </c>
      <c r="F552" s="22"/>
      <c r="G552" s="22"/>
      <c r="H552" s="22"/>
      <c r="I552" s="22"/>
      <c r="J552" s="22"/>
      <c r="K552" s="22"/>
      <c r="L552" s="404"/>
      <c r="M552" s="404"/>
      <c r="N552" s="404"/>
      <c r="O552" s="404"/>
      <c r="Q552" s="15">
        <f t="shared" ref="Q552:Q553" si="42">LEN(D552)</f>
        <v>21</v>
      </c>
      <c r="R552" s="15" t="str">
        <f t="shared" ref="R552:R553" ca="1" si="43">MID(_xlfn.FORMULATEXT(E552),2,300)</f>
        <v>'Noter til kursreguleringer'!D6</v>
      </c>
    </row>
    <row r="553" spans="1:18">
      <c r="A553" s="22" t="str">
        <f t="shared" ca="1" si="39"/>
        <v>'Noter til kursreguleringer'</v>
      </c>
      <c r="B553" s="22"/>
      <c r="C553" s="50" t="str">
        <f>'Noter til kursreguleringer'!B7</f>
        <v>Obligationer</v>
      </c>
      <c r="D553" s="123" t="str">
        <f>'Noter til kursreguleringer'!AB7</f>
        <v>KursReg_Pos_Obli_PogL</v>
      </c>
      <c r="E553" s="50">
        <f>'Noter til kursreguleringer'!D7</f>
        <v>0</v>
      </c>
      <c r="F553" s="22"/>
      <c r="G553" s="22"/>
      <c r="H553" s="22"/>
      <c r="I553" s="22"/>
      <c r="J553" s="22"/>
      <c r="K553" s="22"/>
      <c r="L553" s="404"/>
      <c r="M553" s="404"/>
      <c r="N553" s="404"/>
      <c r="O553" s="404"/>
      <c r="Q553" s="15">
        <f t="shared" si="42"/>
        <v>21</v>
      </c>
      <c r="R553" s="15" t="str">
        <f t="shared" ca="1" si="43"/>
        <v>'Noter til kursreguleringer'!D7</v>
      </c>
    </row>
    <row r="554" spans="1:18">
      <c r="A554" s="22" t="str">
        <f t="shared" ca="1" si="39"/>
        <v>'Noter til kursreguleringer'</v>
      </c>
      <c r="B554" s="22"/>
      <c r="C554" s="50" t="str">
        <f>'Noter til kursreguleringer'!B8</f>
        <v>Aktier mv.</v>
      </c>
      <c r="D554" s="123" t="str">
        <f>'Noter til kursreguleringer'!AB8</f>
        <v>KursReg_Pos_Akt_PogL</v>
      </c>
      <c r="E554" s="50">
        <f>'Noter til kursreguleringer'!D8</f>
        <v>0</v>
      </c>
      <c r="F554" s="22"/>
      <c r="G554" s="22"/>
      <c r="H554" s="22"/>
      <c r="I554" s="22"/>
      <c r="J554" s="22"/>
      <c r="K554" s="22"/>
      <c r="L554" s="404"/>
      <c r="M554" s="404"/>
      <c r="N554" s="404"/>
      <c r="O554" s="404"/>
      <c r="Q554" s="15">
        <f t="shared" ref="Q554:Q617" si="44">LEN(D554)</f>
        <v>20</v>
      </c>
      <c r="R554" s="15" t="str">
        <f t="shared" ref="R554:R581" ca="1" si="45">MID(_xlfn.FORMULATEXT(E554),2,300)</f>
        <v>'Noter til kursreguleringer'!D8</v>
      </c>
    </row>
    <row r="555" spans="1:18">
      <c r="A555" s="22" t="str">
        <f t="shared" ca="1" si="39"/>
        <v>'Noter til kursreguleringer'</v>
      </c>
      <c r="B555" s="22"/>
      <c r="C555" s="50" t="str">
        <f>'Noter til kursreguleringer'!B9</f>
        <v>Valuta</v>
      </c>
      <c r="D555" s="123" t="str">
        <f>'Noter til kursreguleringer'!AB9</f>
        <v>KursReg_Pos_Val_PogL</v>
      </c>
      <c r="E555" s="50">
        <f>'Noter til kursreguleringer'!D9</f>
        <v>0</v>
      </c>
      <c r="F555" s="22"/>
      <c r="G555" s="22"/>
      <c r="H555" s="22"/>
      <c r="I555" s="22"/>
      <c r="J555" s="22"/>
      <c r="K555" s="22"/>
      <c r="L555" s="404"/>
      <c r="M555" s="404"/>
      <c r="N555" s="404"/>
      <c r="O555" s="404"/>
      <c r="Q555" s="15">
        <f t="shared" si="44"/>
        <v>20</v>
      </c>
      <c r="R555" s="15" t="str">
        <f t="shared" ca="1" si="45"/>
        <v>'Noter til kursreguleringer'!D9</v>
      </c>
    </row>
    <row r="556" spans="1:18">
      <c r="A556" s="22" t="str">
        <f t="shared" ca="1" si="39"/>
        <v>'Noter til kursreguleringer'</v>
      </c>
      <c r="B556" s="22"/>
      <c r="C556" s="50" t="str">
        <f>'Noter til kursreguleringer'!B10</f>
        <v>Valuta-, rente-, aktie-, råvare- og andre kontrakter samt afledte finansielle instrumenter</v>
      </c>
      <c r="D556" s="123" t="str">
        <f>'Noter til kursreguleringer'!AB10</f>
        <v>KursReg_Pos_Kon_PogL</v>
      </c>
      <c r="E556" s="50">
        <f>'Noter til kursreguleringer'!D10</f>
        <v>0</v>
      </c>
      <c r="F556" s="22"/>
      <c r="G556" s="22"/>
      <c r="H556" s="22"/>
      <c r="I556" s="22"/>
      <c r="J556" s="22"/>
      <c r="K556" s="22"/>
      <c r="L556" s="404"/>
      <c r="M556" s="404"/>
      <c r="N556" s="404"/>
      <c r="O556" s="404"/>
      <c r="Q556" s="15">
        <f t="shared" si="44"/>
        <v>20</v>
      </c>
      <c r="R556" s="15" t="str">
        <f t="shared" ca="1" si="45"/>
        <v>'Noter til kursreguleringer'!D10</v>
      </c>
    </row>
    <row r="557" spans="1:18">
      <c r="A557" s="22" t="str">
        <f t="shared" ca="1" si="39"/>
        <v>'Noter til kursreguleringer'</v>
      </c>
      <c r="B557" s="22"/>
      <c r="C557" s="50" t="str">
        <f>'Noter til kursreguleringer'!B11</f>
        <v xml:space="preserve">… heraf: Valutakontrakter </v>
      </c>
      <c r="D557" s="123" t="str">
        <f>'Noter til kursreguleringer'!AB11</f>
        <v>KursReg_Pos_Kon_Val_PogL</v>
      </c>
      <c r="E557" s="50">
        <f>'Noter til kursreguleringer'!D11</f>
        <v>0</v>
      </c>
      <c r="F557" s="22"/>
      <c r="G557" s="22"/>
      <c r="H557" s="22"/>
      <c r="I557" s="22"/>
      <c r="J557" s="22"/>
      <c r="K557" s="22"/>
      <c r="L557" s="404"/>
      <c r="M557" s="404"/>
      <c r="N557" s="404"/>
      <c r="O557" s="404"/>
      <c r="Q557" s="15">
        <f t="shared" si="44"/>
        <v>24</v>
      </c>
      <c r="R557" s="15" t="str">
        <f t="shared" ca="1" si="45"/>
        <v>'Noter til kursreguleringer'!D11</v>
      </c>
    </row>
    <row r="558" spans="1:18">
      <c r="A558" s="22" t="str">
        <f t="shared" ca="1" si="39"/>
        <v>'Noter til kursreguleringer'</v>
      </c>
      <c r="B558" s="22"/>
      <c r="C558" s="50" t="str">
        <f>'Noter til kursreguleringer'!B12</f>
        <v xml:space="preserve">… heraf: Rentekontrakter </v>
      </c>
      <c r="D558" s="123" t="str">
        <f>'Noter til kursreguleringer'!AB12</f>
        <v>KursReg_Pos_Kon_Rente_PogL</v>
      </c>
      <c r="E558" s="50">
        <f>'Noter til kursreguleringer'!D12</f>
        <v>0</v>
      </c>
      <c r="F558" s="22"/>
      <c r="G558" s="22"/>
      <c r="H558" s="22"/>
      <c r="I558" s="22"/>
      <c r="J558" s="22"/>
      <c r="K558" s="22"/>
      <c r="L558" s="404"/>
      <c r="M558" s="404"/>
      <c r="N558" s="404"/>
      <c r="O558" s="404"/>
      <c r="Q558" s="15">
        <f t="shared" si="44"/>
        <v>26</v>
      </c>
      <c r="R558" s="15" t="str">
        <f t="shared" ca="1" si="45"/>
        <v>'Noter til kursreguleringer'!D12</v>
      </c>
    </row>
    <row r="559" spans="1:18">
      <c r="A559" s="22" t="str">
        <f t="shared" ca="1" si="39"/>
        <v>'Noter til kursreguleringer'</v>
      </c>
      <c r="B559" s="22"/>
      <c r="C559" s="50" t="str">
        <f>'Noter til kursreguleringer'!B13</f>
        <v xml:space="preserve">… heraf: Aktiekontrakter </v>
      </c>
      <c r="D559" s="123" t="str">
        <f>'Noter til kursreguleringer'!AB13</f>
        <v>KursReg_Pos_Kon_Akt_PogL</v>
      </c>
      <c r="E559" s="50">
        <f>'Noter til kursreguleringer'!D13</f>
        <v>0</v>
      </c>
      <c r="F559" s="22"/>
      <c r="G559" s="22"/>
      <c r="H559" s="22"/>
      <c r="I559" s="22"/>
      <c r="J559" s="22"/>
      <c r="K559" s="22"/>
      <c r="L559" s="404"/>
      <c r="M559" s="404"/>
      <c r="N559" s="404"/>
      <c r="O559" s="404"/>
      <c r="Q559" s="15">
        <f t="shared" si="44"/>
        <v>24</v>
      </c>
      <c r="R559" s="15" t="str">
        <f t="shared" ca="1" si="45"/>
        <v>'Noter til kursreguleringer'!D13</v>
      </c>
    </row>
    <row r="560" spans="1:18">
      <c r="A560" s="22" t="str">
        <f t="shared" ca="1" si="39"/>
        <v>'Noter til kursreguleringer'</v>
      </c>
      <c r="B560" s="22"/>
      <c r="C560" s="50" t="str">
        <f>'Noter til kursreguleringer'!B14</f>
        <v>Udstedte obligationer</v>
      </c>
      <c r="D560" s="123" t="str">
        <f>'Noter til kursreguleringer'!AB14</f>
        <v>KursReg_Pos_UdsObli_PogL</v>
      </c>
      <c r="E560" s="50">
        <f>'Noter til kursreguleringer'!D14</f>
        <v>0</v>
      </c>
      <c r="F560" s="22"/>
      <c r="G560" s="22"/>
      <c r="H560" s="22"/>
      <c r="I560" s="22"/>
      <c r="J560" s="22"/>
      <c r="K560" s="22"/>
      <c r="L560" s="404"/>
      <c r="M560" s="404"/>
      <c r="N560" s="404"/>
      <c r="O560" s="404"/>
      <c r="Q560" s="15">
        <f t="shared" si="44"/>
        <v>24</v>
      </c>
      <c r="R560" s="15" t="str">
        <f t="shared" ca="1" si="45"/>
        <v>'Noter til kursreguleringer'!D14</v>
      </c>
    </row>
    <row r="561" spans="1:18">
      <c r="A561" s="22" t="str">
        <f t="shared" ca="1" si="39"/>
        <v>'Noter til kursreguleringer'</v>
      </c>
      <c r="B561" s="22"/>
      <c r="C561" s="50" t="str">
        <f>'Noter til kursreguleringer'!B15</f>
        <v>Øvrige</v>
      </c>
      <c r="D561" s="123" t="str">
        <f>'Noter til kursreguleringer'!AB15</f>
        <v>KursReg_Pos_Oevr_PogL</v>
      </c>
      <c r="E561" s="50">
        <f>'Noter til kursreguleringer'!D15</f>
        <v>0</v>
      </c>
      <c r="F561" s="22"/>
      <c r="G561" s="22"/>
      <c r="H561" s="22"/>
      <c r="I561" s="22"/>
      <c r="J561" s="22"/>
      <c r="K561" s="22"/>
      <c r="L561" s="404"/>
      <c r="M561" s="404"/>
      <c r="N561" s="404"/>
      <c r="O561" s="404"/>
      <c r="Q561" s="15">
        <f t="shared" si="44"/>
        <v>21</v>
      </c>
      <c r="R561" s="15" t="str">
        <f t="shared" ca="1" si="45"/>
        <v>'Noter til kursreguleringer'!D15</v>
      </c>
    </row>
    <row r="562" spans="1:18">
      <c r="A562" s="22" t="str">
        <f t="shared" ca="1" si="39"/>
        <v>'Noter til kursreguleringer'</v>
      </c>
      <c r="B562" s="22" t="str">
        <f>B552</f>
        <v>Værdiregulering af positioner til dagsværdi</v>
      </c>
      <c r="C562" s="50" t="str">
        <f>C552</f>
        <v>Realkreditudlån</v>
      </c>
      <c r="D562" s="123" t="str">
        <f>'Noter til kursreguleringer'!AC6</f>
        <v>KursReg_Pos_Real_TotInd</v>
      </c>
      <c r="E562" s="50">
        <f>'Noter til kursreguleringer'!E6</f>
        <v>0</v>
      </c>
      <c r="F562" s="22"/>
      <c r="G562" s="22"/>
      <c r="H562" s="22"/>
      <c r="I562" s="22"/>
      <c r="J562" s="22"/>
      <c r="K562" s="22"/>
      <c r="L562" s="404"/>
      <c r="M562" s="404"/>
      <c r="N562" s="404"/>
      <c r="O562" s="404"/>
      <c r="Q562" s="15">
        <f t="shared" si="44"/>
        <v>23</v>
      </c>
      <c r="R562" s="15" t="str">
        <f t="shared" ca="1" si="45"/>
        <v>'Noter til kursreguleringer'!E6</v>
      </c>
    </row>
    <row r="563" spans="1:18">
      <c r="A563" s="22" t="str">
        <f t="shared" ca="1" si="39"/>
        <v>'Noter til kursreguleringer'</v>
      </c>
      <c r="B563" s="22"/>
      <c r="C563" s="50" t="str">
        <f t="shared" ref="C563:C581" si="46">C553</f>
        <v>Obligationer</v>
      </c>
      <c r="D563" s="123" t="str">
        <f>'Noter til kursreguleringer'!AC7</f>
        <v>KursReg_Pos_Obli_TotInd</v>
      </c>
      <c r="E563" s="50">
        <f>'Noter til kursreguleringer'!E7</f>
        <v>0</v>
      </c>
      <c r="F563" s="22"/>
      <c r="G563" s="22"/>
      <c r="H563" s="22"/>
      <c r="I563" s="22"/>
      <c r="J563" s="22"/>
      <c r="K563" s="22"/>
      <c r="L563" s="404"/>
      <c r="M563" s="404"/>
      <c r="N563" s="404"/>
      <c r="O563" s="404"/>
      <c r="Q563" s="15">
        <f t="shared" si="44"/>
        <v>23</v>
      </c>
      <c r="R563" s="15" t="str">
        <f t="shared" ca="1" si="45"/>
        <v>'Noter til kursreguleringer'!E7</v>
      </c>
    </row>
    <row r="564" spans="1:18">
      <c r="A564" s="22" t="str">
        <f t="shared" ca="1" si="39"/>
        <v>'Noter til kursreguleringer'</v>
      </c>
      <c r="B564" s="22"/>
      <c r="C564" s="50" t="str">
        <f t="shared" si="46"/>
        <v>Aktier mv.</v>
      </c>
      <c r="D564" s="123" t="str">
        <f>'Noter til kursreguleringer'!AC8</f>
        <v>KursReg_Pos_Akt_TotInd</v>
      </c>
      <c r="E564" s="50">
        <f>'Noter til kursreguleringer'!E8</f>
        <v>0</v>
      </c>
      <c r="F564" s="22"/>
      <c r="G564" s="22"/>
      <c r="H564" s="22"/>
      <c r="I564" s="22"/>
      <c r="J564" s="22"/>
      <c r="K564" s="22"/>
      <c r="L564" s="404"/>
      <c r="M564" s="404"/>
      <c r="N564" s="404"/>
      <c r="O564" s="404"/>
      <c r="Q564" s="15">
        <f t="shared" si="44"/>
        <v>22</v>
      </c>
      <c r="R564" s="15" t="str">
        <f t="shared" ca="1" si="45"/>
        <v>'Noter til kursreguleringer'!E8</v>
      </c>
    </row>
    <row r="565" spans="1:18">
      <c r="A565" s="22" t="str">
        <f t="shared" ca="1" si="39"/>
        <v>'Noter til kursreguleringer'</v>
      </c>
      <c r="B565" s="22"/>
      <c r="C565" s="50" t="str">
        <f t="shared" si="46"/>
        <v>Valuta</v>
      </c>
      <c r="D565" s="123" t="str">
        <f>'Noter til kursreguleringer'!AC9</f>
        <v>KursReg_Pos_Val_TotInd</v>
      </c>
      <c r="E565" s="50">
        <f>'Noter til kursreguleringer'!E9</f>
        <v>0</v>
      </c>
      <c r="F565" s="22"/>
      <c r="G565" s="22"/>
      <c r="H565" s="22"/>
      <c r="I565" s="22"/>
      <c r="J565" s="22"/>
      <c r="K565" s="22"/>
      <c r="L565" s="404"/>
      <c r="M565" s="404"/>
      <c r="N565" s="404"/>
      <c r="O565" s="404"/>
      <c r="Q565" s="15">
        <f t="shared" si="44"/>
        <v>22</v>
      </c>
      <c r="R565" s="15" t="str">
        <f t="shared" ca="1" si="45"/>
        <v>'Noter til kursreguleringer'!E9</v>
      </c>
    </row>
    <row r="566" spans="1:18">
      <c r="A566" s="22" t="str">
        <f t="shared" ca="1" si="39"/>
        <v>'Noter til kursreguleringer'</v>
      </c>
      <c r="B566" s="22"/>
      <c r="C566" s="50" t="str">
        <f t="shared" si="46"/>
        <v>Valuta-, rente-, aktie-, råvare- og andre kontrakter samt afledte finansielle instrumenter</v>
      </c>
      <c r="D566" s="123" t="str">
        <f>'Noter til kursreguleringer'!AC10</f>
        <v>KursReg_Pos_Kon_TotInd</v>
      </c>
      <c r="E566" s="50">
        <f>'Noter til kursreguleringer'!E10</f>
        <v>0</v>
      </c>
      <c r="F566" s="22"/>
      <c r="G566" s="22"/>
      <c r="H566" s="22"/>
      <c r="I566" s="22"/>
      <c r="J566" s="22"/>
      <c r="K566" s="22"/>
      <c r="L566" s="404"/>
      <c r="M566" s="404"/>
      <c r="N566" s="404"/>
      <c r="O566" s="404"/>
      <c r="Q566" s="15">
        <f t="shared" si="44"/>
        <v>22</v>
      </c>
      <c r="R566" s="15" t="str">
        <f t="shared" ca="1" si="45"/>
        <v>'Noter til kursreguleringer'!E10</v>
      </c>
    </row>
    <row r="567" spans="1:18">
      <c r="A567" s="22" t="str">
        <f t="shared" ca="1" si="39"/>
        <v>'Noter til kursreguleringer'</v>
      </c>
      <c r="B567" s="22"/>
      <c r="C567" s="50" t="str">
        <f t="shared" si="46"/>
        <v xml:space="preserve">… heraf: Valutakontrakter </v>
      </c>
      <c r="D567" s="123" t="str">
        <f>'Noter til kursreguleringer'!AC11</f>
        <v>KursReg_Pos_Kon_Val_TotInd</v>
      </c>
      <c r="E567" s="50">
        <f>'Noter til kursreguleringer'!E11</f>
        <v>0</v>
      </c>
      <c r="F567" s="22"/>
      <c r="G567" s="22"/>
      <c r="H567" s="22"/>
      <c r="I567" s="22"/>
      <c r="J567" s="22"/>
      <c r="K567" s="22"/>
      <c r="L567" s="404"/>
      <c r="M567" s="404"/>
      <c r="N567" s="404"/>
      <c r="O567" s="404"/>
      <c r="Q567" s="15">
        <f t="shared" si="44"/>
        <v>26</v>
      </c>
      <c r="R567" s="15" t="str">
        <f t="shared" ca="1" si="45"/>
        <v>'Noter til kursreguleringer'!E11</v>
      </c>
    </row>
    <row r="568" spans="1:18">
      <c r="A568" s="22" t="str">
        <f t="shared" ca="1" si="39"/>
        <v>'Noter til kursreguleringer'</v>
      </c>
      <c r="B568" s="22"/>
      <c r="C568" s="50" t="str">
        <f t="shared" si="46"/>
        <v xml:space="preserve">… heraf: Rentekontrakter </v>
      </c>
      <c r="D568" s="123" t="str">
        <f>'Noter til kursreguleringer'!AC12</f>
        <v>KursReg_Pos_Kon_Rente_TotInd</v>
      </c>
      <c r="E568" s="50">
        <f>'Noter til kursreguleringer'!E12</f>
        <v>0</v>
      </c>
      <c r="F568" s="22"/>
      <c r="G568" s="22"/>
      <c r="H568" s="22"/>
      <c r="I568" s="22"/>
      <c r="J568" s="22"/>
      <c r="K568" s="22"/>
      <c r="L568" s="404"/>
      <c r="M568" s="404"/>
      <c r="N568" s="404"/>
      <c r="O568" s="404"/>
      <c r="Q568" s="15">
        <f t="shared" si="44"/>
        <v>28</v>
      </c>
      <c r="R568" s="15" t="str">
        <f t="shared" ca="1" si="45"/>
        <v>'Noter til kursreguleringer'!E12</v>
      </c>
    </row>
    <row r="569" spans="1:18">
      <c r="A569" s="22" t="str">
        <f t="shared" ca="1" si="39"/>
        <v>'Noter til kursreguleringer'</v>
      </c>
      <c r="B569" s="22"/>
      <c r="C569" s="50" t="str">
        <f t="shared" si="46"/>
        <v xml:space="preserve">… heraf: Aktiekontrakter </v>
      </c>
      <c r="D569" s="123" t="str">
        <f>'Noter til kursreguleringer'!AC13</f>
        <v>KursReg_Pos_Kon_Akt_TotInd</v>
      </c>
      <c r="E569" s="50">
        <f>'Noter til kursreguleringer'!E13</f>
        <v>0</v>
      </c>
      <c r="F569" s="22"/>
      <c r="G569" s="22"/>
      <c r="H569" s="22"/>
      <c r="I569" s="22"/>
      <c r="J569" s="22"/>
      <c r="K569" s="22"/>
      <c r="L569" s="404"/>
      <c r="M569" s="404"/>
      <c r="N569" s="404"/>
      <c r="O569" s="404"/>
      <c r="Q569" s="15">
        <f t="shared" si="44"/>
        <v>26</v>
      </c>
      <c r="R569" s="15" t="str">
        <f t="shared" ca="1" si="45"/>
        <v>'Noter til kursreguleringer'!E13</v>
      </c>
    </row>
    <row r="570" spans="1:18">
      <c r="A570" s="22" t="str">
        <f t="shared" ca="1" si="39"/>
        <v>'Noter til kursreguleringer'</v>
      </c>
      <c r="B570" s="22"/>
      <c r="C570" s="50" t="str">
        <f t="shared" si="46"/>
        <v>Udstedte obligationer</v>
      </c>
      <c r="D570" s="123" t="str">
        <f>'Noter til kursreguleringer'!AC14</f>
        <v>KursReg_Pos_UdsObli_TotInd</v>
      </c>
      <c r="E570" s="50">
        <f>'Noter til kursreguleringer'!E14</f>
        <v>0</v>
      </c>
      <c r="F570" s="22"/>
      <c r="G570" s="22"/>
      <c r="H570" s="22"/>
      <c r="I570" s="22"/>
      <c r="J570" s="22"/>
      <c r="K570" s="22"/>
      <c r="L570" s="404"/>
      <c r="M570" s="404"/>
      <c r="N570" s="404"/>
      <c r="O570" s="404"/>
      <c r="Q570" s="15">
        <f t="shared" si="44"/>
        <v>26</v>
      </c>
      <c r="R570" s="15" t="str">
        <f t="shared" ca="1" si="45"/>
        <v>'Noter til kursreguleringer'!E14</v>
      </c>
    </row>
    <row r="571" spans="1:18">
      <c r="A571" s="22" t="str">
        <f t="shared" ca="1" si="39"/>
        <v>'Noter til kursreguleringer'</v>
      </c>
      <c r="B571" s="22"/>
      <c r="C571" s="50" t="str">
        <f t="shared" si="46"/>
        <v>Øvrige</v>
      </c>
      <c r="D571" s="123" t="str">
        <f>'Noter til kursreguleringer'!AC15</f>
        <v>KursReg_Pos_Oevr_TotInd</v>
      </c>
      <c r="E571" s="50">
        <f>'Noter til kursreguleringer'!E15</f>
        <v>0</v>
      </c>
      <c r="F571" s="22"/>
      <c r="G571" s="22"/>
      <c r="H571" s="22"/>
      <c r="I571" s="22"/>
      <c r="J571" s="22"/>
      <c r="K571" s="22"/>
      <c r="L571" s="404"/>
      <c r="M571" s="404"/>
      <c r="N571" s="404"/>
      <c r="O571" s="404"/>
      <c r="Q571" s="15">
        <f t="shared" si="44"/>
        <v>23</v>
      </c>
      <c r="R571" s="15" t="str">
        <f t="shared" ca="1" si="45"/>
        <v>'Noter til kursreguleringer'!E15</v>
      </c>
    </row>
    <row r="572" spans="1:18">
      <c r="A572" s="22" t="str">
        <f t="shared" ca="1" si="39"/>
        <v>'Noter til kursreguleringer'</v>
      </c>
      <c r="B572" s="22" t="str">
        <f>B562</f>
        <v>Værdiregulering af positioner til dagsværdi</v>
      </c>
      <c r="C572" s="50" t="str">
        <f t="shared" si="46"/>
        <v>Realkreditudlån</v>
      </c>
      <c r="D572" s="123" t="str">
        <f>'Noter til kursreguleringer'!AD6</f>
        <v>KursReg_Pos_Real_Ialt</v>
      </c>
      <c r="E572" s="50">
        <f>'Noter til kursreguleringer'!F6</f>
        <v>0</v>
      </c>
      <c r="F572" s="22"/>
      <c r="G572" s="22"/>
      <c r="H572" s="22"/>
      <c r="I572" s="22"/>
      <c r="J572" s="22"/>
      <c r="K572" s="22"/>
      <c r="L572" s="404"/>
      <c r="M572" s="404"/>
      <c r="N572" s="404"/>
      <c r="O572" s="404"/>
      <c r="Q572" s="15">
        <f t="shared" si="44"/>
        <v>21</v>
      </c>
      <c r="R572" s="15" t="str">
        <f t="shared" ca="1" si="45"/>
        <v>'Noter til kursreguleringer'!F6</v>
      </c>
    </row>
    <row r="573" spans="1:18">
      <c r="A573" s="22" t="str">
        <f t="shared" ca="1" si="39"/>
        <v>'Noter til kursreguleringer'</v>
      </c>
      <c r="B573" s="22"/>
      <c r="C573" s="50" t="str">
        <f t="shared" si="46"/>
        <v>Obligationer</v>
      </c>
      <c r="D573" s="123" t="str">
        <f>'Noter til kursreguleringer'!AD7</f>
        <v>KursReg_Pos_Obli_Ialt</v>
      </c>
      <c r="E573" s="50">
        <f>'Noter til kursreguleringer'!F7</f>
        <v>0</v>
      </c>
      <c r="F573" s="22"/>
      <c r="G573" s="22"/>
      <c r="H573" s="22"/>
      <c r="I573" s="22"/>
      <c r="J573" s="22"/>
      <c r="K573" s="22"/>
      <c r="L573" s="404"/>
      <c r="M573" s="404"/>
      <c r="N573" s="404"/>
      <c r="O573" s="404"/>
      <c r="Q573" s="15">
        <f t="shared" si="44"/>
        <v>21</v>
      </c>
      <c r="R573" s="15" t="str">
        <f t="shared" ca="1" si="45"/>
        <v>'Noter til kursreguleringer'!F7</v>
      </c>
    </row>
    <row r="574" spans="1:18">
      <c r="A574" s="22" t="str">
        <f t="shared" ca="1" si="39"/>
        <v>'Noter til kursreguleringer'</v>
      </c>
      <c r="B574" s="22"/>
      <c r="C574" s="50" t="str">
        <f t="shared" si="46"/>
        <v>Aktier mv.</v>
      </c>
      <c r="D574" s="123" t="str">
        <f>'Noter til kursreguleringer'!AD8</f>
        <v>KursReg_Pos_Akt_Ialt</v>
      </c>
      <c r="E574" s="50">
        <f>'Noter til kursreguleringer'!F8</f>
        <v>0</v>
      </c>
      <c r="F574" s="22"/>
      <c r="G574" s="22"/>
      <c r="H574" s="22"/>
      <c r="I574" s="22"/>
      <c r="J574" s="22"/>
      <c r="K574" s="22"/>
      <c r="L574" s="404"/>
      <c r="M574" s="404"/>
      <c r="N574" s="404"/>
      <c r="O574" s="404"/>
      <c r="Q574" s="15">
        <f t="shared" si="44"/>
        <v>20</v>
      </c>
      <c r="R574" s="15" t="str">
        <f t="shared" ca="1" si="45"/>
        <v>'Noter til kursreguleringer'!F8</v>
      </c>
    </row>
    <row r="575" spans="1:18">
      <c r="A575" s="22" t="str">
        <f t="shared" ca="1" si="39"/>
        <v>'Noter til kursreguleringer'</v>
      </c>
      <c r="B575" s="22"/>
      <c r="C575" s="50" t="str">
        <f t="shared" si="46"/>
        <v>Valuta</v>
      </c>
      <c r="D575" s="123" t="str">
        <f>'Noter til kursreguleringer'!AD9</f>
        <v>KursReg_Pos_Val_Ialt</v>
      </c>
      <c r="E575" s="50">
        <f>'Noter til kursreguleringer'!F9</f>
        <v>0</v>
      </c>
      <c r="F575" s="22"/>
      <c r="G575" s="22"/>
      <c r="H575" s="22"/>
      <c r="I575" s="22"/>
      <c r="J575" s="22"/>
      <c r="K575" s="22"/>
      <c r="L575" s="404"/>
      <c r="M575" s="404"/>
      <c r="N575" s="404"/>
      <c r="O575" s="404"/>
      <c r="Q575" s="15">
        <f t="shared" si="44"/>
        <v>20</v>
      </c>
      <c r="R575" s="15" t="str">
        <f t="shared" ca="1" si="45"/>
        <v>'Noter til kursreguleringer'!F9</v>
      </c>
    </row>
    <row r="576" spans="1:18">
      <c r="A576" s="22" t="str">
        <f t="shared" ca="1" si="39"/>
        <v>'Noter til kursreguleringer'</v>
      </c>
      <c r="B576" s="22"/>
      <c r="C576" s="50" t="str">
        <f t="shared" si="46"/>
        <v>Valuta-, rente-, aktie-, råvare- og andre kontrakter samt afledte finansielle instrumenter</v>
      </c>
      <c r="D576" s="123" t="str">
        <f>'Noter til kursreguleringer'!AD10</f>
        <v>KursReg_Pos_Kon_Ialt</v>
      </c>
      <c r="E576" s="50">
        <f>'Noter til kursreguleringer'!F10</f>
        <v>0</v>
      </c>
      <c r="F576" s="22"/>
      <c r="G576" s="22"/>
      <c r="H576" s="22"/>
      <c r="I576" s="22"/>
      <c r="J576" s="22"/>
      <c r="K576" s="22"/>
      <c r="L576" s="404"/>
      <c r="M576" s="404"/>
      <c r="N576" s="404"/>
      <c r="O576" s="404"/>
      <c r="Q576" s="15">
        <f t="shared" si="44"/>
        <v>20</v>
      </c>
      <c r="R576" s="15" t="str">
        <f t="shared" ca="1" si="45"/>
        <v>'Noter til kursreguleringer'!F10</v>
      </c>
    </row>
    <row r="577" spans="1:18">
      <c r="A577" s="22" t="str">
        <f t="shared" ca="1" si="39"/>
        <v>'Noter til kursreguleringer'</v>
      </c>
      <c r="B577" s="22"/>
      <c r="C577" s="50" t="str">
        <f t="shared" si="46"/>
        <v xml:space="preserve">… heraf: Valutakontrakter </v>
      </c>
      <c r="D577" s="123" t="str">
        <f>'Noter til kursreguleringer'!AD11</f>
        <v>KursReg_Pos_Kon_Val_Ialt</v>
      </c>
      <c r="E577" s="50">
        <f>'Noter til kursreguleringer'!F11</f>
        <v>0</v>
      </c>
      <c r="F577" s="22"/>
      <c r="G577" s="22"/>
      <c r="H577" s="22"/>
      <c r="I577" s="22"/>
      <c r="J577" s="22"/>
      <c r="K577" s="22"/>
      <c r="L577" s="404"/>
      <c r="M577" s="404"/>
      <c r="N577" s="404"/>
      <c r="O577" s="404"/>
      <c r="Q577" s="15">
        <f t="shared" si="44"/>
        <v>24</v>
      </c>
      <c r="R577" s="15" t="str">
        <f t="shared" ca="1" si="45"/>
        <v>'Noter til kursreguleringer'!F11</v>
      </c>
    </row>
    <row r="578" spans="1:18">
      <c r="A578" s="22" t="str">
        <f t="shared" ca="1" si="39"/>
        <v>'Noter til kursreguleringer'</v>
      </c>
      <c r="B578" s="22"/>
      <c r="C578" s="50" t="str">
        <f t="shared" si="46"/>
        <v xml:space="preserve">… heraf: Rentekontrakter </v>
      </c>
      <c r="D578" s="123" t="str">
        <f>'Noter til kursreguleringer'!AD12</f>
        <v>KursReg_Pos_Kon_Rente_Ialt</v>
      </c>
      <c r="E578" s="50">
        <f>'Noter til kursreguleringer'!F12</f>
        <v>0</v>
      </c>
      <c r="F578" s="22"/>
      <c r="G578" s="22"/>
      <c r="H578" s="22"/>
      <c r="I578" s="22"/>
      <c r="J578" s="22"/>
      <c r="K578" s="22"/>
      <c r="L578" s="404"/>
      <c r="M578" s="404"/>
      <c r="N578" s="404"/>
      <c r="O578" s="404"/>
      <c r="Q578" s="15">
        <f t="shared" si="44"/>
        <v>26</v>
      </c>
      <c r="R578" s="15" t="str">
        <f t="shared" ca="1" si="45"/>
        <v>'Noter til kursreguleringer'!F12</v>
      </c>
    </row>
    <row r="579" spans="1:18">
      <c r="A579" s="22" t="str">
        <f t="shared" ca="1" si="39"/>
        <v>'Noter til kursreguleringer'</v>
      </c>
      <c r="B579" s="22"/>
      <c r="C579" s="50" t="str">
        <f t="shared" si="46"/>
        <v xml:space="preserve">… heraf: Aktiekontrakter </v>
      </c>
      <c r="D579" s="123" t="str">
        <f>'Noter til kursreguleringer'!AD13</f>
        <v>KursReg_Pos_Kon_Akt_Ialt</v>
      </c>
      <c r="E579" s="50">
        <f>'Noter til kursreguleringer'!F13</f>
        <v>0</v>
      </c>
      <c r="F579" s="22"/>
      <c r="G579" s="22"/>
      <c r="H579" s="22"/>
      <c r="I579" s="22"/>
      <c r="J579" s="22"/>
      <c r="K579" s="22"/>
      <c r="L579" s="404"/>
      <c r="M579" s="404"/>
      <c r="N579" s="404"/>
      <c r="O579" s="404"/>
      <c r="Q579" s="15">
        <f t="shared" si="44"/>
        <v>24</v>
      </c>
      <c r="R579" s="15" t="str">
        <f t="shared" ca="1" si="45"/>
        <v>'Noter til kursreguleringer'!F13</v>
      </c>
    </row>
    <row r="580" spans="1:18">
      <c r="A580" s="22" t="str">
        <f t="shared" ca="1" si="39"/>
        <v>'Noter til kursreguleringer'</v>
      </c>
      <c r="B580" s="22"/>
      <c r="C580" s="50" t="str">
        <f t="shared" si="46"/>
        <v>Udstedte obligationer</v>
      </c>
      <c r="D580" s="123" t="str">
        <f>'Noter til kursreguleringer'!AD14</f>
        <v>KursReg_Pos_UdsObli_Ialt</v>
      </c>
      <c r="E580" s="50">
        <f>'Noter til kursreguleringer'!F14</f>
        <v>0</v>
      </c>
      <c r="F580" s="22"/>
      <c r="G580" s="22"/>
      <c r="H580" s="22"/>
      <c r="I580" s="22"/>
      <c r="J580" s="22"/>
      <c r="K580" s="22"/>
      <c r="L580" s="404"/>
      <c r="M580" s="404"/>
      <c r="N580" s="404"/>
      <c r="O580" s="404"/>
      <c r="Q580" s="15">
        <f t="shared" si="44"/>
        <v>24</v>
      </c>
      <c r="R580" s="15" t="str">
        <f t="shared" ca="1" si="45"/>
        <v>'Noter til kursreguleringer'!F14</v>
      </c>
    </row>
    <row r="581" spans="1:18">
      <c r="A581" s="22" t="str">
        <f t="shared" ca="1" si="39"/>
        <v>'Noter til kursreguleringer'</v>
      </c>
      <c r="B581" s="22"/>
      <c r="C581" s="50" t="str">
        <f t="shared" si="46"/>
        <v>Øvrige</v>
      </c>
      <c r="D581" s="123" t="str">
        <f>'Noter til kursreguleringer'!AD15</f>
        <v>KursReg_Pos_Oevr_Ialt</v>
      </c>
      <c r="E581" s="50">
        <f>'Noter til kursreguleringer'!F15</f>
        <v>0</v>
      </c>
      <c r="F581" s="22"/>
      <c r="G581" s="22"/>
      <c r="H581" s="22"/>
      <c r="I581" s="22"/>
      <c r="J581" s="22"/>
      <c r="K581" s="22"/>
      <c r="L581" s="404"/>
      <c r="M581" s="404"/>
      <c r="N581" s="404"/>
      <c r="O581" s="404"/>
      <c r="Q581" s="15">
        <f t="shared" si="44"/>
        <v>21</v>
      </c>
      <c r="R581" s="15" t="str">
        <f t="shared" ca="1" si="45"/>
        <v>'Noter til kursreguleringer'!F15</v>
      </c>
    </row>
    <row r="582" spans="1:18">
      <c r="A582" s="22" t="str">
        <f t="shared" ca="1" si="39"/>
        <v>'Noter til kursreguleringer'</v>
      </c>
      <c r="B582" s="22" t="str">
        <f>B572</f>
        <v>Værdiregulering af positioner til dagsværdi</v>
      </c>
      <c r="C582" s="22" t="str">
        <f t="shared" ref="C582:C591" si="47">C552</f>
        <v>Realkreditudlån</v>
      </c>
      <c r="D582" s="123" t="str">
        <f>'Noter til kursreguleringer'!AE6</f>
        <v>KursReg_TabGe_Real_PogL</v>
      </c>
      <c r="F582" s="22"/>
      <c r="G582" s="22"/>
      <c r="H582" s="22"/>
      <c r="I582" s="50">
        <f>'Noter til kursreguleringer'!G6</f>
        <v>0</v>
      </c>
      <c r="J582" s="50">
        <f>'Noter til kursreguleringer'!J6</f>
        <v>0</v>
      </c>
      <c r="K582" s="50">
        <f>'Noter til kursreguleringer'!M6</f>
        <v>0</v>
      </c>
      <c r="L582" s="404"/>
      <c r="M582" s="404"/>
      <c r="N582" s="404"/>
      <c r="O582" s="404"/>
      <c r="Q582" s="15">
        <f t="shared" si="44"/>
        <v>23</v>
      </c>
      <c r="R582" s="15" t="str">
        <f ca="1">MID(_xlfn.FORMULATEXT(I582),2,300)</f>
        <v>'Noter til kursreguleringer'!G6</v>
      </c>
    </row>
    <row r="583" spans="1:18">
      <c r="A583" s="22" t="str">
        <f t="shared" ca="1" si="39"/>
        <v>'Noter til kursreguleringer'</v>
      </c>
      <c r="B583" s="22"/>
      <c r="C583" s="22" t="str">
        <f t="shared" si="47"/>
        <v>Obligationer</v>
      </c>
      <c r="D583" s="123" t="str">
        <f>'Noter til kursreguleringer'!AE7</f>
        <v>KursReg_TabGe_Obli_PogL</v>
      </c>
      <c r="E583" s="50"/>
      <c r="F583" s="22"/>
      <c r="G583" s="22"/>
      <c r="H583" s="22"/>
      <c r="I583" s="50">
        <f>'Noter til kursreguleringer'!G7</f>
        <v>0</v>
      </c>
      <c r="J583" s="50">
        <f>'Noter til kursreguleringer'!J7</f>
        <v>0</v>
      </c>
      <c r="K583" s="50">
        <f>'Noter til kursreguleringer'!M7</f>
        <v>0</v>
      </c>
      <c r="L583" s="404"/>
      <c r="M583" s="404"/>
      <c r="N583" s="404"/>
      <c r="O583" s="404"/>
      <c r="Q583" s="15">
        <f t="shared" si="44"/>
        <v>23</v>
      </c>
      <c r="R583" s="15" t="str">
        <f t="shared" ref="R583:R618" ca="1" si="48">MID(_xlfn.FORMULATEXT(I583),2,300)</f>
        <v>'Noter til kursreguleringer'!G7</v>
      </c>
    </row>
    <row r="584" spans="1:18">
      <c r="A584" s="22" t="str">
        <f t="shared" ca="1" si="39"/>
        <v>'Noter til kursreguleringer'</v>
      </c>
      <c r="B584" s="22"/>
      <c r="C584" s="22" t="str">
        <f t="shared" si="47"/>
        <v>Aktier mv.</v>
      </c>
      <c r="D584" s="123" t="str">
        <f>'Noter til kursreguleringer'!AE8</f>
        <v>KursReg_TabGe_Akt_PogL</v>
      </c>
      <c r="E584" s="50"/>
      <c r="F584" s="22"/>
      <c r="G584" s="22"/>
      <c r="H584" s="22"/>
      <c r="I584" s="50">
        <f>'Noter til kursreguleringer'!G8</f>
        <v>0</v>
      </c>
      <c r="J584" s="50">
        <f>'Noter til kursreguleringer'!J8</f>
        <v>0</v>
      </c>
      <c r="K584" s="50">
        <f>'Noter til kursreguleringer'!M8</f>
        <v>0</v>
      </c>
      <c r="L584" s="404"/>
      <c r="M584" s="404"/>
      <c r="N584" s="404"/>
      <c r="O584" s="404"/>
      <c r="Q584" s="15">
        <f t="shared" si="44"/>
        <v>22</v>
      </c>
      <c r="R584" s="15" t="str">
        <f t="shared" ca="1" si="48"/>
        <v>'Noter til kursreguleringer'!G8</v>
      </c>
    </row>
    <row r="585" spans="1:18">
      <c r="A585" s="22" t="str">
        <f t="shared" ca="1" si="39"/>
        <v>'Noter til kursreguleringer'</v>
      </c>
      <c r="B585" s="22"/>
      <c r="C585" s="22" t="str">
        <f t="shared" si="47"/>
        <v>Valuta</v>
      </c>
      <c r="D585" s="123" t="str">
        <f>'Noter til kursreguleringer'!AE9</f>
        <v>KursReg_TabGe_Val_PogL</v>
      </c>
      <c r="E585" s="50"/>
      <c r="F585" s="22"/>
      <c r="G585" s="22"/>
      <c r="H585" s="22"/>
      <c r="I585" s="50">
        <f>'Noter til kursreguleringer'!G9</f>
        <v>0</v>
      </c>
      <c r="J585" s="50">
        <f>'Noter til kursreguleringer'!J9</f>
        <v>0</v>
      </c>
      <c r="K585" s="50">
        <f>'Noter til kursreguleringer'!M9</f>
        <v>0</v>
      </c>
      <c r="L585" s="404"/>
      <c r="M585" s="404"/>
      <c r="N585" s="404"/>
      <c r="O585" s="404"/>
      <c r="Q585" s="15">
        <f t="shared" si="44"/>
        <v>22</v>
      </c>
      <c r="R585" s="15" t="str">
        <f t="shared" ca="1" si="48"/>
        <v>'Noter til kursreguleringer'!G9</v>
      </c>
    </row>
    <row r="586" spans="1:18">
      <c r="A586" s="22" t="str">
        <f t="shared" ca="1" si="39"/>
        <v>'Noter til kursreguleringer'</v>
      </c>
      <c r="B586" s="22"/>
      <c r="C586" s="22" t="str">
        <f t="shared" si="47"/>
        <v>Valuta-, rente-, aktie-, råvare- og andre kontrakter samt afledte finansielle instrumenter</v>
      </c>
      <c r="D586" s="123" t="str">
        <f>'Noter til kursreguleringer'!AE10</f>
        <v>KursReg_TabGe_Kon_PogL</v>
      </c>
      <c r="E586" s="50"/>
      <c r="F586" s="22"/>
      <c r="G586" s="22"/>
      <c r="H586" s="22"/>
      <c r="I586" s="50">
        <f>'Noter til kursreguleringer'!G10</f>
        <v>0</v>
      </c>
      <c r="J586" s="50">
        <f>'Noter til kursreguleringer'!J10</f>
        <v>0</v>
      </c>
      <c r="K586" s="50">
        <f>'Noter til kursreguleringer'!M10</f>
        <v>0</v>
      </c>
      <c r="L586" s="404"/>
      <c r="M586" s="404"/>
      <c r="N586" s="404"/>
      <c r="O586" s="404"/>
      <c r="Q586" s="15">
        <f t="shared" si="44"/>
        <v>22</v>
      </c>
      <c r="R586" s="15" t="str">
        <f t="shared" ca="1" si="48"/>
        <v>'Noter til kursreguleringer'!G10</v>
      </c>
    </row>
    <row r="587" spans="1:18">
      <c r="A587" s="22" t="str">
        <f t="shared" ca="1" si="39"/>
        <v>'Noter til kursreguleringer'</v>
      </c>
      <c r="B587" s="22"/>
      <c r="C587" s="22" t="str">
        <f t="shared" si="47"/>
        <v xml:space="preserve">… heraf: Valutakontrakter </v>
      </c>
      <c r="D587" s="123" t="str">
        <f>'Noter til kursreguleringer'!AE11</f>
        <v>KursReg_TabGe_Kon_Val_PogL</v>
      </c>
      <c r="E587" s="50"/>
      <c r="F587" s="22"/>
      <c r="G587" s="22"/>
      <c r="H587" s="22"/>
      <c r="I587" s="50">
        <f>'Noter til kursreguleringer'!G11</f>
        <v>0</v>
      </c>
      <c r="J587" s="50">
        <f>'Noter til kursreguleringer'!J11</f>
        <v>0</v>
      </c>
      <c r="K587" s="50">
        <f>'Noter til kursreguleringer'!M11</f>
        <v>0</v>
      </c>
      <c r="L587" s="404"/>
      <c r="M587" s="404"/>
      <c r="N587" s="404"/>
      <c r="O587" s="404"/>
      <c r="Q587" s="15">
        <f t="shared" si="44"/>
        <v>26</v>
      </c>
      <c r="R587" s="15" t="str">
        <f t="shared" ca="1" si="48"/>
        <v>'Noter til kursreguleringer'!G11</v>
      </c>
    </row>
    <row r="588" spans="1:18">
      <c r="A588" s="22" t="str">
        <f t="shared" ca="1" si="39"/>
        <v>'Noter til kursreguleringer'</v>
      </c>
      <c r="B588" s="22"/>
      <c r="C588" s="22" t="str">
        <f t="shared" si="47"/>
        <v xml:space="preserve">… heraf: Rentekontrakter </v>
      </c>
      <c r="D588" s="123" t="str">
        <f>'Noter til kursreguleringer'!AE12</f>
        <v>KursReg_TabGe_Kon_Rente_PogL</v>
      </c>
      <c r="E588" s="50"/>
      <c r="F588" s="22"/>
      <c r="G588" s="22"/>
      <c r="H588" s="22"/>
      <c r="I588" s="50">
        <f>'Noter til kursreguleringer'!G12</f>
        <v>0</v>
      </c>
      <c r="J588" s="50">
        <f>'Noter til kursreguleringer'!J12</f>
        <v>0</v>
      </c>
      <c r="K588" s="50">
        <f>'Noter til kursreguleringer'!M12</f>
        <v>0</v>
      </c>
      <c r="L588" s="404"/>
      <c r="M588" s="404"/>
      <c r="N588" s="404"/>
      <c r="O588" s="404"/>
      <c r="Q588" s="15">
        <f t="shared" si="44"/>
        <v>28</v>
      </c>
      <c r="R588" s="15" t="str">
        <f t="shared" ca="1" si="48"/>
        <v>'Noter til kursreguleringer'!G12</v>
      </c>
    </row>
    <row r="589" spans="1:18">
      <c r="A589" s="22" t="str">
        <f t="shared" ca="1" si="39"/>
        <v>'Noter til kursreguleringer'</v>
      </c>
      <c r="B589" s="22"/>
      <c r="C589" s="22" t="str">
        <f t="shared" si="47"/>
        <v xml:space="preserve">… heraf: Aktiekontrakter </v>
      </c>
      <c r="D589" s="123" t="str">
        <f>'Noter til kursreguleringer'!AE13</f>
        <v>KursReg_TabGe_Kon_Akt_PogL</v>
      </c>
      <c r="E589" s="50"/>
      <c r="F589" s="22"/>
      <c r="G589" s="22"/>
      <c r="H589" s="22"/>
      <c r="I589" s="50">
        <f>'Noter til kursreguleringer'!G13</f>
        <v>0</v>
      </c>
      <c r="J589" s="50">
        <f>'Noter til kursreguleringer'!J13</f>
        <v>0</v>
      </c>
      <c r="K589" s="50">
        <f>'Noter til kursreguleringer'!M13</f>
        <v>0</v>
      </c>
      <c r="L589" s="404"/>
      <c r="M589" s="404"/>
      <c r="N589" s="404"/>
      <c r="O589" s="404"/>
      <c r="Q589" s="15">
        <f t="shared" si="44"/>
        <v>26</v>
      </c>
      <c r="R589" s="15" t="str">
        <f t="shared" ca="1" si="48"/>
        <v>'Noter til kursreguleringer'!G13</v>
      </c>
    </row>
    <row r="590" spans="1:18">
      <c r="A590" s="22" t="str">
        <f t="shared" ca="1" si="39"/>
        <v>'Noter til kursreguleringer'</v>
      </c>
      <c r="B590" s="22"/>
      <c r="C590" s="22" t="str">
        <f t="shared" si="47"/>
        <v>Udstedte obligationer</v>
      </c>
      <c r="D590" s="123" t="str">
        <f>'Noter til kursreguleringer'!AE14</f>
        <v>KursReg_TabGe_UdsObli_PogL</v>
      </c>
      <c r="E590" s="50"/>
      <c r="F590" s="22"/>
      <c r="G590" s="22"/>
      <c r="H590" s="22"/>
      <c r="I590" s="50">
        <f>'Noter til kursreguleringer'!G14</f>
        <v>0</v>
      </c>
      <c r="J590" s="50">
        <f>'Noter til kursreguleringer'!J14</f>
        <v>0</v>
      </c>
      <c r="K590" s="50">
        <f>'Noter til kursreguleringer'!M14</f>
        <v>0</v>
      </c>
      <c r="L590" s="404"/>
      <c r="M590" s="404"/>
      <c r="N590" s="404"/>
      <c r="O590" s="404"/>
      <c r="Q590" s="15">
        <f t="shared" si="44"/>
        <v>26</v>
      </c>
      <c r="R590" s="15" t="str">
        <f t="shared" ca="1" si="48"/>
        <v>'Noter til kursreguleringer'!G14</v>
      </c>
    </row>
    <row r="591" spans="1:18">
      <c r="A591" s="22" t="str">
        <f t="shared" ref="A591:A625" ca="1" si="49">MID(R591,1,FIND("!",R591,1)-1)</f>
        <v>'Noter til kursreguleringer'</v>
      </c>
      <c r="B591" s="22"/>
      <c r="C591" s="22" t="str">
        <f t="shared" si="47"/>
        <v>Øvrige</v>
      </c>
      <c r="D591" s="123" t="str">
        <f>'Noter til kursreguleringer'!AE15</f>
        <v>KursReg_TabGe_Oevr_PogL</v>
      </c>
      <c r="E591" s="50"/>
      <c r="F591" s="22"/>
      <c r="G591" s="22"/>
      <c r="H591" s="22"/>
      <c r="I591" s="50">
        <f>'Noter til kursreguleringer'!G15</f>
        <v>0</v>
      </c>
      <c r="J591" s="50">
        <f>'Noter til kursreguleringer'!J15</f>
        <v>0</v>
      </c>
      <c r="K591" s="50">
        <f>'Noter til kursreguleringer'!M15</f>
        <v>0</v>
      </c>
      <c r="L591" s="404"/>
      <c r="M591" s="404"/>
      <c r="N591" s="404"/>
      <c r="O591" s="404"/>
      <c r="Q591" s="15">
        <f t="shared" si="44"/>
        <v>23</v>
      </c>
      <c r="R591" s="15" t="str">
        <f t="shared" ca="1" si="48"/>
        <v>'Noter til kursreguleringer'!G15</v>
      </c>
    </row>
    <row r="592" spans="1:18">
      <c r="A592" s="22" t="str">
        <f t="shared" ca="1" si="49"/>
        <v>'Noter til kursreguleringer'</v>
      </c>
      <c r="B592" s="22"/>
      <c r="C592" s="22" t="str">
        <f>'Noter til kursreguleringer'!B16</f>
        <v>Værdireguleringer i alt</v>
      </c>
      <c r="D592" s="123" t="str">
        <f>'Noter til kursreguleringer'!AE16</f>
        <v>KursReg_TabGe_Ialt_PogL</v>
      </c>
      <c r="E592" s="50"/>
      <c r="F592" s="22"/>
      <c r="G592" s="22"/>
      <c r="H592" s="22"/>
      <c r="I592" s="50">
        <f>'Noter til kursreguleringer'!G16</f>
        <v>0</v>
      </c>
      <c r="J592" s="50">
        <f>'Noter til kursreguleringer'!J16</f>
        <v>0</v>
      </c>
      <c r="K592" s="50">
        <f>'Noter til kursreguleringer'!M16</f>
        <v>0</v>
      </c>
      <c r="L592" s="404"/>
      <c r="M592" s="404"/>
      <c r="N592" s="404"/>
      <c r="O592" s="404"/>
      <c r="Q592" s="15">
        <f t="shared" si="44"/>
        <v>23</v>
      </c>
      <c r="R592" s="15" t="str">
        <f t="shared" ca="1" si="48"/>
        <v>'Noter til kursreguleringer'!G16</v>
      </c>
    </row>
    <row r="593" spans="1:18">
      <c r="A593" s="22" t="str">
        <f t="shared" ca="1" si="49"/>
        <v>'Noter til kursreguleringer'</v>
      </c>
      <c r="B593" s="22" t="str">
        <f>B582</f>
        <v>Værdiregulering af positioner til dagsværdi</v>
      </c>
      <c r="C593" s="22" t="str">
        <f t="shared" ref="C593:C602" si="50">C562</f>
        <v>Realkreditudlån</v>
      </c>
      <c r="D593" s="123" t="str">
        <f>'Noter til kursreguleringer'!AF6</f>
        <v>KursReg_TabGe_Real_TotInd</v>
      </c>
      <c r="E593" s="50"/>
      <c r="F593" s="22"/>
      <c r="G593" s="22"/>
      <c r="H593" s="22"/>
      <c r="I593" s="50">
        <f>'Noter til kursreguleringer'!H6</f>
        <v>0</v>
      </c>
      <c r="J593" s="50">
        <f>'Noter til kursreguleringer'!K6</f>
        <v>0</v>
      </c>
      <c r="K593" s="50">
        <f>'Noter til kursreguleringer'!N6</f>
        <v>0</v>
      </c>
      <c r="L593" s="404"/>
      <c r="M593" s="404"/>
      <c r="N593" s="404"/>
      <c r="O593" s="404"/>
      <c r="Q593" s="15">
        <f t="shared" si="44"/>
        <v>25</v>
      </c>
      <c r="R593" s="15" t="str">
        <f t="shared" ca="1" si="48"/>
        <v>'Noter til kursreguleringer'!H6</v>
      </c>
    </row>
    <row r="594" spans="1:18">
      <c r="A594" s="22" t="str">
        <f t="shared" ca="1" si="49"/>
        <v>'Noter til kursreguleringer'</v>
      </c>
      <c r="B594" s="22"/>
      <c r="C594" s="22" t="str">
        <f t="shared" si="50"/>
        <v>Obligationer</v>
      </c>
      <c r="D594" s="123" t="str">
        <f>'Noter til kursreguleringer'!AF7</f>
        <v>KursReg_TabGe_Obli_TotInd</v>
      </c>
      <c r="E594" s="50"/>
      <c r="F594" s="22"/>
      <c r="G594" s="22"/>
      <c r="H594" s="22"/>
      <c r="I594" s="50">
        <f>'Noter til kursreguleringer'!H7</f>
        <v>0</v>
      </c>
      <c r="J594" s="50">
        <f>'Noter til kursreguleringer'!K7</f>
        <v>0</v>
      </c>
      <c r="K594" s="50">
        <f>'Noter til kursreguleringer'!N7</f>
        <v>0</v>
      </c>
      <c r="L594" s="404"/>
      <c r="M594" s="404"/>
      <c r="N594" s="404"/>
      <c r="O594" s="404"/>
      <c r="Q594" s="15">
        <f t="shared" si="44"/>
        <v>25</v>
      </c>
      <c r="R594" s="15" t="str">
        <f t="shared" ca="1" si="48"/>
        <v>'Noter til kursreguleringer'!H7</v>
      </c>
    </row>
    <row r="595" spans="1:18">
      <c r="A595" s="22" t="str">
        <f t="shared" ca="1" si="49"/>
        <v>'Noter til kursreguleringer'</v>
      </c>
      <c r="B595" s="22"/>
      <c r="C595" s="22" t="str">
        <f t="shared" si="50"/>
        <v>Aktier mv.</v>
      </c>
      <c r="D595" s="123" t="str">
        <f>'Noter til kursreguleringer'!AF8</f>
        <v>KursReg_TabGe_Akt_TotInd</v>
      </c>
      <c r="E595" s="50"/>
      <c r="F595" s="22"/>
      <c r="G595" s="22"/>
      <c r="H595" s="22"/>
      <c r="I595" s="50">
        <f>'Noter til kursreguleringer'!H8</f>
        <v>0</v>
      </c>
      <c r="J595" s="50">
        <f>'Noter til kursreguleringer'!K8</f>
        <v>0</v>
      </c>
      <c r="K595" s="50">
        <f>'Noter til kursreguleringer'!N8</f>
        <v>0</v>
      </c>
      <c r="L595" s="404"/>
      <c r="M595" s="404"/>
      <c r="N595" s="404"/>
      <c r="O595" s="404"/>
      <c r="Q595" s="15">
        <f t="shared" si="44"/>
        <v>24</v>
      </c>
      <c r="R595" s="15" t="str">
        <f t="shared" ca="1" si="48"/>
        <v>'Noter til kursreguleringer'!H8</v>
      </c>
    </row>
    <row r="596" spans="1:18">
      <c r="A596" s="22" t="str">
        <f t="shared" ca="1" si="49"/>
        <v>'Noter til kursreguleringer'</v>
      </c>
      <c r="B596" s="22"/>
      <c r="C596" s="22" t="str">
        <f t="shared" si="50"/>
        <v>Valuta</v>
      </c>
      <c r="D596" s="123" t="str">
        <f>'Noter til kursreguleringer'!AF9</f>
        <v>KursReg_TabGe_Val_TotInd</v>
      </c>
      <c r="E596" s="50"/>
      <c r="F596" s="22"/>
      <c r="G596" s="22"/>
      <c r="H596" s="22"/>
      <c r="I596" s="50">
        <f>'Noter til kursreguleringer'!H9</f>
        <v>0</v>
      </c>
      <c r="J596" s="50">
        <f>'Noter til kursreguleringer'!K9</f>
        <v>0</v>
      </c>
      <c r="K596" s="50">
        <f>'Noter til kursreguleringer'!N9</f>
        <v>0</v>
      </c>
      <c r="L596" s="404"/>
      <c r="M596" s="404"/>
      <c r="N596" s="404"/>
      <c r="O596" s="404"/>
      <c r="Q596" s="15">
        <f t="shared" si="44"/>
        <v>24</v>
      </c>
      <c r="R596" s="15" t="str">
        <f t="shared" ca="1" si="48"/>
        <v>'Noter til kursreguleringer'!H9</v>
      </c>
    </row>
    <row r="597" spans="1:18">
      <c r="A597" s="22" t="str">
        <f t="shared" ca="1" si="49"/>
        <v>'Noter til kursreguleringer'</v>
      </c>
      <c r="B597" s="22"/>
      <c r="C597" s="22" t="str">
        <f t="shared" si="50"/>
        <v>Valuta-, rente-, aktie-, råvare- og andre kontrakter samt afledte finansielle instrumenter</v>
      </c>
      <c r="D597" s="123" t="str">
        <f>'Noter til kursreguleringer'!AF10</f>
        <v>KursReg_TabGe_Kon_TotInd</v>
      </c>
      <c r="E597" s="50"/>
      <c r="F597" s="22"/>
      <c r="G597" s="22"/>
      <c r="H597" s="22"/>
      <c r="I597" s="50">
        <f>'Noter til kursreguleringer'!H10</f>
        <v>0</v>
      </c>
      <c r="J597" s="50">
        <f>'Noter til kursreguleringer'!K10</f>
        <v>0</v>
      </c>
      <c r="K597" s="50">
        <f>'Noter til kursreguleringer'!N10</f>
        <v>0</v>
      </c>
      <c r="L597" s="404"/>
      <c r="M597" s="404"/>
      <c r="N597" s="404"/>
      <c r="O597" s="404"/>
      <c r="Q597" s="15">
        <f t="shared" si="44"/>
        <v>24</v>
      </c>
      <c r="R597" s="15" t="str">
        <f t="shared" ca="1" si="48"/>
        <v>'Noter til kursreguleringer'!H10</v>
      </c>
    </row>
    <row r="598" spans="1:18">
      <c r="A598" s="22" t="str">
        <f t="shared" ca="1" si="49"/>
        <v>'Noter til kursreguleringer'</v>
      </c>
      <c r="B598" s="22"/>
      <c r="C598" s="22" t="str">
        <f t="shared" si="50"/>
        <v xml:space="preserve">… heraf: Valutakontrakter </v>
      </c>
      <c r="D598" s="123" t="str">
        <f>'Noter til kursreguleringer'!AF11</f>
        <v>KursReg_TabGe_Kon_Val_TotInd</v>
      </c>
      <c r="E598" s="50"/>
      <c r="F598" s="22"/>
      <c r="G598" s="22"/>
      <c r="H598" s="22"/>
      <c r="I598" s="50">
        <f>'Noter til kursreguleringer'!H11</f>
        <v>0</v>
      </c>
      <c r="J598" s="50">
        <f>'Noter til kursreguleringer'!K11</f>
        <v>0</v>
      </c>
      <c r="K598" s="50">
        <f>'Noter til kursreguleringer'!N11</f>
        <v>0</v>
      </c>
      <c r="L598" s="404"/>
      <c r="M598" s="404"/>
      <c r="N598" s="404"/>
      <c r="O598" s="404"/>
      <c r="Q598" s="15">
        <f t="shared" si="44"/>
        <v>28</v>
      </c>
      <c r="R598" s="15" t="str">
        <f t="shared" ca="1" si="48"/>
        <v>'Noter til kursreguleringer'!H11</v>
      </c>
    </row>
    <row r="599" spans="1:18">
      <c r="A599" s="22" t="str">
        <f t="shared" ca="1" si="49"/>
        <v>'Noter til kursreguleringer'</v>
      </c>
      <c r="B599" s="22"/>
      <c r="C599" s="22" t="str">
        <f t="shared" si="50"/>
        <v xml:space="preserve">… heraf: Rentekontrakter </v>
      </c>
      <c r="D599" s="123" t="str">
        <f>'Noter til kursreguleringer'!AF12</f>
        <v>KursReg_TabGe_Kon_Rente_TotInd</v>
      </c>
      <c r="E599" s="50"/>
      <c r="F599" s="22"/>
      <c r="G599" s="22"/>
      <c r="H599" s="22"/>
      <c r="I599" s="50">
        <f>'Noter til kursreguleringer'!H12</f>
        <v>0</v>
      </c>
      <c r="J599" s="50">
        <f>'Noter til kursreguleringer'!K12</f>
        <v>0</v>
      </c>
      <c r="K599" s="50">
        <f>'Noter til kursreguleringer'!N12</f>
        <v>0</v>
      </c>
      <c r="L599" s="404"/>
      <c r="M599" s="404"/>
      <c r="N599" s="404"/>
      <c r="O599" s="404"/>
      <c r="Q599" s="15">
        <f t="shared" si="44"/>
        <v>30</v>
      </c>
      <c r="R599" s="15" t="str">
        <f t="shared" ca="1" si="48"/>
        <v>'Noter til kursreguleringer'!H12</v>
      </c>
    </row>
    <row r="600" spans="1:18">
      <c r="A600" s="22" t="str">
        <f t="shared" ca="1" si="49"/>
        <v>'Noter til kursreguleringer'</v>
      </c>
      <c r="B600" s="22"/>
      <c r="C600" s="22" t="str">
        <f t="shared" si="50"/>
        <v xml:space="preserve">… heraf: Aktiekontrakter </v>
      </c>
      <c r="D600" s="123" t="str">
        <f>'Noter til kursreguleringer'!AF13</f>
        <v>KursReg_TabGe_Kon_Akt_TotInd</v>
      </c>
      <c r="E600" s="50"/>
      <c r="F600" s="22"/>
      <c r="G600" s="22"/>
      <c r="H600" s="22"/>
      <c r="I600" s="50">
        <f>'Noter til kursreguleringer'!H13</f>
        <v>0</v>
      </c>
      <c r="J600" s="50">
        <f>'Noter til kursreguleringer'!K13</f>
        <v>0</v>
      </c>
      <c r="K600" s="50">
        <f>'Noter til kursreguleringer'!N13</f>
        <v>0</v>
      </c>
      <c r="L600" s="404"/>
      <c r="M600" s="404"/>
      <c r="N600" s="404"/>
      <c r="O600" s="404"/>
      <c r="Q600" s="15">
        <f t="shared" si="44"/>
        <v>28</v>
      </c>
      <c r="R600" s="15" t="str">
        <f t="shared" ca="1" si="48"/>
        <v>'Noter til kursreguleringer'!H13</v>
      </c>
    </row>
    <row r="601" spans="1:18">
      <c r="A601" s="22" t="str">
        <f t="shared" ca="1" si="49"/>
        <v>'Noter til kursreguleringer'</v>
      </c>
      <c r="B601" s="22"/>
      <c r="C601" s="22" t="str">
        <f t="shared" si="50"/>
        <v>Udstedte obligationer</v>
      </c>
      <c r="D601" s="123" t="str">
        <f>'Noter til kursreguleringer'!AF14</f>
        <v>KursReg_TabGe_UdsObli_TotInd</v>
      </c>
      <c r="E601" s="50"/>
      <c r="F601" s="22"/>
      <c r="G601" s="22"/>
      <c r="H601" s="22"/>
      <c r="I601" s="50">
        <f>'Noter til kursreguleringer'!H14</f>
        <v>0</v>
      </c>
      <c r="J601" s="50">
        <f>'Noter til kursreguleringer'!K14</f>
        <v>0</v>
      </c>
      <c r="K601" s="50">
        <f>'Noter til kursreguleringer'!N14</f>
        <v>0</v>
      </c>
      <c r="L601" s="404"/>
      <c r="M601" s="404"/>
      <c r="N601" s="404"/>
      <c r="O601" s="404"/>
      <c r="Q601" s="15">
        <f t="shared" si="44"/>
        <v>28</v>
      </c>
      <c r="R601" s="15" t="str">
        <f t="shared" ca="1" si="48"/>
        <v>'Noter til kursreguleringer'!H14</v>
      </c>
    </row>
    <row r="602" spans="1:18">
      <c r="A602" s="22" t="str">
        <f t="shared" ca="1" si="49"/>
        <v>'Noter til kursreguleringer'</v>
      </c>
      <c r="B602" s="22"/>
      <c r="C602" s="22" t="str">
        <f t="shared" si="50"/>
        <v>Øvrige</v>
      </c>
      <c r="D602" s="123" t="str">
        <f>'Noter til kursreguleringer'!AF15</f>
        <v>KursReg_TabGe_Oevr_TotInd</v>
      </c>
      <c r="E602" s="50"/>
      <c r="F602" s="22"/>
      <c r="G602" s="22"/>
      <c r="H602" s="22"/>
      <c r="I602" s="50">
        <f>'Noter til kursreguleringer'!H15</f>
        <v>0</v>
      </c>
      <c r="J602" s="50">
        <f>'Noter til kursreguleringer'!K15</f>
        <v>0</v>
      </c>
      <c r="K602" s="50">
        <f>'Noter til kursreguleringer'!N15</f>
        <v>0</v>
      </c>
      <c r="L602" s="404"/>
      <c r="M602" s="404"/>
      <c r="N602" s="404"/>
      <c r="O602" s="404"/>
      <c r="Q602" s="15">
        <f t="shared" si="44"/>
        <v>25</v>
      </c>
      <c r="R602" s="15" t="str">
        <f t="shared" ca="1" si="48"/>
        <v>'Noter til kursreguleringer'!H15</v>
      </c>
    </row>
    <row r="603" spans="1:18">
      <c r="A603" s="22" t="str">
        <f t="shared" ca="1" si="49"/>
        <v>'Noter til kursreguleringer'</v>
      </c>
      <c r="B603" s="22"/>
      <c r="C603" s="22" t="str">
        <f>C592</f>
        <v>Værdireguleringer i alt</v>
      </c>
      <c r="D603" s="123" t="str">
        <f>'Noter til kursreguleringer'!AF16</f>
        <v>KursReg_TabGe_Ialt_TotInd</v>
      </c>
      <c r="E603" s="50"/>
      <c r="F603" s="22"/>
      <c r="G603" s="22"/>
      <c r="H603" s="22"/>
      <c r="I603" s="50">
        <f>'Noter til kursreguleringer'!H16</f>
        <v>0</v>
      </c>
      <c r="J603" s="50">
        <f>'Noter til kursreguleringer'!K16</f>
        <v>0</v>
      </c>
      <c r="K603" s="50">
        <f>'Noter til kursreguleringer'!N16</f>
        <v>0</v>
      </c>
      <c r="L603" s="404"/>
      <c r="M603" s="404"/>
      <c r="N603" s="404"/>
      <c r="O603" s="404"/>
      <c r="Q603" s="15">
        <f t="shared" si="44"/>
        <v>25</v>
      </c>
      <c r="R603" s="15" t="str">
        <f t="shared" ca="1" si="48"/>
        <v>'Noter til kursreguleringer'!H16</v>
      </c>
    </row>
    <row r="604" spans="1:18">
      <c r="A604" s="22" t="str">
        <f t="shared" ca="1" si="49"/>
        <v>'Noter til kursreguleringer'</v>
      </c>
      <c r="B604" s="22" t="str">
        <f>B593</f>
        <v>Værdiregulering af positioner til dagsværdi</v>
      </c>
      <c r="C604" s="22" t="str">
        <f t="shared" ref="C604:C613" si="51">C572</f>
        <v>Realkreditudlån</v>
      </c>
      <c r="D604" s="123" t="str">
        <f>'Noter til kursreguleringer'!AG6</f>
        <v>KursReg_TabGe_Real_Ialt</v>
      </c>
      <c r="E604" s="50"/>
      <c r="F604" s="22"/>
      <c r="G604" s="22"/>
      <c r="H604" s="22"/>
      <c r="I604" s="50">
        <f>'Noter til kursreguleringer'!I6</f>
        <v>0</v>
      </c>
      <c r="J604" s="50">
        <f>'Noter til kursreguleringer'!L6</f>
        <v>0</v>
      </c>
      <c r="K604" s="50">
        <f>'Noter til kursreguleringer'!O6</f>
        <v>0</v>
      </c>
      <c r="L604" s="404"/>
      <c r="M604" s="404"/>
      <c r="N604" s="404"/>
      <c r="O604" s="404"/>
      <c r="Q604" s="15">
        <f t="shared" si="44"/>
        <v>23</v>
      </c>
      <c r="R604" s="15" t="str">
        <f t="shared" ca="1" si="48"/>
        <v>'Noter til kursreguleringer'!I6</v>
      </c>
    </row>
    <row r="605" spans="1:18">
      <c r="A605" s="22" t="str">
        <f t="shared" ca="1" si="49"/>
        <v>'Noter til kursreguleringer'</v>
      </c>
      <c r="B605" s="22"/>
      <c r="C605" s="22" t="str">
        <f t="shared" si="51"/>
        <v>Obligationer</v>
      </c>
      <c r="D605" s="123" t="str">
        <f>'Noter til kursreguleringer'!AG7</f>
        <v>KursReg_TabGe_Obli_Ialt</v>
      </c>
      <c r="E605" s="50"/>
      <c r="F605" s="22"/>
      <c r="G605" s="22"/>
      <c r="H605" s="22"/>
      <c r="I605" s="50">
        <f>'Noter til kursreguleringer'!K7</f>
        <v>0</v>
      </c>
      <c r="J605" s="50">
        <f>'Noter til kursreguleringer'!L7</f>
        <v>0</v>
      </c>
      <c r="K605" s="50">
        <f>'Noter til kursreguleringer'!O7</f>
        <v>0</v>
      </c>
      <c r="L605" s="404"/>
      <c r="M605" s="404"/>
      <c r="N605" s="404"/>
      <c r="O605" s="404"/>
      <c r="Q605" s="15">
        <f t="shared" si="44"/>
        <v>23</v>
      </c>
      <c r="R605" s="15" t="str">
        <f t="shared" ca="1" si="48"/>
        <v>'Noter til kursreguleringer'!K7</v>
      </c>
    </row>
    <row r="606" spans="1:18">
      <c r="A606" s="22" t="str">
        <f t="shared" ca="1" si="49"/>
        <v>'Noter til kursreguleringer'</v>
      </c>
      <c r="B606" s="22"/>
      <c r="C606" s="22" t="str">
        <f t="shared" si="51"/>
        <v>Aktier mv.</v>
      </c>
      <c r="D606" s="123" t="str">
        <f>'Noter til kursreguleringer'!AG8</f>
        <v>KursReg_TabGe_Akt_Ialt</v>
      </c>
      <c r="E606" s="50"/>
      <c r="F606" s="22"/>
      <c r="G606" s="22"/>
      <c r="H606" s="22"/>
      <c r="I606" s="50">
        <f>'Noter til kursreguleringer'!K8</f>
        <v>0</v>
      </c>
      <c r="J606" s="50">
        <f>'Noter til kursreguleringer'!L8</f>
        <v>0</v>
      </c>
      <c r="K606" s="50">
        <f>'Noter til kursreguleringer'!O8</f>
        <v>0</v>
      </c>
      <c r="L606" s="404"/>
      <c r="M606" s="404"/>
      <c r="N606" s="404"/>
      <c r="O606" s="404"/>
      <c r="Q606" s="15">
        <f t="shared" si="44"/>
        <v>22</v>
      </c>
      <c r="R606" s="15" t="str">
        <f t="shared" ca="1" si="48"/>
        <v>'Noter til kursreguleringer'!K8</v>
      </c>
    </row>
    <row r="607" spans="1:18">
      <c r="A607" s="22" t="str">
        <f t="shared" ca="1" si="49"/>
        <v>'Noter til kursreguleringer'</v>
      </c>
      <c r="B607" s="22"/>
      <c r="C607" s="22" t="str">
        <f t="shared" si="51"/>
        <v>Valuta</v>
      </c>
      <c r="D607" s="123" t="str">
        <f>'Noter til kursreguleringer'!AG9</f>
        <v>KursReg_TabGe_Val_Ialt</v>
      </c>
      <c r="E607" s="50"/>
      <c r="F607" s="22"/>
      <c r="G607" s="22"/>
      <c r="H607" s="22"/>
      <c r="I607" s="50">
        <f>'Noter til kursreguleringer'!K9</f>
        <v>0</v>
      </c>
      <c r="J607" s="50">
        <f>'Noter til kursreguleringer'!L9</f>
        <v>0</v>
      </c>
      <c r="K607" s="50">
        <f>'Noter til kursreguleringer'!O9</f>
        <v>0</v>
      </c>
      <c r="L607" s="404"/>
      <c r="M607" s="404"/>
      <c r="N607" s="404"/>
      <c r="O607" s="404"/>
      <c r="Q607" s="15">
        <f t="shared" si="44"/>
        <v>22</v>
      </c>
      <c r="R607" s="15" t="str">
        <f t="shared" ca="1" si="48"/>
        <v>'Noter til kursreguleringer'!K9</v>
      </c>
    </row>
    <row r="608" spans="1:18">
      <c r="A608" s="22" t="str">
        <f t="shared" ca="1" si="49"/>
        <v>'Noter til kursreguleringer'</v>
      </c>
      <c r="B608" s="22"/>
      <c r="C608" s="22" t="str">
        <f t="shared" si="51"/>
        <v>Valuta-, rente-, aktie-, råvare- og andre kontrakter samt afledte finansielle instrumenter</v>
      </c>
      <c r="D608" s="123" t="str">
        <f>'Noter til kursreguleringer'!AG10</f>
        <v>KursReg_TabGe_Kon_Ialt</v>
      </c>
      <c r="E608" s="50"/>
      <c r="F608" s="22"/>
      <c r="G608" s="22"/>
      <c r="H608" s="22"/>
      <c r="I608" s="50">
        <f>'Noter til kursreguleringer'!K10</f>
        <v>0</v>
      </c>
      <c r="J608" s="50">
        <f>'Noter til kursreguleringer'!L10</f>
        <v>0</v>
      </c>
      <c r="K608" s="50">
        <f>'Noter til kursreguleringer'!O10</f>
        <v>0</v>
      </c>
      <c r="L608" s="404"/>
      <c r="M608" s="404"/>
      <c r="N608" s="404"/>
      <c r="O608" s="404"/>
      <c r="Q608" s="15">
        <f t="shared" si="44"/>
        <v>22</v>
      </c>
      <c r="R608" s="15" t="str">
        <f t="shared" ca="1" si="48"/>
        <v>'Noter til kursreguleringer'!K10</v>
      </c>
    </row>
    <row r="609" spans="1:18">
      <c r="A609" s="22" t="str">
        <f t="shared" ca="1" si="49"/>
        <v>'Noter til kursreguleringer'</v>
      </c>
      <c r="B609" s="22"/>
      <c r="C609" s="22" t="str">
        <f t="shared" si="51"/>
        <v xml:space="preserve">… heraf: Valutakontrakter </v>
      </c>
      <c r="D609" s="123" t="str">
        <f>'Noter til kursreguleringer'!AG11</f>
        <v>KursReg_TabGe_Kon_Val_Ialt</v>
      </c>
      <c r="E609" s="50"/>
      <c r="F609" s="22"/>
      <c r="G609" s="22"/>
      <c r="H609" s="22"/>
      <c r="I609" s="50">
        <f>'Noter til kursreguleringer'!K11</f>
        <v>0</v>
      </c>
      <c r="J609" s="50">
        <f>'Noter til kursreguleringer'!L11</f>
        <v>0</v>
      </c>
      <c r="K609" s="50">
        <f>'Noter til kursreguleringer'!O11</f>
        <v>0</v>
      </c>
      <c r="L609" s="404"/>
      <c r="M609" s="404"/>
      <c r="N609" s="404"/>
      <c r="O609" s="404"/>
      <c r="Q609" s="15">
        <f t="shared" si="44"/>
        <v>26</v>
      </c>
      <c r="R609" s="15" t="str">
        <f t="shared" ca="1" si="48"/>
        <v>'Noter til kursreguleringer'!K11</v>
      </c>
    </row>
    <row r="610" spans="1:18">
      <c r="A610" s="22" t="str">
        <f t="shared" ca="1" si="49"/>
        <v>'Noter til kursreguleringer'</v>
      </c>
      <c r="B610" s="22"/>
      <c r="C610" s="22" t="str">
        <f t="shared" si="51"/>
        <v xml:space="preserve">… heraf: Rentekontrakter </v>
      </c>
      <c r="D610" s="123" t="str">
        <f>'Noter til kursreguleringer'!AG12</f>
        <v>KursReg_TabGe_Kon_Rente_Ialt</v>
      </c>
      <c r="E610" s="50"/>
      <c r="F610" s="22"/>
      <c r="G610" s="22"/>
      <c r="H610" s="22"/>
      <c r="I610" s="50">
        <f>'Noter til kursreguleringer'!K12</f>
        <v>0</v>
      </c>
      <c r="J610" s="50">
        <f>'Noter til kursreguleringer'!L12</f>
        <v>0</v>
      </c>
      <c r="K610" s="50">
        <f>'Noter til kursreguleringer'!O12</f>
        <v>0</v>
      </c>
      <c r="L610" s="404"/>
      <c r="M610" s="404"/>
      <c r="N610" s="404"/>
      <c r="O610" s="404"/>
      <c r="Q610" s="15">
        <f t="shared" si="44"/>
        <v>28</v>
      </c>
      <c r="R610" s="15" t="str">
        <f t="shared" ca="1" si="48"/>
        <v>'Noter til kursreguleringer'!K12</v>
      </c>
    </row>
    <row r="611" spans="1:18">
      <c r="A611" s="22" t="str">
        <f t="shared" ca="1" si="49"/>
        <v>'Noter til kursreguleringer'</v>
      </c>
      <c r="B611" s="22"/>
      <c r="C611" s="22" t="str">
        <f t="shared" si="51"/>
        <v xml:space="preserve">… heraf: Aktiekontrakter </v>
      </c>
      <c r="D611" s="123" t="str">
        <f>'Noter til kursreguleringer'!AG13</f>
        <v>KursReg_TabGe_Kon_Akt_Ialt</v>
      </c>
      <c r="E611" s="50"/>
      <c r="F611" s="22"/>
      <c r="G611" s="22"/>
      <c r="H611" s="22"/>
      <c r="I611" s="50">
        <f>'Noter til kursreguleringer'!K13</f>
        <v>0</v>
      </c>
      <c r="J611" s="50">
        <f>'Noter til kursreguleringer'!L13</f>
        <v>0</v>
      </c>
      <c r="K611" s="50">
        <f>'Noter til kursreguleringer'!O13</f>
        <v>0</v>
      </c>
      <c r="L611" s="404"/>
      <c r="M611" s="404"/>
      <c r="N611" s="404"/>
      <c r="O611" s="404"/>
      <c r="Q611" s="15">
        <f t="shared" si="44"/>
        <v>26</v>
      </c>
      <c r="R611" s="15" t="str">
        <f t="shared" ca="1" si="48"/>
        <v>'Noter til kursreguleringer'!K13</v>
      </c>
    </row>
    <row r="612" spans="1:18">
      <c r="A612" s="22" t="str">
        <f t="shared" ca="1" si="49"/>
        <v>'Noter til kursreguleringer'</v>
      </c>
      <c r="B612" s="22"/>
      <c r="C612" s="22" t="str">
        <f t="shared" si="51"/>
        <v>Udstedte obligationer</v>
      </c>
      <c r="D612" s="123" t="str">
        <f>'Noter til kursreguleringer'!AG14</f>
        <v>KursReg_TabGe_UdsObli_Ialt</v>
      </c>
      <c r="E612" s="50"/>
      <c r="F612" s="22"/>
      <c r="G612" s="22"/>
      <c r="H612" s="22"/>
      <c r="I612" s="50">
        <f>'Noter til kursreguleringer'!K14</f>
        <v>0</v>
      </c>
      <c r="J612" s="50">
        <f>'Noter til kursreguleringer'!L14</f>
        <v>0</v>
      </c>
      <c r="K612" s="50">
        <f>'Noter til kursreguleringer'!O14</f>
        <v>0</v>
      </c>
      <c r="L612" s="404"/>
      <c r="M612" s="404"/>
      <c r="N612" s="404"/>
      <c r="O612" s="404"/>
      <c r="Q612" s="15">
        <f t="shared" si="44"/>
        <v>26</v>
      </c>
      <c r="R612" s="15" t="str">
        <f t="shared" ca="1" si="48"/>
        <v>'Noter til kursreguleringer'!K14</v>
      </c>
    </row>
    <row r="613" spans="1:18">
      <c r="A613" s="22" t="str">
        <f t="shared" ca="1" si="49"/>
        <v>'Noter til kursreguleringer'</v>
      </c>
      <c r="B613" s="22"/>
      <c r="C613" s="22" t="str">
        <f t="shared" si="51"/>
        <v>Øvrige</v>
      </c>
      <c r="D613" s="123" t="str">
        <f>'Noter til kursreguleringer'!AG15</f>
        <v>KursReg_TabGe_Oevr_Ialt</v>
      </c>
      <c r="E613" s="50"/>
      <c r="F613" s="22"/>
      <c r="G613" s="22"/>
      <c r="H613" s="22"/>
      <c r="I613" s="50">
        <f>'Noter til kursreguleringer'!K15</f>
        <v>0</v>
      </c>
      <c r="J613" s="50">
        <f>'Noter til kursreguleringer'!L15</f>
        <v>0</v>
      </c>
      <c r="K613" s="50">
        <f>'Noter til kursreguleringer'!O15</f>
        <v>0</v>
      </c>
      <c r="L613" s="404"/>
      <c r="M613" s="404"/>
      <c r="N613" s="404"/>
      <c r="O613" s="404"/>
      <c r="Q613" s="15">
        <f t="shared" si="44"/>
        <v>23</v>
      </c>
      <c r="R613" s="15" t="str">
        <f t="shared" ca="1" si="48"/>
        <v>'Noter til kursreguleringer'!K15</v>
      </c>
    </row>
    <row r="614" spans="1:18">
      <c r="A614" s="22" t="str">
        <f t="shared" ca="1" si="49"/>
        <v>'Noter til kursreguleringer'</v>
      </c>
      <c r="B614" s="22"/>
      <c r="C614" s="22" t="str">
        <f>C603</f>
        <v>Værdireguleringer i alt</v>
      </c>
      <c r="D614" s="123" t="str">
        <f>'Noter til kursreguleringer'!AG16</f>
        <v>KursReg_TabGe_Ialt_Ialt</v>
      </c>
      <c r="E614" s="50"/>
      <c r="F614" s="22"/>
      <c r="G614" s="22"/>
      <c r="H614" s="22"/>
      <c r="I614" s="50">
        <f>'Noter til kursreguleringer'!K16</f>
        <v>0</v>
      </c>
      <c r="J614" s="50">
        <f>'Noter til kursreguleringer'!L16</f>
        <v>0</v>
      </c>
      <c r="K614" s="50">
        <f>'Noter til kursreguleringer'!O16</f>
        <v>0</v>
      </c>
      <c r="L614" s="404"/>
      <c r="M614" s="404"/>
      <c r="N614" s="404"/>
      <c r="O614" s="404"/>
      <c r="Q614" s="15">
        <f t="shared" si="44"/>
        <v>23</v>
      </c>
      <c r="R614" s="15" t="str">
        <f t="shared" ca="1" si="48"/>
        <v>'Noter til kursreguleringer'!K16</v>
      </c>
    </row>
    <row r="615" spans="1:18">
      <c r="A615" s="22" t="str">
        <f t="shared" ca="1" si="49"/>
        <v>'Noter til kursreguleringer'</v>
      </c>
      <c r="B615" s="22" t="str">
        <f>'Noter til kursreguleringer'!A19</f>
        <v>Reserver fra justeringer til markedsværdien af derivatpositioner (xVA)</v>
      </c>
      <c r="C615" s="22" t="str">
        <f>'Noter til kursreguleringer'!B23</f>
        <v>Valuation Adjustments (xVA) i alt</v>
      </c>
      <c r="D615" s="123" t="str">
        <f>'Noter til kursreguleringer'!AB23</f>
        <v>KursReg_Res_xVA_Ialt</v>
      </c>
      <c r="E615" s="50">
        <f>'Noter til kursreguleringer'!D23</f>
        <v>0</v>
      </c>
      <c r="F615" s="22"/>
      <c r="G615" s="22"/>
      <c r="H615" s="22"/>
      <c r="I615" s="50">
        <f>'Noter til kursreguleringer'!E23</f>
        <v>0</v>
      </c>
      <c r="J615" s="50">
        <f>'Noter til kursreguleringer'!F23</f>
        <v>0</v>
      </c>
      <c r="K615" s="50">
        <f>'Noter til kursreguleringer'!G23</f>
        <v>0</v>
      </c>
      <c r="L615" s="404"/>
      <c r="M615" s="404"/>
      <c r="N615" s="404"/>
      <c r="O615" s="404"/>
      <c r="Q615" s="15">
        <f t="shared" si="44"/>
        <v>20</v>
      </c>
      <c r="R615" s="15" t="str">
        <f t="shared" ca="1" si="48"/>
        <v>'Noter til kursreguleringer'!E23</v>
      </c>
    </row>
    <row r="616" spans="1:18">
      <c r="A616" s="22" t="str">
        <f t="shared" ca="1" si="49"/>
        <v>'Noter til kursreguleringer'</v>
      </c>
      <c r="B616" s="22"/>
      <c r="C616" s="22" t="str">
        <f>'Noter til kursreguleringer'!B24</f>
        <v>… heraf: Credit Valuation Adjustment (CVA)</v>
      </c>
      <c r="D616" s="123" t="str">
        <f>'Noter til kursreguleringer'!AB24</f>
        <v>KursReg_Res_xVA_CVA</v>
      </c>
      <c r="E616" s="50">
        <f>'Noter til kursreguleringer'!D24</f>
        <v>0</v>
      </c>
      <c r="F616" s="22"/>
      <c r="G616" s="22"/>
      <c r="H616" s="22"/>
      <c r="I616" s="50">
        <f>'Noter til kursreguleringer'!E24</f>
        <v>0</v>
      </c>
      <c r="J616" s="50">
        <f>'Noter til kursreguleringer'!F24</f>
        <v>0</v>
      </c>
      <c r="K616" s="50">
        <f>'Noter til kursreguleringer'!G24</f>
        <v>0</v>
      </c>
      <c r="L616" s="404"/>
      <c r="M616" s="404"/>
      <c r="N616" s="404"/>
      <c r="O616" s="404"/>
      <c r="Q616" s="15">
        <f t="shared" si="44"/>
        <v>19</v>
      </c>
      <c r="R616" s="15" t="str">
        <f t="shared" ca="1" si="48"/>
        <v>'Noter til kursreguleringer'!E24</v>
      </c>
    </row>
    <row r="617" spans="1:18">
      <c r="A617" s="22" t="str">
        <f t="shared" ca="1" si="49"/>
        <v>'Noter til kursreguleringer'</v>
      </c>
      <c r="B617" s="22" t="str">
        <f>'Noter til kursreguleringer'!A19</f>
        <v>Reserver fra justeringer til markedsværdien af derivatpositioner (xVA)</v>
      </c>
      <c r="C617" s="22" t="str">
        <f>'Noter til kursreguleringer'!B23</f>
        <v>Valuation Adjustments (xVA) i alt</v>
      </c>
      <c r="D617" s="123" t="str">
        <f>'Noter til kursreguleringer'!AC23</f>
        <v>KursReg_AendrRes_xVA_Ialt</v>
      </c>
      <c r="E617" s="50"/>
      <c r="F617" s="22"/>
      <c r="G617" s="22"/>
      <c r="H617" s="22"/>
      <c r="I617" s="50">
        <f>'Noter til kursreguleringer'!H23</f>
        <v>0</v>
      </c>
      <c r="J617" s="50">
        <f>'Noter til kursreguleringer'!I23</f>
        <v>0</v>
      </c>
      <c r="K617" s="50">
        <f>'Noter til kursreguleringer'!J23</f>
        <v>0</v>
      </c>
      <c r="L617" s="404"/>
      <c r="M617" s="404"/>
      <c r="N617" s="404"/>
      <c r="O617" s="404"/>
      <c r="Q617" s="15">
        <f t="shared" si="44"/>
        <v>25</v>
      </c>
      <c r="R617" s="15" t="str">
        <f t="shared" ca="1" si="48"/>
        <v>'Noter til kursreguleringer'!H23</v>
      </c>
    </row>
    <row r="618" spans="1:18">
      <c r="A618" s="22" t="str">
        <f t="shared" ca="1" si="49"/>
        <v>'Noter til kursreguleringer'</v>
      </c>
      <c r="B618" s="22"/>
      <c r="C618" s="22" t="str">
        <f>'Noter til kursreguleringer'!B24</f>
        <v>… heraf: Credit Valuation Adjustment (CVA)</v>
      </c>
      <c r="D618" s="123" t="str">
        <f>'Noter til kursreguleringer'!AC24</f>
        <v>KursReg_AendrRes_xVA_CVA</v>
      </c>
      <c r="E618" s="50"/>
      <c r="F618" s="22"/>
      <c r="G618" s="22"/>
      <c r="H618" s="22"/>
      <c r="I618" s="50">
        <f>'Noter til kursreguleringer'!H24</f>
        <v>0</v>
      </c>
      <c r="J618" s="50">
        <f>'Noter til kursreguleringer'!I24</f>
        <v>0</v>
      </c>
      <c r="K618" s="50">
        <f>'Noter til kursreguleringer'!J24</f>
        <v>0</v>
      </c>
      <c r="L618" s="404"/>
      <c r="M618" s="404"/>
      <c r="N618" s="404"/>
      <c r="O618" s="404"/>
      <c r="Q618" s="15">
        <f t="shared" ref="Q618:Q626" si="52">LEN(D618)</f>
        <v>24</v>
      </c>
      <c r="R618" s="15" t="str">
        <f t="shared" ca="1" si="48"/>
        <v>'Noter til kursreguleringer'!H24</v>
      </c>
    </row>
    <row r="619" spans="1:18">
      <c r="A619" s="22" t="str">
        <f t="shared" ca="1" si="49"/>
        <v>'Noter til kursreguleringer'</v>
      </c>
      <c r="B619" s="22" t="str">
        <f>'Noter til kursreguleringer'!A27</f>
        <v>Klientindtægter</v>
      </c>
      <c r="C619" s="22" t="str">
        <f>'Noter til kursreguleringer'!B30</f>
        <v>Klientindtægter</v>
      </c>
      <c r="D619" s="123" t="str">
        <f>'Noter til kursreguleringer'!AB30</f>
        <v>KursReg_Klient_STAarMinus2</v>
      </c>
      <c r="E619" s="50">
        <f>'Noter til kursreguleringer'!D30</f>
        <v>0</v>
      </c>
      <c r="F619" s="22"/>
      <c r="G619" s="22"/>
      <c r="H619" s="22"/>
      <c r="I619" s="22"/>
      <c r="J619" s="22"/>
      <c r="K619" s="22"/>
      <c r="L619" s="404"/>
      <c r="M619" s="404"/>
      <c r="N619" s="404"/>
      <c r="O619" s="404"/>
      <c r="Q619" s="15">
        <f t="shared" si="52"/>
        <v>26</v>
      </c>
      <c r="R619" s="15" t="str">
        <f ca="1">MID(_xlfn.FORMULATEXT(E619),2,300)</f>
        <v>'Noter til kursreguleringer'!D30</v>
      </c>
    </row>
    <row r="620" spans="1:18">
      <c r="A620" s="22" t="str">
        <f t="shared" ca="1" si="49"/>
        <v>'Noter til kursreguleringer'</v>
      </c>
      <c r="B620" s="22" t="str">
        <f>B619</f>
        <v>Klientindtægter</v>
      </c>
      <c r="C620" s="22" t="str">
        <f>C619</f>
        <v>Klientindtægter</v>
      </c>
      <c r="D620" s="123" t="str">
        <f>'Noter til kursreguleringer'!AC30</f>
        <v>KursReg_Klient_STAarMinus1</v>
      </c>
      <c r="E620" s="50">
        <f>'Noter til kursreguleringer'!E30</f>
        <v>0</v>
      </c>
      <c r="F620" s="22"/>
      <c r="G620" s="22"/>
      <c r="H620" s="22"/>
      <c r="I620" s="22"/>
      <c r="J620" s="22"/>
      <c r="K620" s="22"/>
      <c r="L620" s="404"/>
      <c r="M620" s="404"/>
      <c r="N620" s="404"/>
      <c r="O620" s="404"/>
      <c r="Q620" s="15">
        <f t="shared" si="52"/>
        <v>26</v>
      </c>
      <c r="R620" s="15" t="str">
        <f t="shared" ref="R620:R625" ca="1" si="53">MID(_xlfn.FORMULATEXT(E620),2,300)</f>
        <v>'Noter til kursreguleringer'!E30</v>
      </c>
    </row>
    <row r="621" spans="1:18">
      <c r="A621" s="22" t="str">
        <f t="shared" ca="1" si="49"/>
        <v>'Noter til kursreguleringer'</v>
      </c>
      <c r="B621" s="22" t="str">
        <f>B620</f>
        <v>Klientindtægter</v>
      </c>
      <c r="C621" s="22" t="str">
        <f>C620</f>
        <v>Klientindtægter</v>
      </c>
      <c r="D621" s="123" t="str">
        <f>'Noter til kursreguleringer'!AD30</f>
        <v>KursReg_Klient</v>
      </c>
      <c r="E621" s="50">
        <f>'Noter til kursreguleringer'!F30</f>
        <v>0</v>
      </c>
      <c r="F621" s="22"/>
      <c r="G621" s="22"/>
      <c r="H621" s="22"/>
      <c r="I621" s="50">
        <f>'Noter til kursreguleringer'!G30</f>
        <v>0</v>
      </c>
      <c r="J621" s="50">
        <f>'Noter til kursreguleringer'!H30</f>
        <v>0</v>
      </c>
      <c r="K621" s="50">
        <f>'Noter til kursreguleringer'!I30</f>
        <v>0</v>
      </c>
      <c r="L621" s="404"/>
      <c r="M621" s="404"/>
      <c r="N621" s="404"/>
      <c r="O621" s="404"/>
      <c r="Q621" s="15">
        <f t="shared" si="52"/>
        <v>14</v>
      </c>
      <c r="R621" s="15" t="str">
        <f t="shared" ca="1" si="53"/>
        <v>'Noter til kursreguleringer'!F30</v>
      </c>
    </row>
    <row r="622" spans="1:18">
      <c r="A622" s="22" t="str">
        <f t="shared" ca="1" si="49"/>
        <v>'Noter til kursreguleringer'</v>
      </c>
      <c r="B622" s="22" t="str">
        <f>'Noter til kursreguleringer'!A33</f>
        <v>Dekomponering af kursreguleringer via resultatopgørelsen</v>
      </c>
      <c r="C622" s="22" t="str">
        <f>'Noter til kursreguleringer'!B35</f>
        <v>Værdiregulering af positioner til dagsværdi</v>
      </c>
      <c r="D622" s="123" t="str">
        <f>'Noter til kursreguleringer'!AB35</f>
        <v>KursReg_DV</v>
      </c>
      <c r="E622" s="50">
        <f>'Noter til kursreguleringer'!D35</f>
        <v>0</v>
      </c>
      <c r="F622" s="22"/>
      <c r="G622" s="22"/>
      <c r="H622" s="22"/>
      <c r="I622" s="50">
        <f>'Noter til kursreguleringer'!E35</f>
        <v>0</v>
      </c>
      <c r="J622" s="50">
        <f>'Noter til kursreguleringer'!F35</f>
        <v>0</v>
      </c>
      <c r="K622" s="50">
        <f>'Noter til kursreguleringer'!G35</f>
        <v>0</v>
      </c>
      <c r="L622" s="404"/>
      <c r="M622" s="404"/>
      <c r="N622" s="404"/>
      <c r="O622" s="404"/>
      <c r="Q622" s="15">
        <f t="shared" si="52"/>
        <v>10</v>
      </c>
      <c r="R622" s="15" t="str">
        <f t="shared" ca="1" si="53"/>
        <v>'Noter til kursreguleringer'!D35</v>
      </c>
    </row>
    <row r="623" spans="1:18">
      <c r="A623" s="22" t="str">
        <f t="shared" ca="1" si="49"/>
        <v>'Noter til kursreguleringer'</v>
      </c>
      <c r="B623" s="22"/>
      <c r="C623" s="22" t="str">
        <f>'Noter til kursreguleringer'!B36</f>
        <v>Ændring i reserver for Valuation Adjustments (xVA)</v>
      </c>
      <c r="D623" s="123" t="str">
        <f>'Noter til kursreguleringer'!AB36</f>
        <v>KursReg_AendrRes_xVA</v>
      </c>
      <c r="E623" s="50">
        <f>'Noter til kursreguleringer'!D36</f>
        <v>0</v>
      </c>
      <c r="F623" s="22"/>
      <c r="G623" s="22"/>
      <c r="H623" s="22"/>
      <c r="I623" s="50">
        <f>'Noter til kursreguleringer'!E36</f>
        <v>0</v>
      </c>
      <c r="J623" s="50">
        <f>'Noter til kursreguleringer'!F36</f>
        <v>0</v>
      </c>
      <c r="K623" s="50">
        <f>'Noter til kursreguleringer'!G36</f>
        <v>0</v>
      </c>
      <c r="L623" s="404"/>
      <c r="M623" s="404"/>
      <c r="N623" s="404"/>
      <c r="O623" s="404"/>
      <c r="Q623" s="15">
        <f t="shared" si="52"/>
        <v>20</v>
      </c>
      <c r="R623" s="15" t="str">
        <f t="shared" ca="1" si="53"/>
        <v>'Noter til kursreguleringer'!D36</v>
      </c>
    </row>
    <row r="624" spans="1:18">
      <c r="A624" s="22" t="str">
        <f t="shared" ca="1" si="49"/>
        <v>'Noter til kursreguleringer'</v>
      </c>
      <c r="B624" s="22"/>
      <c r="C624" s="22" t="str">
        <f>'Noter til kursreguleringer'!B38</f>
        <v>Andre kursreguleringer</v>
      </c>
      <c r="D624" s="123" t="str">
        <f>'Noter til kursreguleringer'!AB38</f>
        <v>KursReg_Andre</v>
      </c>
      <c r="E624" s="50">
        <f>'Noter til kursreguleringer'!D38</f>
        <v>0</v>
      </c>
      <c r="F624" s="22"/>
      <c r="G624" s="22"/>
      <c r="H624" s="22"/>
      <c r="I624" s="50">
        <f>'Noter til kursreguleringer'!E38</f>
        <v>0</v>
      </c>
      <c r="J624" s="50">
        <f>'Noter til kursreguleringer'!F38</f>
        <v>0</v>
      </c>
      <c r="K624" s="50">
        <f>'Noter til kursreguleringer'!G38</f>
        <v>0</v>
      </c>
      <c r="L624" s="404"/>
      <c r="M624" s="404"/>
      <c r="N624" s="404"/>
      <c r="O624" s="404"/>
      <c r="Q624" s="15">
        <f t="shared" si="52"/>
        <v>13</v>
      </c>
      <c r="R624" s="15" t="str">
        <f t="shared" ca="1" si="53"/>
        <v>'Noter til kursreguleringer'!D38</v>
      </c>
    </row>
    <row r="625" spans="1:18">
      <c r="A625" s="22" t="str">
        <f t="shared" ca="1" si="49"/>
        <v>'Noter til kursreguleringer'</v>
      </c>
      <c r="B625" s="22"/>
      <c r="C625" s="22" t="str">
        <f>'Noter til kursreguleringer'!B39</f>
        <v>Kursreguleringer</v>
      </c>
      <c r="D625" s="123" t="str">
        <f>'Noter til kursreguleringer'!AB39</f>
        <v>KursReg_Ialt</v>
      </c>
      <c r="E625" s="50">
        <f>'Noter til kursreguleringer'!D39</f>
        <v>0</v>
      </c>
      <c r="F625" s="22"/>
      <c r="G625" s="22"/>
      <c r="H625" s="22"/>
      <c r="I625" s="50">
        <f>'Noter til kursreguleringer'!E39</f>
        <v>0</v>
      </c>
      <c r="J625" s="50">
        <f>'Noter til kursreguleringer'!F39</f>
        <v>0</v>
      </c>
      <c r="K625" s="50">
        <f>'Noter til kursreguleringer'!G39</f>
        <v>0</v>
      </c>
      <c r="L625" s="404"/>
      <c r="M625" s="404"/>
      <c r="N625" s="404"/>
      <c r="O625" s="404"/>
      <c r="Q625" s="15">
        <f t="shared" si="52"/>
        <v>12</v>
      </c>
      <c r="R625" s="15" t="str">
        <f t="shared" ca="1" si="53"/>
        <v>'Noter til kursreguleringer'!D39</v>
      </c>
    </row>
    <row r="626" spans="1:18">
      <c r="A626" s="407" t="str">
        <f t="shared" ca="1" si="27"/>
        <v>'NEP- og gældsbufferkrav'</v>
      </c>
      <c r="B626" s="407" t="str">
        <f>'NEP- og gældsbufferkrav'!A1</f>
        <v>Opgørelse af instrumenter til dækning af NEP- og gældsbufferkrav samt det kombinerede kapitalbufferkrav 
(ultimo året)</v>
      </c>
      <c r="C626" s="407" t="str">
        <f>'NEP- og gældsbufferkrav'!B11</f>
        <v>Hybrid kernekapitalinstrumenter, der ikke kan medregnes i kapitalgrundlaget</v>
      </c>
      <c r="D626" s="408" t="str">
        <f>'NEP- og gældsbufferkrav'!K11</f>
        <v>NEP_Hybrid_IkkeKapGrund</v>
      </c>
      <c r="E626" s="409">
        <f>'NEP- og gældsbufferkrav'!C11</f>
        <v>0</v>
      </c>
      <c r="F626" s="409">
        <f>'NEP- og gældsbufferkrav'!D11</f>
        <v>0</v>
      </c>
      <c r="G626" s="409">
        <f>'NEP- og gældsbufferkrav'!E11</f>
        <v>0</v>
      </c>
      <c r="H626" s="409">
        <f>'NEP- og gældsbufferkrav'!F11</f>
        <v>0</v>
      </c>
      <c r="I626" s="409">
        <f>'NEP- og gældsbufferkrav'!G11</f>
        <v>0</v>
      </c>
      <c r="J626" s="409">
        <f>'NEP- og gældsbufferkrav'!H11</f>
        <v>0</v>
      </c>
      <c r="K626" s="409">
        <f>'NEP- og gældsbufferkrav'!I11</f>
        <v>0</v>
      </c>
      <c r="L626" s="410"/>
      <c r="M626" s="410"/>
      <c r="N626" s="410"/>
      <c r="O626" s="410"/>
      <c r="Q626" s="15">
        <f t="shared" si="52"/>
        <v>23</v>
      </c>
      <c r="R626" s="15" t="str">
        <f t="shared" ref="R626" ca="1" si="54">MID(_xlfn.FORMULATEXT(E626),2,300)</f>
        <v>'NEP- og gældsbufferkrav'!C11</v>
      </c>
    </row>
    <row r="627" spans="1:18">
      <c r="A627" s="407" t="str">
        <f t="shared" ca="1" si="27"/>
        <v>'NEP- og gældsbufferkrav'</v>
      </c>
      <c r="B627" s="407"/>
      <c r="C627" s="407" t="str">
        <f>'NEP- og gældsbufferkrav'!B12</f>
        <v>Supplerende kapitalinstrumenter, der ikke kan medregnes i kapitalgrundlaget</v>
      </c>
      <c r="D627" s="408" t="str">
        <f>'NEP- og gældsbufferkrav'!K12</f>
        <v>NEP_SuppKap_IkkeKapGrund</v>
      </c>
      <c r="E627" s="409">
        <f>'NEP- og gældsbufferkrav'!C12</f>
        <v>0</v>
      </c>
      <c r="F627" s="409">
        <f>'NEP- og gældsbufferkrav'!D12</f>
        <v>0</v>
      </c>
      <c r="G627" s="409">
        <f>'NEP- og gældsbufferkrav'!E12</f>
        <v>0</v>
      </c>
      <c r="H627" s="409">
        <f>'NEP- og gældsbufferkrav'!F12</f>
        <v>0</v>
      </c>
      <c r="I627" s="409">
        <f>'NEP- og gældsbufferkrav'!G12</f>
        <v>0</v>
      </c>
      <c r="J627" s="409">
        <f>'NEP- og gældsbufferkrav'!H12</f>
        <v>0</v>
      </c>
      <c r="K627" s="409">
        <f>'NEP- og gældsbufferkrav'!I12</f>
        <v>0</v>
      </c>
      <c r="L627" s="410"/>
      <c r="M627" s="410"/>
      <c r="N627" s="410"/>
      <c r="O627" s="410"/>
      <c r="Q627" s="15">
        <f t="shared" si="21"/>
        <v>24</v>
      </c>
      <c r="R627" s="15" t="str">
        <f t="shared" ref="R627:R695" ca="1" si="55">MID(_xlfn.FORMULATEXT(I627),2,300)</f>
        <v>'NEP- og gældsbufferkrav'!G12</v>
      </c>
    </row>
    <row r="628" spans="1:18">
      <c r="A628" s="407" t="str">
        <f t="shared" ca="1" si="27"/>
        <v>'NEP- og gældsbufferkrav'</v>
      </c>
      <c r="B628" s="407"/>
      <c r="C628" s="407" t="str">
        <f>'NEP- og gældsbufferkrav'!B13</f>
        <v>Gældsforpligtelser, der kan medregnes til dækning af NEP- og gældsbufferkravet</v>
      </c>
      <c r="D628" s="408" t="str">
        <f>'NEP- og gældsbufferkrav'!K13</f>
        <v>NEP_Gaeld</v>
      </c>
      <c r="E628" s="409">
        <f>'NEP- og gældsbufferkrav'!C13</f>
        <v>0</v>
      </c>
      <c r="F628" s="409">
        <f>'NEP- og gældsbufferkrav'!D13</f>
        <v>0</v>
      </c>
      <c r="G628" s="409">
        <f>'NEP- og gældsbufferkrav'!E13</f>
        <v>0</v>
      </c>
      <c r="H628" s="409">
        <f>'NEP- og gældsbufferkrav'!F13</f>
        <v>0</v>
      </c>
      <c r="I628" s="409">
        <f>'NEP- og gældsbufferkrav'!G13</f>
        <v>0</v>
      </c>
      <c r="J628" s="409">
        <f>'NEP- og gældsbufferkrav'!H13</f>
        <v>0</v>
      </c>
      <c r="K628" s="409">
        <f>'NEP- og gældsbufferkrav'!I13</f>
        <v>0</v>
      </c>
      <c r="L628" s="410"/>
      <c r="M628" s="410"/>
      <c r="N628" s="410"/>
      <c r="O628" s="410"/>
      <c r="Q628" s="15">
        <f t="shared" si="21"/>
        <v>9</v>
      </c>
      <c r="R628" s="15" t="str">
        <f t="shared" ca="1" si="55"/>
        <v>'NEP- og gældsbufferkrav'!G13</v>
      </c>
    </row>
    <row r="629" spans="1:18">
      <c r="A629" s="407" t="str">
        <f t="shared" ca="1" si="27"/>
        <v>'NEP- og gældsbufferkrav'</v>
      </c>
      <c r="B629" s="407"/>
      <c r="C629" s="407" t="str">
        <f>'NEP- og gældsbufferkrav'!B14</f>
        <v>… heraf: Ikke-foranstillet seniorgæld (SNP)</v>
      </c>
      <c r="D629" s="408" t="str">
        <f>'NEP- og gældsbufferkrav'!K14</f>
        <v>NEP_Gaeld_IkkeSNP</v>
      </c>
      <c r="E629" s="409">
        <f>'NEP- og gældsbufferkrav'!C14</f>
        <v>0</v>
      </c>
      <c r="F629" s="409">
        <f>'NEP- og gældsbufferkrav'!D14</f>
        <v>0</v>
      </c>
      <c r="G629" s="409">
        <f>'NEP- og gældsbufferkrav'!E14</f>
        <v>0</v>
      </c>
      <c r="H629" s="409">
        <f>'NEP- og gældsbufferkrav'!F14</f>
        <v>0</v>
      </c>
      <c r="I629" s="409">
        <f>'NEP- og gældsbufferkrav'!G14</f>
        <v>0</v>
      </c>
      <c r="J629" s="409">
        <f>'NEP- og gældsbufferkrav'!H14</f>
        <v>0</v>
      </c>
      <c r="K629" s="409">
        <f>'NEP- og gældsbufferkrav'!I14</f>
        <v>0</v>
      </c>
      <c r="L629" s="410"/>
      <c r="M629" s="410"/>
      <c r="N629" s="410"/>
      <c r="O629" s="410"/>
      <c r="Q629" s="15">
        <f t="shared" si="21"/>
        <v>17</v>
      </c>
      <c r="R629" s="15" t="str">
        <f t="shared" ca="1" si="55"/>
        <v>'NEP- og gældsbufferkrav'!G14</v>
      </c>
    </row>
    <row r="630" spans="1:18">
      <c r="A630" s="407" t="str">
        <f t="shared" ca="1" si="27"/>
        <v>'NEP- og gældsbufferkrav'</v>
      </c>
      <c r="B630" s="407"/>
      <c r="C630" s="407" t="str">
        <f>'NEP- og gældsbufferkrav'!B15</f>
        <v>… heraf: Almindelig seniorgæld</v>
      </c>
      <c r="D630" s="408" t="str">
        <f>'NEP- og gældsbufferkrav'!K15</f>
        <v>NEP_Gaeld_SNP</v>
      </c>
      <c r="E630" s="409">
        <f>'NEP- og gældsbufferkrav'!C15</f>
        <v>0</v>
      </c>
      <c r="F630" s="409">
        <f>'NEP- og gældsbufferkrav'!D15</f>
        <v>0</v>
      </c>
      <c r="G630" s="409">
        <f>'NEP- og gældsbufferkrav'!E15</f>
        <v>0</v>
      </c>
      <c r="H630" s="409">
        <f>'NEP- og gældsbufferkrav'!F15</f>
        <v>0</v>
      </c>
      <c r="I630" s="409">
        <f>'NEP- og gældsbufferkrav'!G15</f>
        <v>0</v>
      </c>
      <c r="J630" s="409">
        <f>'NEP- og gældsbufferkrav'!H15</f>
        <v>0</v>
      </c>
      <c r="K630" s="409">
        <f>'NEP- og gældsbufferkrav'!I15</f>
        <v>0</v>
      </c>
      <c r="L630" s="410"/>
      <c r="M630" s="410"/>
      <c r="N630" s="410"/>
      <c r="O630" s="410"/>
      <c r="Q630" s="15">
        <f t="shared" si="21"/>
        <v>13</v>
      </c>
      <c r="R630" s="15" t="str">
        <f t="shared" ca="1" si="55"/>
        <v>'NEP- og gældsbufferkrav'!G15</v>
      </c>
    </row>
    <row r="631" spans="1:18">
      <c r="A631" s="407" t="str">
        <f t="shared" ca="1" si="27"/>
        <v>'NEP- og gældsbufferkrav'</v>
      </c>
      <c r="B631" s="407"/>
      <c r="C631" s="407" t="str">
        <f>'NEP- og gældsbufferkrav'!B16</f>
        <v>Instrumenter til dækning af NEP- og gældsbufferkrav samt det kombinerede kapitalbufferkrav i alt(1)</v>
      </c>
      <c r="D631" s="408" t="str">
        <f>'NEP- og gældsbufferkrav'!K16</f>
        <v>NEP_Instr_Ialt</v>
      </c>
      <c r="E631" s="409">
        <f>'NEP- og gældsbufferkrav'!C16</f>
        <v>0</v>
      </c>
      <c r="F631" s="409">
        <f>'NEP- og gældsbufferkrav'!D16</f>
        <v>0</v>
      </c>
      <c r="G631" s="409">
        <f>'NEP- og gældsbufferkrav'!E16</f>
        <v>0</v>
      </c>
      <c r="H631" s="409">
        <f>'NEP- og gældsbufferkrav'!F16</f>
        <v>0</v>
      </c>
      <c r="I631" s="409">
        <f>'NEP- og gældsbufferkrav'!G16</f>
        <v>0</v>
      </c>
      <c r="J631" s="409">
        <f>'NEP- og gældsbufferkrav'!H16</f>
        <v>0</v>
      </c>
      <c r="K631" s="409">
        <f>'NEP- og gældsbufferkrav'!I16</f>
        <v>0</v>
      </c>
      <c r="L631" s="410"/>
      <c r="M631" s="410"/>
      <c r="N631" s="410"/>
      <c r="O631" s="410"/>
      <c r="Q631" s="15">
        <f t="shared" si="21"/>
        <v>14</v>
      </c>
      <c r="R631" s="15" t="str">
        <f t="shared" ca="1" si="55"/>
        <v>'NEP- og gældsbufferkrav'!G16</v>
      </c>
    </row>
    <row r="632" spans="1:18">
      <c r="A632" s="407" t="str">
        <f t="shared" ca="1" si="27"/>
        <v>'NEP- og gældsbufferkrav'</v>
      </c>
      <c r="B632" s="407"/>
      <c r="C632" s="407" t="str">
        <f>'NEP- og gældsbufferkrav'!B17</f>
        <v>Memo: Afløb (brutto) af gældsforpligtelser til dækning af NEP- og gældsbufferkrav i løbet af året(2)</v>
      </c>
      <c r="D632" s="408" t="str">
        <f>'NEP- og gældsbufferkrav'!K17</f>
        <v>NEP_AfloebGaeld_Ialt</v>
      </c>
      <c r="E632" s="409">
        <f>'NEP- og gældsbufferkrav'!C17</f>
        <v>0</v>
      </c>
      <c r="F632" s="409">
        <f>'NEP- og gældsbufferkrav'!D17</f>
        <v>0</v>
      </c>
      <c r="G632" s="409">
        <f>'NEP- og gældsbufferkrav'!E17</f>
        <v>0</v>
      </c>
      <c r="H632" s="409">
        <f>'NEP- og gældsbufferkrav'!F17</f>
        <v>0</v>
      </c>
      <c r="I632" s="409">
        <f>'NEP- og gældsbufferkrav'!G17</f>
        <v>0</v>
      </c>
      <c r="J632" s="409">
        <f>'NEP- og gældsbufferkrav'!H17</f>
        <v>0</v>
      </c>
      <c r="K632" s="409">
        <f>'NEP- og gældsbufferkrav'!I17</f>
        <v>0</v>
      </c>
      <c r="L632" s="410"/>
      <c r="M632" s="410"/>
      <c r="N632" s="410"/>
      <c r="O632" s="410"/>
      <c r="Q632" s="15">
        <f t="shared" si="21"/>
        <v>20</v>
      </c>
      <c r="R632" s="15" t="str">
        <f t="shared" ca="1" si="55"/>
        <v>'NEP- og gældsbufferkrav'!G17</v>
      </c>
    </row>
    <row r="633" spans="1:18">
      <c r="A633" s="407" t="str">
        <f t="shared" ca="1" si="27"/>
        <v>'NEP- og gældsbufferkrav'</v>
      </c>
      <c r="B633" s="407"/>
      <c r="C633" s="407" t="str">
        <f>'NEP- og gældsbufferkrav'!B18</f>
        <v>… heraf afløb (brutto) af gældsforpligelser som var medregnet ultimo udgangsåret</v>
      </c>
      <c r="D633" s="408" t="str">
        <f>'NEP- og gældsbufferkrav'!K18</f>
        <v>NEP_AfloebGaeld_MedrUdg</v>
      </c>
      <c r="E633" s="409">
        <f>'NEP- og gældsbufferkrav'!C18</f>
        <v>0</v>
      </c>
      <c r="F633" s="409">
        <f>'NEP- og gældsbufferkrav'!D18</f>
        <v>0</v>
      </c>
      <c r="G633" s="409">
        <f>'NEP- og gældsbufferkrav'!E18</f>
        <v>0</v>
      </c>
      <c r="H633" s="409">
        <f>'NEP- og gældsbufferkrav'!F18</f>
        <v>0</v>
      </c>
      <c r="I633" s="409">
        <f>'NEP- og gældsbufferkrav'!G18</f>
        <v>0</v>
      </c>
      <c r="J633" s="409">
        <f>'NEP- og gældsbufferkrav'!H18</f>
        <v>0</v>
      </c>
      <c r="K633" s="409">
        <f>'NEP- og gældsbufferkrav'!I18</f>
        <v>0</v>
      </c>
      <c r="L633" s="410"/>
      <c r="M633" s="410"/>
      <c r="N633" s="410"/>
      <c r="O633" s="410"/>
      <c r="Q633" s="15">
        <f t="shared" si="21"/>
        <v>23</v>
      </c>
      <c r="R633" s="15" t="str">
        <f t="shared" ca="1" si="55"/>
        <v>'NEP- og gældsbufferkrav'!G18</v>
      </c>
    </row>
    <row r="634" spans="1:18">
      <c r="A634" s="407" t="str">
        <f t="shared" ref="A634:A703" ca="1" si="56">MID(R634,1,FIND("!",R634,1)-1)</f>
        <v>'NEP- og gældsbufferkrav'</v>
      </c>
      <c r="B634" s="407"/>
      <c r="C634" s="407" t="str">
        <f>'NEP- og gældsbufferkrav'!B19</f>
        <v>Memo: Samlede udstedelser af gældsforpligtelser (brutto) til dækning af NEP- og gældsbufferkrav i løbet af året(3)</v>
      </c>
      <c r="D634" s="408" t="str">
        <f>'NEP- og gældsbufferkrav'!K19</f>
        <v>NEP_UdstedtGaeld</v>
      </c>
      <c r="E634" s="409">
        <f>'NEP- og gældsbufferkrav'!C19</f>
        <v>0</v>
      </c>
      <c r="F634" s="409">
        <f>'NEP- og gældsbufferkrav'!D19</f>
        <v>0</v>
      </c>
      <c r="G634" s="409">
        <f>'NEP- og gældsbufferkrav'!E19</f>
        <v>0</v>
      </c>
      <c r="H634" s="409">
        <f>'NEP- og gældsbufferkrav'!F19</f>
        <v>0</v>
      </c>
      <c r="I634" s="409">
        <f>'NEP- og gældsbufferkrav'!G19</f>
        <v>0</v>
      </c>
      <c r="J634" s="409">
        <f>'NEP- og gældsbufferkrav'!H19</f>
        <v>0</v>
      </c>
      <c r="K634" s="409">
        <f>'NEP- og gældsbufferkrav'!I19</f>
        <v>0</v>
      </c>
      <c r="L634" s="410"/>
      <c r="M634" s="410"/>
      <c r="N634" s="410"/>
      <c r="O634" s="410"/>
      <c r="Q634" s="15">
        <f t="shared" si="21"/>
        <v>16</v>
      </c>
      <c r="R634" s="15" t="str">
        <f t="shared" ca="1" si="55"/>
        <v>'NEP- og gældsbufferkrav'!G19</v>
      </c>
    </row>
    <row r="635" spans="1:18">
      <c r="A635" s="407" t="str">
        <f t="shared" ca="1" si="56"/>
        <v>'NEP- og gældsbufferkrav'</v>
      </c>
      <c r="B635" s="407"/>
      <c r="C635" s="407" t="str">
        <f>'NEP- og gældsbufferkrav'!B20</f>
        <v>… heraf: Refinansiering af gældsforpligtelser der udløber (regulatorisk) i løbet af året</v>
      </c>
      <c r="D635" s="408" t="str">
        <f>'NEP- og gældsbufferkrav'!K20</f>
        <v>NEP_UdstedtGaeld_Refinans</v>
      </c>
      <c r="E635" s="409">
        <f>'NEP- og gældsbufferkrav'!C20</f>
        <v>0</v>
      </c>
      <c r="F635" s="409">
        <f>'NEP- og gældsbufferkrav'!D20</f>
        <v>0</v>
      </c>
      <c r="G635" s="409">
        <f>'NEP- og gældsbufferkrav'!E20</f>
        <v>0</v>
      </c>
      <c r="H635" s="409">
        <f>'NEP- og gældsbufferkrav'!F20</f>
        <v>0</v>
      </c>
      <c r="I635" s="409">
        <f>'NEP- og gældsbufferkrav'!G20</f>
        <v>0</v>
      </c>
      <c r="J635" s="409">
        <f>'NEP- og gældsbufferkrav'!H20</f>
        <v>0</v>
      </c>
      <c r="K635" s="409">
        <f>'NEP- og gældsbufferkrav'!I20</f>
        <v>0</v>
      </c>
      <c r="L635" s="410"/>
      <c r="M635" s="410"/>
      <c r="N635" s="410"/>
      <c r="O635" s="410"/>
      <c r="Q635" s="15">
        <f t="shared" si="21"/>
        <v>25</v>
      </c>
      <c r="R635" s="15" t="str">
        <f t="shared" ca="1" si="55"/>
        <v>'NEP- og gældsbufferkrav'!G20</v>
      </c>
    </row>
    <row r="636" spans="1:18">
      <c r="A636" s="407" t="str">
        <f t="shared" ca="1" si="56"/>
        <v>'NEP- og gældsbufferkrav'</v>
      </c>
      <c r="B636" s="407"/>
      <c r="C636" s="407" t="str">
        <f>'NEP- og gældsbufferkrav'!B21</f>
        <v>Instrumenter til dækning af det samlede subordinationskrav(4)</v>
      </c>
      <c r="D636" s="408" t="str">
        <f>'NEP- og gældsbufferkrav'!K21</f>
        <v>NEP_Instr_Subord</v>
      </c>
      <c r="E636" s="409">
        <f>'NEP- og gældsbufferkrav'!C21</f>
        <v>0</v>
      </c>
      <c r="F636" s="409">
        <f>'NEP- og gældsbufferkrav'!D21</f>
        <v>0</v>
      </c>
      <c r="G636" s="409">
        <f>'NEP- og gældsbufferkrav'!E21</f>
        <v>0</v>
      </c>
      <c r="H636" s="409">
        <f>'NEP- og gældsbufferkrav'!F21</f>
        <v>0</v>
      </c>
      <c r="I636" s="409">
        <f>'NEP- og gældsbufferkrav'!G21</f>
        <v>0</v>
      </c>
      <c r="J636" s="409">
        <f>'NEP- og gældsbufferkrav'!H21</f>
        <v>0</v>
      </c>
      <c r="K636" s="409">
        <f>'NEP- og gældsbufferkrav'!I21</f>
        <v>0</v>
      </c>
      <c r="L636" s="410"/>
      <c r="M636" s="410"/>
      <c r="N636" s="410"/>
      <c r="O636" s="410"/>
      <c r="Q636" s="15">
        <f t="shared" si="21"/>
        <v>16</v>
      </c>
      <c r="R636" s="15" t="str">
        <f t="shared" ca="1" si="55"/>
        <v>'NEP- og gældsbufferkrav'!G21</v>
      </c>
    </row>
    <row r="637" spans="1:18">
      <c r="A637" s="407" t="str">
        <f t="shared" ca="1" si="56"/>
        <v>'NEP- og gældsbufferkrav'</v>
      </c>
      <c r="B637" s="407" t="str">
        <f>'NEP- og gældsbufferkrav'!A27</f>
        <v>Opgørelse af NEP- og gældsbufferkrav samt det kombinerede kapitalbufferkrav
(ultimo året)</v>
      </c>
      <c r="C637" s="407" t="str">
        <f>'NEP- og gældsbufferkrav'!B32</f>
        <v>NEP- og gældsbufferkrav (5)</v>
      </c>
      <c r="D637" s="408" t="str">
        <f>'NEP- og gældsbufferkrav'!K32</f>
        <v>NEP_NEPGBKrav_Ialt</v>
      </c>
      <c r="E637" s="409">
        <f>'NEP- og gældsbufferkrav'!C32</f>
        <v>0</v>
      </c>
      <c r="F637" s="409">
        <f>'NEP- og gældsbufferkrav'!D32</f>
        <v>0</v>
      </c>
      <c r="G637" s="409">
        <f>'NEP- og gældsbufferkrav'!E32</f>
        <v>0</v>
      </c>
      <c r="H637" s="409">
        <f>'NEP- og gældsbufferkrav'!F32</f>
        <v>0</v>
      </c>
      <c r="I637" s="409">
        <f>'NEP- og gældsbufferkrav'!G32</f>
        <v>0</v>
      </c>
      <c r="J637" s="409">
        <f>'NEP- og gældsbufferkrav'!H32</f>
        <v>0</v>
      </c>
      <c r="K637" s="409">
        <f>'NEP- og gældsbufferkrav'!I32</f>
        <v>0</v>
      </c>
      <c r="L637" s="410"/>
      <c r="M637" s="410"/>
      <c r="N637" s="410"/>
      <c r="O637" s="410"/>
      <c r="Q637" s="15">
        <f t="shared" si="21"/>
        <v>18</v>
      </c>
      <c r="R637" s="15" t="str">
        <f t="shared" ca="1" si="55"/>
        <v>'NEP- og gældsbufferkrav'!G32</v>
      </c>
    </row>
    <row r="638" spans="1:18">
      <c r="A638" s="407" t="str">
        <f t="shared" ca="1" si="56"/>
        <v>'NEP- og gældsbufferkrav'</v>
      </c>
      <c r="B638" s="407"/>
      <c r="C638" s="407" t="str">
        <f>'NEP- og gældsbufferkrav'!B33</f>
        <v>NEP-krav for bankaktiviteter</v>
      </c>
      <c r="D638" s="408" t="str">
        <f>'NEP- og gældsbufferkrav'!K33</f>
        <v>NEP_NEPGBKrav_NEPBank</v>
      </c>
      <c r="E638" s="409">
        <f>'NEP- og gældsbufferkrav'!C33</f>
        <v>0</v>
      </c>
      <c r="F638" s="409">
        <f>'NEP- og gældsbufferkrav'!D33</f>
        <v>0</v>
      </c>
      <c r="G638" s="409">
        <f>'NEP- og gældsbufferkrav'!E33</f>
        <v>0</v>
      </c>
      <c r="H638" s="409">
        <f>'NEP- og gældsbufferkrav'!F33</f>
        <v>0</v>
      </c>
      <c r="I638" s="409">
        <f>'NEP- og gældsbufferkrav'!G33</f>
        <v>0</v>
      </c>
      <c r="J638" s="409">
        <f>'NEP- og gældsbufferkrav'!H33</f>
        <v>0</v>
      </c>
      <c r="K638" s="409">
        <f>'NEP- og gældsbufferkrav'!I33</f>
        <v>0</v>
      </c>
      <c r="L638" s="410"/>
      <c r="M638" s="410"/>
      <c r="N638" s="410"/>
      <c r="O638" s="410"/>
      <c r="Q638" s="15">
        <f t="shared" si="21"/>
        <v>21</v>
      </c>
      <c r="R638" s="15" t="str">
        <f t="shared" ca="1" si="55"/>
        <v>'NEP- og gældsbufferkrav'!G33</v>
      </c>
    </row>
    <row r="639" spans="1:18">
      <c r="A639" s="407" t="str">
        <f t="shared" ca="1" si="56"/>
        <v>'NEP- og gældsbufferkrav'</v>
      </c>
      <c r="B639" s="407"/>
      <c r="C639" s="407" t="str">
        <f>'NEP- og gældsbufferkrav'!B34</f>
        <v>Kapitalkrav til realkreditinstitutter (solvensbehov + kombineret kapitalbufferkrav)</v>
      </c>
      <c r="D639" s="408" t="str">
        <f>'NEP- og gældsbufferkrav'!K34</f>
        <v>NEP_NEPGBKrav_KravReal</v>
      </c>
      <c r="E639" s="409">
        <f>'NEP- og gældsbufferkrav'!C34</f>
        <v>0</v>
      </c>
      <c r="F639" s="409">
        <f>'NEP- og gældsbufferkrav'!D34</f>
        <v>0</v>
      </c>
      <c r="G639" s="409">
        <f>'NEP- og gældsbufferkrav'!E34</f>
        <v>0</v>
      </c>
      <c r="H639" s="409">
        <f>'NEP- og gældsbufferkrav'!F34</f>
        <v>0</v>
      </c>
      <c r="I639" s="409">
        <f>'NEP- og gældsbufferkrav'!G34</f>
        <v>0</v>
      </c>
      <c r="J639" s="409">
        <f>'NEP- og gældsbufferkrav'!H34</f>
        <v>0</v>
      </c>
      <c r="K639" s="409">
        <f>'NEP- og gældsbufferkrav'!I34</f>
        <v>0</v>
      </c>
      <c r="L639" s="410"/>
      <c r="M639" s="410"/>
      <c r="N639" s="410"/>
      <c r="O639" s="410"/>
      <c r="Q639" s="15">
        <f t="shared" si="21"/>
        <v>22</v>
      </c>
      <c r="R639" s="15" t="str">
        <f t="shared" ca="1" si="55"/>
        <v>'NEP- og gældsbufferkrav'!G34</v>
      </c>
    </row>
    <row r="640" spans="1:18">
      <c r="A640" s="407" t="str">
        <f t="shared" ca="1" si="56"/>
        <v>'NEP- og gældsbufferkrav'</v>
      </c>
      <c r="B640" s="407"/>
      <c r="C640" s="407" t="str">
        <f>'NEP- og gældsbufferkrav'!B35</f>
        <v>Gældsbufferkrav til realkreditaktiviteter</v>
      </c>
      <c r="D640" s="408" t="str">
        <f>'NEP- og gældsbufferkrav'!K35</f>
        <v>NEP_NEPGBKrav_GB</v>
      </c>
      <c r="E640" s="409">
        <f>'NEP- og gældsbufferkrav'!C35</f>
        <v>0</v>
      </c>
      <c r="F640" s="409">
        <f>'NEP- og gældsbufferkrav'!D35</f>
        <v>0</v>
      </c>
      <c r="G640" s="409">
        <f>'NEP- og gældsbufferkrav'!E35</f>
        <v>0</v>
      </c>
      <c r="H640" s="409">
        <f>'NEP- og gældsbufferkrav'!F35</f>
        <v>0</v>
      </c>
      <c r="I640" s="409">
        <f>'NEP- og gældsbufferkrav'!G35</f>
        <v>0</v>
      </c>
      <c r="J640" s="409">
        <f>'NEP- og gældsbufferkrav'!H35</f>
        <v>0</v>
      </c>
      <c r="K640" s="409">
        <f>'NEP- og gældsbufferkrav'!I35</f>
        <v>0</v>
      </c>
      <c r="L640" s="410"/>
      <c r="M640" s="410"/>
      <c r="N640" s="410"/>
      <c r="O640" s="410"/>
      <c r="Q640" s="15">
        <f t="shared" si="21"/>
        <v>16</v>
      </c>
      <c r="R640" s="15" t="str">
        <f t="shared" ca="1" si="55"/>
        <v>'NEP- og gældsbufferkrav'!G35</v>
      </c>
    </row>
    <row r="641" spans="1:18">
      <c r="A641" s="407" t="str">
        <f t="shared" ca="1" si="56"/>
        <v>'NEP- og gældsbufferkrav'</v>
      </c>
      <c r="B641" s="407"/>
      <c r="C641" s="407" t="str">
        <f>'NEP- og gældsbufferkrav'!B36</f>
        <v>… heraf: 2 procents gældsbufferkrav(6)</v>
      </c>
      <c r="D641" s="408" t="str">
        <f>'NEP- og gældsbufferkrav'!K36</f>
        <v>NEP_NEPGBKrav_GB_2pct</v>
      </c>
      <c r="E641" s="409">
        <f>'NEP- og gældsbufferkrav'!C36</f>
        <v>0</v>
      </c>
      <c r="F641" s="409">
        <f>'NEP- og gældsbufferkrav'!D36</f>
        <v>0</v>
      </c>
      <c r="G641" s="409">
        <f>'NEP- og gældsbufferkrav'!E36</f>
        <v>0</v>
      </c>
      <c r="H641" s="409">
        <f>'NEP- og gældsbufferkrav'!F36</f>
        <v>0</v>
      </c>
      <c r="I641" s="409">
        <f>'NEP- og gældsbufferkrav'!G36</f>
        <v>0</v>
      </c>
      <c r="J641" s="409">
        <f>'NEP- og gældsbufferkrav'!H36</f>
        <v>0</v>
      </c>
      <c r="K641" s="409">
        <f>'NEP- og gældsbufferkrav'!I36</f>
        <v>0</v>
      </c>
      <c r="L641" s="410"/>
      <c r="M641" s="410"/>
      <c r="N641" s="410"/>
      <c r="O641" s="410"/>
      <c r="Q641" s="15">
        <f t="shared" si="21"/>
        <v>21</v>
      </c>
      <c r="R641" s="15" t="str">
        <f t="shared" ca="1" si="55"/>
        <v>'NEP- og gældsbufferkrav'!G36</v>
      </c>
    </row>
    <row r="642" spans="1:18">
      <c r="A642" s="407" t="str">
        <f t="shared" ca="1" si="56"/>
        <v>'NEP- og gældsbufferkrav'</v>
      </c>
      <c r="B642" s="407"/>
      <c r="C642" s="407" t="str">
        <f>'NEP- og gældsbufferkrav'!B37</f>
        <v>… heraf: Yderligere gældsbufferkrav, som følge af 8 procents balancekrav for koncerner med realkreditvirksomhed(7)</v>
      </c>
      <c r="D642" s="408" t="str">
        <f>'NEP- og gældsbufferkrav'!K37</f>
        <v>NEP_NEPGBKrav_GB_8pct</v>
      </c>
      <c r="E642" s="409">
        <f>'NEP- og gældsbufferkrav'!C37</f>
        <v>0</v>
      </c>
      <c r="F642" s="409">
        <f>'NEP- og gældsbufferkrav'!D37</f>
        <v>0</v>
      </c>
      <c r="G642" s="409">
        <f>'NEP- og gældsbufferkrav'!E37</f>
        <v>0</v>
      </c>
      <c r="H642" s="409">
        <f>'NEP- og gældsbufferkrav'!F37</f>
        <v>0</v>
      </c>
      <c r="I642" s="409">
        <f>'NEP- og gældsbufferkrav'!G37</f>
        <v>0</v>
      </c>
      <c r="J642" s="409">
        <f>'NEP- og gældsbufferkrav'!H37</f>
        <v>0</v>
      </c>
      <c r="K642" s="409">
        <f>'NEP- og gældsbufferkrav'!I37</f>
        <v>0</v>
      </c>
      <c r="L642" s="410"/>
      <c r="M642" s="410"/>
      <c r="N642" s="410"/>
      <c r="O642" s="410"/>
      <c r="Q642" s="15">
        <f t="shared" si="21"/>
        <v>21</v>
      </c>
      <c r="R642" s="15" t="str">
        <f t="shared" ca="1" si="55"/>
        <v>'NEP- og gældsbufferkrav'!G37</v>
      </c>
    </row>
    <row r="643" spans="1:18">
      <c r="A643" s="407" t="str">
        <f t="shared" ca="1" si="56"/>
        <v>'NEP- og gældsbufferkrav'</v>
      </c>
      <c r="B643" s="407"/>
      <c r="C643" s="407" t="str">
        <f>'NEP- og gældsbufferkrav'!B38</f>
        <v>Kombineret kapitalbufferkrav for bankaktiviteter</v>
      </c>
      <c r="D643" s="408" t="str">
        <f>'NEP- og gældsbufferkrav'!K38</f>
        <v>NEP_BufKravBank</v>
      </c>
      <c r="E643" s="409">
        <f>'NEP- og gældsbufferkrav'!C38</f>
        <v>0</v>
      </c>
      <c r="F643" s="409">
        <f>'NEP- og gældsbufferkrav'!D38</f>
        <v>0</v>
      </c>
      <c r="G643" s="409">
        <f>'NEP- og gældsbufferkrav'!E38</f>
        <v>0</v>
      </c>
      <c r="H643" s="409">
        <f>'NEP- og gældsbufferkrav'!F38</f>
        <v>0</v>
      </c>
      <c r="I643" s="409">
        <f>'NEP- og gældsbufferkrav'!G38</f>
        <v>0</v>
      </c>
      <c r="J643" s="409">
        <f>'NEP- og gældsbufferkrav'!H38</f>
        <v>0</v>
      </c>
      <c r="K643" s="409">
        <f>'NEP- og gældsbufferkrav'!I38</f>
        <v>0</v>
      </c>
      <c r="L643" s="410"/>
      <c r="M643" s="410"/>
      <c r="N643" s="410"/>
      <c r="O643" s="410"/>
      <c r="Q643" s="15">
        <f t="shared" si="21"/>
        <v>15</v>
      </c>
      <c r="R643" s="15" t="str">
        <f t="shared" ca="1" si="55"/>
        <v>'NEP- og gældsbufferkrav'!G38</v>
      </c>
    </row>
    <row r="644" spans="1:18">
      <c r="A644" s="407" t="str">
        <f t="shared" ca="1" si="56"/>
        <v>'NEP- og gældsbufferkrav'</v>
      </c>
      <c r="B644" s="407"/>
      <c r="C644" s="407" t="str">
        <f>'NEP- og gældsbufferkrav'!B39</f>
        <v>Samlet krav bestående af NEP- og gældsbufferkrav samt det kombinerede kapitalbufferkrav</v>
      </c>
      <c r="D644" s="408" t="str">
        <f>'NEP- og gældsbufferkrav'!K39</f>
        <v>NEP_NEPGBKravPlusBuf</v>
      </c>
      <c r="E644" s="409">
        <f>'NEP- og gældsbufferkrav'!C39</f>
        <v>0</v>
      </c>
      <c r="F644" s="409">
        <f>'NEP- og gældsbufferkrav'!D39</f>
        <v>0</v>
      </c>
      <c r="G644" s="409">
        <f>'NEP- og gældsbufferkrav'!E39</f>
        <v>0</v>
      </c>
      <c r="H644" s="409">
        <f>'NEP- og gældsbufferkrav'!F39</f>
        <v>0</v>
      </c>
      <c r="I644" s="409">
        <f>'NEP- og gældsbufferkrav'!G39</f>
        <v>0</v>
      </c>
      <c r="J644" s="409">
        <f>'NEP- og gældsbufferkrav'!H39</f>
        <v>0</v>
      </c>
      <c r="K644" s="409">
        <f>'NEP- og gældsbufferkrav'!I39</f>
        <v>0</v>
      </c>
      <c r="L644" s="410"/>
      <c r="M644" s="410"/>
      <c r="N644" s="410"/>
      <c r="O644" s="410"/>
      <c r="Q644" s="15">
        <f t="shared" si="21"/>
        <v>20</v>
      </c>
      <c r="R644" s="15" t="str">
        <f t="shared" ca="1" si="55"/>
        <v>'NEP- og gældsbufferkrav'!G39</v>
      </c>
    </row>
    <row r="645" spans="1:18">
      <c r="A645" s="407" t="str">
        <f t="shared" ca="1" si="56"/>
        <v>'NEP- og gældsbufferkrav'</v>
      </c>
      <c r="B645" s="407"/>
      <c r="C645" s="407" t="str">
        <f>'NEP- og gældsbufferkrav'!B40</f>
        <v>Overdækning til det samlede krav inkl. det kombinerede kapitalbufferkrav</v>
      </c>
      <c r="D645" s="408" t="str">
        <f>'NEP- og gældsbufferkrav'!K40</f>
        <v>NEP_Over_NEPGBKravPlusBuf</v>
      </c>
      <c r="E645" s="409">
        <f>'NEP- og gældsbufferkrav'!C40</f>
        <v>0</v>
      </c>
      <c r="F645" s="409">
        <f>'NEP- og gældsbufferkrav'!D40</f>
        <v>0</v>
      </c>
      <c r="G645" s="409">
        <f>'NEP- og gældsbufferkrav'!E40</f>
        <v>0</v>
      </c>
      <c r="H645" s="409">
        <f>'NEP- og gældsbufferkrav'!F40</f>
        <v>0</v>
      </c>
      <c r="I645" s="409">
        <f>'NEP- og gældsbufferkrav'!G40</f>
        <v>0</v>
      </c>
      <c r="J645" s="409">
        <f>'NEP- og gældsbufferkrav'!H40</f>
        <v>0</v>
      </c>
      <c r="K645" s="409">
        <f>'NEP- og gældsbufferkrav'!I40</f>
        <v>0</v>
      </c>
      <c r="L645" s="410"/>
      <c r="M645" s="410"/>
      <c r="N645" s="410"/>
      <c r="O645" s="410"/>
      <c r="Q645" s="15">
        <f t="shared" si="21"/>
        <v>25</v>
      </c>
      <c r="R645" s="15" t="str">
        <f t="shared" ca="1" si="55"/>
        <v>'NEP- og gældsbufferkrav'!G40</v>
      </c>
    </row>
    <row r="646" spans="1:18">
      <c r="A646" s="407" t="str">
        <f t="shared" ca="1" si="56"/>
        <v>'NEP- og gældsbufferkrav'</v>
      </c>
      <c r="B646" s="407"/>
      <c r="C646" s="407" t="str">
        <f>'NEP- og gældsbufferkrav'!B41</f>
        <v>Samlet subordinationskrav(8)</v>
      </c>
      <c r="D646" s="408" t="str">
        <f>'NEP- og gældsbufferkrav'!K41</f>
        <v>NEP_SubordKrav</v>
      </c>
      <c r="E646" s="409">
        <f>'NEP- og gældsbufferkrav'!C41</f>
        <v>0</v>
      </c>
      <c r="F646" s="409">
        <f>'NEP- og gældsbufferkrav'!D41</f>
        <v>0</v>
      </c>
      <c r="G646" s="409">
        <f>'NEP- og gældsbufferkrav'!E41</f>
        <v>0</v>
      </c>
      <c r="H646" s="409">
        <f>'NEP- og gældsbufferkrav'!F41</f>
        <v>0</v>
      </c>
      <c r="I646" s="409">
        <f>'NEP- og gældsbufferkrav'!G41</f>
        <v>0</v>
      </c>
      <c r="J646" s="409">
        <f>'NEP- og gældsbufferkrav'!H41</f>
        <v>0</v>
      </c>
      <c r="K646" s="409">
        <f>'NEP- og gældsbufferkrav'!I41</f>
        <v>0</v>
      </c>
      <c r="L646" s="410"/>
      <c r="M646" s="410"/>
      <c r="N646" s="410"/>
      <c r="O646" s="410"/>
      <c r="Q646" s="15">
        <f t="shared" ref="Q646:Q717" si="57">LEN(D646)</f>
        <v>14</v>
      </c>
      <c r="R646" s="15" t="str">
        <f t="shared" ca="1" si="55"/>
        <v>'NEP- og gældsbufferkrav'!G41</v>
      </c>
    </row>
    <row r="647" spans="1:18">
      <c r="A647" s="407" t="str">
        <f t="shared" ca="1" si="56"/>
        <v>'NEP- og gældsbufferkrav'</v>
      </c>
      <c r="B647" s="407"/>
      <c r="C647" s="407" t="str">
        <f>'NEP- og gældsbufferkrav'!B42</f>
        <v>Overdækning til det samlede subordinationskrav</v>
      </c>
      <c r="D647" s="408" t="str">
        <f>'NEP- og gældsbufferkrav'!K42</f>
        <v>NEP_Over_SubordKrav</v>
      </c>
      <c r="E647" s="409">
        <f>'NEP- og gældsbufferkrav'!C42</f>
        <v>0</v>
      </c>
      <c r="F647" s="409">
        <f>'NEP- og gældsbufferkrav'!D42</f>
        <v>0</v>
      </c>
      <c r="G647" s="409">
        <f>'NEP- og gældsbufferkrav'!E42</f>
        <v>0</v>
      </c>
      <c r="H647" s="409">
        <f>'NEP- og gældsbufferkrav'!F42</f>
        <v>0</v>
      </c>
      <c r="I647" s="409">
        <f>'NEP- og gældsbufferkrav'!G42</f>
        <v>0</v>
      </c>
      <c r="J647" s="409">
        <f>'NEP- og gældsbufferkrav'!H42</f>
        <v>0</v>
      </c>
      <c r="K647" s="409">
        <f>'NEP- og gældsbufferkrav'!I42</f>
        <v>0</v>
      </c>
      <c r="L647" s="410"/>
      <c r="M647" s="410"/>
      <c r="N647" s="410"/>
      <c r="O647" s="410"/>
      <c r="Q647" s="15">
        <f t="shared" si="57"/>
        <v>19</v>
      </c>
      <c r="R647" s="15" t="str">
        <f t="shared" ca="1" si="55"/>
        <v>'NEP- og gældsbufferkrav'!G42</v>
      </c>
    </row>
    <row r="648" spans="1:18">
      <c r="A648" s="407" t="str">
        <f t="shared" ca="1" si="56"/>
        <v>'NEP- og gældsbufferkrav'</v>
      </c>
      <c r="B648" s="407"/>
      <c r="C648" s="407" t="str">
        <f>'NEP- og gældsbufferkrav'!B45</f>
        <v>8 procent balancekrav for koncerner med realkreditvirksomhed</v>
      </c>
      <c r="D648" s="408" t="str">
        <f>'NEP- og gældsbufferkrav'!K45</f>
        <v>NEP_NEPGBKrav_8pct</v>
      </c>
      <c r="E648" s="409">
        <f>'NEP- og gældsbufferkrav'!C45</f>
        <v>0</v>
      </c>
      <c r="F648" s="409">
        <f>'NEP- og gældsbufferkrav'!D45</f>
        <v>0</v>
      </c>
      <c r="G648" s="409">
        <f>'NEP- og gældsbufferkrav'!E45</f>
        <v>0</v>
      </c>
      <c r="H648" s="409">
        <f>'NEP- og gældsbufferkrav'!F45</f>
        <v>0</v>
      </c>
      <c r="I648" s="409">
        <f>'NEP- og gældsbufferkrav'!G45</f>
        <v>0</v>
      </c>
      <c r="J648" s="409">
        <f>'NEP- og gældsbufferkrav'!H45</f>
        <v>0</v>
      </c>
      <c r="K648" s="409">
        <f>'NEP- og gældsbufferkrav'!I45</f>
        <v>0</v>
      </c>
      <c r="L648" s="410"/>
      <c r="M648" s="410"/>
      <c r="N648" s="410"/>
      <c r="O648" s="410"/>
      <c r="Q648" s="15">
        <f t="shared" si="57"/>
        <v>18</v>
      </c>
      <c r="R648" s="15" t="str">
        <f t="shared" ca="1" si="55"/>
        <v>'NEP- og gældsbufferkrav'!G45</v>
      </c>
    </row>
    <row r="649" spans="1:18">
      <c r="A649" s="407" t="str">
        <f t="shared" ca="1" si="56"/>
        <v>'NEP- og gældsbufferkrav'</v>
      </c>
      <c r="B649" s="407"/>
      <c r="C649" s="407" t="str">
        <f>'NEP- og gældsbufferkrav'!B46</f>
        <v>Krav om nedskrivningsegnede passiver baseret på eksponeringsmål (gearingsgrad)</v>
      </c>
      <c r="D649" s="408" t="str">
        <f>'NEP- og gældsbufferkrav'!K46</f>
        <v>NEP_NEPGearing</v>
      </c>
      <c r="E649" s="409">
        <f>'NEP- og gældsbufferkrav'!C46</f>
        <v>0</v>
      </c>
      <c r="F649" s="409">
        <f>'NEP- og gældsbufferkrav'!D46</f>
        <v>0</v>
      </c>
      <c r="G649" s="409">
        <f>'NEP- og gældsbufferkrav'!E46</f>
        <v>0</v>
      </c>
      <c r="H649" s="409">
        <f>'NEP- og gældsbufferkrav'!F46</f>
        <v>0</v>
      </c>
      <c r="I649" s="409">
        <f>'NEP- og gældsbufferkrav'!G46</f>
        <v>0</v>
      </c>
      <c r="J649" s="409">
        <f>'NEP- og gældsbufferkrav'!H46</f>
        <v>0</v>
      </c>
      <c r="K649" s="409">
        <f>'NEP- og gældsbufferkrav'!I46</f>
        <v>0</v>
      </c>
      <c r="L649" s="410"/>
      <c r="M649" s="410"/>
      <c r="N649" s="410"/>
      <c r="O649" s="410"/>
      <c r="Q649" s="15">
        <f t="shared" si="57"/>
        <v>14</v>
      </c>
      <c r="R649" s="15" t="str">
        <f t="shared" ca="1" si="55"/>
        <v>'NEP- og gældsbufferkrav'!G46</v>
      </c>
    </row>
    <row r="650" spans="1:18">
      <c r="A650" s="407" t="str">
        <f t="shared" ca="1" si="56"/>
        <v>'NEP- og gældsbufferkrav'</v>
      </c>
      <c r="B650" s="407"/>
      <c r="C650" s="407" t="str">
        <f>'NEP- og gældsbufferkrav'!B47</f>
        <v>Risikoeksponering anvendt til beregning af NEP-krav for bankaktiviteter</v>
      </c>
      <c r="D650" s="408" t="str">
        <f>'NEP- og gældsbufferkrav'!K47</f>
        <v>NEP_REA_NEPBank</v>
      </c>
      <c r="E650" s="409">
        <f>'NEP- og gældsbufferkrav'!C47</f>
        <v>0</v>
      </c>
      <c r="F650" s="409">
        <f>'NEP- og gældsbufferkrav'!D47</f>
        <v>0</v>
      </c>
      <c r="G650" s="409">
        <f>'NEP- og gældsbufferkrav'!E47</f>
        <v>0</v>
      </c>
      <c r="H650" s="409">
        <f>'NEP- og gældsbufferkrav'!F47</f>
        <v>0</v>
      </c>
      <c r="I650" s="409">
        <f>'NEP- og gældsbufferkrav'!G47</f>
        <v>0</v>
      </c>
      <c r="J650" s="409">
        <f>'NEP- og gældsbufferkrav'!H47</f>
        <v>0</v>
      </c>
      <c r="K650" s="409">
        <f>'NEP- og gældsbufferkrav'!I47</f>
        <v>0</v>
      </c>
      <c r="L650" s="410"/>
      <c r="M650" s="410"/>
      <c r="N650" s="410"/>
      <c r="O650" s="410"/>
      <c r="Q650" s="15">
        <f t="shared" si="57"/>
        <v>15</v>
      </c>
      <c r="R650" s="15" t="str">
        <f t="shared" ca="1" si="55"/>
        <v>'NEP- og gældsbufferkrav'!G47</v>
      </c>
    </row>
    <row r="651" spans="1:18">
      <c r="A651" s="407" t="str">
        <f t="shared" ca="1" si="56"/>
        <v>'NEP- og gældsbufferkrav'</v>
      </c>
      <c r="B651" s="407"/>
      <c r="C651" s="407" t="str">
        <f>'NEP- og gældsbufferkrav'!B48</f>
        <v>Risikoeksponering anvendt til beregning af kapitalkrav til realkreditinstitutter</v>
      </c>
      <c r="D651" s="408" t="str">
        <f>'NEP- og gældsbufferkrav'!K48</f>
        <v>NEP_REA_KravReal</v>
      </c>
      <c r="E651" s="409">
        <f>'NEP- og gældsbufferkrav'!C48</f>
        <v>0</v>
      </c>
      <c r="F651" s="409">
        <f>'NEP- og gældsbufferkrav'!D48</f>
        <v>0</v>
      </c>
      <c r="G651" s="409">
        <f>'NEP- og gældsbufferkrav'!E48</f>
        <v>0</v>
      </c>
      <c r="H651" s="409">
        <f>'NEP- og gældsbufferkrav'!F48</f>
        <v>0</v>
      </c>
      <c r="I651" s="409">
        <f>'NEP- og gældsbufferkrav'!G48</f>
        <v>0</v>
      </c>
      <c r="J651" s="409">
        <f>'NEP- og gældsbufferkrav'!H48</f>
        <v>0</v>
      </c>
      <c r="K651" s="409">
        <f>'NEP- og gældsbufferkrav'!I48</f>
        <v>0</v>
      </c>
      <c r="L651" s="410"/>
      <c r="M651" s="410"/>
      <c r="N651" s="410"/>
      <c r="O651" s="410"/>
      <c r="Q651" s="15">
        <f t="shared" si="57"/>
        <v>16</v>
      </c>
      <c r="R651" s="15" t="str">
        <f t="shared" ca="1" si="55"/>
        <v>'NEP- og gældsbufferkrav'!G48</v>
      </c>
    </row>
    <row r="652" spans="1:18">
      <c r="A652" s="407" t="str">
        <f t="shared" ca="1" si="56"/>
        <v>'NEP- og gældsbufferkrav'</v>
      </c>
      <c r="B652" s="407"/>
      <c r="C652" s="407" t="str">
        <f>'NEP- og gældsbufferkrav'!B49</f>
        <v>Uvægtet udlån anvendt til beregning af 2 procents gældsbufferkrav for realkreditaktiviteter</v>
      </c>
      <c r="D652" s="408" t="str">
        <f>'NEP- og gældsbufferkrav'!K49</f>
        <v>NEP_Udlaan_GB2pct</v>
      </c>
      <c r="E652" s="409">
        <f>'NEP- og gældsbufferkrav'!C49</f>
        <v>0</v>
      </c>
      <c r="F652" s="409">
        <f>'NEP- og gældsbufferkrav'!D49</f>
        <v>0</v>
      </c>
      <c r="G652" s="409">
        <f>'NEP- og gældsbufferkrav'!E49</f>
        <v>0</v>
      </c>
      <c r="H652" s="409">
        <f>'NEP- og gældsbufferkrav'!F49</f>
        <v>0</v>
      </c>
      <c r="I652" s="409">
        <f>'NEP- og gældsbufferkrav'!G49</f>
        <v>0</v>
      </c>
      <c r="J652" s="409">
        <f>'NEP- og gældsbufferkrav'!H49</f>
        <v>0</v>
      </c>
      <c r="K652" s="409">
        <f>'NEP- og gældsbufferkrav'!I49</f>
        <v>0</v>
      </c>
      <c r="L652" s="410"/>
      <c r="M652" s="410"/>
      <c r="N652" s="410"/>
      <c r="O652" s="410"/>
      <c r="Q652" s="15">
        <f t="shared" si="57"/>
        <v>17</v>
      </c>
      <c r="R652" s="15" t="str">
        <f t="shared" ca="1" si="55"/>
        <v>'NEP- og gældsbufferkrav'!G49</v>
      </c>
    </row>
    <row r="653" spans="1:18">
      <c r="A653" s="22" t="str">
        <f t="shared" ca="1" si="56"/>
        <v>Nedskrivninger</v>
      </c>
      <c r="B653" s="22" t="str">
        <f>Nedskrivninger!A1</f>
        <v>Årets driftsførte nedskrivninger/hensættelser fordelt på danske og udenlandske kunder samt sektorer</v>
      </c>
      <c r="C653" s="22" t="str">
        <f>Nedskrivninger!B7</f>
        <v>Danske kreditinstitutter</v>
      </c>
      <c r="D653" s="123" t="str">
        <f>Nedskrivninger!K7</f>
        <v>Ned_Ned_Tilg_DK</v>
      </c>
      <c r="E653" s="50">
        <f>Nedskrivninger!C7</f>
        <v>0</v>
      </c>
      <c r="F653" s="50">
        <f>Nedskrivninger!D7</f>
        <v>0</v>
      </c>
      <c r="G653" s="50">
        <f>Nedskrivninger!E7</f>
        <v>0</v>
      </c>
      <c r="H653" s="50">
        <f>Nedskrivninger!F7</f>
        <v>0</v>
      </c>
      <c r="I653" s="50">
        <f>Nedskrivninger!G7</f>
        <v>0</v>
      </c>
      <c r="J653" s="50">
        <f>Nedskrivninger!H7</f>
        <v>0</v>
      </c>
      <c r="K653" s="50">
        <f>Nedskrivninger!I7</f>
        <v>0</v>
      </c>
      <c r="L653" s="404"/>
      <c r="M653" s="404"/>
      <c r="N653" s="404"/>
      <c r="O653" s="404"/>
      <c r="Q653" s="15">
        <f t="shared" si="57"/>
        <v>15</v>
      </c>
      <c r="R653" s="15" t="str">
        <f ca="1">MID(_xlfn.FORMULATEXT(I653),2,300)</f>
        <v>Nedskrivninger!G7</v>
      </c>
    </row>
    <row r="654" spans="1:18">
      <c r="A654" s="22" t="str">
        <f t="shared" ca="1" si="56"/>
        <v>Nedskrivninger</v>
      </c>
      <c r="B654" s="22"/>
      <c r="C654" s="22" t="str">
        <f>Nedskrivninger!B8</f>
        <v>Udenlandske kreditinstitutter</v>
      </c>
      <c r="D654" s="123" t="str">
        <f>Nedskrivninger!K8</f>
        <v>Ned_Ned_Tilg_Udenl</v>
      </c>
      <c r="E654" s="50">
        <f>Nedskrivninger!C8</f>
        <v>0</v>
      </c>
      <c r="F654" s="50">
        <f>Nedskrivninger!D8</f>
        <v>0</v>
      </c>
      <c r="G654" s="50">
        <f>Nedskrivninger!E8</f>
        <v>0</v>
      </c>
      <c r="H654" s="50">
        <f>Nedskrivninger!F8</f>
        <v>0</v>
      </c>
      <c r="I654" s="50">
        <f>Nedskrivninger!G8</f>
        <v>0</v>
      </c>
      <c r="J654" s="50">
        <f>Nedskrivninger!H8</f>
        <v>0</v>
      </c>
      <c r="K654" s="50">
        <f>Nedskrivninger!I8</f>
        <v>0</v>
      </c>
      <c r="L654" s="404"/>
      <c r="M654" s="404"/>
      <c r="N654" s="404"/>
      <c r="O654" s="404"/>
      <c r="Q654" s="15">
        <f t="shared" si="57"/>
        <v>18</v>
      </c>
      <c r="R654" s="15" t="str">
        <f t="shared" ca="1" si="55"/>
        <v>Nedskrivninger!G8</v>
      </c>
    </row>
    <row r="655" spans="1:18">
      <c r="A655" s="22" t="str">
        <f t="shared" ca="1" si="56"/>
        <v>Nedskrivninger</v>
      </c>
      <c r="B655" s="22"/>
      <c r="C655" s="22" t="str">
        <f>Nedskrivninger!B9</f>
        <v>Nedskrivninger på tilgodehavender hos kreditinstitutter i alt</v>
      </c>
      <c r="D655" s="123" t="str">
        <f>Nedskrivninger!K9</f>
        <v>Ned_Ned_Tilg_Ialt</v>
      </c>
      <c r="E655" s="50">
        <f>Nedskrivninger!C9</f>
        <v>0</v>
      </c>
      <c r="F655" s="50">
        <f>Nedskrivninger!D9</f>
        <v>0</v>
      </c>
      <c r="G655" s="50">
        <f>Nedskrivninger!E9</f>
        <v>0</v>
      </c>
      <c r="H655" s="50">
        <f>Nedskrivninger!F9</f>
        <v>0</v>
      </c>
      <c r="I655" s="50">
        <f>Nedskrivninger!G9</f>
        <v>0</v>
      </c>
      <c r="J655" s="50">
        <f>Nedskrivninger!H9</f>
        <v>0</v>
      </c>
      <c r="K655" s="50">
        <f>Nedskrivninger!I9</f>
        <v>0</v>
      </c>
      <c r="L655" s="404"/>
      <c r="M655" s="404"/>
      <c r="N655" s="404"/>
      <c r="O655" s="404"/>
      <c r="Q655" s="15">
        <f t="shared" si="57"/>
        <v>17</v>
      </c>
      <c r="R655" s="15" t="str">
        <f t="shared" ca="1" si="55"/>
        <v>Nedskrivninger!G9</v>
      </c>
    </row>
    <row r="656" spans="1:18">
      <c r="A656" s="22" t="str">
        <f t="shared" ca="1" si="56"/>
        <v>Nedskrivninger</v>
      </c>
      <c r="B656" s="22"/>
      <c r="C656" s="22" t="str">
        <f>Nedskrivninger!B13</f>
        <v>Offentlige myndigheder</v>
      </c>
      <c r="D656" s="123" t="str">
        <f>Nedskrivninger!K13</f>
        <v>Ned_Ned_Udl_DK_Off</v>
      </c>
      <c r="E656" s="50">
        <f>Nedskrivninger!C13</f>
        <v>0</v>
      </c>
      <c r="F656" s="50">
        <f>Nedskrivninger!D13</f>
        <v>0</v>
      </c>
      <c r="G656" s="50">
        <f>Nedskrivninger!E13</f>
        <v>0</v>
      </c>
      <c r="H656" s="50">
        <f>Nedskrivninger!F13</f>
        <v>0</v>
      </c>
      <c r="I656" s="50">
        <f>Nedskrivninger!G13</f>
        <v>0</v>
      </c>
      <c r="J656" s="50">
        <f>Nedskrivninger!H13</f>
        <v>0</v>
      </c>
      <c r="K656" s="50">
        <f>Nedskrivninger!I13</f>
        <v>0</v>
      </c>
      <c r="L656" s="404"/>
      <c r="M656" s="404"/>
      <c r="N656" s="404"/>
      <c r="O656" s="404"/>
      <c r="Q656" s="15">
        <f t="shared" si="57"/>
        <v>18</v>
      </c>
      <c r="R656" s="15" t="str">
        <f t="shared" ca="1" si="55"/>
        <v>Nedskrivninger!G13</v>
      </c>
    </row>
    <row r="657" spans="1:18">
      <c r="A657" s="22" t="str">
        <f t="shared" ca="1" si="56"/>
        <v>Nedskrivninger</v>
      </c>
      <c r="B657" s="22"/>
      <c r="C657" s="22" t="str">
        <f>Nedskrivninger!B14</f>
        <v>Erhverv</v>
      </c>
      <c r="D657" s="123" t="str">
        <f>Nedskrivninger!K14</f>
        <v>Ned_Ned_Udl_DK_Erhv</v>
      </c>
      <c r="E657" s="50">
        <f>Nedskrivninger!C14</f>
        <v>0</v>
      </c>
      <c r="F657" s="50">
        <f>Nedskrivninger!D14</f>
        <v>0</v>
      </c>
      <c r="G657" s="50">
        <f>Nedskrivninger!E14</f>
        <v>0</v>
      </c>
      <c r="H657" s="50">
        <f>Nedskrivninger!F14</f>
        <v>0</v>
      </c>
      <c r="I657" s="50">
        <f>Nedskrivninger!G14</f>
        <v>0</v>
      </c>
      <c r="J657" s="50">
        <f>Nedskrivninger!H14</f>
        <v>0</v>
      </c>
      <c r="K657" s="50">
        <f>Nedskrivninger!I14</f>
        <v>0</v>
      </c>
      <c r="L657" s="404"/>
      <c r="M657" s="404"/>
      <c r="N657" s="404"/>
      <c r="O657" s="404"/>
      <c r="Q657" s="15">
        <f t="shared" si="57"/>
        <v>19</v>
      </c>
      <c r="R657" s="15" t="str">
        <f t="shared" ca="1" si="55"/>
        <v>Nedskrivninger!G14</v>
      </c>
    </row>
    <row r="658" spans="1:18">
      <c r="A658" s="22" t="str">
        <f t="shared" ca="1" si="56"/>
        <v>Nedskrivninger</v>
      </c>
      <c r="B658" s="22"/>
      <c r="C658" s="22" t="str">
        <f>Nedskrivninger!B15</f>
        <v>… heraf: Garantidebitorer</v>
      </c>
      <c r="D658" s="123" t="str">
        <f>Nedskrivninger!K15</f>
        <v>Ned_Ned_Udl_DK_Erhv_Gar</v>
      </c>
      <c r="E658" s="50">
        <f>Nedskrivninger!C15</f>
        <v>0</v>
      </c>
      <c r="F658" s="50">
        <f>Nedskrivninger!D15</f>
        <v>0</v>
      </c>
      <c r="G658" s="50">
        <f>Nedskrivninger!E15</f>
        <v>0</v>
      </c>
      <c r="H658" s="50">
        <f>Nedskrivninger!F15</f>
        <v>0</v>
      </c>
      <c r="I658" s="50">
        <f>Nedskrivninger!G15</f>
        <v>0</v>
      </c>
      <c r="J658" s="50">
        <f>Nedskrivninger!H15</f>
        <v>0</v>
      </c>
      <c r="K658" s="50">
        <f>Nedskrivninger!I15</f>
        <v>0</v>
      </c>
      <c r="L658" s="404"/>
      <c r="M658" s="404"/>
      <c r="N658" s="404"/>
      <c r="O658" s="404"/>
      <c r="Q658" s="15">
        <f t="shared" si="57"/>
        <v>23</v>
      </c>
      <c r="R658" s="15" t="str">
        <f t="shared" ca="1" si="55"/>
        <v>Nedskrivninger!G15</v>
      </c>
    </row>
    <row r="659" spans="1:18">
      <c r="A659" s="22" t="str">
        <f t="shared" ca="1" si="56"/>
        <v>Nedskrivninger</v>
      </c>
      <c r="B659" s="22"/>
      <c r="C659" s="22" t="str">
        <f>Nedskrivninger!B16</f>
        <v>Private</v>
      </c>
      <c r="D659" s="123" t="str">
        <f>Nedskrivninger!K16</f>
        <v>Ned_Ned_Udl_DK_Priv</v>
      </c>
      <c r="E659" s="50">
        <f>Nedskrivninger!C16</f>
        <v>0</v>
      </c>
      <c r="F659" s="50">
        <f>Nedskrivninger!D16</f>
        <v>0</v>
      </c>
      <c r="G659" s="50">
        <f>Nedskrivninger!E16</f>
        <v>0</v>
      </c>
      <c r="H659" s="50">
        <f>Nedskrivninger!F16</f>
        <v>0</v>
      </c>
      <c r="I659" s="50">
        <f>Nedskrivninger!G16</f>
        <v>0</v>
      </c>
      <c r="J659" s="50">
        <f>Nedskrivninger!H16</f>
        <v>0</v>
      </c>
      <c r="K659" s="50">
        <f>Nedskrivninger!I16</f>
        <v>0</v>
      </c>
      <c r="L659" s="404"/>
      <c r="M659" s="404"/>
      <c r="N659" s="404"/>
      <c r="O659" s="404"/>
      <c r="Q659" s="15">
        <f t="shared" si="57"/>
        <v>19</v>
      </c>
      <c r="R659" s="15" t="str">
        <f t="shared" ca="1" si="55"/>
        <v>Nedskrivninger!G16</v>
      </c>
    </row>
    <row r="660" spans="1:18">
      <c r="A660" s="22" t="str">
        <f t="shared" ca="1" si="56"/>
        <v>Nedskrivninger</v>
      </c>
      <c r="B660" s="22"/>
      <c r="C660" s="22" t="str">
        <f>Nedskrivninger!B17</f>
        <v xml:space="preserve">   … heraf: Udlån med sikkerhed i fast ejendom</v>
      </c>
      <c r="D660" s="123" t="str">
        <f>Nedskrivninger!K17</f>
        <v>Ned_Ned_Udl_DK_Priv_FastUdl</v>
      </c>
      <c r="E660" s="50">
        <f>Nedskrivninger!C17</f>
        <v>0</v>
      </c>
      <c r="F660" s="50">
        <f>Nedskrivninger!D17</f>
        <v>0</v>
      </c>
      <c r="G660" s="50">
        <f>Nedskrivninger!E17</f>
        <v>0</v>
      </c>
      <c r="H660" s="50">
        <f>Nedskrivninger!F17</f>
        <v>0</v>
      </c>
      <c r="I660" s="50">
        <f>Nedskrivninger!G17</f>
        <v>0</v>
      </c>
      <c r="J660" s="50">
        <f>Nedskrivninger!H17</f>
        <v>0</v>
      </c>
      <c r="K660" s="50">
        <f>Nedskrivninger!I17</f>
        <v>0</v>
      </c>
      <c r="L660" s="404"/>
      <c r="M660" s="404"/>
      <c r="N660" s="404"/>
      <c r="O660" s="404"/>
      <c r="Q660" s="15">
        <f t="shared" si="57"/>
        <v>27</v>
      </c>
      <c r="R660" s="15" t="str">
        <f t="shared" ca="1" si="55"/>
        <v>Nedskrivninger!G17</v>
      </c>
    </row>
    <row r="661" spans="1:18">
      <c r="A661" s="22" t="str">
        <f t="shared" ca="1" si="56"/>
        <v>Nedskrivninger</v>
      </c>
      <c r="B661" s="22"/>
      <c r="C661" s="22" t="str">
        <f>Nedskrivninger!B18</f>
        <v>... heraf: Realkreditlignende bankudlån*</v>
      </c>
      <c r="D661" s="123" t="str">
        <f>Nedskrivninger!K18</f>
        <v>Ned_Ned_Udl_DK_Priv_Real</v>
      </c>
      <c r="E661" s="50">
        <f>Nedskrivninger!C18</f>
        <v>0</v>
      </c>
      <c r="F661" s="50">
        <f>Nedskrivninger!D18</f>
        <v>0</v>
      </c>
      <c r="G661" s="50">
        <f>Nedskrivninger!E18</f>
        <v>0</v>
      </c>
      <c r="H661" s="50">
        <f>Nedskrivninger!F18</f>
        <v>0</v>
      </c>
      <c r="I661" s="50">
        <f>Nedskrivninger!G18</f>
        <v>0</v>
      </c>
      <c r="J661" s="50">
        <f>Nedskrivninger!H18</f>
        <v>0</v>
      </c>
      <c r="K661" s="50">
        <f>Nedskrivninger!I18</f>
        <v>0</v>
      </c>
      <c r="L661" s="404"/>
      <c r="M661" s="404"/>
      <c r="N661" s="404"/>
      <c r="O661" s="404"/>
      <c r="Q661" s="15">
        <f t="shared" si="57"/>
        <v>24</v>
      </c>
      <c r="R661" s="15" t="str">
        <f t="shared" ca="1" si="55"/>
        <v>Nedskrivninger!G18</v>
      </c>
    </row>
    <row r="662" spans="1:18">
      <c r="A662" s="22" t="str">
        <f t="shared" ca="1" si="56"/>
        <v>Nedskrivninger</v>
      </c>
      <c r="B662" s="22"/>
      <c r="C662" s="22" t="str">
        <f>Nedskrivninger!B19</f>
        <v>… heraf: Udlån med pant i andelsbolig</v>
      </c>
      <c r="D662" s="123" t="str">
        <f>Nedskrivninger!K19</f>
        <v>Ned_Ned_Udl_DK_Priv_Andel</v>
      </c>
      <c r="E662" s="50">
        <f>Nedskrivninger!C19</f>
        <v>0</v>
      </c>
      <c r="F662" s="50">
        <f>Nedskrivninger!D19</f>
        <v>0</v>
      </c>
      <c r="G662" s="50">
        <f>Nedskrivninger!E19</f>
        <v>0</v>
      </c>
      <c r="H662" s="50">
        <f>Nedskrivninger!F19</f>
        <v>0</v>
      </c>
      <c r="I662" s="50">
        <f>Nedskrivninger!G19</f>
        <v>0</v>
      </c>
      <c r="J662" s="50">
        <f>Nedskrivninger!H19</f>
        <v>0</v>
      </c>
      <c r="K662" s="50">
        <f>Nedskrivninger!I19</f>
        <v>0</v>
      </c>
      <c r="L662" s="404"/>
      <c r="M662" s="404"/>
      <c r="N662" s="404"/>
      <c r="O662" s="404"/>
      <c r="Q662" s="15">
        <f t="shared" si="57"/>
        <v>25</v>
      </c>
      <c r="R662" s="15" t="str">
        <f t="shared" ca="1" si="55"/>
        <v>Nedskrivninger!G19</v>
      </c>
    </row>
    <row r="663" spans="1:18">
      <c r="A663" s="22" t="str">
        <f t="shared" ca="1" si="56"/>
        <v>Nedskrivninger</v>
      </c>
      <c r="B663" s="22"/>
      <c r="C663" s="22" t="str">
        <f>Nedskrivninger!B20</f>
        <v>… heraf: Andre udlån med sikkerhed i fast ejendom</v>
      </c>
      <c r="D663" s="123" t="str">
        <f>Nedskrivninger!K20</f>
        <v>Ned_Ned_Udl_DK_Priv_AndreUdl</v>
      </c>
      <c r="E663" s="50">
        <f>Nedskrivninger!C20</f>
        <v>0</v>
      </c>
      <c r="F663" s="50">
        <f>Nedskrivninger!D20</f>
        <v>0</v>
      </c>
      <c r="G663" s="50">
        <f>Nedskrivninger!E20</f>
        <v>0</v>
      </c>
      <c r="H663" s="50">
        <f>Nedskrivninger!F20</f>
        <v>0</v>
      </c>
      <c r="I663" s="50">
        <f>Nedskrivninger!G20</f>
        <v>0</v>
      </c>
      <c r="J663" s="50">
        <f>Nedskrivninger!H20</f>
        <v>0</v>
      </c>
      <c r="K663" s="50">
        <f>Nedskrivninger!I20</f>
        <v>0</v>
      </c>
      <c r="L663" s="404"/>
      <c r="M663" s="404"/>
      <c r="N663" s="404"/>
      <c r="O663" s="404"/>
      <c r="Q663" s="15">
        <f t="shared" si="57"/>
        <v>28</v>
      </c>
      <c r="R663" s="15" t="str">
        <f t="shared" ca="1" si="55"/>
        <v>Nedskrivninger!G20</v>
      </c>
    </row>
    <row r="664" spans="1:18">
      <c r="A664" s="22" t="str">
        <f t="shared" ca="1" si="56"/>
        <v>Nedskrivninger</v>
      </c>
      <c r="B664" s="22"/>
      <c r="C664" s="22" t="str">
        <f>Nedskrivninger!B21</f>
        <v>… heraf: Garantidebitorer med sikkerhed i fast ejendom</v>
      </c>
      <c r="D664" s="123" t="str">
        <f>Nedskrivninger!K21</f>
        <v>Ned_Ned_Udl_DK_Priv_FastGar</v>
      </c>
      <c r="E664" s="50">
        <f>Nedskrivninger!C21</f>
        <v>0</v>
      </c>
      <c r="F664" s="50">
        <f>Nedskrivninger!D21</f>
        <v>0</v>
      </c>
      <c r="G664" s="50">
        <f>Nedskrivninger!E21</f>
        <v>0</v>
      </c>
      <c r="H664" s="50">
        <f>Nedskrivninger!F21</f>
        <v>0</v>
      </c>
      <c r="I664" s="50">
        <f>Nedskrivninger!G21</f>
        <v>0</v>
      </c>
      <c r="J664" s="50">
        <f>Nedskrivninger!H21</f>
        <v>0</v>
      </c>
      <c r="K664" s="50">
        <f>Nedskrivninger!I21</f>
        <v>0</v>
      </c>
      <c r="L664" s="404"/>
      <c r="M664" s="404"/>
      <c r="N664" s="404"/>
      <c r="O664" s="404"/>
      <c r="Q664" s="15">
        <f t="shared" si="57"/>
        <v>27</v>
      </c>
      <c r="R664" s="15" t="str">
        <f t="shared" ca="1" si="55"/>
        <v>Nedskrivninger!G21</v>
      </c>
    </row>
    <row r="665" spans="1:18">
      <c r="A665" s="22" t="str">
        <f t="shared" ca="1" si="56"/>
        <v>Nedskrivninger</v>
      </c>
      <c r="B665" s="22"/>
      <c r="C665" s="22" t="str">
        <f>Nedskrivninger!B22</f>
        <v>… heraf: Sagsgarantier*</v>
      </c>
      <c r="D665" s="123" t="str">
        <f>Nedskrivninger!K22</f>
        <v>Ned_Ned_Udl_DK_Priv_SagsGar</v>
      </c>
      <c r="E665" s="50">
        <f>Nedskrivninger!C22</f>
        <v>0</v>
      </c>
      <c r="F665" s="50">
        <f>Nedskrivninger!D22</f>
        <v>0</v>
      </c>
      <c r="G665" s="50">
        <f>Nedskrivninger!E22</f>
        <v>0</v>
      </c>
      <c r="H665" s="50">
        <f>Nedskrivninger!F22</f>
        <v>0</v>
      </c>
      <c r="I665" s="50">
        <f>Nedskrivninger!G22</f>
        <v>0</v>
      </c>
      <c r="J665" s="50">
        <f>Nedskrivninger!H22</f>
        <v>0</v>
      </c>
      <c r="K665" s="50">
        <f>Nedskrivninger!I22</f>
        <v>0</v>
      </c>
      <c r="L665" s="404"/>
      <c r="M665" s="404"/>
      <c r="N665" s="404"/>
      <c r="O665" s="404"/>
      <c r="Q665" s="15">
        <f t="shared" si="57"/>
        <v>27</v>
      </c>
      <c r="R665" s="15" t="str">
        <f t="shared" ca="1" si="55"/>
        <v>Nedskrivninger!G22</v>
      </c>
    </row>
    <row r="666" spans="1:18">
      <c r="A666" s="22" t="str">
        <f t="shared" ca="1" si="56"/>
        <v>Nedskrivninger</v>
      </c>
      <c r="B666" s="22"/>
      <c r="C666" s="22" t="str">
        <f>Nedskrivninger!B23</f>
        <v>… heraf: Tabsgarantier for realkreditudlån</v>
      </c>
      <c r="D666" s="123" t="str">
        <f>Nedskrivninger!K23</f>
        <v>Ned_Ned_Udl_DK_Priv_TabsGar</v>
      </c>
      <c r="E666" s="50">
        <f>Nedskrivninger!C23</f>
        <v>0</v>
      </c>
      <c r="F666" s="50">
        <f>Nedskrivninger!D23</f>
        <v>0</v>
      </c>
      <c r="G666" s="50">
        <f>Nedskrivninger!E23</f>
        <v>0</v>
      </c>
      <c r="H666" s="50">
        <f>Nedskrivninger!F23</f>
        <v>0</v>
      </c>
      <c r="I666" s="50">
        <f>Nedskrivninger!G23</f>
        <v>0</v>
      </c>
      <c r="J666" s="50">
        <f>Nedskrivninger!H23</f>
        <v>0</v>
      </c>
      <c r="K666" s="50">
        <f>Nedskrivninger!I23</f>
        <v>0</v>
      </c>
      <c r="L666" s="404"/>
      <c r="M666" s="404"/>
      <c r="N666" s="404"/>
      <c r="O666" s="404"/>
      <c r="Q666" s="15">
        <f t="shared" si="57"/>
        <v>27</v>
      </c>
      <c r="R666" s="15" t="str">
        <f t="shared" ca="1" si="55"/>
        <v>Nedskrivninger!G23</v>
      </c>
    </row>
    <row r="667" spans="1:18">
      <c r="A667" s="22" t="str">
        <f t="shared" ca="1" si="56"/>
        <v>Nedskrivninger</v>
      </c>
      <c r="B667" s="22"/>
      <c r="C667" s="22" t="str">
        <f>Nedskrivninger!B24</f>
        <v>… heraf: Andre garantidebitorer med sikkerhed i fast ejendom</v>
      </c>
      <c r="D667" s="123" t="str">
        <f>Nedskrivninger!K24</f>
        <v>Ned_Ned_Udl_DK_Priv_AndreGar</v>
      </c>
      <c r="E667" s="50">
        <f>Nedskrivninger!C24</f>
        <v>0</v>
      </c>
      <c r="F667" s="50">
        <f>Nedskrivninger!D24</f>
        <v>0</v>
      </c>
      <c r="G667" s="50">
        <f>Nedskrivninger!E24</f>
        <v>0</v>
      </c>
      <c r="H667" s="50">
        <f>Nedskrivninger!F24</f>
        <v>0</v>
      </c>
      <c r="I667" s="50">
        <f>Nedskrivninger!G24</f>
        <v>0</v>
      </c>
      <c r="J667" s="50">
        <f>Nedskrivninger!H24</f>
        <v>0</v>
      </c>
      <c r="K667" s="50">
        <f>Nedskrivninger!I24</f>
        <v>0</v>
      </c>
      <c r="L667" s="404"/>
      <c r="M667" s="404"/>
      <c r="N667" s="404"/>
      <c r="O667" s="404"/>
      <c r="Q667" s="15">
        <f t="shared" si="57"/>
        <v>28</v>
      </c>
      <c r="R667" s="15" t="str">
        <f t="shared" ca="1" si="55"/>
        <v>Nedskrivninger!G24</v>
      </c>
    </row>
    <row r="668" spans="1:18">
      <c r="A668" s="22" t="str">
        <f t="shared" ca="1" si="56"/>
        <v>Nedskrivninger</v>
      </c>
      <c r="B668" s="22"/>
      <c r="C668" s="22" t="str">
        <f>Nedskrivninger!B25</f>
        <v xml:space="preserve">… heraf: Udlån og garantidebitorer uden sikkerhed i fast ejendom </v>
      </c>
      <c r="D668" s="123" t="str">
        <f>Nedskrivninger!K25</f>
        <v>Ned_Ned_Udl_DK_Priv_IkkeFast</v>
      </c>
      <c r="E668" s="50">
        <f>Nedskrivninger!C25</f>
        <v>0</v>
      </c>
      <c r="F668" s="50">
        <f>Nedskrivninger!D25</f>
        <v>0</v>
      </c>
      <c r="G668" s="50">
        <f>Nedskrivninger!E25</f>
        <v>0</v>
      </c>
      <c r="H668" s="50">
        <f>Nedskrivninger!F25</f>
        <v>0</v>
      </c>
      <c r="I668" s="50">
        <f>Nedskrivninger!G25</f>
        <v>0</v>
      </c>
      <c r="J668" s="50">
        <f>Nedskrivninger!H25</f>
        <v>0</v>
      </c>
      <c r="K668" s="50">
        <f>Nedskrivninger!I25</f>
        <v>0</v>
      </c>
      <c r="L668" s="404"/>
      <c r="M668" s="404"/>
      <c r="N668" s="404"/>
      <c r="O668" s="404"/>
      <c r="Q668" s="15">
        <f t="shared" si="57"/>
        <v>28</v>
      </c>
      <c r="R668" s="15" t="str">
        <f t="shared" ca="1" si="55"/>
        <v>Nedskrivninger!G25</v>
      </c>
    </row>
    <row r="669" spans="1:18">
      <c r="A669" s="22" t="str">
        <f t="shared" ca="1" si="56"/>
        <v>Nedskrivninger</v>
      </c>
      <c r="B669" s="22"/>
      <c r="C669" s="22" t="str">
        <f>Nedskrivninger!B26</f>
        <v>Danske kunder i alt</v>
      </c>
      <c r="D669" s="123" t="str">
        <f>Nedskrivninger!K26</f>
        <v>Ned_Ned_Udl_DK_Ialt</v>
      </c>
      <c r="E669" s="50">
        <f>Nedskrivninger!C26</f>
        <v>0</v>
      </c>
      <c r="F669" s="50">
        <f>Nedskrivninger!D26</f>
        <v>0</v>
      </c>
      <c r="G669" s="50">
        <f>Nedskrivninger!E26</f>
        <v>0</v>
      </c>
      <c r="H669" s="50">
        <f>Nedskrivninger!F26</f>
        <v>0</v>
      </c>
      <c r="I669" s="50">
        <f>Nedskrivninger!G26</f>
        <v>0</v>
      </c>
      <c r="J669" s="50">
        <f>Nedskrivninger!H26</f>
        <v>0</v>
      </c>
      <c r="K669" s="50">
        <f>Nedskrivninger!I26</f>
        <v>0</v>
      </c>
      <c r="L669" s="404"/>
      <c r="M669" s="404"/>
      <c r="N669" s="404"/>
      <c r="O669" s="404"/>
      <c r="Q669" s="15">
        <f t="shared" si="57"/>
        <v>19</v>
      </c>
      <c r="R669" s="15" t="str">
        <f t="shared" ca="1" si="55"/>
        <v>Nedskrivninger!G26</v>
      </c>
    </row>
    <row r="670" spans="1:18">
      <c r="A670" s="22" t="str">
        <f t="shared" ca="1" si="56"/>
        <v>Nedskrivninger</v>
      </c>
      <c r="B670" s="22"/>
      <c r="C670" s="22" t="str">
        <f>Nedskrivninger!B28</f>
        <v>Offentlige myndigheder</v>
      </c>
      <c r="D670" s="123" t="str">
        <f>Nedskrivninger!K28</f>
        <v>Ned_Ned_Udl_Udenl_Off</v>
      </c>
      <c r="E670" s="50">
        <f>Nedskrivninger!C28</f>
        <v>0</v>
      </c>
      <c r="F670" s="50">
        <f>Nedskrivninger!D28</f>
        <v>0</v>
      </c>
      <c r="G670" s="50">
        <f>Nedskrivninger!E28</f>
        <v>0</v>
      </c>
      <c r="H670" s="50">
        <f>Nedskrivninger!F28</f>
        <v>0</v>
      </c>
      <c r="I670" s="50">
        <f>Nedskrivninger!G28</f>
        <v>0</v>
      </c>
      <c r="J670" s="50">
        <f>Nedskrivninger!H28</f>
        <v>0</v>
      </c>
      <c r="K670" s="50">
        <f>Nedskrivninger!I28</f>
        <v>0</v>
      </c>
      <c r="L670" s="404"/>
      <c r="M670" s="404"/>
      <c r="N670" s="404"/>
      <c r="O670" s="404"/>
      <c r="Q670" s="15">
        <f t="shared" si="57"/>
        <v>21</v>
      </c>
      <c r="R670" s="15" t="str">
        <f t="shared" ca="1" si="55"/>
        <v>Nedskrivninger!G28</v>
      </c>
    </row>
    <row r="671" spans="1:18">
      <c r="A671" s="22" t="str">
        <f t="shared" ca="1" si="56"/>
        <v>Nedskrivninger</v>
      </c>
      <c r="B671" s="22"/>
      <c r="C671" s="22" t="str">
        <f>Nedskrivninger!B29</f>
        <v>Erhverv</v>
      </c>
      <c r="D671" s="123" t="str">
        <f>Nedskrivninger!K29</f>
        <v>Ned_Ned_Udl_Udenl_Erhv</v>
      </c>
      <c r="E671" s="50">
        <f>Nedskrivninger!C29</f>
        <v>0</v>
      </c>
      <c r="F671" s="50">
        <f>Nedskrivninger!D29</f>
        <v>0</v>
      </c>
      <c r="G671" s="50">
        <f>Nedskrivninger!E29</f>
        <v>0</v>
      </c>
      <c r="H671" s="50">
        <f>Nedskrivninger!F29</f>
        <v>0</v>
      </c>
      <c r="I671" s="50">
        <f>Nedskrivninger!G29</f>
        <v>0</v>
      </c>
      <c r="J671" s="50">
        <f>Nedskrivninger!H29</f>
        <v>0</v>
      </c>
      <c r="K671" s="50">
        <f>Nedskrivninger!I29</f>
        <v>0</v>
      </c>
      <c r="L671" s="404"/>
      <c r="M671" s="404"/>
      <c r="N671" s="404"/>
      <c r="O671" s="404"/>
      <c r="Q671" s="15">
        <f t="shared" si="57"/>
        <v>22</v>
      </c>
      <c r="R671" s="15" t="str">
        <f t="shared" ca="1" si="55"/>
        <v>Nedskrivninger!G29</v>
      </c>
    </row>
    <row r="672" spans="1:18">
      <c r="A672" s="22" t="str">
        <f t="shared" ca="1" si="56"/>
        <v>Nedskrivninger</v>
      </c>
      <c r="B672" s="22"/>
      <c r="C672" s="22" t="str">
        <f>Nedskrivninger!B30</f>
        <v>Private</v>
      </c>
      <c r="D672" s="123" t="str">
        <f>Nedskrivninger!K30</f>
        <v>Ned_Ned_Udl_Udenl_Priv</v>
      </c>
      <c r="E672" s="50">
        <f>Nedskrivninger!C30</f>
        <v>0</v>
      </c>
      <c r="F672" s="50">
        <f>Nedskrivninger!D30</f>
        <v>0</v>
      </c>
      <c r="G672" s="50">
        <f>Nedskrivninger!E30</f>
        <v>0</v>
      </c>
      <c r="H672" s="50">
        <f>Nedskrivninger!F30</f>
        <v>0</v>
      </c>
      <c r="I672" s="50">
        <f>Nedskrivninger!G30</f>
        <v>0</v>
      </c>
      <c r="J672" s="50">
        <f>Nedskrivninger!H30</f>
        <v>0</v>
      </c>
      <c r="K672" s="50">
        <f>Nedskrivninger!I30</f>
        <v>0</v>
      </c>
      <c r="L672" s="404"/>
      <c r="M672" s="404"/>
      <c r="N672" s="404"/>
      <c r="O672" s="404"/>
      <c r="Q672" s="15">
        <f t="shared" si="57"/>
        <v>22</v>
      </c>
      <c r="R672" s="15" t="str">
        <f t="shared" ca="1" si="55"/>
        <v>Nedskrivninger!G30</v>
      </c>
    </row>
    <row r="673" spans="1:18">
      <c r="A673" s="22" t="str">
        <f t="shared" ca="1" si="56"/>
        <v>Nedskrivninger</v>
      </c>
      <c r="B673" s="22"/>
      <c r="C673" s="22" t="str">
        <f>Nedskrivninger!B31</f>
        <v>Udenlandske kunder i alt</v>
      </c>
      <c r="D673" s="123" t="str">
        <f>Nedskrivninger!K31</f>
        <v>Ned_Ned_Udl_Udenl_Ialt</v>
      </c>
      <c r="E673" s="50">
        <f>Nedskrivninger!C31</f>
        <v>0</v>
      </c>
      <c r="F673" s="50">
        <f>Nedskrivninger!D31</f>
        <v>0</v>
      </c>
      <c r="G673" s="50">
        <f>Nedskrivninger!E31</f>
        <v>0</v>
      </c>
      <c r="H673" s="50">
        <f>Nedskrivninger!F31</f>
        <v>0</v>
      </c>
      <c r="I673" s="50">
        <f>Nedskrivninger!G31</f>
        <v>0</v>
      </c>
      <c r="J673" s="50">
        <f>Nedskrivninger!H31</f>
        <v>0</v>
      </c>
      <c r="K673" s="50">
        <f>Nedskrivninger!I31</f>
        <v>0</v>
      </c>
      <c r="L673" s="404"/>
      <c r="M673" s="404"/>
      <c r="N673" s="404"/>
      <c r="O673" s="404"/>
      <c r="Q673" s="15">
        <f t="shared" si="57"/>
        <v>22</v>
      </c>
      <c r="R673" s="15" t="str">
        <f t="shared" ca="1" si="55"/>
        <v>Nedskrivninger!G31</v>
      </c>
    </row>
    <row r="674" spans="1:18">
      <c r="A674" s="22" t="str">
        <f t="shared" ca="1" si="56"/>
        <v>Nedskrivninger</v>
      </c>
      <c r="B674" s="22"/>
      <c r="C674" s="22" t="str">
        <f>Nedskrivninger!B32</f>
        <v>Nedskrivninger/hensættelser på udlån og garantidebitorer i alt</v>
      </c>
      <c r="D674" s="123" t="str">
        <f>Nedskrivninger!K32</f>
        <v>Ned_Ned_Udl_Ialt</v>
      </c>
      <c r="E674" s="50">
        <f>Nedskrivninger!C32</f>
        <v>0</v>
      </c>
      <c r="F674" s="50">
        <f>Nedskrivninger!D32</f>
        <v>0</v>
      </c>
      <c r="G674" s="50">
        <f>Nedskrivninger!E32</f>
        <v>0</v>
      </c>
      <c r="H674" s="50">
        <f>Nedskrivninger!F32</f>
        <v>0</v>
      </c>
      <c r="I674" s="50">
        <f>Nedskrivninger!G32</f>
        <v>0</v>
      </c>
      <c r="J674" s="50">
        <f>Nedskrivninger!H32</f>
        <v>0</v>
      </c>
      <c r="K674" s="50">
        <f>Nedskrivninger!I32</f>
        <v>0</v>
      </c>
      <c r="L674" s="404"/>
      <c r="M674" s="404"/>
      <c r="N674" s="404"/>
      <c r="O674" s="404"/>
      <c r="Q674" s="15">
        <f t="shared" si="57"/>
        <v>16</v>
      </c>
      <c r="R674" s="15" t="str">
        <f t="shared" ca="1" si="55"/>
        <v>Nedskrivninger!G32</v>
      </c>
    </row>
    <row r="675" spans="1:18">
      <c r="A675" s="22" t="str">
        <f t="shared" ca="1" si="56"/>
        <v>Nedskrivninger</v>
      </c>
      <c r="B675" s="22"/>
      <c r="C675" s="22" t="str">
        <f>Nedskrivninger!B34</f>
        <v>Hensættelser på kredittilsagn og uudnyttede kreditfaciliteter</v>
      </c>
      <c r="D675" s="123" t="str">
        <f>Nedskrivninger!K34</f>
        <v>Ned_Ned_KT</v>
      </c>
      <c r="E675" s="50">
        <f>Nedskrivninger!C34</f>
        <v>0</v>
      </c>
      <c r="F675" s="50">
        <f>Nedskrivninger!D34</f>
        <v>0</v>
      </c>
      <c r="G675" s="50">
        <f>Nedskrivninger!E34</f>
        <v>0</v>
      </c>
      <c r="H675" s="50">
        <f>Nedskrivninger!F34</f>
        <v>0</v>
      </c>
      <c r="I675" s="50">
        <f>Nedskrivninger!G34</f>
        <v>0</v>
      </c>
      <c r="J675" s="50">
        <f>Nedskrivninger!H34</f>
        <v>0</v>
      </c>
      <c r="K675" s="50">
        <f>Nedskrivninger!I34</f>
        <v>0</v>
      </c>
      <c r="L675" s="404"/>
      <c r="M675" s="404"/>
      <c r="N675" s="404"/>
      <c r="O675" s="404"/>
      <c r="Q675" s="15">
        <f t="shared" si="57"/>
        <v>10</v>
      </c>
      <c r="R675" s="15" t="str">
        <f t="shared" ca="1" si="55"/>
        <v>Nedskrivninger!G34</v>
      </c>
    </row>
    <row r="676" spans="1:18">
      <c r="A676" s="22" t="str">
        <f t="shared" ca="1" si="56"/>
        <v>Nedskrivninger</v>
      </c>
      <c r="B676" s="22"/>
      <c r="C676" s="22" t="str">
        <f>Nedskrivninger!B35</f>
        <v>… heraf: Hensættelser på uigenkaldelige kredittilsagn</v>
      </c>
      <c r="D676" s="123" t="str">
        <f>Nedskrivninger!K35</f>
        <v>Ned_Ned_KT_U</v>
      </c>
      <c r="E676" s="50">
        <f>Nedskrivninger!C35</f>
        <v>0</v>
      </c>
      <c r="F676" s="50">
        <f>Nedskrivninger!D35</f>
        <v>0</v>
      </c>
      <c r="G676" s="50">
        <f>Nedskrivninger!E35</f>
        <v>0</v>
      </c>
      <c r="H676" s="50">
        <f>Nedskrivninger!F35</f>
        <v>0</v>
      </c>
      <c r="I676" s="50">
        <f>Nedskrivninger!G35</f>
        <v>0</v>
      </c>
      <c r="J676" s="50">
        <f>Nedskrivninger!H35</f>
        <v>0</v>
      </c>
      <c r="K676" s="50">
        <f>Nedskrivninger!I35</f>
        <v>0</v>
      </c>
      <c r="L676" s="404"/>
      <c r="M676" s="404"/>
      <c r="N676" s="404"/>
      <c r="O676" s="404"/>
      <c r="Q676" s="15">
        <f t="shared" ref="Q676:Q677" si="58">LEN(D676)</f>
        <v>12</v>
      </c>
      <c r="R676" s="15" t="str">
        <f t="shared" ref="R676:R677" ca="1" si="59">MID(_xlfn.FORMULATEXT(I676),2,300)</f>
        <v>Nedskrivninger!G35</v>
      </c>
    </row>
    <row r="677" spans="1:18">
      <c r="A677" s="22" t="str">
        <f t="shared" ca="1" si="56"/>
        <v>Nedskrivninger</v>
      </c>
      <c r="B677" s="22"/>
      <c r="C677" s="22" t="str">
        <f>Nedskrivninger!B37</f>
        <v>Nedskrivninger/hensættelser i alt</v>
      </c>
      <c r="D677" s="123" t="str">
        <f>Nedskrivninger!K37</f>
        <v>Ned_Ned_UdlOgTilg_Ialt</v>
      </c>
      <c r="E677" s="50">
        <f>Nedskrivninger!C37</f>
        <v>0</v>
      </c>
      <c r="F677" s="50">
        <f>Nedskrivninger!D37</f>
        <v>0</v>
      </c>
      <c r="G677" s="50">
        <f>Nedskrivninger!E37</f>
        <v>0</v>
      </c>
      <c r="H677" s="50">
        <f>Nedskrivninger!F37</f>
        <v>0</v>
      </c>
      <c r="I677" s="50">
        <f>Nedskrivninger!G37</f>
        <v>0</v>
      </c>
      <c r="J677" s="50">
        <f>Nedskrivninger!H37</f>
        <v>0</v>
      </c>
      <c r="K677" s="50">
        <f>Nedskrivninger!I37</f>
        <v>0</v>
      </c>
      <c r="L677" s="404"/>
      <c r="M677" s="404"/>
      <c r="N677" s="404"/>
      <c r="O677" s="404"/>
      <c r="Q677" s="15">
        <f t="shared" si="58"/>
        <v>22</v>
      </c>
      <c r="R677" s="15" t="str">
        <f t="shared" ca="1" si="59"/>
        <v>Nedskrivninger!G37</v>
      </c>
    </row>
    <row r="678" spans="1:18">
      <c r="A678" s="22" t="str">
        <f t="shared" ca="1" si="56"/>
        <v>Nedskrivninger</v>
      </c>
      <c r="B678" s="22" t="str">
        <f>Nedskrivninger!A42</f>
        <v>Udlån mv. opgjort før nedskrivninger/hensættelser fordelt på danske og udenlandske kunder samt sektorer (ultimo året)</v>
      </c>
      <c r="C678" s="22" t="str">
        <f>Nedskrivninger!B48</f>
        <v>Danske kreditinstitutter</v>
      </c>
      <c r="D678" s="123" t="str">
        <f>Nedskrivninger!K48</f>
        <v>Ned_Tilg_DK</v>
      </c>
      <c r="E678" s="50">
        <f>Nedskrivninger!C48</f>
        <v>0</v>
      </c>
      <c r="F678" s="50">
        <f>Nedskrivninger!D48</f>
        <v>0</v>
      </c>
      <c r="G678" s="50">
        <f>Nedskrivninger!E48</f>
        <v>0</v>
      </c>
      <c r="H678" s="50">
        <f>Nedskrivninger!F48</f>
        <v>0</v>
      </c>
      <c r="I678" s="50">
        <f>Nedskrivninger!G48</f>
        <v>0</v>
      </c>
      <c r="J678" s="50">
        <f>Nedskrivninger!H48</f>
        <v>0</v>
      </c>
      <c r="K678" s="50">
        <f>Nedskrivninger!I48</f>
        <v>0</v>
      </c>
      <c r="L678" s="404"/>
      <c r="M678" s="404"/>
      <c r="N678" s="404"/>
      <c r="O678" s="404"/>
      <c r="Q678" s="15">
        <f t="shared" si="57"/>
        <v>11</v>
      </c>
      <c r="R678" s="15" t="str">
        <f t="shared" ca="1" si="55"/>
        <v>Nedskrivninger!G48</v>
      </c>
    </row>
    <row r="679" spans="1:18">
      <c r="A679" s="22" t="str">
        <f t="shared" ca="1" si="56"/>
        <v>Nedskrivninger</v>
      </c>
      <c r="B679" s="22"/>
      <c r="C679" s="22" t="str">
        <f>Nedskrivninger!B49</f>
        <v>Udenlandske kreditinstitutter</v>
      </c>
      <c r="D679" s="123" t="str">
        <f>Nedskrivninger!K49</f>
        <v>Ned_Tilg_Udenl</v>
      </c>
      <c r="E679" s="50">
        <f>Nedskrivninger!C49</f>
        <v>0</v>
      </c>
      <c r="F679" s="50">
        <f>Nedskrivninger!D49</f>
        <v>0</v>
      </c>
      <c r="G679" s="50">
        <f>Nedskrivninger!E49</f>
        <v>0</v>
      </c>
      <c r="H679" s="50">
        <f>Nedskrivninger!F49</f>
        <v>0</v>
      </c>
      <c r="I679" s="50">
        <f>Nedskrivninger!G49</f>
        <v>0</v>
      </c>
      <c r="J679" s="50">
        <f>Nedskrivninger!H49</f>
        <v>0</v>
      </c>
      <c r="K679" s="50">
        <f>Nedskrivninger!I49</f>
        <v>0</v>
      </c>
      <c r="L679" s="404"/>
      <c r="M679" s="404"/>
      <c r="N679" s="404"/>
      <c r="O679" s="404"/>
      <c r="Q679" s="15">
        <f t="shared" si="57"/>
        <v>14</v>
      </c>
      <c r="R679" s="15" t="str">
        <f t="shared" ca="1" si="55"/>
        <v>Nedskrivninger!G49</v>
      </c>
    </row>
    <row r="680" spans="1:18">
      <c r="A680" s="22" t="str">
        <f t="shared" ca="1" si="56"/>
        <v>Nedskrivninger</v>
      </c>
      <c r="B680" s="22"/>
      <c r="C680" s="22" t="str">
        <f>Nedskrivninger!B50</f>
        <v>Tilgodehavender hos kreditinstitutter i alt</v>
      </c>
      <c r="D680" s="123" t="str">
        <f>Nedskrivninger!K50</f>
        <v>Ned_Tilg_Ialt</v>
      </c>
      <c r="E680" s="50">
        <f>Nedskrivninger!C50</f>
        <v>0</v>
      </c>
      <c r="F680" s="50">
        <f>Nedskrivninger!D50</f>
        <v>0</v>
      </c>
      <c r="G680" s="50">
        <f>Nedskrivninger!E50</f>
        <v>0</v>
      </c>
      <c r="H680" s="50">
        <f>Nedskrivninger!F50</f>
        <v>0</v>
      </c>
      <c r="I680" s="50">
        <f>Nedskrivninger!G50</f>
        <v>0</v>
      </c>
      <c r="J680" s="50">
        <f>Nedskrivninger!H50</f>
        <v>0</v>
      </c>
      <c r="K680" s="50">
        <f>Nedskrivninger!I50</f>
        <v>0</v>
      </c>
      <c r="L680" s="404"/>
      <c r="M680" s="404"/>
      <c r="N680" s="404"/>
      <c r="O680" s="404"/>
      <c r="Q680" s="15">
        <f t="shared" si="57"/>
        <v>13</v>
      </c>
      <c r="R680" s="15" t="str">
        <f t="shared" ca="1" si="55"/>
        <v>Nedskrivninger!G50</v>
      </c>
    </row>
    <row r="681" spans="1:18">
      <c r="A681" s="22" t="str">
        <f t="shared" ca="1" si="56"/>
        <v>Nedskrivninger</v>
      </c>
      <c r="B681" s="22"/>
      <c r="C681" s="22" t="str">
        <f>Nedskrivninger!B54</f>
        <v>Offentlige myndigheder</v>
      </c>
      <c r="D681" s="123" t="str">
        <f>Nedskrivninger!K54</f>
        <v>Ned_Udl_DK_Off</v>
      </c>
      <c r="E681" s="50">
        <f>Nedskrivninger!C54</f>
        <v>0</v>
      </c>
      <c r="F681" s="50">
        <f>Nedskrivninger!D54</f>
        <v>0</v>
      </c>
      <c r="G681" s="50">
        <f>Nedskrivninger!E54</f>
        <v>0</v>
      </c>
      <c r="H681" s="50">
        <f>Nedskrivninger!F54</f>
        <v>0</v>
      </c>
      <c r="I681" s="50">
        <f>Nedskrivninger!G54</f>
        <v>0</v>
      </c>
      <c r="J681" s="50">
        <f>Nedskrivninger!H54</f>
        <v>0</v>
      </c>
      <c r="K681" s="50">
        <f>Nedskrivninger!I54</f>
        <v>0</v>
      </c>
      <c r="L681" s="404"/>
      <c r="M681" s="404"/>
      <c r="N681" s="404"/>
      <c r="O681" s="404"/>
      <c r="Q681" s="15">
        <f t="shared" si="57"/>
        <v>14</v>
      </c>
      <c r="R681" s="15" t="str">
        <f t="shared" ca="1" si="55"/>
        <v>Nedskrivninger!G54</v>
      </c>
    </row>
    <row r="682" spans="1:18">
      <c r="A682" s="22" t="str">
        <f t="shared" ca="1" si="56"/>
        <v>Nedskrivninger</v>
      </c>
      <c r="B682" s="22"/>
      <c r="C682" s="22" t="str">
        <f>Nedskrivninger!B55</f>
        <v>Erhverv</v>
      </c>
      <c r="D682" s="123" t="str">
        <f>Nedskrivninger!K55</f>
        <v>Ned_Udl_DK_Erhv</v>
      </c>
      <c r="E682" s="50">
        <f>Nedskrivninger!C55</f>
        <v>0</v>
      </c>
      <c r="F682" s="50">
        <f>Nedskrivninger!D55</f>
        <v>0</v>
      </c>
      <c r="G682" s="50">
        <f>Nedskrivninger!E55</f>
        <v>0</v>
      </c>
      <c r="H682" s="50">
        <f>Nedskrivninger!F55</f>
        <v>0</v>
      </c>
      <c r="I682" s="50">
        <f>Nedskrivninger!G55</f>
        <v>0</v>
      </c>
      <c r="J682" s="50">
        <f>Nedskrivninger!H55</f>
        <v>0</v>
      </c>
      <c r="K682" s="50">
        <f>Nedskrivninger!I55</f>
        <v>0</v>
      </c>
      <c r="L682" s="404"/>
      <c r="M682" s="404"/>
      <c r="N682" s="404"/>
      <c r="O682" s="404"/>
      <c r="Q682" s="15">
        <f t="shared" si="57"/>
        <v>15</v>
      </c>
      <c r="R682" s="15" t="str">
        <f t="shared" ca="1" si="55"/>
        <v>Nedskrivninger!G55</v>
      </c>
    </row>
    <row r="683" spans="1:18">
      <c r="A683" s="22" t="str">
        <f t="shared" ca="1" si="56"/>
        <v>Nedskrivninger</v>
      </c>
      <c r="B683" s="22"/>
      <c r="C683" s="22" t="str">
        <f>Nedskrivninger!B56</f>
        <v>… heraf: Garantidebitorer</v>
      </c>
      <c r="D683" s="123" t="str">
        <f>Nedskrivninger!K56</f>
        <v>Ned_Udl_DK_Erhv_Gar</v>
      </c>
      <c r="E683" s="50">
        <f>Nedskrivninger!C56</f>
        <v>0</v>
      </c>
      <c r="F683" s="50">
        <f>Nedskrivninger!D56</f>
        <v>0</v>
      </c>
      <c r="G683" s="50">
        <f>Nedskrivninger!E56</f>
        <v>0</v>
      </c>
      <c r="H683" s="50">
        <f>Nedskrivninger!F56</f>
        <v>0</v>
      </c>
      <c r="I683" s="50">
        <f>Nedskrivninger!G56</f>
        <v>0</v>
      </c>
      <c r="J683" s="50">
        <f>Nedskrivninger!H56</f>
        <v>0</v>
      </c>
      <c r="K683" s="50">
        <f>Nedskrivninger!I56</f>
        <v>0</v>
      </c>
      <c r="L683" s="404"/>
      <c r="M683" s="404"/>
      <c r="N683" s="404"/>
      <c r="O683" s="404"/>
      <c r="Q683" s="15">
        <f t="shared" si="57"/>
        <v>19</v>
      </c>
      <c r="R683" s="15" t="str">
        <f t="shared" ca="1" si="55"/>
        <v>Nedskrivninger!G56</v>
      </c>
    </row>
    <row r="684" spans="1:18">
      <c r="A684" s="22" t="str">
        <f t="shared" ca="1" si="56"/>
        <v>Nedskrivninger</v>
      </c>
      <c r="B684" s="22"/>
      <c r="C684" s="22" t="str">
        <f>Nedskrivninger!B57</f>
        <v>Private</v>
      </c>
      <c r="D684" s="123" t="str">
        <f>Nedskrivninger!K57</f>
        <v>Ned_Udl_DK_Priv</v>
      </c>
      <c r="E684" s="50">
        <f>Nedskrivninger!C57</f>
        <v>0</v>
      </c>
      <c r="F684" s="50">
        <f>Nedskrivninger!D57</f>
        <v>0</v>
      </c>
      <c r="G684" s="50">
        <f>Nedskrivninger!E57</f>
        <v>0</v>
      </c>
      <c r="H684" s="50">
        <f>Nedskrivninger!F57</f>
        <v>0</v>
      </c>
      <c r="I684" s="50">
        <f>Nedskrivninger!G57</f>
        <v>0</v>
      </c>
      <c r="J684" s="50">
        <f>Nedskrivninger!H57</f>
        <v>0</v>
      </c>
      <c r="K684" s="50">
        <f>Nedskrivninger!I57</f>
        <v>0</v>
      </c>
      <c r="L684" s="404"/>
      <c r="M684" s="404"/>
      <c r="N684" s="404"/>
      <c r="O684" s="404"/>
      <c r="Q684" s="15">
        <f t="shared" si="57"/>
        <v>15</v>
      </c>
      <c r="R684" s="15" t="str">
        <f t="shared" ca="1" si="55"/>
        <v>Nedskrivninger!G57</v>
      </c>
    </row>
    <row r="685" spans="1:18">
      <c r="A685" s="22" t="str">
        <f t="shared" ca="1" si="56"/>
        <v>Nedskrivninger</v>
      </c>
      <c r="B685" s="22"/>
      <c r="C685" s="22" t="str">
        <f>Nedskrivninger!B58</f>
        <v>… heraf: Udlån med sikkerhed i fast ejendom</v>
      </c>
      <c r="D685" s="123" t="str">
        <f>Nedskrivninger!K58</f>
        <v>Ned_Udl_DK_Priv_FastUdl</v>
      </c>
      <c r="E685" s="50">
        <f>Nedskrivninger!C58</f>
        <v>0</v>
      </c>
      <c r="F685" s="50">
        <f>Nedskrivninger!D58</f>
        <v>0</v>
      </c>
      <c r="G685" s="50">
        <f>Nedskrivninger!E58</f>
        <v>0</v>
      </c>
      <c r="H685" s="50">
        <f>Nedskrivninger!F58</f>
        <v>0</v>
      </c>
      <c r="I685" s="50">
        <f>Nedskrivninger!G58</f>
        <v>0</v>
      </c>
      <c r="J685" s="50">
        <f>Nedskrivninger!H58</f>
        <v>0</v>
      </c>
      <c r="K685" s="50">
        <f>Nedskrivninger!I58</f>
        <v>0</v>
      </c>
      <c r="L685" s="404"/>
      <c r="M685" s="404"/>
      <c r="N685" s="404"/>
      <c r="O685" s="404"/>
      <c r="Q685" s="15">
        <f t="shared" si="57"/>
        <v>23</v>
      </c>
      <c r="R685" s="15" t="str">
        <f t="shared" ca="1" si="55"/>
        <v>Nedskrivninger!G58</v>
      </c>
    </row>
    <row r="686" spans="1:18">
      <c r="A686" s="22" t="str">
        <f t="shared" ca="1" si="56"/>
        <v>Nedskrivninger</v>
      </c>
      <c r="B686" s="22"/>
      <c r="C686" s="22" t="str">
        <f>Nedskrivninger!B59</f>
        <v>… heraf: Realkreditlignende bankudlån*</v>
      </c>
      <c r="D686" s="123" t="str">
        <f>Nedskrivninger!K59</f>
        <v>Ned_Udl_DK_Priv_Real</v>
      </c>
      <c r="E686" s="50">
        <f>Nedskrivninger!C59</f>
        <v>0</v>
      </c>
      <c r="F686" s="50">
        <f>Nedskrivninger!D59</f>
        <v>0</v>
      </c>
      <c r="G686" s="50">
        <f>Nedskrivninger!E59</f>
        <v>0</v>
      </c>
      <c r="H686" s="50">
        <f>Nedskrivninger!F59</f>
        <v>0</v>
      </c>
      <c r="I686" s="50">
        <f>Nedskrivninger!G59</f>
        <v>0</v>
      </c>
      <c r="J686" s="50">
        <f>Nedskrivninger!H59</f>
        <v>0</v>
      </c>
      <c r="K686" s="50">
        <f>Nedskrivninger!I59</f>
        <v>0</v>
      </c>
      <c r="L686" s="404"/>
      <c r="M686" s="404"/>
      <c r="N686" s="404"/>
      <c r="O686" s="404"/>
      <c r="Q686" s="15">
        <f t="shared" si="57"/>
        <v>20</v>
      </c>
      <c r="R686" s="15" t="str">
        <f t="shared" ca="1" si="55"/>
        <v>Nedskrivninger!G59</v>
      </c>
    </row>
    <row r="687" spans="1:18">
      <c r="A687" s="22" t="str">
        <f t="shared" ca="1" si="56"/>
        <v>Nedskrivninger</v>
      </c>
      <c r="B687" s="22"/>
      <c r="C687" s="22" t="str">
        <f>Nedskrivninger!B60</f>
        <v>… heraf: Udlån med pant i andelsbolig</v>
      </c>
      <c r="D687" s="123" t="str">
        <f>Nedskrivninger!K60</f>
        <v>Ned_Udl_DK_Priv_Andel</v>
      </c>
      <c r="E687" s="50">
        <f>Nedskrivninger!C60</f>
        <v>0</v>
      </c>
      <c r="F687" s="50">
        <f>Nedskrivninger!D60</f>
        <v>0</v>
      </c>
      <c r="G687" s="50">
        <f>Nedskrivninger!E60</f>
        <v>0</v>
      </c>
      <c r="H687" s="50">
        <f>Nedskrivninger!F60</f>
        <v>0</v>
      </c>
      <c r="I687" s="50">
        <f>Nedskrivninger!G60</f>
        <v>0</v>
      </c>
      <c r="J687" s="50">
        <f>Nedskrivninger!H60</f>
        <v>0</v>
      </c>
      <c r="K687" s="50">
        <f>Nedskrivninger!I60</f>
        <v>0</v>
      </c>
      <c r="L687" s="404"/>
      <c r="M687" s="404"/>
      <c r="N687" s="404"/>
      <c r="O687" s="404"/>
      <c r="Q687" s="15">
        <f t="shared" si="57"/>
        <v>21</v>
      </c>
      <c r="R687" s="15" t="str">
        <f t="shared" ca="1" si="55"/>
        <v>Nedskrivninger!G60</v>
      </c>
    </row>
    <row r="688" spans="1:18">
      <c r="A688" s="22" t="str">
        <f t="shared" ca="1" si="56"/>
        <v>Nedskrivninger</v>
      </c>
      <c r="B688" s="22"/>
      <c r="C688" s="22" t="str">
        <f>Nedskrivninger!B61</f>
        <v>… heraf: Andre udlån med sikkerhed i fast ejendom</v>
      </c>
      <c r="D688" s="123" t="str">
        <f>Nedskrivninger!K61</f>
        <v>Ned_Udl_DK_Priv_AndUdl</v>
      </c>
      <c r="E688" s="50">
        <f>Nedskrivninger!C61</f>
        <v>0</v>
      </c>
      <c r="F688" s="50">
        <f>Nedskrivninger!D61</f>
        <v>0</v>
      </c>
      <c r="G688" s="50">
        <f>Nedskrivninger!E61</f>
        <v>0</v>
      </c>
      <c r="H688" s="50">
        <f>Nedskrivninger!F61</f>
        <v>0</v>
      </c>
      <c r="I688" s="50">
        <f>Nedskrivninger!G61</f>
        <v>0</v>
      </c>
      <c r="J688" s="50">
        <f>Nedskrivninger!H61</f>
        <v>0</v>
      </c>
      <c r="K688" s="50">
        <f>Nedskrivninger!I61</f>
        <v>0</v>
      </c>
      <c r="L688" s="404"/>
      <c r="M688" s="404"/>
      <c r="N688" s="404"/>
      <c r="O688" s="404"/>
      <c r="Q688" s="15">
        <f t="shared" si="57"/>
        <v>22</v>
      </c>
      <c r="R688" s="15" t="str">
        <f t="shared" ca="1" si="55"/>
        <v>Nedskrivninger!G61</v>
      </c>
    </row>
    <row r="689" spans="1:18">
      <c r="A689" s="22" t="str">
        <f t="shared" ca="1" si="56"/>
        <v>Nedskrivninger</v>
      </c>
      <c r="B689" s="22"/>
      <c r="C689" s="22" t="str">
        <f>Nedskrivninger!B62</f>
        <v>… heraf: Garantidebitorer med sikkerhed i fast ejendom</v>
      </c>
      <c r="D689" s="123" t="str">
        <f>Nedskrivninger!K62</f>
        <v>Ned_Udl_DK_Priv_FastGar</v>
      </c>
      <c r="E689" s="50">
        <f>Nedskrivninger!C62</f>
        <v>0</v>
      </c>
      <c r="F689" s="50">
        <f>Nedskrivninger!D62</f>
        <v>0</v>
      </c>
      <c r="G689" s="50">
        <f>Nedskrivninger!E62</f>
        <v>0</v>
      </c>
      <c r="H689" s="50">
        <f>Nedskrivninger!F62</f>
        <v>0</v>
      </c>
      <c r="I689" s="50">
        <f>Nedskrivninger!G62</f>
        <v>0</v>
      </c>
      <c r="J689" s="50">
        <f>Nedskrivninger!H62</f>
        <v>0</v>
      </c>
      <c r="K689" s="50">
        <f>Nedskrivninger!I62</f>
        <v>0</v>
      </c>
      <c r="L689" s="404"/>
      <c r="M689" s="404"/>
      <c r="N689" s="404"/>
      <c r="O689" s="404"/>
      <c r="Q689" s="15">
        <f t="shared" si="57"/>
        <v>23</v>
      </c>
      <c r="R689" s="15" t="str">
        <f t="shared" ca="1" si="55"/>
        <v>Nedskrivninger!G62</v>
      </c>
    </row>
    <row r="690" spans="1:18">
      <c r="A690" s="22" t="str">
        <f t="shared" ca="1" si="56"/>
        <v>Nedskrivninger</v>
      </c>
      <c r="B690" s="22"/>
      <c r="C690" s="22" t="str">
        <f>Nedskrivninger!B63</f>
        <v>… heraf: Sagsgarantier*</v>
      </c>
      <c r="D690" s="123" t="str">
        <f>Nedskrivninger!K63</f>
        <v>Ned_Udl_DK_Priv_SagsGar</v>
      </c>
      <c r="E690" s="50">
        <f>Nedskrivninger!C63</f>
        <v>0</v>
      </c>
      <c r="F690" s="50">
        <f>Nedskrivninger!D63</f>
        <v>0</v>
      </c>
      <c r="G690" s="50">
        <f>Nedskrivninger!E63</f>
        <v>0</v>
      </c>
      <c r="H690" s="50">
        <f>Nedskrivninger!F63</f>
        <v>0</v>
      </c>
      <c r="I690" s="50">
        <f>Nedskrivninger!G63</f>
        <v>0</v>
      </c>
      <c r="J690" s="50">
        <f>Nedskrivninger!H63</f>
        <v>0</v>
      </c>
      <c r="K690" s="50">
        <f>Nedskrivninger!I63</f>
        <v>0</v>
      </c>
      <c r="L690" s="404"/>
      <c r="M690" s="404"/>
      <c r="N690" s="404"/>
      <c r="O690" s="404"/>
      <c r="Q690" s="15">
        <f t="shared" si="57"/>
        <v>23</v>
      </c>
      <c r="R690" s="15" t="str">
        <f t="shared" ca="1" si="55"/>
        <v>Nedskrivninger!G63</v>
      </c>
    </row>
    <row r="691" spans="1:18">
      <c r="A691" s="22" t="str">
        <f t="shared" ca="1" si="56"/>
        <v>Nedskrivninger</v>
      </c>
      <c r="B691" s="22"/>
      <c r="C691" s="22" t="str">
        <f>Nedskrivninger!B64</f>
        <v>… heraf: Tabsgarantier for realkreditudlån</v>
      </c>
      <c r="D691" s="123" t="str">
        <f>Nedskrivninger!K64</f>
        <v>Ned_Udl_DK_Priv_TabsGar</v>
      </c>
      <c r="E691" s="50">
        <f>Nedskrivninger!C64</f>
        <v>0</v>
      </c>
      <c r="F691" s="50">
        <f>Nedskrivninger!D64</f>
        <v>0</v>
      </c>
      <c r="G691" s="50">
        <f>Nedskrivninger!E64</f>
        <v>0</v>
      </c>
      <c r="H691" s="50">
        <f>Nedskrivninger!F64</f>
        <v>0</v>
      </c>
      <c r="I691" s="50">
        <f>Nedskrivninger!G64</f>
        <v>0</v>
      </c>
      <c r="J691" s="50">
        <f>Nedskrivninger!H64</f>
        <v>0</v>
      </c>
      <c r="K691" s="50">
        <f>Nedskrivninger!I64</f>
        <v>0</v>
      </c>
      <c r="L691" s="404"/>
      <c r="M691" s="404"/>
      <c r="N691" s="404"/>
      <c r="O691" s="404"/>
      <c r="Q691" s="15">
        <f t="shared" si="57"/>
        <v>23</v>
      </c>
      <c r="R691" s="15" t="str">
        <f t="shared" ca="1" si="55"/>
        <v>Nedskrivninger!G64</v>
      </c>
    </row>
    <row r="692" spans="1:18">
      <c r="A692" s="22" t="str">
        <f t="shared" ca="1" si="56"/>
        <v>Nedskrivninger</v>
      </c>
      <c r="B692" s="22"/>
      <c r="C692" s="22" t="str">
        <f>Nedskrivninger!B65</f>
        <v>… heraf: Andre garantidebitorer med sikkerhed i fast ejendom</v>
      </c>
      <c r="D692" s="123" t="str">
        <f>Nedskrivninger!K65</f>
        <v>Ned_Udl_DK_Priv_AndGar</v>
      </c>
      <c r="E692" s="50">
        <f>Nedskrivninger!C65</f>
        <v>0</v>
      </c>
      <c r="F692" s="50">
        <f>Nedskrivninger!D65</f>
        <v>0</v>
      </c>
      <c r="G692" s="50">
        <f>Nedskrivninger!E65</f>
        <v>0</v>
      </c>
      <c r="H692" s="50">
        <f>Nedskrivninger!F65</f>
        <v>0</v>
      </c>
      <c r="I692" s="50">
        <f>Nedskrivninger!G65</f>
        <v>0</v>
      </c>
      <c r="J692" s="50">
        <f>Nedskrivninger!H65</f>
        <v>0</v>
      </c>
      <c r="K692" s="50">
        <f>Nedskrivninger!I65</f>
        <v>0</v>
      </c>
      <c r="L692" s="404"/>
      <c r="M692" s="404"/>
      <c r="N692" s="404"/>
      <c r="O692" s="404"/>
      <c r="Q692" s="15">
        <f t="shared" si="57"/>
        <v>22</v>
      </c>
      <c r="R692" s="15" t="str">
        <f t="shared" ca="1" si="55"/>
        <v>Nedskrivninger!G65</v>
      </c>
    </row>
    <row r="693" spans="1:18">
      <c r="A693" s="22" t="str">
        <f t="shared" ca="1" si="56"/>
        <v>Nedskrivninger</v>
      </c>
      <c r="B693" s="22"/>
      <c r="C693" s="22" t="str">
        <f>Nedskrivninger!B66</f>
        <v xml:space="preserve">… heraf: Udlån og garantidebitorer uden sikkerhed i fast ejendom </v>
      </c>
      <c r="D693" s="123" t="str">
        <f>Nedskrivninger!K66</f>
        <v>Ned_Udl_DK_Priv_IkkeFast</v>
      </c>
      <c r="E693" s="50">
        <f>Nedskrivninger!C66</f>
        <v>0</v>
      </c>
      <c r="F693" s="50">
        <f>Nedskrivninger!D66</f>
        <v>0</v>
      </c>
      <c r="G693" s="50">
        <f>Nedskrivninger!E66</f>
        <v>0</v>
      </c>
      <c r="H693" s="50">
        <f>Nedskrivninger!F66</f>
        <v>0</v>
      </c>
      <c r="I693" s="50">
        <f>Nedskrivninger!G66</f>
        <v>0</v>
      </c>
      <c r="J693" s="50">
        <f>Nedskrivninger!H66</f>
        <v>0</v>
      </c>
      <c r="K693" s="50">
        <f>Nedskrivninger!I66</f>
        <v>0</v>
      </c>
      <c r="L693" s="404"/>
      <c r="M693" s="404"/>
      <c r="N693" s="404"/>
      <c r="O693" s="404"/>
      <c r="Q693" s="15">
        <f t="shared" si="57"/>
        <v>24</v>
      </c>
      <c r="R693" s="15" t="str">
        <f t="shared" ca="1" si="55"/>
        <v>Nedskrivninger!G66</v>
      </c>
    </row>
    <row r="694" spans="1:18">
      <c r="A694" s="22" t="str">
        <f t="shared" ca="1" si="56"/>
        <v>Nedskrivninger</v>
      </c>
      <c r="B694" s="22"/>
      <c r="C694" s="22" t="str">
        <f>Nedskrivninger!B67</f>
        <v>Danske kunder i alt</v>
      </c>
      <c r="D694" s="123" t="str">
        <f>Nedskrivninger!K67</f>
        <v>Ned_Udl_DK_Ialt</v>
      </c>
      <c r="E694" s="50">
        <f>Nedskrivninger!C67</f>
        <v>0</v>
      </c>
      <c r="F694" s="50">
        <f>Nedskrivninger!D67</f>
        <v>0</v>
      </c>
      <c r="G694" s="50">
        <f>Nedskrivninger!E67</f>
        <v>0</v>
      </c>
      <c r="H694" s="50">
        <f>Nedskrivninger!F67</f>
        <v>0</v>
      </c>
      <c r="I694" s="50">
        <f>Nedskrivninger!G67</f>
        <v>0</v>
      </c>
      <c r="J694" s="50">
        <f>Nedskrivninger!H67</f>
        <v>0</v>
      </c>
      <c r="K694" s="50">
        <f>Nedskrivninger!I67</f>
        <v>0</v>
      </c>
      <c r="L694" s="404"/>
      <c r="M694" s="404"/>
      <c r="N694" s="404"/>
      <c r="O694" s="404"/>
      <c r="Q694" s="15">
        <f t="shared" si="57"/>
        <v>15</v>
      </c>
      <c r="R694" s="15" t="str">
        <f t="shared" ca="1" si="55"/>
        <v>Nedskrivninger!G67</v>
      </c>
    </row>
    <row r="695" spans="1:18">
      <c r="A695" s="22" t="str">
        <f t="shared" ca="1" si="56"/>
        <v>Nedskrivninger</v>
      </c>
      <c r="B695" s="22"/>
      <c r="C695" s="22" t="str">
        <f>Nedskrivninger!B69</f>
        <v>Offentlige myndigheder</v>
      </c>
      <c r="D695" s="123" t="str">
        <f>Nedskrivninger!K69</f>
        <v>Ned_Udl_Udenl_Off</v>
      </c>
      <c r="E695" s="50">
        <f>Nedskrivninger!C69</f>
        <v>0</v>
      </c>
      <c r="F695" s="50">
        <f>Nedskrivninger!D69</f>
        <v>0</v>
      </c>
      <c r="G695" s="50">
        <f>Nedskrivninger!E69</f>
        <v>0</v>
      </c>
      <c r="H695" s="50">
        <f>Nedskrivninger!F69</f>
        <v>0</v>
      </c>
      <c r="I695" s="50">
        <f>Nedskrivninger!G69</f>
        <v>0</v>
      </c>
      <c r="J695" s="50">
        <f>Nedskrivninger!H69</f>
        <v>0</v>
      </c>
      <c r="K695" s="50">
        <f>Nedskrivninger!I69</f>
        <v>0</v>
      </c>
      <c r="L695" s="404"/>
      <c r="M695" s="404"/>
      <c r="N695" s="404"/>
      <c r="O695" s="404"/>
      <c r="Q695" s="15">
        <f t="shared" si="57"/>
        <v>17</v>
      </c>
      <c r="R695" s="15" t="str">
        <f t="shared" ca="1" si="55"/>
        <v>Nedskrivninger!G69</v>
      </c>
    </row>
    <row r="696" spans="1:18">
      <c r="A696" s="22" t="str">
        <f t="shared" ca="1" si="56"/>
        <v>Nedskrivninger</v>
      </c>
      <c r="B696" s="22"/>
      <c r="C696" s="22" t="str">
        <f>Nedskrivninger!B70</f>
        <v>Erhverv</v>
      </c>
      <c r="D696" s="123" t="str">
        <f>Nedskrivninger!K70</f>
        <v>Ned_Udl_Udenl_Erhv</v>
      </c>
      <c r="E696" s="50">
        <f>Nedskrivninger!C70</f>
        <v>0</v>
      </c>
      <c r="F696" s="50">
        <f>Nedskrivninger!D70</f>
        <v>0</v>
      </c>
      <c r="G696" s="50">
        <f>Nedskrivninger!E70</f>
        <v>0</v>
      </c>
      <c r="H696" s="50">
        <f>Nedskrivninger!F70</f>
        <v>0</v>
      </c>
      <c r="I696" s="50">
        <f>Nedskrivninger!G70</f>
        <v>0</v>
      </c>
      <c r="J696" s="50">
        <f>Nedskrivninger!H70</f>
        <v>0</v>
      </c>
      <c r="K696" s="50">
        <f>Nedskrivninger!I70</f>
        <v>0</v>
      </c>
      <c r="L696" s="404"/>
      <c r="M696" s="404"/>
      <c r="N696" s="404"/>
      <c r="O696" s="404"/>
      <c r="Q696" s="15">
        <f t="shared" si="57"/>
        <v>18</v>
      </c>
      <c r="R696" s="15" t="str">
        <f t="shared" ref="R696:R790" ca="1" si="60">MID(_xlfn.FORMULATEXT(I696),2,300)</f>
        <v>Nedskrivninger!G70</v>
      </c>
    </row>
    <row r="697" spans="1:18">
      <c r="A697" s="22" t="str">
        <f t="shared" ca="1" si="56"/>
        <v>Nedskrivninger</v>
      </c>
      <c r="B697" s="22"/>
      <c r="C697" s="22" t="str">
        <f>Nedskrivninger!B71</f>
        <v>Private</v>
      </c>
      <c r="D697" s="123" t="str">
        <f>Nedskrivninger!K71</f>
        <v>Ned_Udl_Udenl_Priv</v>
      </c>
      <c r="E697" s="50">
        <f>Nedskrivninger!C71</f>
        <v>0</v>
      </c>
      <c r="F697" s="50">
        <f>Nedskrivninger!D71</f>
        <v>0</v>
      </c>
      <c r="G697" s="50">
        <f>Nedskrivninger!E71</f>
        <v>0</v>
      </c>
      <c r="H697" s="50">
        <f>Nedskrivninger!F71</f>
        <v>0</v>
      </c>
      <c r="I697" s="50">
        <f>Nedskrivninger!G71</f>
        <v>0</v>
      </c>
      <c r="J697" s="50">
        <f>Nedskrivninger!H71</f>
        <v>0</v>
      </c>
      <c r="K697" s="50">
        <f>Nedskrivninger!I71</f>
        <v>0</v>
      </c>
      <c r="L697" s="404"/>
      <c r="M697" s="404"/>
      <c r="N697" s="404"/>
      <c r="O697" s="404"/>
      <c r="Q697" s="15">
        <f t="shared" si="57"/>
        <v>18</v>
      </c>
      <c r="R697" s="15" t="str">
        <f t="shared" ca="1" si="60"/>
        <v>Nedskrivninger!G71</v>
      </c>
    </row>
    <row r="698" spans="1:18">
      <c r="A698" s="22" t="str">
        <f t="shared" ca="1" si="56"/>
        <v>Nedskrivninger</v>
      </c>
      <c r="B698" s="22"/>
      <c r="C698" s="22" t="str">
        <f>Nedskrivninger!B72</f>
        <v>Udenlandske kunder i alt</v>
      </c>
      <c r="D698" s="123" t="str">
        <f>Nedskrivninger!K72</f>
        <v>Ned_Udl_Udenl_Ialt</v>
      </c>
      <c r="E698" s="50">
        <f>Nedskrivninger!C72</f>
        <v>0</v>
      </c>
      <c r="F698" s="50">
        <f>Nedskrivninger!D72</f>
        <v>0</v>
      </c>
      <c r="G698" s="50">
        <f>Nedskrivninger!E72</f>
        <v>0</v>
      </c>
      <c r="H698" s="50">
        <f>Nedskrivninger!F72</f>
        <v>0</v>
      </c>
      <c r="I698" s="50">
        <f>Nedskrivninger!G72</f>
        <v>0</v>
      </c>
      <c r="J698" s="50">
        <f>Nedskrivninger!H72</f>
        <v>0</v>
      </c>
      <c r="K698" s="50">
        <f>Nedskrivninger!I72</f>
        <v>0</v>
      </c>
      <c r="L698" s="404"/>
      <c r="M698" s="404"/>
      <c r="N698" s="404"/>
      <c r="O698" s="404"/>
      <c r="Q698" s="15">
        <f t="shared" si="57"/>
        <v>18</v>
      </c>
      <c r="R698" s="15" t="str">
        <f t="shared" ca="1" si="60"/>
        <v>Nedskrivninger!G72</v>
      </c>
    </row>
    <row r="699" spans="1:18">
      <c r="A699" s="22" t="str">
        <f t="shared" ca="1" si="56"/>
        <v>Nedskrivninger</v>
      </c>
      <c r="B699" s="22"/>
      <c r="C699" s="22" t="str">
        <f>Nedskrivninger!B73</f>
        <v>Udlån og garantidebitorer i alt</v>
      </c>
      <c r="D699" s="123" t="str">
        <f>Nedskrivninger!K73</f>
        <v>Ned_Udl_Ialt</v>
      </c>
      <c r="E699" s="50">
        <f>Nedskrivninger!C73</f>
        <v>0</v>
      </c>
      <c r="F699" s="50">
        <f>Nedskrivninger!D73</f>
        <v>0</v>
      </c>
      <c r="G699" s="50">
        <f>Nedskrivninger!E73</f>
        <v>0</v>
      </c>
      <c r="H699" s="50">
        <f>Nedskrivninger!F73</f>
        <v>0</v>
      </c>
      <c r="I699" s="50">
        <f>Nedskrivninger!G73</f>
        <v>0</v>
      </c>
      <c r="J699" s="50">
        <f>Nedskrivninger!H73</f>
        <v>0</v>
      </c>
      <c r="K699" s="50">
        <f>Nedskrivninger!I73</f>
        <v>0</v>
      </c>
      <c r="L699" s="404"/>
      <c r="M699" s="404"/>
      <c r="N699" s="404"/>
      <c r="O699" s="404"/>
      <c r="Q699" s="15">
        <f t="shared" si="57"/>
        <v>12</v>
      </c>
      <c r="R699" s="15" t="str">
        <f t="shared" ca="1" si="60"/>
        <v>Nedskrivninger!G73</v>
      </c>
    </row>
    <row r="700" spans="1:18">
      <c r="A700" s="22" t="str">
        <f t="shared" ca="1" si="56"/>
        <v>Nedskrivninger</v>
      </c>
      <c r="B700" s="22"/>
      <c r="C700" s="22" t="str">
        <f>Nedskrivninger!B75</f>
        <v>Kredittilsagn og uudnyttede kreditfaciliteter</v>
      </c>
      <c r="D700" s="123" t="str">
        <f>Nedskrivninger!K75</f>
        <v>Ned_Udl_KT</v>
      </c>
      <c r="E700" s="50">
        <f>Nedskrivninger!C75</f>
        <v>0</v>
      </c>
      <c r="F700" s="50">
        <f>Nedskrivninger!D75</f>
        <v>0</v>
      </c>
      <c r="G700" s="50">
        <f>Nedskrivninger!E75</f>
        <v>0</v>
      </c>
      <c r="H700" s="50">
        <f>Nedskrivninger!F75</f>
        <v>0</v>
      </c>
      <c r="I700" s="50">
        <f>Nedskrivninger!G75</f>
        <v>0</v>
      </c>
      <c r="J700" s="50">
        <f>Nedskrivninger!H75</f>
        <v>0</v>
      </c>
      <c r="K700" s="50">
        <f>Nedskrivninger!I75</f>
        <v>0</v>
      </c>
      <c r="L700" s="404"/>
      <c r="M700" s="404"/>
      <c r="N700" s="404"/>
      <c r="O700" s="404"/>
      <c r="Q700" s="15">
        <f t="shared" si="57"/>
        <v>10</v>
      </c>
      <c r="R700" s="15" t="str">
        <f t="shared" ca="1" si="60"/>
        <v>Nedskrivninger!G75</v>
      </c>
    </row>
    <row r="701" spans="1:18">
      <c r="A701" s="22" t="str">
        <f t="shared" ca="1" si="56"/>
        <v>Nedskrivninger</v>
      </c>
      <c r="B701" s="22"/>
      <c r="C701" s="22" t="str">
        <f>Nedskrivninger!B76</f>
        <v>… heraf: Uigenkaldelige kredittilsagn</v>
      </c>
      <c r="D701" s="123" t="str">
        <f>Nedskrivninger!K76</f>
        <v>Ned_Udl_KT_U</v>
      </c>
      <c r="E701" s="50">
        <f>Nedskrivninger!C76</f>
        <v>0</v>
      </c>
      <c r="F701" s="50">
        <f>Nedskrivninger!D76</f>
        <v>0</v>
      </c>
      <c r="G701" s="50">
        <f>Nedskrivninger!E76</f>
        <v>0</v>
      </c>
      <c r="H701" s="50">
        <f>Nedskrivninger!F76</f>
        <v>0</v>
      </c>
      <c r="I701" s="50">
        <f>Nedskrivninger!G76</f>
        <v>0</v>
      </c>
      <c r="J701" s="50">
        <f>Nedskrivninger!H76</f>
        <v>0</v>
      </c>
      <c r="K701" s="50">
        <f>Nedskrivninger!I76</f>
        <v>0</v>
      </c>
      <c r="L701" s="404"/>
      <c r="M701" s="404"/>
      <c r="N701" s="404"/>
      <c r="O701" s="404"/>
      <c r="Q701" s="15">
        <f t="shared" ref="Q701:Q702" si="61">LEN(D701)</f>
        <v>12</v>
      </c>
      <c r="R701" s="15" t="str">
        <f t="shared" ref="R701:R702" ca="1" si="62">MID(_xlfn.FORMULATEXT(I701),2,300)</f>
        <v>Nedskrivninger!G76</v>
      </c>
    </row>
    <row r="702" spans="1:18">
      <c r="A702" s="22" t="str">
        <f t="shared" ca="1" si="56"/>
        <v>Nedskrivninger</v>
      </c>
      <c r="B702" s="22"/>
      <c r="C702" s="22" t="str">
        <f>Nedskrivninger!B78</f>
        <v>Udlån og garantidebitorer mv. i alt</v>
      </c>
      <c r="D702" s="123" t="str">
        <f>Nedskrivninger!K78</f>
        <v>Ned_UdlOgTilg_Ialt</v>
      </c>
      <c r="E702" s="50">
        <f>Nedskrivninger!C77</f>
        <v>0</v>
      </c>
      <c r="F702" s="50">
        <f>Nedskrivninger!D77</f>
        <v>0</v>
      </c>
      <c r="G702" s="50">
        <f>Nedskrivninger!E77</f>
        <v>0</v>
      </c>
      <c r="H702" s="50">
        <f>Nedskrivninger!F77</f>
        <v>0</v>
      </c>
      <c r="I702" s="50">
        <f>Nedskrivninger!G77</f>
        <v>0</v>
      </c>
      <c r="J702" s="50">
        <f>Nedskrivninger!H77</f>
        <v>0</v>
      </c>
      <c r="K702" s="50">
        <f>Nedskrivninger!I77</f>
        <v>0</v>
      </c>
      <c r="L702" s="404"/>
      <c r="M702" s="404"/>
      <c r="N702" s="404"/>
      <c r="O702" s="404"/>
      <c r="Q702" s="15">
        <f t="shared" si="61"/>
        <v>18</v>
      </c>
      <c r="R702" s="15" t="str">
        <f t="shared" ca="1" si="62"/>
        <v>Nedskrivninger!G77</v>
      </c>
    </row>
    <row r="703" spans="1:18">
      <c r="A703" s="22" t="str">
        <f t="shared" ca="1" si="56"/>
        <v>Nedskrivninger</v>
      </c>
      <c r="B703" s="22" t="str">
        <f>Nedskrivninger!A83</f>
        <v>Udlån mv. opgjort før nedskrivninger/hensættelser fordelt på danske og udenlandske kunder samt sektorer (ultimo året) - ekskl. reverse forretninger</v>
      </c>
      <c r="C703" s="22" t="str">
        <f>Nedskrivninger!B89</f>
        <v>Danske kreditinstitutter</v>
      </c>
      <c r="D703" s="123" t="str">
        <f>Nedskrivninger!K89</f>
        <v>Ned_ExRev_Tilg_DK</v>
      </c>
      <c r="E703" s="50">
        <f>Nedskrivninger!C89</f>
        <v>0</v>
      </c>
      <c r="F703" s="50">
        <f>Nedskrivninger!D89</f>
        <v>0</v>
      </c>
      <c r="G703" s="50">
        <f>Nedskrivninger!E89</f>
        <v>0</v>
      </c>
      <c r="H703" s="50">
        <f>Nedskrivninger!F89</f>
        <v>0</v>
      </c>
      <c r="I703" s="50">
        <f>Nedskrivninger!G89</f>
        <v>0</v>
      </c>
      <c r="J703" s="50">
        <f>Nedskrivninger!H89</f>
        <v>0</v>
      </c>
      <c r="K703" s="50">
        <f>Nedskrivninger!I89</f>
        <v>0</v>
      </c>
      <c r="L703" s="404"/>
      <c r="M703" s="404"/>
      <c r="N703" s="404"/>
      <c r="O703" s="404"/>
      <c r="Q703" s="15">
        <f t="shared" si="57"/>
        <v>17</v>
      </c>
      <c r="R703" s="15" t="str">
        <f t="shared" ca="1" si="60"/>
        <v>Nedskrivninger!G89</v>
      </c>
    </row>
    <row r="704" spans="1:18">
      <c r="A704" s="22" t="str">
        <f t="shared" ref="A704:A917" ca="1" si="63">MID(R704,1,FIND("!",R704,1)-1)</f>
        <v>Nedskrivninger</v>
      </c>
      <c r="B704" s="22"/>
      <c r="C704" s="22" t="str">
        <f>Nedskrivninger!B90</f>
        <v>Udenlandske kreditinstitutter</v>
      </c>
      <c r="D704" s="123" t="str">
        <f>Nedskrivninger!K90</f>
        <v>Ned_ExRev_Tilg_Udenl</v>
      </c>
      <c r="E704" s="50">
        <f>Nedskrivninger!C90</f>
        <v>0</v>
      </c>
      <c r="F704" s="50">
        <f>Nedskrivninger!D90</f>
        <v>0</v>
      </c>
      <c r="G704" s="50">
        <f>Nedskrivninger!E90</f>
        <v>0</v>
      </c>
      <c r="H704" s="50">
        <f>Nedskrivninger!F90</f>
        <v>0</v>
      </c>
      <c r="I704" s="50">
        <f>Nedskrivninger!G90</f>
        <v>0</v>
      </c>
      <c r="J704" s="50">
        <f>Nedskrivninger!H90</f>
        <v>0</v>
      </c>
      <c r="K704" s="50">
        <f>Nedskrivninger!I90</f>
        <v>0</v>
      </c>
      <c r="L704" s="404"/>
      <c r="M704" s="404"/>
      <c r="N704" s="404"/>
      <c r="O704" s="404"/>
      <c r="Q704" s="15">
        <f t="shared" si="57"/>
        <v>20</v>
      </c>
      <c r="R704" s="15" t="str">
        <f t="shared" ca="1" si="60"/>
        <v>Nedskrivninger!G90</v>
      </c>
    </row>
    <row r="705" spans="1:18">
      <c r="A705" s="22" t="str">
        <f t="shared" ca="1" si="63"/>
        <v>Nedskrivninger</v>
      </c>
      <c r="B705" s="22"/>
      <c r="C705" s="22" t="str">
        <f>Nedskrivninger!B91</f>
        <v>Tilgodehavender hos kreditinstitutter i alt</v>
      </c>
      <c r="D705" s="123" t="str">
        <f>Nedskrivninger!K91</f>
        <v>Ned_ExRev_Tilg_Ialt</v>
      </c>
      <c r="E705" s="50">
        <f>Nedskrivninger!C91</f>
        <v>0</v>
      </c>
      <c r="F705" s="50">
        <f>Nedskrivninger!D91</f>
        <v>0</v>
      </c>
      <c r="G705" s="50">
        <f>Nedskrivninger!E91</f>
        <v>0</v>
      </c>
      <c r="H705" s="50">
        <f>Nedskrivninger!F91</f>
        <v>0</v>
      </c>
      <c r="I705" s="50">
        <f>Nedskrivninger!G91</f>
        <v>0</v>
      </c>
      <c r="J705" s="50">
        <f>Nedskrivninger!H91</f>
        <v>0</v>
      </c>
      <c r="K705" s="50">
        <f>Nedskrivninger!I91</f>
        <v>0</v>
      </c>
      <c r="L705" s="404"/>
      <c r="M705" s="404"/>
      <c r="N705" s="404"/>
      <c r="O705" s="404"/>
      <c r="Q705" s="15">
        <f t="shared" si="57"/>
        <v>19</v>
      </c>
      <c r="R705" s="15" t="str">
        <f t="shared" ca="1" si="60"/>
        <v>Nedskrivninger!G91</v>
      </c>
    </row>
    <row r="706" spans="1:18">
      <c r="A706" s="22" t="str">
        <f t="shared" ca="1" si="63"/>
        <v>Nedskrivninger</v>
      </c>
      <c r="B706" s="22"/>
      <c r="C706" s="22" t="str">
        <f>Nedskrivninger!B95</f>
        <v>Offentlige myndigheder</v>
      </c>
      <c r="D706" s="123" t="str">
        <f>Nedskrivninger!K95</f>
        <v>Ned_ExRev_Udl_DK_Off</v>
      </c>
      <c r="E706" s="50">
        <f>Nedskrivninger!C95</f>
        <v>0</v>
      </c>
      <c r="F706" s="50">
        <f>Nedskrivninger!D95</f>
        <v>0</v>
      </c>
      <c r="G706" s="50">
        <f>Nedskrivninger!E95</f>
        <v>0</v>
      </c>
      <c r="H706" s="50">
        <f>Nedskrivninger!F95</f>
        <v>0</v>
      </c>
      <c r="I706" s="50">
        <f>Nedskrivninger!G95</f>
        <v>0</v>
      </c>
      <c r="J706" s="50">
        <f>Nedskrivninger!H95</f>
        <v>0</v>
      </c>
      <c r="K706" s="50">
        <f>Nedskrivninger!I95</f>
        <v>0</v>
      </c>
      <c r="L706" s="404"/>
      <c r="M706" s="404"/>
      <c r="N706" s="404"/>
      <c r="O706" s="404"/>
      <c r="Q706" s="15">
        <f t="shared" si="57"/>
        <v>20</v>
      </c>
      <c r="R706" s="15" t="str">
        <f t="shared" ca="1" si="60"/>
        <v>Nedskrivninger!G95</v>
      </c>
    </row>
    <row r="707" spans="1:18">
      <c r="A707" s="22" t="str">
        <f t="shared" ca="1" si="63"/>
        <v>Nedskrivninger</v>
      </c>
      <c r="B707" s="22"/>
      <c r="C707" s="22" t="str">
        <f>Nedskrivninger!B96</f>
        <v>Erhverv</v>
      </c>
      <c r="D707" s="123" t="str">
        <f>Nedskrivninger!K96</f>
        <v>Ned_ExRev_Udl_DK_Erhv</v>
      </c>
      <c r="E707" s="50">
        <f>Nedskrivninger!C96</f>
        <v>0</v>
      </c>
      <c r="F707" s="50">
        <f>Nedskrivninger!D96</f>
        <v>0</v>
      </c>
      <c r="G707" s="50">
        <f>Nedskrivninger!E96</f>
        <v>0</v>
      </c>
      <c r="H707" s="50">
        <f>Nedskrivninger!F96</f>
        <v>0</v>
      </c>
      <c r="I707" s="50">
        <f>Nedskrivninger!G96</f>
        <v>0</v>
      </c>
      <c r="J707" s="50">
        <f>Nedskrivninger!H96</f>
        <v>0</v>
      </c>
      <c r="K707" s="50">
        <f>Nedskrivninger!I96</f>
        <v>0</v>
      </c>
      <c r="L707" s="404"/>
      <c r="M707" s="404"/>
      <c r="N707" s="404"/>
      <c r="O707" s="404"/>
      <c r="Q707" s="15">
        <f t="shared" si="57"/>
        <v>21</v>
      </c>
      <c r="R707" s="15" t="str">
        <f t="shared" ca="1" si="60"/>
        <v>Nedskrivninger!G96</v>
      </c>
    </row>
    <row r="708" spans="1:18">
      <c r="A708" s="22" t="str">
        <f t="shared" ca="1" si="63"/>
        <v>Nedskrivninger</v>
      </c>
      <c r="B708" s="22"/>
      <c r="C708" s="22" t="str">
        <f>Nedskrivninger!B97</f>
        <v>Private</v>
      </c>
      <c r="D708" s="123" t="str">
        <f>Nedskrivninger!K97</f>
        <v>Ned_ExRev_Udl_DK_Priv</v>
      </c>
      <c r="E708" s="50">
        <f>Nedskrivninger!C97</f>
        <v>0</v>
      </c>
      <c r="F708" s="50">
        <f>Nedskrivninger!D97</f>
        <v>0</v>
      </c>
      <c r="G708" s="50">
        <f>Nedskrivninger!E97</f>
        <v>0</v>
      </c>
      <c r="H708" s="50">
        <f>Nedskrivninger!F97</f>
        <v>0</v>
      </c>
      <c r="I708" s="50">
        <f>Nedskrivninger!G97</f>
        <v>0</v>
      </c>
      <c r="J708" s="50">
        <f>Nedskrivninger!H97</f>
        <v>0</v>
      </c>
      <c r="K708" s="50">
        <f>Nedskrivninger!I97</f>
        <v>0</v>
      </c>
      <c r="L708" s="404"/>
      <c r="M708" s="404"/>
      <c r="N708" s="404"/>
      <c r="O708" s="404"/>
      <c r="Q708" s="15">
        <f t="shared" si="57"/>
        <v>21</v>
      </c>
      <c r="R708" s="15" t="str">
        <f t="shared" ca="1" si="60"/>
        <v>Nedskrivninger!G97</v>
      </c>
    </row>
    <row r="709" spans="1:18">
      <c r="A709" s="22" t="str">
        <f t="shared" ca="1" si="63"/>
        <v>Nedskrivninger</v>
      </c>
      <c r="B709" s="22"/>
      <c r="C709" s="22" t="str">
        <f>Nedskrivninger!B98</f>
        <v>Danske kunder i alt</v>
      </c>
      <c r="D709" s="123" t="str">
        <f>Nedskrivninger!K98</f>
        <v>Ned_ExRev_Udl_DK_Ialt</v>
      </c>
      <c r="E709" s="50">
        <f>Nedskrivninger!C98</f>
        <v>0</v>
      </c>
      <c r="F709" s="50">
        <f>Nedskrivninger!D98</f>
        <v>0</v>
      </c>
      <c r="G709" s="50">
        <f>Nedskrivninger!E98</f>
        <v>0</v>
      </c>
      <c r="H709" s="50">
        <f>Nedskrivninger!F98</f>
        <v>0</v>
      </c>
      <c r="I709" s="50">
        <f>Nedskrivninger!G98</f>
        <v>0</v>
      </c>
      <c r="J709" s="50">
        <f>Nedskrivninger!H98</f>
        <v>0</v>
      </c>
      <c r="K709" s="50">
        <f>Nedskrivninger!I98</f>
        <v>0</v>
      </c>
      <c r="L709" s="404"/>
      <c r="M709" s="404"/>
      <c r="N709" s="404"/>
      <c r="O709" s="404"/>
      <c r="Q709" s="15">
        <f t="shared" si="57"/>
        <v>21</v>
      </c>
      <c r="R709" s="15" t="str">
        <f t="shared" ca="1" si="60"/>
        <v>Nedskrivninger!G98</v>
      </c>
    </row>
    <row r="710" spans="1:18">
      <c r="A710" s="22" t="str">
        <f t="shared" ca="1" si="63"/>
        <v>Nedskrivninger</v>
      </c>
      <c r="B710" s="22"/>
      <c r="C710" s="22" t="str">
        <f>Nedskrivninger!B100</f>
        <v>Offentlige myndigheder</v>
      </c>
      <c r="D710" s="123" t="str">
        <f>Nedskrivninger!K100</f>
        <v>Ned_ExRev_Udl_Udenl_Off</v>
      </c>
      <c r="E710" s="50">
        <f>Nedskrivninger!C100</f>
        <v>0</v>
      </c>
      <c r="F710" s="50">
        <f>Nedskrivninger!D100</f>
        <v>0</v>
      </c>
      <c r="G710" s="50">
        <f>Nedskrivninger!E100</f>
        <v>0</v>
      </c>
      <c r="H710" s="50">
        <f>Nedskrivninger!F100</f>
        <v>0</v>
      </c>
      <c r="I710" s="50">
        <f>Nedskrivninger!G100</f>
        <v>0</v>
      </c>
      <c r="J710" s="50">
        <f>Nedskrivninger!H100</f>
        <v>0</v>
      </c>
      <c r="K710" s="50">
        <f>Nedskrivninger!I100</f>
        <v>0</v>
      </c>
      <c r="L710" s="404"/>
      <c r="M710" s="404"/>
      <c r="N710" s="404"/>
      <c r="O710" s="404"/>
      <c r="Q710" s="15">
        <f t="shared" si="57"/>
        <v>23</v>
      </c>
      <c r="R710" s="15" t="str">
        <f t="shared" ca="1" si="60"/>
        <v>Nedskrivninger!G100</v>
      </c>
    </row>
    <row r="711" spans="1:18">
      <c r="A711" s="22" t="str">
        <f t="shared" ca="1" si="63"/>
        <v>Nedskrivninger</v>
      </c>
      <c r="B711" s="22"/>
      <c r="C711" s="22" t="str">
        <f>Nedskrivninger!B101</f>
        <v>Erhverv</v>
      </c>
      <c r="D711" s="123" t="str">
        <f>Nedskrivninger!K101</f>
        <v>Ned_ExRev_Udl_Udenl_Erhv</v>
      </c>
      <c r="E711" s="50">
        <f>Nedskrivninger!C101</f>
        <v>0</v>
      </c>
      <c r="F711" s="50">
        <f>Nedskrivninger!D101</f>
        <v>0</v>
      </c>
      <c r="G711" s="50">
        <f>Nedskrivninger!E101</f>
        <v>0</v>
      </c>
      <c r="H711" s="50">
        <f>Nedskrivninger!F101</f>
        <v>0</v>
      </c>
      <c r="I711" s="50">
        <f>Nedskrivninger!G101</f>
        <v>0</v>
      </c>
      <c r="J711" s="50">
        <f>Nedskrivninger!H101</f>
        <v>0</v>
      </c>
      <c r="K711" s="50">
        <f>Nedskrivninger!I101</f>
        <v>0</v>
      </c>
      <c r="L711" s="404"/>
      <c r="M711" s="404"/>
      <c r="N711" s="404"/>
      <c r="O711" s="404"/>
      <c r="Q711" s="15">
        <f t="shared" si="57"/>
        <v>24</v>
      </c>
      <c r="R711" s="15" t="str">
        <f t="shared" ca="1" si="60"/>
        <v>Nedskrivninger!G101</v>
      </c>
    </row>
    <row r="712" spans="1:18">
      <c r="A712" s="22" t="str">
        <f t="shared" ca="1" si="63"/>
        <v>Nedskrivninger</v>
      </c>
      <c r="B712" s="22"/>
      <c r="C712" s="22" t="str">
        <f>Nedskrivninger!B102</f>
        <v>Private</v>
      </c>
      <c r="D712" s="123" t="str">
        <f>Nedskrivninger!K102</f>
        <v>Ned_ExRev_Udl_Udenl_Priv</v>
      </c>
      <c r="E712" s="50">
        <f>Nedskrivninger!C102</f>
        <v>0</v>
      </c>
      <c r="F712" s="50">
        <f>Nedskrivninger!D102</f>
        <v>0</v>
      </c>
      <c r="G712" s="50">
        <f>Nedskrivninger!E102</f>
        <v>0</v>
      </c>
      <c r="H712" s="50">
        <f>Nedskrivninger!F102</f>
        <v>0</v>
      </c>
      <c r="I712" s="50">
        <f>Nedskrivninger!G102</f>
        <v>0</v>
      </c>
      <c r="J712" s="50">
        <f>Nedskrivninger!H102</f>
        <v>0</v>
      </c>
      <c r="K712" s="50">
        <f>Nedskrivninger!I102</f>
        <v>0</v>
      </c>
      <c r="L712" s="404"/>
      <c r="M712" s="404"/>
      <c r="N712" s="404"/>
      <c r="O712" s="404"/>
      <c r="Q712" s="15">
        <f t="shared" si="57"/>
        <v>24</v>
      </c>
      <c r="R712" s="15" t="str">
        <f t="shared" ca="1" si="60"/>
        <v>Nedskrivninger!G102</v>
      </c>
    </row>
    <row r="713" spans="1:18">
      <c r="A713" s="22" t="str">
        <f t="shared" ca="1" si="63"/>
        <v>Nedskrivninger</v>
      </c>
      <c r="B713" s="22"/>
      <c r="C713" s="22" t="str">
        <f>Nedskrivninger!B103</f>
        <v>Udenlandske kunder i alt</v>
      </c>
      <c r="D713" s="123" t="str">
        <f>Nedskrivninger!K103</f>
        <v>Ned_ExRev_Udl_Udenl_Ialt</v>
      </c>
      <c r="E713" s="50">
        <f>Nedskrivninger!C103</f>
        <v>0</v>
      </c>
      <c r="F713" s="50">
        <f>Nedskrivninger!D103</f>
        <v>0</v>
      </c>
      <c r="G713" s="50">
        <f>Nedskrivninger!E103</f>
        <v>0</v>
      </c>
      <c r="H713" s="50">
        <f>Nedskrivninger!F103</f>
        <v>0</v>
      </c>
      <c r="I713" s="50">
        <f>Nedskrivninger!G103</f>
        <v>0</v>
      </c>
      <c r="J713" s="50">
        <f>Nedskrivninger!H103</f>
        <v>0</v>
      </c>
      <c r="K713" s="50">
        <f>Nedskrivninger!I103</f>
        <v>0</v>
      </c>
      <c r="L713" s="404"/>
      <c r="M713" s="404"/>
      <c r="N713" s="404"/>
      <c r="O713" s="404"/>
      <c r="Q713" s="15">
        <f t="shared" si="57"/>
        <v>24</v>
      </c>
      <c r="R713" s="15" t="str">
        <f t="shared" ca="1" si="60"/>
        <v>Nedskrivninger!G103</v>
      </c>
    </row>
    <row r="714" spans="1:18">
      <c r="A714" s="22" t="str">
        <f t="shared" ca="1" si="63"/>
        <v>Nedskrivninger</v>
      </c>
      <c r="B714" s="22"/>
      <c r="C714" s="22" t="str">
        <f>Nedskrivninger!B104</f>
        <v>Udlån og garantidebitorer i alt</v>
      </c>
      <c r="D714" s="123" t="str">
        <f>Nedskrivninger!K104</f>
        <v>Ned_ExRev_Udl_Ialt</v>
      </c>
      <c r="E714" s="50">
        <f>Nedskrivninger!C104</f>
        <v>0</v>
      </c>
      <c r="F714" s="50">
        <f>Nedskrivninger!D104</f>
        <v>0</v>
      </c>
      <c r="G714" s="50">
        <f>Nedskrivninger!E104</f>
        <v>0</v>
      </c>
      <c r="H714" s="50">
        <f>Nedskrivninger!F104</f>
        <v>0</v>
      </c>
      <c r="I714" s="50">
        <f>Nedskrivninger!G104</f>
        <v>0</v>
      </c>
      <c r="J714" s="50">
        <f>Nedskrivninger!H104</f>
        <v>0</v>
      </c>
      <c r="K714" s="50">
        <f>Nedskrivninger!I104</f>
        <v>0</v>
      </c>
      <c r="L714" s="404"/>
      <c r="M714" s="404"/>
      <c r="N714" s="404"/>
      <c r="O714" s="404"/>
      <c r="Q714" s="15">
        <f t="shared" si="57"/>
        <v>18</v>
      </c>
      <c r="R714" s="15" t="str">
        <f t="shared" ca="1" si="60"/>
        <v>Nedskrivninger!G104</v>
      </c>
    </row>
    <row r="715" spans="1:18">
      <c r="A715" s="22" t="str">
        <f t="shared" ca="1" si="63"/>
        <v>Nedskrivninger</v>
      </c>
      <c r="B715" s="22"/>
      <c r="C715" s="22" t="str">
        <f>Nedskrivninger!B106</f>
        <v>Kredittilsagn og uudnyttede kreditfaciliteter</v>
      </c>
      <c r="D715" s="123" t="str">
        <f>Nedskrivninger!K106</f>
        <v>Ned_ExRev_Udl_KT</v>
      </c>
      <c r="E715" s="50">
        <f>Nedskrivninger!C106</f>
        <v>0</v>
      </c>
      <c r="F715" s="50">
        <f>Nedskrivninger!D106</f>
        <v>0</v>
      </c>
      <c r="G715" s="50">
        <f>Nedskrivninger!E106</f>
        <v>0</v>
      </c>
      <c r="H715" s="50">
        <f>Nedskrivninger!F106</f>
        <v>0</v>
      </c>
      <c r="I715" s="50">
        <f>Nedskrivninger!G106</f>
        <v>0</v>
      </c>
      <c r="J715" s="50">
        <f>Nedskrivninger!H106</f>
        <v>0</v>
      </c>
      <c r="K715" s="50">
        <f>Nedskrivninger!I106</f>
        <v>0</v>
      </c>
      <c r="L715" s="404"/>
      <c r="M715" s="404"/>
      <c r="N715" s="404"/>
      <c r="O715" s="404"/>
      <c r="Q715" s="15">
        <f t="shared" si="57"/>
        <v>16</v>
      </c>
      <c r="R715" s="15" t="str">
        <f t="shared" ca="1" si="60"/>
        <v>Nedskrivninger!G106</v>
      </c>
    </row>
    <row r="716" spans="1:18">
      <c r="A716" s="22" t="str">
        <f t="shared" ca="1" si="63"/>
        <v>Nedskrivninger</v>
      </c>
      <c r="B716" s="22"/>
      <c r="C716" s="22" t="str">
        <f>Nedskrivninger!B107</f>
        <v>… heraf: Uigenkaldelige kredittilsagn</v>
      </c>
      <c r="D716" s="123" t="str">
        <f>Nedskrivninger!K107</f>
        <v>Ned_ExRev_Udl_KT_U</v>
      </c>
      <c r="E716" s="50">
        <f>Nedskrivninger!C107</f>
        <v>0</v>
      </c>
      <c r="F716" s="50">
        <f>Nedskrivninger!D107</f>
        <v>0</v>
      </c>
      <c r="G716" s="50">
        <f>Nedskrivninger!E107</f>
        <v>0</v>
      </c>
      <c r="H716" s="50">
        <f>Nedskrivninger!F107</f>
        <v>0</v>
      </c>
      <c r="I716" s="50">
        <f>Nedskrivninger!G107</f>
        <v>0</v>
      </c>
      <c r="J716" s="50">
        <f>Nedskrivninger!H107</f>
        <v>0</v>
      </c>
      <c r="K716" s="50">
        <f>Nedskrivninger!I107</f>
        <v>0</v>
      </c>
      <c r="L716" s="404"/>
      <c r="M716" s="404"/>
      <c r="N716" s="404"/>
      <c r="O716" s="404"/>
      <c r="Q716" s="15">
        <f t="shared" si="57"/>
        <v>18</v>
      </c>
      <c r="R716" s="15" t="str">
        <f t="shared" ca="1" si="60"/>
        <v>Nedskrivninger!G107</v>
      </c>
    </row>
    <row r="717" spans="1:18">
      <c r="A717" s="22" t="str">
        <f t="shared" ca="1" si="63"/>
        <v>Nedskrivninger</v>
      </c>
      <c r="B717" s="22"/>
      <c r="C717" s="22" t="str">
        <f>Nedskrivninger!B109</f>
        <v>Udlån og garantidebitorer mv. i alt</v>
      </c>
      <c r="D717" s="123" t="str">
        <f>Nedskrivninger!K109</f>
        <v>Ned_ExRev_UdlOgTilg_Ialt</v>
      </c>
      <c r="E717" s="404">
        <f>Nedskrivninger!C109</f>
        <v>0</v>
      </c>
      <c r="F717" s="404">
        <f>Nedskrivninger!D109</f>
        <v>0</v>
      </c>
      <c r="G717" s="404">
        <f>Nedskrivninger!E109</f>
        <v>0</v>
      </c>
      <c r="H717" s="404">
        <f>Nedskrivninger!F109</f>
        <v>0</v>
      </c>
      <c r="I717" s="404">
        <f>Nedskrivninger!G109</f>
        <v>0</v>
      </c>
      <c r="J717" s="404">
        <f>Nedskrivninger!H109</f>
        <v>0</v>
      </c>
      <c r="K717" s="404">
        <f>Nedskrivninger!I109</f>
        <v>0</v>
      </c>
      <c r="L717" s="404"/>
      <c r="M717" s="404"/>
      <c r="N717" s="404"/>
      <c r="O717" s="404"/>
      <c r="Q717" s="15">
        <f t="shared" si="57"/>
        <v>24</v>
      </c>
      <c r="R717" s="15" t="str">
        <f t="shared" ca="1" si="60"/>
        <v>Nedskrivninger!G109</v>
      </c>
    </row>
    <row r="718" spans="1:18">
      <c r="A718" s="22" t="str">
        <f t="shared" ca="1" si="63"/>
        <v>Nedskrivninger</v>
      </c>
      <c r="B718" s="22" t="str">
        <f>Nedskrivninger!A113</f>
        <v>Memo: Nedskrivningsprocent</v>
      </c>
      <c r="C718" s="22" t="str">
        <f>Nedskrivninger!B118</f>
        <v>Danske kreditinstitutter</v>
      </c>
      <c r="D718" s="123" t="str">
        <f>Nedskrivninger!K118</f>
        <v>Ned_NedPct_Tilg_DK</v>
      </c>
      <c r="E718" s="404">
        <f>Nedskrivninger!C118</f>
        <v>0</v>
      </c>
      <c r="F718" s="404">
        <f>Nedskrivninger!D118</f>
        <v>0</v>
      </c>
      <c r="G718" s="404">
        <f>Nedskrivninger!E118</f>
        <v>0</v>
      </c>
      <c r="H718" s="404">
        <f>Nedskrivninger!F118</f>
        <v>0</v>
      </c>
      <c r="I718" s="404">
        <f>Nedskrivninger!G118</f>
        <v>0</v>
      </c>
      <c r="J718" s="404">
        <f>Nedskrivninger!H118</f>
        <v>0</v>
      </c>
      <c r="K718" s="404">
        <f>Nedskrivninger!I118</f>
        <v>0</v>
      </c>
      <c r="L718" s="404"/>
      <c r="M718" s="404"/>
      <c r="N718" s="404"/>
      <c r="O718" s="404"/>
      <c r="Q718" s="15">
        <f t="shared" ref="Q718:Q851" si="64">LEN(D718)</f>
        <v>18</v>
      </c>
      <c r="R718" s="15" t="str">
        <f t="shared" ca="1" si="60"/>
        <v>Nedskrivninger!G118</v>
      </c>
    </row>
    <row r="719" spans="1:18">
      <c r="A719" s="22" t="str">
        <f t="shared" ca="1" si="63"/>
        <v>Nedskrivninger</v>
      </c>
      <c r="B719" s="22"/>
      <c r="C719" s="22" t="str">
        <f>Nedskrivninger!B119</f>
        <v>Udenlandske kreditinstitutter</v>
      </c>
      <c r="D719" s="123" t="str">
        <f>Nedskrivninger!K119</f>
        <v>Ned_NedPct_Tilg_Udenl</v>
      </c>
      <c r="E719" s="404">
        <f>Nedskrivninger!C119</f>
        <v>0</v>
      </c>
      <c r="F719" s="404">
        <f>Nedskrivninger!D119</f>
        <v>0</v>
      </c>
      <c r="G719" s="404">
        <f>Nedskrivninger!E119</f>
        <v>0</v>
      </c>
      <c r="H719" s="404">
        <f>Nedskrivninger!F119</f>
        <v>0</v>
      </c>
      <c r="I719" s="404">
        <f>Nedskrivninger!G119</f>
        <v>0</v>
      </c>
      <c r="J719" s="404">
        <f>Nedskrivninger!H119</f>
        <v>0</v>
      </c>
      <c r="K719" s="404">
        <f>Nedskrivninger!I119</f>
        <v>0</v>
      </c>
      <c r="L719" s="404"/>
      <c r="M719" s="404"/>
      <c r="N719" s="404"/>
      <c r="O719" s="404"/>
      <c r="Q719" s="15">
        <f t="shared" si="64"/>
        <v>21</v>
      </c>
      <c r="R719" s="15" t="str">
        <f t="shared" ca="1" si="60"/>
        <v>Nedskrivninger!G119</v>
      </c>
    </row>
    <row r="720" spans="1:18">
      <c r="A720" s="22" t="str">
        <f t="shared" ca="1" si="63"/>
        <v>Nedskrivninger</v>
      </c>
      <c r="B720" s="22"/>
      <c r="C720" s="22" t="str">
        <f>Nedskrivninger!B120</f>
        <v>Tilgodehavender hos kreditinstitutter i alt</v>
      </c>
      <c r="D720" s="123" t="str">
        <f>Nedskrivninger!K120</f>
        <v>Ned_NedPct_Tilg_Ialt</v>
      </c>
      <c r="E720" s="404">
        <f>Nedskrivninger!C120</f>
        <v>0</v>
      </c>
      <c r="F720" s="404">
        <f>Nedskrivninger!D120</f>
        <v>0</v>
      </c>
      <c r="G720" s="404">
        <f>Nedskrivninger!E120</f>
        <v>0</v>
      </c>
      <c r="H720" s="404">
        <f>Nedskrivninger!F120</f>
        <v>0</v>
      </c>
      <c r="I720" s="404">
        <f>Nedskrivninger!G120</f>
        <v>0</v>
      </c>
      <c r="J720" s="404">
        <f>Nedskrivninger!H120</f>
        <v>0</v>
      </c>
      <c r="K720" s="404">
        <f>Nedskrivninger!I120</f>
        <v>0</v>
      </c>
      <c r="L720" s="404"/>
      <c r="M720" s="404"/>
      <c r="N720" s="404"/>
      <c r="O720" s="404"/>
      <c r="Q720" s="15">
        <f t="shared" si="64"/>
        <v>20</v>
      </c>
      <c r="R720" s="15" t="str">
        <f t="shared" ca="1" si="60"/>
        <v>Nedskrivninger!G120</v>
      </c>
    </row>
    <row r="721" spans="1:18">
      <c r="A721" s="22" t="str">
        <f t="shared" ca="1" si="63"/>
        <v>Nedskrivninger</v>
      </c>
      <c r="B721" s="22"/>
      <c r="C721" s="22" t="str">
        <f>Nedskrivninger!B123</f>
        <v>Offentlige myndigheder</v>
      </c>
      <c r="D721" s="123" t="str">
        <f>Nedskrivninger!K123</f>
        <v>Ned_NedPct_Udl_DK_Off</v>
      </c>
      <c r="E721" s="404">
        <f>Nedskrivninger!C123</f>
        <v>0</v>
      </c>
      <c r="F721" s="404">
        <f>Nedskrivninger!D123</f>
        <v>0</v>
      </c>
      <c r="G721" s="404">
        <f>Nedskrivninger!E123</f>
        <v>0</v>
      </c>
      <c r="H721" s="404">
        <f>Nedskrivninger!F123</f>
        <v>0</v>
      </c>
      <c r="I721" s="404">
        <f>Nedskrivninger!G123</f>
        <v>0</v>
      </c>
      <c r="J721" s="404">
        <f>Nedskrivninger!H123</f>
        <v>0</v>
      </c>
      <c r="K721" s="404">
        <f>Nedskrivninger!I123</f>
        <v>0</v>
      </c>
      <c r="L721" s="404"/>
      <c r="M721" s="404"/>
      <c r="N721" s="404"/>
      <c r="O721" s="404"/>
      <c r="Q721" s="15">
        <f t="shared" si="64"/>
        <v>21</v>
      </c>
      <c r="R721" s="15" t="str">
        <f t="shared" ca="1" si="60"/>
        <v>Nedskrivninger!G123</v>
      </c>
    </row>
    <row r="722" spans="1:18">
      <c r="A722" s="22" t="str">
        <f t="shared" ca="1" si="63"/>
        <v>Nedskrivninger</v>
      </c>
      <c r="B722" s="22"/>
      <c r="C722" s="22" t="str">
        <f>Nedskrivninger!B124</f>
        <v>Erhverv</v>
      </c>
      <c r="D722" s="123" t="str">
        <f>Nedskrivninger!K124</f>
        <v>Ned_NedPct_Udl_DK_Erhv</v>
      </c>
      <c r="E722" s="404">
        <f>Nedskrivninger!C124</f>
        <v>0</v>
      </c>
      <c r="F722" s="404">
        <f>Nedskrivninger!D124</f>
        <v>0</v>
      </c>
      <c r="G722" s="404">
        <f>Nedskrivninger!E124</f>
        <v>0</v>
      </c>
      <c r="H722" s="404">
        <f>Nedskrivninger!F124</f>
        <v>0</v>
      </c>
      <c r="I722" s="404">
        <f>Nedskrivninger!G124</f>
        <v>0</v>
      </c>
      <c r="J722" s="404">
        <f>Nedskrivninger!H124</f>
        <v>0</v>
      </c>
      <c r="K722" s="404">
        <f>Nedskrivninger!I124</f>
        <v>0</v>
      </c>
      <c r="L722" s="404"/>
      <c r="M722" s="404"/>
      <c r="N722" s="404"/>
      <c r="O722" s="404"/>
      <c r="Q722" s="15">
        <f t="shared" si="64"/>
        <v>22</v>
      </c>
      <c r="R722" s="15" t="str">
        <f t="shared" ca="1" si="60"/>
        <v>Nedskrivninger!G124</v>
      </c>
    </row>
    <row r="723" spans="1:18">
      <c r="A723" s="22" t="str">
        <f t="shared" ca="1" si="63"/>
        <v>Nedskrivninger</v>
      </c>
      <c r="B723" s="22"/>
      <c r="C723" s="22" t="str">
        <f>Nedskrivninger!B125</f>
        <v>Private</v>
      </c>
      <c r="D723" s="123" t="str">
        <f>Nedskrivninger!K125</f>
        <v>Ned_NedPct_Udl_DK_Priv</v>
      </c>
      <c r="E723" s="404">
        <f>Nedskrivninger!C125</f>
        <v>0</v>
      </c>
      <c r="F723" s="404">
        <f>Nedskrivninger!D125</f>
        <v>0</v>
      </c>
      <c r="G723" s="404">
        <f>Nedskrivninger!E125</f>
        <v>0</v>
      </c>
      <c r="H723" s="404">
        <f>Nedskrivninger!F125</f>
        <v>0</v>
      </c>
      <c r="I723" s="404">
        <f>Nedskrivninger!G125</f>
        <v>0</v>
      </c>
      <c r="J723" s="404">
        <f>Nedskrivninger!H125</f>
        <v>0</v>
      </c>
      <c r="K723" s="404">
        <f>Nedskrivninger!I125</f>
        <v>0</v>
      </c>
      <c r="L723" s="404"/>
      <c r="M723" s="404"/>
      <c r="N723" s="404"/>
      <c r="O723" s="404"/>
      <c r="Q723" s="15">
        <f t="shared" si="64"/>
        <v>22</v>
      </c>
      <c r="R723" s="15" t="str">
        <f t="shared" ca="1" si="60"/>
        <v>Nedskrivninger!G125</v>
      </c>
    </row>
    <row r="724" spans="1:18">
      <c r="A724" s="22" t="str">
        <f t="shared" ca="1" si="63"/>
        <v>Nedskrivninger</v>
      </c>
      <c r="B724" s="22"/>
      <c r="C724" s="22" t="str">
        <f>Nedskrivninger!B126</f>
        <v>… heraf: Udlån med sikkerhed i fast ejendom</v>
      </c>
      <c r="D724" s="123" t="str">
        <f>Nedskrivninger!K126</f>
        <v>Ned_NedPct_Udl_DK_Priv_FastUdl</v>
      </c>
      <c r="E724" s="404">
        <f>Nedskrivninger!C126</f>
        <v>0</v>
      </c>
      <c r="F724" s="404">
        <f>Nedskrivninger!D126</f>
        <v>0</v>
      </c>
      <c r="G724" s="404">
        <f>Nedskrivninger!E126</f>
        <v>0</v>
      </c>
      <c r="H724" s="404">
        <f>Nedskrivninger!F126</f>
        <v>0</v>
      </c>
      <c r="I724" s="404">
        <f>Nedskrivninger!G126</f>
        <v>0</v>
      </c>
      <c r="J724" s="404">
        <f>Nedskrivninger!H126</f>
        <v>0</v>
      </c>
      <c r="K724" s="404">
        <f>Nedskrivninger!I126</f>
        <v>0</v>
      </c>
      <c r="L724" s="404"/>
      <c r="M724" s="404"/>
      <c r="N724" s="404"/>
      <c r="O724" s="404"/>
      <c r="Q724" s="15">
        <f t="shared" si="64"/>
        <v>30</v>
      </c>
      <c r="R724" s="15" t="str">
        <f t="shared" ca="1" si="60"/>
        <v>Nedskrivninger!G126</v>
      </c>
    </row>
    <row r="725" spans="1:18">
      <c r="A725" s="22" t="str">
        <f t="shared" ca="1" si="63"/>
        <v>Nedskrivninger</v>
      </c>
      <c r="B725" s="22"/>
      <c r="C725" s="22" t="str">
        <f>Nedskrivninger!B127</f>
        <v>… heraf: Realkreditlignende bankudlån*</v>
      </c>
      <c r="D725" s="123" t="str">
        <f>Nedskrivninger!K127</f>
        <v>Ned_NedPct_Udl_DK_Priv_Real</v>
      </c>
      <c r="E725" s="404">
        <f>Nedskrivninger!C127</f>
        <v>0</v>
      </c>
      <c r="F725" s="404">
        <f>Nedskrivninger!D127</f>
        <v>0</v>
      </c>
      <c r="G725" s="404">
        <f>Nedskrivninger!E127</f>
        <v>0</v>
      </c>
      <c r="H725" s="404">
        <f>Nedskrivninger!F127</f>
        <v>0</v>
      </c>
      <c r="I725" s="404">
        <f>Nedskrivninger!G127</f>
        <v>0</v>
      </c>
      <c r="J725" s="404">
        <f>Nedskrivninger!H127</f>
        <v>0</v>
      </c>
      <c r="K725" s="404">
        <f>Nedskrivninger!I127</f>
        <v>0</v>
      </c>
      <c r="L725" s="404"/>
      <c r="M725" s="404"/>
      <c r="N725" s="404"/>
      <c r="O725" s="404"/>
      <c r="Q725" s="15">
        <f t="shared" si="64"/>
        <v>27</v>
      </c>
      <c r="R725" s="15" t="str">
        <f t="shared" ca="1" si="60"/>
        <v>Nedskrivninger!G127</v>
      </c>
    </row>
    <row r="726" spans="1:18">
      <c r="A726" s="22" t="str">
        <f t="shared" ca="1" si="63"/>
        <v>Nedskrivninger</v>
      </c>
      <c r="B726" s="22"/>
      <c r="C726" s="22" t="str">
        <f>Nedskrivninger!B128</f>
        <v>… heraf: Udlån med pant i andelsbolig</v>
      </c>
      <c r="D726" s="123" t="str">
        <f>Nedskrivninger!K128</f>
        <v>Ned_NedPct_Udl_DK_Priv_Andel</v>
      </c>
      <c r="E726" s="404">
        <f>Nedskrivninger!C128</f>
        <v>0</v>
      </c>
      <c r="F726" s="404">
        <f>Nedskrivninger!D128</f>
        <v>0</v>
      </c>
      <c r="G726" s="404">
        <f>Nedskrivninger!E128</f>
        <v>0</v>
      </c>
      <c r="H726" s="404">
        <f>Nedskrivninger!F128</f>
        <v>0</v>
      </c>
      <c r="I726" s="404">
        <f>Nedskrivninger!G128</f>
        <v>0</v>
      </c>
      <c r="J726" s="404">
        <f>Nedskrivninger!H128</f>
        <v>0</v>
      </c>
      <c r="K726" s="404">
        <f>Nedskrivninger!I128</f>
        <v>0</v>
      </c>
      <c r="L726" s="404"/>
      <c r="M726" s="404"/>
      <c r="N726" s="404"/>
      <c r="O726" s="404"/>
      <c r="Q726" s="15">
        <f t="shared" si="64"/>
        <v>28</v>
      </c>
      <c r="R726" s="15" t="str">
        <f t="shared" ca="1" si="60"/>
        <v>Nedskrivninger!G128</v>
      </c>
    </row>
    <row r="727" spans="1:18">
      <c r="A727" s="22" t="str">
        <f t="shared" ca="1" si="63"/>
        <v>Nedskrivninger</v>
      </c>
      <c r="B727" s="22"/>
      <c r="C727" s="22" t="str">
        <f>Nedskrivninger!B129</f>
        <v>… heraf: Andre udlån med sikkerhed i fast ejendom</v>
      </c>
      <c r="D727" s="123" t="str">
        <f>Nedskrivninger!K129</f>
        <v>Ned_NedPct_Udl_DK_Priv_AndUdl</v>
      </c>
      <c r="E727" s="404">
        <f>Nedskrivninger!C129</f>
        <v>0</v>
      </c>
      <c r="F727" s="404">
        <f>Nedskrivninger!D129</f>
        <v>0</v>
      </c>
      <c r="G727" s="404">
        <f>Nedskrivninger!E129</f>
        <v>0</v>
      </c>
      <c r="H727" s="404">
        <f>Nedskrivninger!F129</f>
        <v>0</v>
      </c>
      <c r="I727" s="404">
        <f>Nedskrivninger!G129</f>
        <v>0</v>
      </c>
      <c r="J727" s="404">
        <f>Nedskrivninger!H129</f>
        <v>0</v>
      </c>
      <c r="K727" s="404">
        <f>Nedskrivninger!I129</f>
        <v>0</v>
      </c>
      <c r="L727" s="404"/>
      <c r="M727" s="404"/>
      <c r="N727" s="404"/>
      <c r="O727" s="404"/>
      <c r="Q727" s="15">
        <f t="shared" si="64"/>
        <v>29</v>
      </c>
      <c r="R727" s="15" t="str">
        <f t="shared" ca="1" si="60"/>
        <v>Nedskrivninger!G129</v>
      </c>
    </row>
    <row r="728" spans="1:18">
      <c r="A728" s="22" t="str">
        <f t="shared" ca="1" si="63"/>
        <v>Nedskrivninger</v>
      </c>
      <c r="B728" s="22"/>
      <c r="C728" s="22" t="str">
        <f>Nedskrivninger!B130</f>
        <v>… heraf: Garantidebitorer med sikkerhed i fast ejendom</v>
      </c>
      <c r="D728" s="123" t="str">
        <f>Nedskrivninger!K130</f>
        <v>Ned_NedPct_Udl_DK_Priv_FastGar</v>
      </c>
      <c r="E728" s="404">
        <f>Nedskrivninger!C130</f>
        <v>0</v>
      </c>
      <c r="F728" s="404">
        <f>Nedskrivninger!D130</f>
        <v>0</v>
      </c>
      <c r="G728" s="404">
        <f>Nedskrivninger!E130</f>
        <v>0</v>
      </c>
      <c r="H728" s="404">
        <f>Nedskrivninger!F130</f>
        <v>0</v>
      </c>
      <c r="I728" s="404">
        <f>Nedskrivninger!G130</f>
        <v>0</v>
      </c>
      <c r="J728" s="404">
        <f>Nedskrivninger!H130</f>
        <v>0</v>
      </c>
      <c r="K728" s="404">
        <f>Nedskrivninger!I130</f>
        <v>0</v>
      </c>
      <c r="L728" s="404"/>
      <c r="M728" s="404"/>
      <c r="N728" s="404"/>
      <c r="O728" s="404"/>
      <c r="Q728" s="15">
        <f t="shared" si="64"/>
        <v>30</v>
      </c>
      <c r="R728" s="15" t="str">
        <f t="shared" ca="1" si="60"/>
        <v>Nedskrivninger!G130</v>
      </c>
    </row>
    <row r="729" spans="1:18">
      <c r="A729" s="22" t="str">
        <f t="shared" ca="1" si="63"/>
        <v>Nedskrivninger</v>
      </c>
      <c r="B729" s="22"/>
      <c r="C729" s="22" t="str">
        <f>Nedskrivninger!B131</f>
        <v>… heraf: Sagsgarantier*</v>
      </c>
      <c r="D729" s="123" t="str">
        <f>Nedskrivninger!K131</f>
        <v>Ned_NedPct_Udl_DK_Priv_SagsGar</v>
      </c>
      <c r="E729" s="404">
        <f>Nedskrivninger!C131</f>
        <v>0</v>
      </c>
      <c r="F729" s="404">
        <f>Nedskrivninger!D131</f>
        <v>0</v>
      </c>
      <c r="G729" s="404">
        <f>Nedskrivninger!E131</f>
        <v>0</v>
      </c>
      <c r="H729" s="404">
        <f>Nedskrivninger!F131</f>
        <v>0</v>
      </c>
      <c r="I729" s="404">
        <f>Nedskrivninger!G131</f>
        <v>0</v>
      </c>
      <c r="J729" s="404">
        <f>Nedskrivninger!H131</f>
        <v>0</v>
      </c>
      <c r="K729" s="404">
        <f>Nedskrivninger!I131</f>
        <v>0</v>
      </c>
      <c r="L729" s="404"/>
      <c r="M729" s="404"/>
      <c r="N729" s="404"/>
      <c r="O729" s="404"/>
      <c r="Q729" s="15">
        <f t="shared" si="64"/>
        <v>30</v>
      </c>
      <c r="R729" s="15" t="str">
        <f t="shared" ca="1" si="60"/>
        <v>Nedskrivninger!G131</v>
      </c>
    </row>
    <row r="730" spans="1:18">
      <c r="A730" s="22" t="str">
        <f t="shared" ca="1" si="63"/>
        <v>Nedskrivninger</v>
      </c>
      <c r="B730" s="22"/>
      <c r="C730" s="22" t="str">
        <f>Nedskrivninger!B132</f>
        <v>… heraf: Tabsgarantier for realkreditudlån</v>
      </c>
      <c r="D730" s="123" t="str">
        <f>Nedskrivninger!K132</f>
        <v>Ned_NedPct_Udl_DK_Priv_TabsGar</v>
      </c>
      <c r="E730" s="404">
        <f>Nedskrivninger!C132</f>
        <v>0</v>
      </c>
      <c r="F730" s="404">
        <f>Nedskrivninger!D132</f>
        <v>0</v>
      </c>
      <c r="G730" s="404">
        <f>Nedskrivninger!E132</f>
        <v>0</v>
      </c>
      <c r="H730" s="404">
        <f>Nedskrivninger!F132</f>
        <v>0</v>
      </c>
      <c r="I730" s="404">
        <f>Nedskrivninger!G132</f>
        <v>0</v>
      </c>
      <c r="J730" s="404">
        <f>Nedskrivninger!H132</f>
        <v>0</v>
      </c>
      <c r="K730" s="404">
        <f>Nedskrivninger!I132</f>
        <v>0</v>
      </c>
      <c r="L730" s="404"/>
      <c r="M730" s="404"/>
      <c r="N730" s="404"/>
      <c r="O730" s="404"/>
      <c r="Q730" s="15">
        <f t="shared" si="64"/>
        <v>30</v>
      </c>
      <c r="R730" s="15" t="str">
        <f t="shared" ca="1" si="60"/>
        <v>Nedskrivninger!G132</v>
      </c>
    </row>
    <row r="731" spans="1:18">
      <c r="A731" s="22" t="str">
        <f t="shared" ca="1" si="63"/>
        <v>Nedskrivninger</v>
      </c>
      <c r="B731" s="22"/>
      <c r="C731" s="22" t="str">
        <f>Nedskrivninger!B133</f>
        <v>… heraf: Andre garantidebitorer med sikkerhed i fast ejendom</v>
      </c>
      <c r="D731" s="123" t="str">
        <f>Nedskrivninger!K133</f>
        <v>Ned_NedPct_Udl_DK_Priv_AndGar</v>
      </c>
      <c r="E731" s="404">
        <f>Nedskrivninger!C133</f>
        <v>0</v>
      </c>
      <c r="F731" s="404">
        <f>Nedskrivninger!D133</f>
        <v>0</v>
      </c>
      <c r="G731" s="404">
        <f>Nedskrivninger!E133</f>
        <v>0</v>
      </c>
      <c r="H731" s="404">
        <f>Nedskrivninger!F133</f>
        <v>0</v>
      </c>
      <c r="I731" s="404">
        <f>Nedskrivninger!G133</f>
        <v>0</v>
      </c>
      <c r="J731" s="404">
        <f>Nedskrivninger!H133</f>
        <v>0</v>
      </c>
      <c r="K731" s="404">
        <f>Nedskrivninger!I133</f>
        <v>0</v>
      </c>
      <c r="L731" s="404"/>
      <c r="M731" s="404"/>
      <c r="N731" s="404"/>
      <c r="O731" s="404"/>
      <c r="Q731" s="15">
        <f t="shared" si="64"/>
        <v>29</v>
      </c>
      <c r="R731" s="15" t="str">
        <f t="shared" ca="1" si="60"/>
        <v>Nedskrivninger!G133</v>
      </c>
    </row>
    <row r="732" spans="1:18">
      <c r="A732" s="22" t="str">
        <f t="shared" ca="1" si="63"/>
        <v>Nedskrivninger</v>
      </c>
      <c r="B732" s="22"/>
      <c r="C732" s="22" t="str">
        <f>Nedskrivninger!B134</f>
        <v xml:space="preserve">… heraf: Udlån og garantidebitorer uden sikkerhed i fast ejendom </v>
      </c>
      <c r="D732" s="123" t="str">
        <f>Nedskrivninger!K134</f>
        <v>Ned_NedPct_Udl_DK_Priv_EJFast</v>
      </c>
      <c r="E732" s="404">
        <f>Nedskrivninger!C134</f>
        <v>0</v>
      </c>
      <c r="F732" s="404">
        <f>Nedskrivninger!D134</f>
        <v>0</v>
      </c>
      <c r="G732" s="404">
        <f>Nedskrivninger!E134</f>
        <v>0</v>
      </c>
      <c r="H732" s="404">
        <f>Nedskrivninger!F134</f>
        <v>0</v>
      </c>
      <c r="I732" s="404">
        <f>Nedskrivninger!G134</f>
        <v>0</v>
      </c>
      <c r="J732" s="404">
        <f>Nedskrivninger!H134</f>
        <v>0</v>
      </c>
      <c r="K732" s="404">
        <f>Nedskrivninger!I134</f>
        <v>0</v>
      </c>
      <c r="L732" s="404"/>
      <c r="M732" s="404"/>
      <c r="N732" s="404"/>
      <c r="O732" s="404"/>
      <c r="Q732" s="15">
        <f t="shared" si="64"/>
        <v>29</v>
      </c>
      <c r="R732" s="15" t="str">
        <f t="shared" ca="1" si="60"/>
        <v>Nedskrivninger!G134</v>
      </c>
    </row>
    <row r="733" spans="1:18">
      <c r="A733" s="22" t="str">
        <f t="shared" ca="1" si="63"/>
        <v>Nedskrivninger</v>
      </c>
      <c r="B733" s="22"/>
      <c r="C733" s="22" t="str">
        <f>Nedskrivninger!B135</f>
        <v>Danske kunder i alt</v>
      </c>
      <c r="D733" s="123" t="str">
        <f>Nedskrivninger!K135</f>
        <v>Ned_NedPct_Udl_DK_Ialt</v>
      </c>
      <c r="E733" s="404">
        <f>Nedskrivninger!C135</f>
        <v>0</v>
      </c>
      <c r="F733" s="404">
        <f>Nedskrivninger!D135</f>
        <v>0</v>
      </c>
      <c r="G733" s="404">
        <f>Nedskrivninger!E135</f>
        <v>0</v>
      </c>
      <c r="H733" s="404">
        <f>Nedskrivninger!F135</f>
        <v>0</v>
      </c>
      <c r="I733" s="404">
        <f>Nedskrivninger!G135</f>
        <v>0</v>
      </c>
      <c r="J733" s="404">
        <f>Nedskrivninger!H135</f>
        <v>0</v>
      </c>
      <c r="K733" s="404">
        <f>Nedskrivninger!I135</f>
        <v>0</v>
      </c>
      <c r="L733" s="404"/>
      <c r="M733" s="404"/>
      <c r="N733" s="404"/>
      <c r="O733" s="404"/>
      <c r="Q733" s="15">
        <f t="shared" si="64"/>
        <v>22</v>
      </c>
      <c r="R733" s="15" t="str">
        <f t="shared" ca="1" si="60"/>
        <v>Nedskrivninger!G135</v>
      </c>
    </row>
    <row r="734" spans="1:18">
      <c r="A734" s="22" t="str">
        <f t="shared" ca="1" si="63"/>
        <v>Nedskrivninger</v>
      </c>
      <c r="B734" s="22"/>
      <c r="C734" s="22" t="str">
        <f>Nedskrivninger!B137</f>
        <v>Offentlige myndigheder</v>
      </c>
      <c r="D734" s="123" t="str">
        <f>Nedskrivninger!K137</f>
        <v>Ned_NedPct_Udl_Udenl_Off</v>
      </c>
      <c r="E734" s="404">
        <f>Nedskrivninger!C137</f>
        <v>0</v>
      </c>
      <c r="F734" s="404">
        <f>Nedskrivninger!D137</f>
        <v>0</v>
      </c>
      <c r="G734" s="404">
        <f>Nedskrivninger!E137</f>
        <v>0</v>
      </c>
      <c r="H734" s="404">
        <f>Nedskrivninger!F137</f>
        <v>0</v>
      </c>
      <c r="I734" s="404">
        <f>Nedskrivninger!G137</f>
        <v>0</v>
      </c>
      <c r="J734" s="404">
        <f>Nedskrivninger!H137</f>
        <v>0</v>
      </c>
      <c r="K734" s="404">
        <f>Nedskrivninger!I137</f>
        <v>0</v>
      </c>
      <c r="L734" s="404"/>
      <c r="M734" s="404"/>
      <c r="N734" s="404"/>
      <c r="O734" s="404"/>
      <c r="Q734" s="15">
        <f t="shared" si="64"/>
        <v>24</v>
      </c>
      <c r="R734" s="15" t="str">
        <f t="shared" ca="1" si="60"/>
        <v>Nedskrivninger!G137</v>
      </c>
    </row>
    <row r="735" spans="1:18">
      <c r="A735" s="22" t="str">
        <f t="shared" ca="1" si="63"/>
        <v>Nedskrivninger</v>
      </c>
      <c r="B735" s="22"/>
      <c r="C735" s="22" t="str">
        <f>Nedskrivninger!B138</f>
        <v>Erhverv</v>
      </c>
      <c r="D735" s="123" t="str">
        <f>Nedskrivninger!K138</f>
        <v>Ned_NedPct_Udl_Udenl_Erhv</v>
      </c>
      <c r="E735" s="404">
        <f>Nedskrivninger!C138</f>
        <v>0</v>
      </c>
      <c r="F735" s="404">
        <f>Nedskrivninger!D138</f>
        <v>0</v>
      </c>
      <c r="G735" s="404">
        <f>Nedskrivninger!E138</f>
        <v>0</v>
      </c>
      <c r="H735" s="404">
        <f>Nedskrivninger!F138</f>
        <v>0</v>
      </c>
      <c r="I735" s="404">
        <f>Nedskrivninger!G138</f>
        <v>0</v>
      </c>
      <c r="J735" s="404">
        <f>Nedskrivninger!H138</f>
        <v>0</v>
      </c>
      <c r="K735" s="404">
        <f>Nedskrivninger!I138</f>
        <v>0</v>
      </c>
      <c r="L735" s="404"/>
      <c r="M735" s="404"/>
      <c r="N735" s="404"/>
      <c r="O735" s="404"/>
      <c r="Q735" s="15">
        <f t="shared" si="64"/>
        <v>25</v>
      </c>
      <c r="R735" s="15" t="str">
        <f t="shared" ca="1" si="60"/>
        <v>Nedskrivninger!G138</v>
      </c>
    </row>
    <row r="736" spans="1:18">
      <c r="A736" s="22" t="str">
        <f t="shared" ca="1" si="63"/>
        <v>Nedskrivninger</v>
      </c>
      <c r="B736" s="22"/>
      <c r="C736" s="22" t="str">
        <f>Nedskrivninger!B139</f>
        <v>Private</v>
      </c>
      <c r="D736" s="123" t="str">
        <f>Nedskrivninger!K139</f>
        <v>Ned_NedPct_Udl_Udenl_Priv</v>
      </c>
      <c r="E736" s="404">
        <f>Nedskrivninger!C139</f>
        <v>0</v>
      </c>
      <c r="F736" s="404">
        <f>Nedskrivninger!D139</f>
        <v>0</v>
      </c>
      <c r="G736" s="404">
        <f>Nedskrivninger!E139</f>
        <v>0</v>
      </c>
      <c r="H736" s="404">
        <f>Nedskrivninger!F139</f>
        <v>0</v>
      </c>
      <c r="I736" s="404">
        <f>Nedskrivninger!G139</f>
        <v>0</v>
      </c>
      <c r="J736" s="404">
        <f>Nedskrivninger!H139</f>
        <v>0</v>
      </c>
      <c r="K736" s="404">
        <f>Nedskrivninger!I139</f>
        <v>0</v>
      </c>
      <c r="L736" s="404"/>
      <c r="M736" s="404"/>
      <c r="N736" s="404"/>
      <c r="O736" s="404"/>
      <c r="Q736" s="15">
        <f t="shared" si="64"/>
        <v>25</v>
      </c>
      <c r="R736" s="15" t="str">
        <f t="shared" ca="1" si="60"/>
        <v>Nedskrivninger!G139</v>
      </c>
    </row>
    <row r="737" spans="1:18">
      <c r="A737" s="22" t="str">
        <f t="shared" ca="1" si="63"/>
        <v>Nedskrivninger</v>
      </c>
      <c r="B737" s="22"/>
      <c r="C737" s="22" t="str">
        <f>Nedskrivninger!B140</f>
        <v>Udenlandske kunder i alt</v>
      </c>
      <c r="D737" s="123" t="str">
        <f>Nedskrivninger!K140</f>
        <v>Ned_NedPct_Udl_Udenl_Ialt</v>
      </c>
      <c r="E737" s="404">
        <f>Nedskrivninger!C140</f>
        <v>0</v>
      </c>
      <c r="F737" s="404">
        <f>Nedskrivninger!D140</f>
        <v>0</v>
      </c>
      <c r="G737" s="404">
        <f>Nedskrivninger!E140</f>
        <v>0</v>
      </c>
      <c r="H737" s="404">
        <f>Nedskrivninger!F140</f>
        <v>0</v>
      </c>
      <c r="I737" s="404">
        <f>Nedskrivninger!G140</f>
        <v>0</v>
      </c>
      <c r="J737" s="404">
        <f>Nedskrivninger!H140</f>
        <v>0</v>
      </c>
      <c r="K737" s="404">
        <f>Nedskrivninger!I140</f>
        <v>0</v>
      </c>
      <c r="L737" s="404"/>
      <c r="M737" s="404"/>
      <c r="N737" s="404"/>
      <c r="O737" s="404"/>
      <c r="Q737" s="15">
        <f t="shared" si="64"/>
        <v>25</v>
      </c>
      <c r="R737" s="15" t="str">
        <f t="shared" ca="1" si="60"/>
        <v>Nedskrivninger!G140</v>
      </c>
    </row>
    <row r="738" spans="1:18">
      <c r="A738" s="22" t="str">
        <f t="shared" ca="1" si="63"/>
        <v>Nedskrivninger</v>
      </c>
      <c r="B738" s="22"/>
      <c r="C738" s="22" t="str">
        <f>Nedskrivninger!B141</f>
        <v>Udlån og garantidebitorer i alt</v>
      </c>
      <c r="D738" s="123" t="str">
        <f>Nedskrivninger!K141</f>
        <v>Ned_NedPct_Udl_Ialt</v>
      </c>
      <c r="E738" s="404">
        <f>Nedskrivninger!C141</f>
        <v>0</v>
      </c>
      <c r="F738" s="404">
        <f>Nedskrivninger!D141</f>
        <v>0</v>
      </c>
      <c r="G738" s="404">
        <f>Nedskrivninger!E141</f>
        <v>0</v>
      </c>
      <c r="H738" s="404">
        <f>Nedskrivninger!F141</f>
        <v>0</v>
      </c>
      <c r="I738" s="404">
        <f>Nedskrivninger!G141</f>
        <v>0</v>
      </c>
      <c r="J738" s="404">
        <f>Nedskrivninger!H141</f>
        <v>0</v>
      </c>
      <c r="K738" s="404">
        <f>Nedskrivninger!I141</f>
        <v>0</v>
      </c>
      <c r="L738" s="404"/>
      <c r="M738" s="404"/>
      <c r="N738" s="404"/>
      <c r="O738" s="404"/>
      <c r="Q738" s="15">
        <f t="shared" si="64"/>
        <v>19</v>
      </c>
      <c r="R738" s="15" t="str">
        <f t="shared" ca="1" si="60"/>
        <v>Nedskrivninger!G141</v>
      </c>
    </row>
    <row r="739" spans="1:18">
      <c r="A739" s="22" t="str">
        <f t="shared" ca="1" si="63"/>
        <v>Nedskrivninger</v>
      </c>
      <c r="B739" s="22"/>
      <c r="C739" s="22" t="str">
        <f>Nedskrivninger!B143</f>
        <v>Kredittilsagn og uudnyttede kreditfaciliteter</v>
      </c>
      <c r="D739" s="123" t="str">
        <f>Nedskrivninger!K143</f>
        <v>Ned_NedPct_Uud_Kref</v>
      </c>
      <c r="E739" s="404">
        <f>Nedskrivninger!C143</f>
        <v>0</v>
      </c>
      <c r="F739" s="404">
        <f>Nedskrivninger!D143</f>
        <v>0</v>
      </c>
      <c r="G739" s="404">
        <f>Nedskrivninger!E143</f>
        <v>0</v>
      </c>
      <c r="H739" s="404">
        <f>Nedskrivninger!F143</f>
        <v>0</v>
      </c>
      <c r="I739" s="404">
        <f>Nedskrivninger!G143</f>
        <v>0</v>
      </c>
      <c r="J739" s="404">
        <f>Nedskrivninger!H143</f>
        <v>0</v>
      </c>
      <c r="K739" s="404">
        <f>Nedskrivninger!I143</f>
        <v>0</v>
      </c>
      <c r="L739" s="404"/>
      <c r="M739" s="404"/>
      <c r="N739" s="404"/>
      <c r="O739" s="404"/>
      <c r="Q739" s="15">
        <f t="shared" si="64"/>
        <v>19</v>
      </c>
      <c r="R739" s="15" t="str">
        <f t="shared" ca="1" si="60"/>
        <v>Nedskrivninger!G143</v>
      </c>
    </row>
    <row r="740" spans="1:18">
      <c r="A740" s="22" t="str">
        <f t="shared" ca="1" si="63"/>
        <v>Nedskrivninger</v>
      </c>
      <c r="B740" s="22"/>
      <c r="C740" s="22" t="str">
        <f>Nedskrivninger!B144</f>
        <v>… heraf: Uigenkaldelige kredittilsagn</v>
      </c>
      <c r="D740" s="123" t="str">
        <f>Nedskrivninger!K144</f>
        <v>Ned_NedPct_Uud_Kref_Uig</v>
      </c>
      <c r="E740" s="404">
        <f>Nedskrivninger!C144</f>
        <v>0</v>
      </c>
      <c r="F740" s="404">
        <f>Nedskrivninger!D144</f>
        <v>0</v>
      </c>
      <c r="G740" s="404">
        <f>Nedskrivninger!E144</f>
        <v>0</v>
      </c>
      <c r="H740" s="404">
        <f>Nedskrivninger!F144</f>
        <v>0</v>
      </c>
      <c r="I740" s="404">
        <f>Nedskrivninger!G144</f>
        <v>0</v>
      </c>
      <c r="J740" s="404">
        <f>Nedskrivninger!H144</f>
        <v>0</v>
      </c>
      <c r="K740" s="404">
        <f>Nedskrivninger!I144</f>
        <v>0</v>
      </c>
      <c r="L740" s="404"/>
      <c r="M740" s="404"/>
      <c r="N740" s="404"/>
      <c r="O740" s="404"/>
      <c r="Q740" s="15">
        <f t="shared" ref="Q740:Q741" si="65">LEN(D740)</f>
        <v>23</v>
      </c>
      <c r="R740" s="15" t="str">
        <f t="shared" ref="R740:R741" ca="1" si="66">MID(_xlfn.FORMULATEXT(I740),2,300)</f>
        <v>Nedskrivninger!G144</v>
      </c>
    </row>
    <row r="741" spans="1:18">
      <c r="A741" s="22" t="str">
        <f t="shared" ca="1" si="63"/>
        <v>Nedskrivninger</v>
      </c>
      <c r="B741" s="22"/>
      <c r="C741" s="22" t="str">
        <f>Nedskrivninger!B146</f>
        <v>Udlån og garantidebitorer mv. i alt</v>
      </c>
      <c r="D741" s="123" t="str">
        <f>Nedskrivninger!K146</f>
        <v>Ned_NedPct_UdlOgTilg_Ialt</v>
      </c>
      <c r="E741" s="404">
        <f>Nedskrivninger!C146</f>
        <v>0</v>
      </c>
      <c r="F741" s="404">
        <f>Nedskrivninger!D146</f>
        <v>0</v>
      </c>
      <c r="G741" s="404">
        <f>Nedskrivninger!E146</f>
        <v>0</v>
      </c>
      <c r="H741" s="404">
        <f>Nedskrivninger!F146</f>
        <v>0</v>
      </c>
      <c r="I741" s="404">
        <f>Nedskrivninger!G146</f>
        <v>0</v>
      </c>
      <c r="J741" s="404">
        <f>Nedskrivninger!H146</f>
        <v>0</v>
      </c>
      <c r="K741" s="404">
        <f>Nedskrivninger!I146</f>
        <v>0</v>
      </c>
      <c r="L741" s="404"/>
      <c r="M741" s="404"/>
      <c r="N741" s="404"/>
      <c r="O741" s="404"/>
      <c r="Q741" s="15">
        <f t="shared" si="65"/>
        <v>25</v>
      </c>
      <c r="R741" s="15" t="str">
        <f t="shared" ca="1" si="66"/>
        <v>Nedskrivninger!G146</v>
      </c>
    </row>
    <row r="742" spans="1:18">
      <c r="A742" s="22" t="str">
        <f t="shared" ca="1" si="63"/>
        <v>Nedskrivninger</v>
      </c>
      <c r="B742" s="22" t="str">
        <f>Nedskrivninger!A149</f>
        <v>Årets driftsførte nedskrivninger/hensættelser</v>
      </c>
      <c r="C742" s="22" t="str">
        <f>Nedskrivninger!B155</f>
        <v>Offentlige myndigheder</v>
      </c>
      <c r="D742" s="123" t="str">
        <f>Nedskrivninger!K155</f>
        <v>Ned_Ned_Udl_Off</v>
      </c>
      <c r="E742" s="404">
        <f>Nedskrivninger!C155</f>
        <v>0</v>
      </c>
      <c r="F742" s="404">
        <f>Nedskrivninger!D155</f>
        <v>0</v>
      </c>
      <c r="G742" s="404">
        <f>Nedskrivninger!E155</f>
        <v>0</v>
      </c>
      <c r="H742" s="404">
        <f>Nedskrivninger!F155</f>
        <v>0</v>
      </c>
      <c r="I742" s="404">
        <f>Nedskrivninger!G155</f>
        <v>0</v>
      </c>
      <c r="J742" s="404">
        <f>Nedskrivninger!H155</f>
        <v>0</v>
      </c>
      <c r="K742" s="404">
        <f>Nedskrivninger!I155</f>
        <v>0</v>
      </c>
      <c r="L742" s="404"/>
      <c r="M742" s="404"/>
      <c r="N742" s="404"/>
      <c r="O742" s="404"/>
      <c r="Q742" s="15">
        <f t="shared" si="64"/>
        <v>15</v>
      </c>
      <c r="R742" s="15" t="str">
        <f t="shared" ca="1" si="60"/>
        <v>Nedskrivninger!G155</v>
      </c>
    </row>
    <row r="743" spans="1:18">
      <c r="A743" s="22" t="str">
        <f t="shared" ca="1" si="63"/>
        <v>Nedskrivninger</v>
      </c>
      <c r="B743" s="22"/>
      <c r="C743" s="22" t="str">
        <f>Nedskrivninger!B156</f>
        <v>Erhverv</v>
      </c>
      <c r="D743" s="123" t="str">
        <f>Nedskrivninger!K156</f>
        <v>Ned_Ned_Udl_Erhv</v>
      </c>
      <c r="E743" s="50">
        <f>Nedskrivninger!C156</f>
        <v>0</v>
      </c>
      <c r="F743" s="50">
        <f>Nedskrivninger!D156</f>
        <v>0</v>
      </c>
      <c r="G743" s="50">
        <f>Nedskrivninger!E156</f>
        <v>0</v>
      </c>
      <c r="H743" s="50">
        <f>Nedskrivninger!F156</f>
        <v>0</v>
      </c>
      <c r="I743" s="50">
        <f>Nedskrivninger!G156</f>
        <v>0</v>
      </c>
      <c r="J743" s="50">
        <f>Nedskrivninger!H156</f>
        <v>0</v>
      </c>
      <c r="K743" s="50">
        <f>Nedskrivninger!I156</f>
        <v>0</v>
      </c>
      <c r="L743" s="404"/>
      <c r="M743" s="404"/>
      <c r="N743" s="404"/>
      <c r="O743" s="404"/>
      <c r="Q743" s="15">
        <f t="shared" si="64"/>
        <v>16</v>
      </c>
      <c r="R743" s="15" t="str">
        <f t="shared" ca="1" si="60"/>
        <v>Nedskrivninger!G156</v>
      </c>
    </row>
    <row r="744" spans="1:18">
      <c r="A744" s="22" t="str">
        <f t="shared" ca="1" si="63"/>
        <v>Nedskrivninger</v>
      </c>
      <c r="B744" s="22"/>
      <c r="C744" s="22" t="str">
        <f>Nedskrivninger!B157</f>
        <v>Private</v>
      </c>
      <c r="D744" s="123" t="str">
        <f>Nedskrivninger!K157</f>
        <v>Ned_Ned_Udl_Priv</v>
      </c>
      <c r="E744" s="50">
        <f>Nedskrivninger!C157</f>
        <v>0</v>
      </c>
      <c r="F744" s="50">
        <f>Nedskrivninger!D157</f>
        <v>0</v>
      </c>
      <c r="G744" s="50">
        <f>Nedskrivninger!E157</f>
        <v>0</v>
      </c>
      <c r="H744" s="50">
        <f>Nedskrivninger!F157</f>
        <v>0</v>
      </c>
      <c r="I744" s="50">
        <f>Nedskrivninger!G157</f>
        <v>0</v>
      </c>
      <c r="J744" s="50">
        <f>Nedskrivninger!H157</f>
        <v>0</v>
      </c>
      <c r="K744" s="50">
        <f>Nedskrivninger!I157</f>
        <v>0</v>
      </c>
      <c r="L744" s="404"/>
      <c r="M744" s="404"/>
      <c r="N744" s="404"/>
      <c r="O744" s="404"/>
      <c r="Q744" s="15">
        <f t="shared" si="64"/>
        <v>16</v>
      </c>
      <c r="R744" s="15" t="str">
        <f t="shared" ca="1" si="60"/>
        <v>Nedskrivninger!G157</v>
      </c>
    </row>
    <row r="745" spans="1:18">
      <c r="A745" s="22" t="str">
        <f t="shared" ca="1" si="63"/>
        <v>Nedskrivninger</v>
      </c>
      <c r="B745" s="22"/>
      <c r="C745" s="22" t="str">
        <f>Nedskrivninger!B158</f>
        <v>Nedskrivninger/hensættelser på udlån og garantidebitorer i alt</v>
      </c>
      <c r="D745" s="123" t="s">
        <v>1261</v>
      </c>
      <c r="E745" s="50">
        <f>Nedskrivninger!C158</f>
        <v>0</v>
      </c>
      <c r="F745" s="50">
        <f>Nedskrivninger!D158</f>
        <v>0</v>
      </c>
      <c r="G745" s="50">
        <f>Nedskrivninger!E158</f>
        <v>0</v>
      </c>
      <c r="H745" s="50">
        <f>Nedskrivninger!F158</f>
        <v>0</v>
      </c>
      <c r="I745" s="50">
        <f>Nedskrivninger!G158</f>
        <v>0</v>
      </c>
      <c r="J745" s="50">
        <f>Nedskrivninger!H158</f>
        <v>0</v>
      </c>
      <c r="K745" s="50">
        <f>Nedskrivninger!I158</f>
        <v>0</v>
      </c>
      <c r="L745" s="404"/>
      <c r="M745" s="404"/>
      <c r="N745" s="404"/>
      <c r="O745" s="404"/>
      <c r="Q745" s="15">
        <f t="shared" si="64"/>
        <v>18</v>
      </c>
      <c r="R745" s="15" t="str">
        <f t="shared" ca="1" si="60"/>
        <v>Nedskrivninger!G158</v>
      </c>
    </row>
    <row r="746" spans="1:18">
      <c r="A746" s="22" t="str">
        <f t="shared" ca="1" si="63"/>
        <v>Nedskrivninger</v>
      </c>
      <c r="B746" s="22" t="str">
        <f>Nedskrivninger!A160</f>
        <v>Udlån mv. opgjort før nedskrivninger/hensættelser fordelt på sektorer (ultimo året)</v>
      </c>
      <c r="C746" s="22" t="str">
        <f>Nedskrivninger!B166</f>
        <v>Offentlige myndigheder</v>
      </c>
      <c r="D746" s="123" t="str">
        <f>Nedskrivninger!K166</f>
        <v>Ned_Udl_Off</v>
      </c>
      <c r="E746" s="50">
        <f>Nedskrivninger!C166</f>
        <v>0</v>
      </c>
      <c r="F746" s="50">
        <f>Nedskrivninger!D166</f>
        <v>0</v>
      </c>
      <c r="G746" s="50">
        <f>Nedskrivninger!E166</f>
        <v>0</v>
      </c>
      <c r="H746" s="50">
        <f>Nedskrivninger!F166</f>
        <v>0</v>
      </c>
      <c r="I746" s="50">
        <f>Nedskrivninger!G166</f>
        <v>0</v>
      </c>
      <c r="J746" s="50">
        <f>Nedskrivninger!H166</f>
        <v>0</v>
      </c>
      <c r="K746" s="50">
        <f>Nedskrivninger!I166</f>
        <v>0</v>
      </c>
      <c r="L746" s="404"/>
      <c r="M746" s="404"/>
      <c r="N746" s="404"/>
      <c r="O746" s="404"/>
      <c r="Q746" s="15">
        <f t="shared" si="64"/>
        <v>11</v>
      </c>
      <c r="R746" s="15" t="str">
        <f t="shared" ca="1" si="60"/>
        <v>Nedskrivninger!G166</v>
      </c>
    </row>
    <row r="747" spans="1:18">
      <c r="A747" s="22" t="str">
        <f t="shared" ca="1" si="63"/>
        <v>Nedskrivninger</v>
      </c>
      <c r="B747" s="22"/>
      <c r="C747" s="22" t="str">
        <f>Nedskrivninger!B167</f>
        <v>Erhverv</v>
      </c>
      <c r="D747" s="123" t="str">
        <f>Nedskrivninger!K167</f>
        <v>Ned_Udl_Erhv</v>
      </c>
      <c r="E747" s="50">
        <f>Nedskrivninger!C167</f>
        <v>0</v>
      </c>
      <c r="F747" s="50">
        <f>Nedskrivninger!D167</f>
        <v>0</v>
      </c>
      <c r="G747" s="50">
        <f>Nedskrivninger!E167</f>
        <v>0</v>
      </c>
      <c r="H747" s="50">
        <f>Nedskrivninger!F167</f>
        <v>0</v>
      </c>
      <c r="I747" s="50">
        <f>Nedskrivninger!G167</f>
        <v>0</v>
      </c>
      <c r="J747" s="50">
        <f>Nedskrivninger!H167</f>
        <v>0</v>
      </c>
      <c r="K747" s="50">
        <f>Nedskrivninger!I167</f>
        <v>0</v>
      </c>
      <c r="L747" s="404"/>
      <c r="M747" s="404"/>
      <c r="N747" s="404"/>
      <c r="O747" s="404"/>
      <c r="Q747" s="15">
        <f t="shared" si="64"/>
        <v>12</v>
      </c>
      <c r="R747" s="15" t="str">
        <f t="shared" ca="1" si="60"/>
        <v>Nedskrivninger!G167</v>
      </c>
    </row>
    <row r="748" spans="1:18">
      <c r="A748" s="22" t="str">
        <f t="shared" ca="1" si="63"/>
        <v>Nedskrivninger</v>
      </c>
      <c r="B748" s="22"/>
      <c r="C748" s="22" t="str">
        <f>Nedskrivninger!B168</f>
        <v>Private</v>
      </c>
      <c r="D748" s="123" t="str">
        <f>Nedskrivninger!K168</f>
        <v>Ned_Udl_Priv</v>
      </c>
      <c r="E748" s="50">
        <f>Nedskrivninger!C168</f>
        <v>0</v>
      </c>
      <c r="F748" s="50">
        <f>Nedskrivninger!D168</f>
        <v>0</v>
      </c>
      <c r="G748" s="50">
        <f>Nedskrivninger!E168</f>
        <v>0</v>
      </c>
      <c r="H748" s="50">
        <f>Nedskrivninger!F168</f>
        <v>0</v>
      </c>
      <c r="I748" s="50">
        <f>Nedskrivninger!G168</f>
        <v>0</v>
      </c>
      <c r="J748" s="50">
        <f>Nedskrivninger!H168</f>
        <v>0</v>
      </c>
      <c r="K748" s="50">
        <f>Nedskrivninger!I168</f>
        <v>0</v>
      </c>
      <c r="L748" s="404"/>
      <c r="M748" s="404"/>
      <c r="N748" s="404"/>
      <c r="O748" s="404"/>
      <c r="Q748" s="15">
        <f t="shared" si="64"/>
        <v>12</v>
      </c>
      <c r="R748" s="15" t="str">
        <f t="shared" ca="1" si="60"/>
        <v>Nedskrivninger!G168</v>
      </c>
    </row>
    <row r="749" spans="1:18">
      <c r="A749" s="22" t="str">
        <f t="shared" ca="1" si="63"/>
        <v>Nedskrivninger</v>
      </c>
      <c r="B749" s="22"/>
      <c r="C749" s="22" t="str">
        <f>Nedskrivninger!B169</f>
        <v>Udlån og garantidebitorer i alt</v>
      </c>
      <c r="D749" s="123" t="s">
        <v>1262</v>
      </c>
      <c r="E749" s="50">
        <f>Nedskrivninger!C169</f>
        <v>0</v>
      </c>
      <c r="F749" s="50">
        <f>Nedskrivninger!D169</f>
        <v>0</v>
      </c>
      <c r="G749" s="50">
        <f>Nedskrivninger!E169</f>
        <v>0</v>
      </c>
      <c r="H749" s="50">
        <f>Nedskrivninger!F169</f>
        <v>0</v>
      </c>
      <c r="I749" s="50">
        <f>Nedskrivninger!G169</f>
        <v>0</v>
      </c>
      <c r="J749" s="50">
        <f>Nedskrivninger!H169</f>
        <v>0</v>
      </c>
      <c r="K749" s="50">
        <f>Nedskrivninger!I169</f>
        <v>0</v>
      </c>
      <c r="L749" s="404"/>
      <c r="M749" s="404"/>
      <c r="N749" s="404"/>
      <c r="O749" s="404"/>
      <c r="Q749" s="15">
        <f t="shared" si="64"/>
        <v>14</v>
      </c>
      <c r="R749" s="15" t="str">
        <f ca="1">MID(_xlfn.FORMULATEXT(I749),2,300)</f>
        <v>Nedskrivninger!G169</v>
      </c>
    </row>
    <row r="750" spans="1:18">
      <c r="A750" s="407" t="str">
        <f t="shared" ca="1" si="63"/>
        <v>'Nedskrivninger på brancher'</v>
      </c>
      <c r="B750" s="407" t="str">
        <f>'Nedskrivninger på brancher'!A1</f>
        <v>Årets driftsførte nedskrivninger/hensættelser på udlån og garantidebitorer for danske erhvervskunder fordelt på brancher</v>
      </c>
      <c r="C750" s="408" t="str">
        <f>'Nedskrivninger på brancher'!B8</f>
        <v>Landbrug, jagt og skovbrug og fiskeri</v>
      </c>
      <c r="D750" s="408" t="str">
        <f>'Nedskrivninger på brancher'!H8</f>
        <v>Nedb_Ned_DK_Erhv_Landb</v>
      </c>
      <c r="E750" s="409">
        <f>'Nedskrivninger på brancher'!C8</f>
        <v>0</v>
      </c>
      <c r="F750" s="407"/>
      <c r="G750" s="410"/>
      <c r="H750" s="410"/>
      <c r="I750" s="410">
        <f>'Nedskrivninger på brancher'!D8</f>
        <v>0</v>
      </c>
      <c r="J750" s="410">
        <f>'Nedskrivninger på brancher'!E8</f>
        <v>0</v>
      </c>
      <c r="K750" s="410">
        <f>'Nedskrivninger på brancher'!F8</f>
        <v>0</v>
      </c>
      <c r="L750" s="410"/>
      <c r="M750" s="410"/>
      <c r="N750" s="410"/>
      <c r="O750" s="410"/>
      <c r="Q750" s="15">
        <f t="shared" si="64"/>
        <v>22</v>
      </c>
      <c r="R750" s="15" t="str">
        <f ca="1">MID(_xlfn.FORMULATEXT(I750),2,300)</f>
        <v>'Nedskrivninger på brancher'!D8</v>
      </c>
    </row>
    <row r="751" spans="1:18">
      <c r="A751" s="407" t="str">
        <f t="shared" ca="1" si="63"/>
        <v>'Nedskrivninger på brancher'</v>
      </c>
      <c r="B751" s="407"/>
      <c r="C751" s="408" t="str">
        <f>'Nedskrivninger på brancher'!B9</f>
        <v>Industri og råstofindvinding</v>
      </c>
      <c r="D751" s="408" t="str">
        <f>'Nedskrivninger på brancher'!H9</f>
        <v>Nedb_Ned_DK_Erhv_Indu</v>
      </c>
      <c r="E751" s="409">
        <f>'Nedskrivninger på brancher'!C9</f>
        <v>0</v>
      </c>
      <c r="F751" s="407"/>
      <c r="G751" s="410"/>
      <c r="H751" s="410"/>
      <c r="I751" s="410">
        <f>'Nedskrivninger på brancher'!D9</f>
        <v>0</v>
      </c>
      <c r="J751" s="410">
        <f>'Nedskrivninger på brancher'!E9</f>
        <v>0</v>
      </c>
      <c r="K751" s="410">
        <f>'Nedskrivninger på brancher'!F9</f>
        <v>0</v>
      </c>
      <c r="L751" s="410"/>
      <c r="M751" s="410"/>
      <c r="N751" s="410"/>
      <c r="O751" s="410"/>
      <c r="Q751" s="15">
        <f t="shared" si="64"/>
        <v>21</v>
      </c>
      <c r="R751" s="15" t="str">
        <f t="shared" ca="1" si="60"/>
        <v>'Nedskrivninger på brancher'!D9</v>
      </c>
    </row>
    <row r="752" spans="1:18">
      <c r="A752" s="407" t="str">
        <f t="shared" ca="1" si="63"/>
        <v>'Nedskrivninger på brancher'</v>
      </c>
      <c r="B752" s="407"/>
      <c r="C752" s="408" t="str">
        <f>'Nedskrivninger på brancher'!B10</f>
        <v>Bygge og anlæg</v>
      </c>
      <c r="D752" s="408" t="str">
        <f>'Nedskrivninger på brancher'!H10</f>
        <v>Nedb_Ned_DK_Erhv_Bygge</v>
      </c>
      <c r="E752" s="409">
        <f>'Nedskrivninger på brancher'!C10</f>
        <v>0</v>
      </c>
      <c r="F752" s="407"/>
      <c r="G752" s="410"/>
      <c r="H752" s="410"/>
      <c r="I752" s="410">
        <f>'Nedskrivninger på brancher'!D10</f>
        <v>0</v>
      </c>
      <c r="J752" s="410">
        <f>'Nedskrivninger på brancher'!E10</f>
        <v>0</v>
      </c>
      <c r="K752" s="410">
        <f>'Nedskrivninger på brancher'!F10</f>
        <v>0</v>
      </c>
      <c r="L752" s="410"/>
      <c r="M752" s="410"/>
      <c r="N752" s="410"/>
      <c r="O752" s="410"/>
      <c r="Q752" s="15">
        <f t="shared" si="64"/>
        <v>22</v>
      </c>
      <c r="R752" s="15" t="str">
        <f t="shared" ca="1" si="60"/>
        <v>'Nedskrivninger på brancher'!D10</v>
      </c>
    </row>
    <row r="753" spans="1:18">
      <c r="A753" s="407" t="str">
        <f t="shared" ca="1" si="63"/>
        <v>'Nedskrivninger på brancher'</v>
      </c>
      <c r="B753" s="407"/>
      <c r="C753" s="408" t="str">
        <f>'Nedskrivninger på brancher'!B11</f>
        <v>Handel</v>
      </c>
      <c r="D753" s="408" t="str">
        <f>'Nedskrivninger på brancher'!H11</f>
        <v>Nedb_Ned_DK_Erhv_Handel</v>
      </c>
      <c r="E753" s="409">
        <f>'Nedskrivninger på brancher'!C11</f>
        <v>0</v>
      </c>
      <c r="F753" s="407"/>
      <c r="G753" s="410"/>
      <c r="H753" s="410"/>
      <c r="I753" s="410">
        <f>'Nedskrivninger på brancher'!D11</f>
        <v>0</v>
      </c>
      <c r="J753" s="410">
        <f>'Nedskrivninger på brancher'!E11</f>
        <v>0</v>
      </c>
      <c r="K753" s="410">
        <f>'Nedskrivninger på brancher'!F11</f>
        <v>0</v>
      </c>
      <c r="L753" s="410"/>
      <c r="M753" s="410"/>
      <c r="N753" s="410"/>
      <c r="O753" s="410"/>
      <c r="Q753" s="15">
        <f t="shared" si="64"/>
        <v>23</v>
      </c>
      <c r="R753" s="15" t="str">
        <f t="shared" ca="1" si="60"/>
        <v>'Nedskrivninger på brancher'!D11</v>
      </c>
    </row>
    <row r="754" spans="1:18">
      <c r="A754" s="407" t="str">
        <f t="shared" ca="1" si="63"/>
        <v>'Nedskrivninger på brancher'</v>
      </c>
      <c r="B754" s="407"/>
      <c r="C754" s="411" t="str">
        <f>'Nedskrivninger på brancher'!B12</f>
        <v>Fast ejendom</v>
      </c>
      <c r="D754" s="408" t="str">
        <f>'Nedskrivninger på brancher'!H12</f>
        <v>Nedb_Ned_DK_Erhv_Fast</v>
      </c>
      <c r="E754" s="409">
        <f>'Nedskrivninger på brancher'!C12</f>
        <v>0</v>
      </c>
      <c r="F754" s="407"/>
      <c r="G754" s="410"/>
      <c r="H754" s="410"/>
      <c r="I754" s="410">
        <f>'Nedskrivninger på brancher'!D12</f>
        <v>0</v>
      </c>
      <c r="J754" s="410">
        <f>'Nedskrivninger på brancher'!E12</f>
        <v>0</v>
      </c>
      <c r="K754" s="410">
        <f>'Nedskrivninger på brancher'!F12</f>
        <v>0</v>
      </c>
      <c r="L754" s="410"/>
      <c r="M754" s="410"/>
      <c r="N754" s="410"/>
      <c r="O754" s="410"/>
      <c r="Q754" s="15">
        <f t="shared" si="64"/>
        <v>21</v>
      </c>
      <c r="R754" s="15" t="str">
        <f t="shared" ca="1" si="60"/>
        <v>'Nedskrivninger på brancher'!D12</v>
      </c>
    </row>
    <row r="755" spans="1:18">
      <c r="A755" s="407" t="str">
        <f t="shared" ca="1" si="63"/>
        <v>'Nedskrivninger på brancher'</v>
      </c>
      <c r="B755" s="407"/>
      <c r="C755" s="408" t="str">
        <f>'Nedskrivninger på brancher'!B13</f>
        <v>… heraf: Almennyttige boligselskaber</v>
      </c>
      <c r="D755" s="408" t="str">
        <f>'Nedskrivninger på brancher'!H13</f>
        <v>Nedb_Ned_DK_Erhv_Fast_A</v>
      </c>
      <c r="E755" s="409">
        <f>'Nedskrivninger på brancher'!C13</f>
        <v>0</v>
      </c>
      <c r="F755" s="407"/>
      <c r="G755" s="410"/>
      <c r="H755" s="410"/>
      <c r="I755" s="410">
        <f>'Nedskrivninger på brancher'!D13</f>
        <v>0</v>
      </c>
      <c r="J755" s="410">
        <f>'Nedskrivninger på brancher'!E13</f>
        <v>0</v>
      </c>
      <c r="K755" s="410">
        <f>'Nedskrivninger på brancher'!F13</f>
        <v>0</v>
      </c>
      <c r="L755" s="410"/>
      <c r="M755" s="410"/>
      <c r="N755" s="410"/>
      <c r="O755" s="410"/>
      <c r="Q755" s="15">
        <f t="shared" si="64"/>
        <v>23</v>
      </c>
      <c r="R755" s="15" t="str">
        <f t="shared" ca="1" si="60"/>
        <v>'Nedskrivninger på brancher'!D13</v>
      </c>
    </row>
    <row r="756" spans="1:18">
      <c r="A756" s="407" t="str">
        <f t="shared" ca="1" si="63"/>
        <v>'Nedskrivninger på brancher'</v>
      </c>
      <c r="B756" s="407"/>
      <c r="C756" s="408" t="str">
        <f>'Nedskrivninger på brancher'!B14</f>
        <v>… heraf: Private andelsboligforeninger</v>
      </c>
      <c r="D756" s="408" t="str">
        <f>'Nedskrivninger på brancher'!H14</f>
        <v>Nedb_Ned_DK_Erhv_Fast_P</v>
      </c>
      <c r="E756" s="409">
        <f>'Nedskrivninger på brancher'!C14</f>
        <v>0</v>
      </c>
      <c r="F756" s="407"/>
      <c r="G756" s="410"/>
      <c r="H756" s="410"/>
      <c r="I756" s="410">
        <f>'Nedskrivninger på brancher'!D14</f>
        <v>0</v>
      </c>
      <c r="J756" s="410">
        <f>'Nedskrivninger på brancher'!E14</f>
        <v>0</v>
      </c>
      <c r="K756" s="410">
        <f>'Nedskrivninger på brancher'!F14</f>
        <v>0</v>
      </c>
      <c r="L756" s="410"/>
      <c r="M756" s="410"/>
      <c r="N756" s="410"/>
      <c r="O756" s="410"/>
      <c r="Q756" s="15">
        <f t="shared" si="64"/>
        <v>23</v>
      </c>
      <c r="R756" s="15" t="str">
        <f t="shared" ca="1" si="60"/>
        <v>'Nedskrivninger på brancher'!D14</v>
      </c>
    </row>
    <row r="757" spans="1:18">
      <c r="A757" s="407" t="str">
        <f t="shared" ref="A757" ca="1" si="67">MID(R757,1,FIND("!",R757,1)-1)</f>
        <v>'Nedskrivninger på brancher'</v>
      </c>
      <c r="B757" s="407"/>
      <c r="C757" s="408" t="str">
        <f>'Nedskrivninger på brancher'!B15</f>
        <v>… heraf: Gennemførsel af byggeprojekter</v>
      </c>
      <c r="D757" s="408" t="str">
        <f>'Nedskrivninger på brancher'!H15</f>
        <v>Nedb_Ned_DK_Erhv_Fast_B</v>
      </c>
      <c r="E757" s="409">
        <f>'Nedskrivninger på brancher'!C15</f>
        <v>0</v>
      </c>
      <c r="F757" s="407"/>
      <c r="G757" s="410"/>
      <c r="H757" s="410"/>
      <c r="I757" s="410">
        <f>'Nedskrivninger på brancher'!D15</f>
        <v>0</v>
      </c>
      <c r="J757" s="410">
        <f>'Nedskrivninger på brancher'!E15</f>
        <v>0</v>
      </c>
      <c r="K757" s="410">
        <f>'Nedskrivninger på brancher'!F15</f>
        <v>0</v>
      </c>
      <c r="L757" s="410"/>
      <c r="M757" s="410"/>
      <c r="N757" s="410"/>
      <c r="O757" s="410"/>
      <c r="Q757" s="15">
        <f t="shared" ref="Q757:Q785" si="68">LEN(D757)</f>
        <v>23</v>
      </c>
      <c r="R757" s="15" t="str">
        <f t="shared" ref="R757:R785" ca="1" si="69">MID(_xlfn.FORMULATEXT(I757),2,300)</f>
        <v>'Nedskrivninger på brancher'!D15</v>
      </c>
    </row>
    <row r="758" spans="1:18">
      <c r="A758" s="407" t="str">
        <f t="shared" ca="1" si="63"/>
        <v>'Nedskrivninger på brancher'</v>
      </c>
      <c r="B758" s="407"/>
      <c r="C758" s="411" t="str">
        <f>'Nedskrivninger på brancher'!B16</f>
        <v>Energiforsyning</v>
      </c>
      <c r="D758" s="408" t="str">
        <f>'Nedskrivninger på brancher'!H16</f>
        <v>Nedb_Ned_DK_Erhv_Energi</v>
      </c>
      <c r="E758" s="409">
        <f>'Nedskrivninger på brancher'!C16</f>
        <v>0</v>
      </c>
      <c r="F758" s="407"/>
      <c r="G758" s="410"/>
      <c r="H758" s="410"/>
      <c r="I758" s="410">
        <f>'Nedskrivninger på brancher'!D16</f>
        <v>0</v>
      </c>
      <c r="J758" s="410">
        <f>'Nedskrivninger på brancher'!E16</f>
        <v>0</v>
      </c>
      <c r="K758" s="410">
        <f>'Nedskrivninger på brancher'!F16</f>
        <v>0</v>
      </c>
      <c r="L758" s="410"/>
      <c r="M758" s="410"/>
      <c r="N758" s="410"/>
      <c r="O758" s="410"/>
      <c r="Q758" s="15">
        <f t="shared" si="68"/>
        <v>23</v>
      </c>
      <c r="R758" s="15" t="str">
        <f t="shared" ca="1" si="69"/>
        <v>'Nedskrivninger på brancher'!D16</v>
      </c>
    </row>
    <row r="759" spans="1:18">
      <c r="A759" s="407" t="str">
        <f t="shared" ca="1" si="63"/>
        <v>'Nedskrivninger på brancher'</v>
      </c>
      <c r="B759" s="407"/>
      <c r="C759" s="411" t="str">
        <f>'Nedskrivninger på brancher'!B17</f>
        <v>Transport, hoteller og restauranter</v>
      </c>
      <c r="D759" s="408" t="str">
        <f>'Nedskrivninger på brancher'!H17</f>
        <v>Nedb_Ned_DK_Erhv_Trans</v>
      </c>
      <c r="E759" s="409">
        <f>'Nedskrivninger på brancher'!C17</f>
        <v>0</v>
      </c>
      <c r="F759" s="407"/>
      <c r="G759" s="410"/>
      <c r="H759" s="410"/>
      <c r="I759" s="410">
        <f>'Nedskrivninger på brancher'!D17</f>
        <v>0</v>
      </c>
      <c r="J759" s="410">
        <f>'Nedskrivninger på brancher'!E17</f>
        <v>0</v>
      </c>
      <c r="K759" s="410">
        <f>'Nedskrivninger på brancher'!F17</f>
        <v>0</v>
      </c>
      <c r="L759" s="410"/>
      <c r="M759" s="410"/>
      <c r="N759" s="410"/>
      <c r="O759" s="410"/>
      <c r="Q759" s="15">
        <f t="shared" si="68"/>
        <v>22</v>
      </c>
      <c r="R759" s="15" t="str">
        <f t="shared" ca="1" si="69"/>
        <v>'Nedskrivninger på brancher'!D17</v>
      </c>
    </row>
    <row r="760" spans="1:18">
      <c r="A760" s="407" t="str">
        <f t="shared" ca="1" si="63"/>
        <v>'Nedskrivninger på brancher'</v>
      </c>
      <c r="B760" s="407"/>
      <c r="C760" s="411" t="str">
        <f>'Nedskrivninger på brancher'!B18</f>
        <v>Information og kommunikation</v>
      </c>
      <c r="D760" s="408" t="str">
        <f>'Nedskrivninger på brancher'!H18</f>
        <v>Nedb_Ned_DK_Erhv_Info</v>
      </c>
      <c r="E760" s="409">
        <f>'Nedskrivninger på brancher'!C18</f>
        <v>0</v>
      </c>
      <c r="F760" s="407"/>
      <c r="G760" s="410"/>
      <c r="H760" s="410"/>
      <c r="I760" s="410">
        <f>'Nedskrivninger på brancher'!D18</f>
        <v>0</v>
      </c>
      <c r="J760" s="410">
        <f>'Nedskrivninger på brancher'!E18</f>
        <v>0</v>
      </c>
      <c r="K760" s="410">
        <f>'Nedskrivninger på brancher'!F18</f>
        <v>0</v>
      </c>
      <c r="L760" s="410"/>
      <c r="M760" s="410"/>
      <c r="N760" s="410"/>
      <c r="O760" s="410"/>
      <c r="Q760" s="15">
        <f t="shared" si="68"/>
        <v>21</v>
      </c>
      <c r="R760" s="15" t="str">
        <f t="shared" ca="1" si="69"/>
        <v>'Nedskrivninger på brancher'!D18</v>
      </c>
    </row>
    <row r="761" spans="1:18">
      <c r="A761" s="407" t="str">
        <f t="shared" ca="1" si="63"/>
        <v>'Nedskrivninger på brancher'</v>
      </c>
      <c r="B761" s="407"/>
      <c r="C761" s="411" t="str">
        <f>'Nedskrivninger på brancher'!B19</f>
        <v>Finansiering og forsikring</v>
      </c>
      <c r="D761" s="408" t="str">
        <f>'Nedskrivninger på brancher'!H19</f>
        <v>Nedb_Ned_DK_Erhv_Fin</v>
      </c>
      <c r="E761" s="409">
        <f>'Nedskrivninger på brancher'!C19</f>
        <v>0</v>
      </c>
      <c r="F761" s="407"/>
      <c r="G761" s="410"/>
      <c r="H761" s="410"/>
      <c r="I761" s="410">
        <f>'Nedskrivninger på brancher'!D19</f>
        <v>0</v>
      </c>
      <c r="J761" s="410">
        <f>'Nedskrivninger på brancher'!E19</f>
        <v>0</v>
      </c>
      <c r="K761" s="410">
        <f>'Nedskrivninger på brancher'!F19</f>
        <v>0</v>
      </c>
      <c r="L761" s="410"/>
      <c r="M761" s="410"/>
      <c r="N761" s="410"/>
      <c r="O761" s="410"/>
      <c r="Q761" s="15">
        <f t="shared" si="68"/>
        <v>20</v>
      </c>
      <c r="R761" s="15" t="str">
        <f t="shared" ca="1" si="69"/>
        <v>'Nedskrivninger på brancher'!D19</v>
      </c>
    </row>
    <row r="762" spans="1:18">
      <c r="A762" s="407" t="str">
        <f t="shared" ca="1" si="63"/>
        <v>'Nedskrivninger på brancher'</v>
      </c>
      <c r="B762" s="407"/>
      <c r="C762" s="411" t="str">
        <f>'Nedskrivninger på brancher'!B20</f>
        <v>Øvrige erhverv</v>
      </c>
      <c r="D762" s="408" t="str">
        <f>'Nedskrivninger på brancher'!H20</f>
        <v>Nedb_Ned_DK_Erhv_Andre</v>
      </c>
      <c r="E762" s="409">
        <f>'Nedskrivninger på brancher'!C20</f>
        <v>0</v>
      </c>
      <c r="F762" s="407"/>
      <c r="G762" s="410"/>
      <c r="H762" s="410"/>
      <c r="I762" s="410">
        <f>'Nedskrivninger på brancher'!D20</f>
        <v>0</v>
      </c>
      <c r="J762" s="410">
        <f>'Nedskrivninger på brancher'!E20</f>
        <v>0</v>
      </c>
      <c r="K762" s="410">
        <f>'Nedskrivninger på brancher'!F20</f>
        <v>0</v>
      </c>
      <c r="L762" s="410"/>
      <c r="M762" s="410"/>
      <c r="N762" s="410"/>
      <c r="O762" s="410"/>
      <c r="Q762" s="15">
        <f t="shared" si="68"/>
        <v>22</v>
      </c>
      <c r="R762" s="15" t="str">
        <f t="shared" ca="1" si="69"/>
        <v>'Nedskrivninger på brancher'!D20</v>
      </c>
    </row>
    <row r="763" spans="1:18">
      <c r="A763" s="407" t="str">
        <f t="shared" ca="1" si="63"/>
        <v>'Nedskrivninger på brancher'</v>
      </c>
      <c r="B763" s="407"/>
      <c r="C763" s="411" t="str">
        <f>'Nedskrivninger på brancher'!B21</f>
        <v>Danske erhvervskunder i alt</v>
      </c>
      <c r="D763" s="408" t="str">
        <f>'Nedskrivninger på brancher'!H21</f>
        <v>Nedb_Ned_DK_Erhv_Ialt</v>
      </c>
      <c r="E763" s="409">
        <f>'Nedskrivninger på brancher'!C21</f>
        <v>0</v>
      </c>
      <c r="F763" s="407"/>
      <c r="G763" s="410"/>
      <c r="H763" s="410"/>
      <c r="I763" s="410">
        <f>'Nedskrivninger på brancher'!D21</f>
        <v>0</v>
      </c>
      <c r="J763" s="410">
        <f>'Nedskrivninger på brancher'!E21</f>
        <v>0</v>
      </c>
      <c r="K763" s="410">
        <f>'Nedskrivninger på brancher'!F21</f>
        <v>0</v>
      </c>
      <c r="L763" s="410"/>
      <c r="M763" s="410"/>
      <c r="N763" s="410"/>
      <c r="O763" s="410"/>
      <c r="Q763" s="15">
        <f t="shared" si="68"/>
        <v>21</v>
      </c>
      <c r="R763" s="15" t="str">
        <f t="shared" ca="1" si="69"/>
        <v>'Nedskrivninger på brancher'!D21</v>
      </c>
    </row>
    <row r="764" spans="1:18">
      <c r="A764" s="407" t="str">
        <f t="shared" ca="1" si="63"/>
        <v>'Nedskrivninger på brancher'</v>
      </c>
      <c r="B764" s="407" t="str">
        <f>'Nedskrivninger på brancher'!A27</f>
        <v>Udlån og garantidebitorer opgjort før nedskrivninger/hensættelser for danske erhvervskunder fordelt på brancher</v>
      </c>
      <c r="C764" s="408" t="str">
        <f>'Nedskrivninger på brancher'!B34</f>
        <v>Landbrug, jagt og skovbrug og fiskeri</v>
      </c>
      <c r="D764" s="408" t="str">
        <f>'Nedskrivninger på brancher'!H34</f>
        <v>Nedb_Udl_DK_Erhv_Landb</v>
      </c>
      <c r="E764" s="409">
        <f>'Nedskrivninger på brancher'!C34</f>
        <v>0</v>
      </c>
      <c r="F764" s="407"/>
      <c r="G764" s="410"/>
      <c r="H764" s="410"/>
      <c r="I764" s="410">
        <f>'Nedskrivninger på brancher'!D34</f>
        <v>0</v>
      </c>
      <c r="J764" s="410">
        <f>'Nedskrivninger på brancher'!E34</f>
        <v>0</v>
      </c>
      <c r="K764" s="410">
        <f>'Nedskrivninger på brancher'!F34</f>
        <v>0</v>
      </c>
      <c r="L764" s="410"/>
      <c r="M764" s="410"/>
      <c r="N764" s="410"/>
      <c r="O764" s="410"/>
      <c r="Q764" s="15">
        <f t="shared" si="68"/>
        <v>22</v>
      </c>
      <c r="R764" s="15" t="str">
        <f t="shared" ca="1" si="69"/>
        <v>'Nedskrivninger på brancher'!D34</v>
      </c>
    </row>
    <row r="765" spans="1:18">
      <c r="A765" s="407" t="str">
        <f t="shared" ca="1" si="63"/>
        <v>'Nedskrivninger på brancher'</v>
      </c>
      <c r="B765" s="407"/>
      <c r="C765" s="408" t="str">
        <f>'Nedskrivninger på brancher'!B35</f>
        <v>Industri og råstofindvinding</v>
      </c>
      <c r="D765" s="408" t="str">
        <f>'Nedskrivninger på brancher'!H35</f>
        <v>Nedb_Udl_DK_Erhv_Indu</v>
      </c>
      <c r="E765" s="409">
        <f>'Nedskrivninger på brancher'!C35</f>
        <v>0</v>
      </c>
      <c r="F765" s="407"/>
      <c r="G765" s="410"/>
      <c r="H765" s="410"/>
      <c r="I765" s="410">
        <f>'Nedskrivninger på brancher'!D35</f>
        <v>0</v>
      </c>
      <c r="J765" s="410">
        <f>'Nedskrivninger på brancher'!E35</f>
        <v>0</v>
      </c>
      <c r="K765" s="410">
        <f>'Nedskrivninger på brancher'!F35</f>
        <v>0</v>
      </c>
      <c r="L765" s="410"/>
      <c r="M765" s="410"/>
      <c r="N765" s="410"/>
      <c r="O765" s="410"/>
      <c r="Q765" s="15">
        <f t="shared" si="68"/>
        <v>21</v>
      </c>
      <c r="R765" s="15" t="str">
        <f t="shared" ca="1" si="69"/>
        <v>'Nedskrivninger på brancher'!D35</v>
      </c>
    </row>
    <row r="766" spans="1:18">
      <c r="A766" s="407" t="str">
        <f t="shared" ca="1" si="63"/>
        <v>'Nedskrivninger på brancher'</v>
      </c>
      <c r="B766" s="407"/>
      <c r="C766" s="408" t="str">
        <f>'Nedskrivninger på brancher'!B36</f>
        <v>Bygge og anlæg</v>
      </c>
      <c r="D766" s="408" t="str">
        <f>'Nedskrivninger på brancher'!H36</f>
        <v>Nedb_Udl_DK_Erhv_Bygge</v>
      </c>
      <c r="E766" s="409">
        <f>'Nedskrivninger på brancher'!C36</f>
        <v>0</v>
      </c>
      <c r="F766" s="407"/>
      <c r="G766" s="410"/>
      <c r="H766" s="410"/>
      <c r="I766" s="410">
        <f>'Nedskrivninger på brancher'!D36</f>
        <v>0</v>
      </c>
      <c r="J766" s="410">
        <f>'Nedskrivninger på brancher'!E36</f>
        <v>0</v>
      </c>
      <c r="K766" s="410">
        <f>'Nedskrivninger på brancher'!F36</f>
        <v>0</v>
      </c>
      <c r="L766" s="410"/>
      <c r="M766" s="410"/>
      <c r="N766" s="410"/>
      <c r="O766" s="410"/>
      <c r="Q766" s="15">
        <f t="shared" si="68"/>
        <v>22</v>
      </c>
      <c r="R766" s="15" t="str">
        <f t="shared" ca="1" si="69"/>
        <v>'Nedskrivninger på brancher'!D36</v>
      </c>
    </row>
    <row r="767" spans="1:18">
      <c r="A767" s="407" t="str">
        <f t="shared" ca="1" si="63"/>
        <v>'Nedskrivninger på brancher'</v>
      </c>
      <c r="B767" s="407"/>
      <c r="C767" s="408" t="str">
        <f>'Nedskrivninger på brancher'!B37</f>
        <v>Handel</v>
      </c>
      <c r="D767" s="408" t="str">
        <f>'Nedskrivninger på brancher'!H37</f>
        <v>Nedb_Udl_DK_Erhv_Handel</v>
      </c>
      <c r="E767" s="409">
        <f>'Nedskrivninger på brancher'!C37</f>
        <v>0</v>
      </c>
      <c r="F767" s="407"/>
      <c r="G767" s="410"/>
      <c r="H767" s="410"/>
      <c r="I767" s="410">
        <f>'Nedskrivninger på brancher'!D37</f>
        <v>0</v>
      </c>
      <c r="J767" s="410">
        <f>'Nedskrivninger på brancher'!E37</f>
        <v>0</v>
      </c>
      <c r="K767" s="410">
        <f>'Nedskrivninger på brancher'!F37</f>
        <v>0</v>
      </c>
      <c r="L767" s="410"/>
      <c r="M767" s="410"/>
      <c r="N767" s="410"/>
      <c r="O767" s="410"/>
      <c r="Q767" s="15">
        <f t="shared" si="68"/>
        <v>23</v>
      </c>
      <c r="R767" s="15" t="str">
        <f t="shared" ca="1" si="69"/>
        <v>'Nedskrivninger på brancher'!D37</v>
      </c>
    </row>
    <row r="768" spans="1:18">
      <c r="A768" s="407" t="str">
        <f t="shared" ca="1" si="63"/>
        <v>'Nedskrivninger på brancher'</v>
      </c>
      <c r="B768" s="407"/>
      <c r="C768" s="411" t="str">
        <f>'Nedskrivninger på brancher'!B38</f>
        <v>Fast ejendom</v>
      </c>
      <c r="D768" s="408" t="str">
        <f>'Nedskrivninger på brancher'!H38</f>
        <v>Nedb_Udl_DK_Erhv_Fast</v>
      </c>
      <c r="E768" s="409">
        <f>'Nedskrivninger på brancher'!C38</f>
        <v>0</v>
      </c>
      <c r="F768" s="407"/>
      <c r="G768" s="410"/>
      <c r="H768" s="410"/>
      <c r="I768" s="410">
        <f>'Nedskrivninger på brancher'!D38</f>
        <v>0</v>
      </c>
      <c r="J768" s="410">
        <f>'Nedskrivninger på brancher'!E38</f>
        <v>0</v>
      </c>
      <c r="K768" s="410">
        <f>'Nedskrivninger på brancher'!F38</f>
        <v>0</v>
      </c>
      <c r="L768" s="410"/>
      <c r="M768" s="410"/>
      <c r="N768" s="410"/>
      <c r="O768" s="410"/>
      <c r="Q768" s="15">
        <f t="shared" si="68"/>
        <v>21</v>
      </c>
      <c r="R768" s="15" t="str">
        <f t="shared" ca="1" si="69"/>
        <v>'Nedskrivninger på brancher'!D38</v>
      </c>
    </row>
    <row r="769" spans="1:18">
      <c r="A769" s="407" t="str">
        <f t="shared" ca="1" si="63"/>
        <v>'Nedskrivninger på brancher'</v>
      </c>
      <c r="B769" s="407"/>
      <c r="C769" s="408" t="str">
        <f>'Nedskrivninger på brancher'!B39</f>
        <v>… heraf: Almennyttige boligselskaber</v>
      </c>
      <c r="D769" s="408" t="str">
        <f>'Nedskrivninger på brancher'!H39</f>
        <v>Nedb_Udl_DK_Erhv_Fast_A</v>
      </c>
      <c r="E769" s="409">
        <f>'Nedskrivninger på brancher'!C39</f>
        <v>0</v>
      </c>
      <c r="F769" s="407"/>
      <c r="G769" s="410"/>
      <c r="H769" s="410"/>
      <c r="I769" s="410">
        <f>'Nedskrivninger på brancher'!D39</f>
        <v>0</v>
      </c>
      <c r="J769" s="410">
        <f>'Nedskrivninger på brancher'!E39</f>
        <v>0</v>
      </c>
      <c r="K769" s="410">
        <f>'Nedskrivninger på brancher'!F39</f>
        <v>0</v>
      </c>
      <c r="L769" s="410"/>
      <c r="M769" s="410"/>
      <c r="N769" s="410"/>
      <c r="O769" s="410"/>
      <c r="Q769" s="15">
        <f t="shared" si="68"/>
        <v>23</v>
      </c>
      <c r="R769" s="15" t="str">
        <f t="shared" ca="1" si="69"/>
        <v>'Nedskrivninger på brancher'!D39</v>
      </c>
    </row>
    <row r="770" spans="1:18">
      <c r="A770" s="407" t="str">
        <f t="shared" ca="1" si="63"/>
        <v>'Nedskrivninger på brancher'</v>
      </c>
      <c r="B770" s="407"/>
      <c r="C770" s="408" t="str">
        <f>'Nedskrivninger på brancher'!B40</f>
        <v>… heraf: Private andelsboligforeninger</v>
      </c>
      <c r="D770" s="408" t="str">
        <f>'Nedskrivninger på brancher'!H40</f>
        <v>Nedb_Udl_DK_Erhv_Fast_P</v>
      </c>
      <c r="E770" s="409">
        <f>'Nedskrivninger på brancher'!C40</f>
        <v>0</v>
      </c>
      <c r="F770" s="407"/>
      <c r="G770" s="410"/>
      <c r="H770" s="410"/>
      <c r="I770" s="410">
        <f>'Nedskrivninger på brancher'!D40</f>
        <v>0</v>
      </c>
      <c r="J770" s="410">
        <f>'Nedskrivninger på brancher'!E40</f>
        <v>0</v>
      </c>
      <c r="K770" s="410">
        <f>'Nedskrivninger på brancher'!F40</f>
        <v>0</v>
      </c>
      <c r="L770" s="410"/>
      <c r="M770" s="410"/>
      <c r="N770" s="410"/>
      <c r="O770" s="410"/>
      <c r="Q770" s="15">
        <f t="shared" si="68"/>
        <v>23</v>
      </c>
      <c r="R770" s="15" t="str">
        <f t="shared" ca="1" si="69"/>
        <v>'Nedskrivninger på brancher'!D40</v>
      </c>
    </row>
    <row r="771" spans="1:18">
      <c r="A771" s="407" t="str">
        <f t="shared" ref="A771" ca="1" si="70">MID(R771,1,FIND("!",R771,1)-1)</f>
        <v>'Nedskrivninger på brancher'</v>
      </c>
      <c r="B771" s="407"/>
      <c r="C771" s="408" t="str">
        <f>'Nedskrivninger på brancher'!B41</f>
        <v>… heraf: Gennemførsel af byggeprojekter</v>
      </c>
      <c r="D771" s="408" t="str">
        <f>'Nedskrivninger på brancher'!H41</f>
        <v>Nedb_Udl_DK_Erhv_Fast_B</v>
      </c>
      <c r="E771" s="409">
        <f>'Nedskrivninger på brancher'!C41</f>
        <v>0</v>
      </c>
      <c r="F771" s="407"/>
      <c r="G771" s="410"/>
      <c r="H771" s="410"/>
      <c r="I771" s="410">
        <f>'Nedskrivninger på brancher'!D41</f>
        <v>0</v>
      </c>
      <c r="J771" s="410">
        <f>'Nedskrivninger på brancher'!E41</f>
        <v>0</v>
      </c>
      <c r="K771" s="410">
        <f>'Nedskrivninger på brancher'!F41</f>
        <v>0</v>
      </c>
      <c r="L771" s="410"/>
      <c r="M771" s="410"/>
      <c r="N771" s="410"/>
      <c r="O771" s="410"/>
      <c r="Q771" s="15">
        <f t="shared" si="68"/>
        <v>23</v>
      </c>
      <c r="R771" s="15" t="str">
        <f t="shared" ca="1" si="69"/>
        <v>'Nedskrivninger på brancher'!D41</v>
      </c>
    </row>
    <row r="772" spans="1:18">
      <c r="A772" s="407" t="str">
        <f t="shared" ca="1" si="63"/>
        <v>'Nedskrivninger på brancher'</v>
      </c>
      <c r="B772" s="407"/>
      <c r="C772" s="411" t="str">
        <f>'Nedskrivninger på brancher'!B42</f>
        <v>Energiforsyning</v>
      </c>
      <c r="D772" s="408" t="str">
        <f>'Nedskrivninger på brancher'!H42</f>
        <v>Nedb_Udl_DK_Erhv_Energi</v>
      </c>
      <c r="E772" s="409">
        <f>'Nedskrivninger på brancher'!C42</f>
        <v>0</v>
      </c>
      <c r="F772" s="407"/>
      <c r="G772" s="410"/>
      <c r="H772" s="410"/>
      <c r="I772" s="410">
        <f>'Nedskrivninger på brancher'!D42</f>
        <v>0</v>
      </c>
      <c r="J772" s="410">
        <f>'Nedskrivninger på brancher'!E42</f>
        <v>0</v>
      </c>
      <c r="K772" s="410">
        <f>'Nedskrivninger på brancher'!F42</f>
        <v>0</v>
      </c>
      <c r="L772" s="410"/>
      <c r="M772" s="410"/>
      <c r="N772" s="410"/>
      <c r="O772" s="410"/>
      <c r="Q772" s="15">
        <f t="shared" si="68"/>
        <v>23</v>
      </c>
      <c r="R772" s="15" t="str">
        <f t="shared" ca="1" si="69"/>
        <v>'Nedskrivninger på brancher'!D42</v>
      </c>
    </row>
    <row r="773" spans="1:18">
      <c r="A773" s="407" t="str">
        <f t="shared" ca="1" si="63"/>
        <v>'Nedskrivninger på brancher'</v>
      </c>
      <c r="B773" s="407"/>
      <c r="C773" s="411" t="str">
        <f>'Nedskrivninger på brancher'!B43</f>
        <v>Transport, hoteller og restauranter</v>
      </c>
      <c r="D773" s="408" t="str">
        <f>'Nedskrivninger på brancher'!H43</f>
        <v>Nedb_Udl_DK_Erhv_Trans</v>
      </c>
      <c r="E773" s="409">
        <f>'Nedskrivninger på brancher'!C43</f>
        <v>0</v>
      </c>
      <c r="F773" s="407"/>
      <c r="G773" s="410"/>
      <c r="H773" s="410"/>
      <c r="I773" s="410">
        <f>'Nedskrivninger på brancher'!D43</f>
        <v>0</v>
      </c>
      <c r="J773" s="410">
        <f>'Nedskrivninger på brancher'!E43</f>
        <v>0</v>
      </c>
      <c r="K773" s="410">
        <f>'Nedskrivninger på brancher'!F43</f>
        <v>0</v>
      </c>
      <c r="L773" s="410"/>
      <c r="M773" s="410"/>
      <c r="N773" s="410"/>
      <c r="O773" s="410"/>
      <c r="Q773" s="15">
        <f t="shared" si="68"/>
        <v>22</v>
      </c>
      <c r="R773" s="15" t="str">
        <f t="shared" ca="1" si="69"/>
        <v>'Nedskrivninger på brancher'!D43</v>
      </c>
    </row>
    <row r="774" spans="1:18">
      <c r="A774" s="407" t="str">
        <f t="shared" ca="1" si="63"/>
        <v>'Nedskrivninger på brancher'</v>
      </c>
      <c r="B774" s="407"/>
      <c r="C774" s="411" t="str">
        <f>'Nedskrivninger på brancher'!B44</f>
        <v>Information og kommunikation</v>
      </c>
      <c r="D774" s="408" t="str">
        <f>'Nedskrivninger på brancher'!H44</f>
        <v>Nedb_Udl_DK_Erhv_Info</v>
      </c>
      <c r="E774" s="409">
        <f>'Nedskrivninger på brancher'!C44</f>
        <v>0</v>
      </c>
      <c r="F774" s="407"/>
      <c r="G774" s="410"/>
      <c r="H774" s="410"/>
      <c r="I774" s="410">
        <f>'Nedskrivninger på brancher'!D44</f>
        <v>0</v>
      </c>
      <c r="J774" s="410">
        <f>'Nedskrivninger på brancher'!E44</f>
        <v>0</v>
      </c>
      <c r="K774" s="410">
        <f>'Nedskrivninger på brancher'!F44</f>
        <v>0</v>
      </c>
      <c r="L774" s="410"/>
      <c r="M774" s="410"/>
      <c r="N774" s="410"/>
      <c r="O774" s="410"/>
      <c r="Q774" s="15">
        <f t="shared" si="68"/>
        <v>21</v>
      </c>
      <c r="R774" s="15" t="str">
        <f t="shared" ca="1" si="69"/>
        <v>'Nedskrivninger på brancher'!D44</v>
      </c>
    </row>
    <row r="775" spans="1:18">
      <c r="A775" s="407" t="str">
        <f t="shared" ca="1" si="63"/>
        <v>'Nedskrivninger på brancher'</v>
      </c>
      <c r="B775" s="407"/>
      <c r="C775" s="411" t="str">
        <f>'Nedskrivninger på brancher'!B45</f>
        <v>Finansiering og forsikring</v>
      </c>
      <c r="D775" s="408" t="str">
        <f>'Nedskrivninger på brancher'!H45</f>
        <v>Nedb_Udl_DK_Erhv_Fin</v>
      </c>
      <c r="E775" s="409">
        <f>'Nedskrivninger på brancher'!C45</f>
        <v>0</v>
      </c>
      <c r="F775" s="407"/>
      <c r="G775" s="410"/>
      <c r="H775" s="410"/>
      <c r="I775" s="410">
        <f>'Nedskrivninger på brancher'!D45</f>
        <v>0</v>
      </c>
      <c r="J775" s="410">
        <f>'Nedskrivninger på brancher'!E45</f>
        <v>0</v>
      </c>
      <c r="K775" s="410">
        <f>'Nedskrivninger på brancher'!F45</f>
        <v>0</v>
      </c>
      <c r="L775" s="410"/>
      <c r="M775" s="410"/>
      <c r="N775" s="410"/>
      <c r="O775" s="410"/>
      <c r="Q775" s="15">
        <f t="shared" si="68"/>
        <v>20</v>
      </c>
      <c r="R775" s="15" t="str">
        <f t="shared" ca="1" si="69"/>
        <v>'Nedskrivninger på brancher'!D45</v>
      </c>
    </row>
    <row r="776" spans="1:18">
      <c r="A776" s="407" t="str">
        <f t="shared" ca="1" si="63"/>
        <v>'Nedskrivninger på brancher'</v>
      </c>
      <c r="B776" s="407"/>
      <c r="C776" s="411" t="str">
        <f>'Nedskrivninger på brancher'!B46</f>
        <v>Øvrige erhverv</v>
      </c>
      <c r="D776" s="408" t="str">
        <f>'Nedskrivninger på brancher'!H46</f>
        <v>Nedb_Udl_DK_Erhv_Andre</v>
      </c>
      <c r="E776" s="409">
        <f>'Nedskrivninger på brancher'!C46</f>
        <v>0</v>
      </c>
      <c r="F776" s="407"/>
      <c r="G776" s="410"/>
      <c r="H776" s="410"/>
      <c r="I776" s="410">
        <f>'Nedskrivninger på brancher'!D46</f>
        <v>0</v>
      </c>
      <c r="J776" s="410">
        <f>'Nedskrivninger på brancher'!E46</f>
        <v>0</v>
      </c>
      <c r="K776" s="410">
        <f>'Nedskrivninger på brancher'!F46</f>
        <v>0</v>
      </c>
      <c r="L776" s="410"/>
      <c r="M776" s="410"/>
      <c r="N776" s="410"/>
      <c r="O776" s="410"/>
      <c r="Q776" s="15">
        <f t="shared" si="68"/>
        <v>22</v>
      </c>
      <c r="R776" s="15" t="str">
        <f t="shared" ca="1" si="69"/>
        <v>'Nedskrivninger på brancher'!D46</v>
      </c>
    </row>
    <row r="777" spans="1:18">
      <c r="A777" s="407" t="str">
        <f t="shared" ca="1" si="63"/>
        <v>'Nedskrivninger på brancher'</v>
      </c>
      <c r="B777" s="407"/>
      <c r="C777" s="411" t="str">
        <f>'Nedskrivninger på brancher'!B47</f>
        <v>Danske erhvervskunder i alt</v>
      </c>
      <c r="D777" s="408" t="str">
        <f>'Nedskrivninger på brancher'!H47</f>
        <v>Nedb_Udl_DK_Erhv_Ialt</v>
      </c>
      <c r="E777" s="409">
        <f>'Nedskrivninger på brancher'!C47</f>
        <v>0</v>
      </c>
      <c r="F777" s="407"/>
      <c r="G777" s="410"/>
      <c r="H777" s="410"/>
      <c r="I777" s="410">
        <f>'Nedskrivninger på brancher'!D47</f>
        <v>0</v>
      </c>
      <c r="J777" s="410">
        <f>'Nedskrivninger på brancher'!E47</f>
        <v>0</v>
      </c>
      <c r="K777" s="410">
        <f>'Nedskrivninger på brancher'!F47</f>
        <v>0</v>
      </c>
      <c r="L777" s="410"/>
      <c r="M777" s="410"/>
      <c r="N777" s="410"/>
      <c r="O777" s="410"/>
      <c r="Q777" s="15">
        <f t="shared" si="68"/>
        <v>21</v>
      </c>
      <c r="R777" s="15" t="str">
        <f t="shared" ca="1" si="69"/>
        <v>'Nedskrivninger på brancher'!D47</v>
      </c>
    </row>
    <row r="778" spans="1:18">
      <c r="A778" s="407" t="str">
        <f t="shared" ca="1" si="63"/>
        <v>'Nedskrivninger på brancher'</v>
      </c>
      <c r="B778" s="407" t="str">
        <f>'Nedskrivninger på brancher'!A52</f>
        <v>Udlån og garantidebitorer opgjort før nedskrivninger/hensættelser for danske erhvervskunder fordelt på brancher - ekskl. reverse forretninger</v>
      </c>
      <c r="C778" s="408" t="str">
        <f>'Nedskrivninger på brancher'!B59</f>
        <v>Landbrug, jagt og skovbrug og fiskeri</v>
      </c>
      <c r="D778" s="408" t="str">
        <f>'Nedskrivninger på brancher'!H59</f>
        <v>Nedb_ExRev_Udl_DK_Erhv_Landb</v>
      </c>
      <c r="E778" s="409">
        <f>'Nedskrivninger på brancher'!C59</f>
        <v>0</v>
      </c>
      <c r="F778" s="407"/>
      <c r="G778" s="410"/>
      <c r="H778" s="410"/>
      <c r="I778" s="410">
        <f>'Nedskrivninger på brancher'!D59</f>
        <v>0</v>
      </c>
      <c r="J778" s="410">
        <f>'Nedskrivninger på brancher'!E59</f>
        <v>0</v>
      </c>
      <c r="K778" s="410">
        <f>'Nedskrivninger på brancher'!F59</f>
        <v>0</v>
      </c>
      <c r="L778" s="410"/>
      <c r="M778" s="410"/>
      <c r="N778" s="410"/>
      <c r="O778" s="410"/>
      <c r="Q778" s="15">
        <f t="shared" si="68"/>
        <v>28</v>
      </c>
      <c r="R778" s="15" t="str">
        <f t="shared" ca="1" si="69"/>
        <v>'Nedskrivninger på brancher'!D59</v>
      </c>
    </row>
    <row r="779" spans="1:18">
      <c r="A779" s="407" t="str">
        <f t="shared" ca="1" si="63"/>
        <v>'Nedskrivninger på brancher'</v>
      </c>
      <c r="B779" s="407"/>
      <c r="C779" s="408" t="str">
        <f>'Nedskrivninger på brancher'!B60</f>
        <v>Industri og råstofindvinding</v>
      </c>
      <c r="D779" s="408" t="str">
        <f>'Nedskrivninger på brancher'!H60</f>
        <v>Nedb_ExRev_Udl_DK_Erhv_Indu</v>
      </c>
      <c r="E779" s="409">
        <f>'Nedskrivninger på brancher'!C60</f>
        <v>0</v>
      </c>
      <c r="F779" s="407"/>
      <c r="G779" s="410"/>
      <c r="H779" s="410"/>
      <c r="I779" s="410">
        <f>'Nedskrivninger på brancher'!D60</f>
        <v>0</v>
      </c>
      <c r="J779" s="410">
        <f>'Nedskrivninger på brancher'!E60</f>
        <v>0</v>
      </c>
      <c r="K779" s="410">
        <f>'Nedskrivninger på brancher'!F60</f>
        <v>0</v>
      </c>
      <c r="L779" s="410"/>
      <c r="M779" s="410"/>
      <c r="N779" s="410"/>
      <c r="O779" s="410"/>
      <c r="Q779" s="15">
        <f t="shared" si="68"/>
        <v>27</v>
      </c>
      <c r="R779" s="15" t="str">
        <f t="shared" ca="1" si="69"/>
        <v>'Nedskrivninger på brancher'!D60</v>
      </c>
    </row>
    <row r="780" spans="1:18">
      <c r="A780" s="407" t="str">
        <f t="shared" ca="1" si="63"/>
        <v>'Nedskrivninger på brancher'</v>
      </c>
      <c r="B780" s="407"/>
      <c r="C780" s="408" t="str">
        <f>'Nedskrivninger på brancher'!B61</f>
        <v>Bygge og anlæg</v>
      </c>
      <c r="D780" s="408" t="str">
        <f>'Nedskrivninger på brancher'!H61</f>
        <v>Nedb_ExRev_Udl_DK_Erhv_Bygge</v>
      </c>
      <c r="E780" s="409">
        <f>'Nedskrivninger på brancher'!C61</f>
        <v>0</v>
      </c>
      <c r="F780" s="407"/>
      <c r="G780" s="410"/>
      <c r="H780" s="410"/>
      <c r="I780" s="410">
        <f>'Nedskrivninger på brancher'!D61</f>
        <v>0</v>
      </c>
      <c r="J780" s="410">
        <f>'Nedskrivninger på brancher'!E61</f>
        <v>0</v>
      </c>
      <c r="K780" s="410">
        <f>'Nedskrivninger på brancher'!F61</f>
        <v>0</v>
      </c>
      <c r="L780" s="410"/>
      <c r="M780" s="410"/>
      <c r="N780" s="410"/>
      <c r="O780" s="410"/>
      <c r="Q780" s="15">
        <f t="shared" si="68"/>
        <v>28</v>
      </c>
      <c r="R780" s="15" t="str">
        <f t="shared" ca="1" si="69"/>
        <v>'Nedskrivninger på brancher'!D61</v>
      </c>
    </row>
    <row r="781" spans="1:18">
      <c r="A781" s="407" t="str">
        <f t="shared" ca="1" si="63"/>
        <v>'Nedskrivninger på brancher'</v>
      </c>
      <c r="B781" s="407"/>
      <c r="C781" s="408" t="str">
        <f>'Nedskrivninger på brancher'!B62</f>
        <v>Handel</v>
      </c>
      <c r="D781" s="408" t="str">
        <f>'Nedskrivninger på brancher'!H62</f>
        <v>Nedb_ExRev_Udl_DK_Erhv_Handel</v>
      </c>
      <c r="E781" s="409">
        <f>'Nedskrivninger på brancher'!C62</f>
        <v>0</v>
      </c>
      <c r="F781" s="407"/>
      <c r="G781" s="410"/>
      <c r="H781" s="410"/>
      <c r="I781" s="410">
        <f>'Nedskrivninger på brancher'!D62</f>
        <v>0</v>
      </c>
      <c r="J781" s="410">
        <f>'Nedskrivninger på brancher'!E62</f>
        <v>0</v>
      </c>
      <c r="K781" s="410">
        <f>'Nedskrivninger på brancher'!F62</f>
        <v>0</v>
      </c>
      <c r="L781" s="410"/>
      <c r="M781" s="410"/>
      <c r="N781" s="410"/>
      <c r="O781" s="410"/>
      <c r="Q781" s="15">
        <f t="shared" si="68"/>
        <v>29</v>
      </c>
      <c r="R781" s="15" t="str">
        <f t="shared" ca="1" si="69"/>
        <v>'Nedskrivninger på brancher'!D62</v>
      </c>
    </row>
    <row r="782" spans="1:18">
      <c r="A782" s="407" t="str">
        <f t="shared" ca="1" si="63"/>
        <v>'Nedskrivninger på brancher'</v>
      </c>
      <c r="B782" s="407"/>
      <c r="C782" s="411" t="str">
        <f>'Nedskrivninger på brancher'!B63</f>
        <v>Fast ejendom</v>
      </c>
      <c r="D782" s="408" t="str">
        <f>'Nedskrivninger på brancher'!H63</f>
        <v>Nedb_ExRev_Udl_DK_Erhv_Fast</v>
      </c>
      <c r="E782" s="409">
        <f>'Nedskrivninger på brancher'!C63</f>
        <v>0</v>
      </c>
      <c r="F782" s="407"/>
      <c r="G782" s="410"/>
      <c r="H782" s="410"/>
      <c r="I782" s="410">
        <f>'Nedskrivninger på brancher'!D63</f>
        <v>0</v>
      </c>
      <c r="J782" s="410">
        <f>'Nedskrivninger på brancher'!E63</f>
        <v>0</v>
      </c>
      <c r="K782" s="410">
        <f>'Nedskrivninger på brancher'!F63</f>
        <v>0</v>
      </c>
      <c r="L782" s="410"/>
      <c r="M782" s="410"/>
      <c r="N782" s="410"/>
      <c r="O782" s="410"/>
      <c r="Q782" s="15">
        <f t="shared" si="68"/>
        <v>27</v>
      </c>
      <c r="R782" s="15" t="str">
        <f t="shared" ca="1" si="69"/>
        <v>'Nedskrivninger på brancher'!D63</v>
      </c>
    </row>
    <row r="783" spans="1:18">
      <c r="A783" s="407" t="str">
        <f t="shared" ca="1" si="63"/>
        <v>'Nedskrivninger på brancher'</v>
      </c>
      <c r="B783" s="407"/>
      <c r="C783" s="408" t="str">
        <f>'Nedskrivninger på brancher'!B64</f>
        <v>… heraf: Almennyttige boligselskaber</v>
      </c>
      <c r="D783" s="408" t="str">
        <f>'Nedskrivninger på brancher'!H64</f>
        <v>Nedb_ExRev_Udl_DK_Erhv_Fast_A</v>
      </c>
      <c r="E783" s="409">
        <f>'Nedskrivninger på brancher'!C64</f>
        <v>0</v>
      </c>
      <c r="F783" s="407"/>
      <c r="G783" s="410"/>
      <c r="H783" s="410"/>
      <c r="I783" s="410">
        <f>'Nedskrivninger på brancher'!D64</f>
        <v>0</v>
      </c>
      <c r="J783" s="410">
        <f>'Nedskrivninger på brancher'!E64</f>
        <v>0</v>
      </c>
      <c r="K783" s="410">
        <f>'Nedskrivninger på brancher'!F64</f>
        <v>0</v>
      </c>
      <c r="L783" s="410"/>
      <c r="M783" s="410"/>
      <c r="N783" s="410"/>
      <c r="O783" s="410"/>
      <c r="Q783" s="15">
        <f t="shared" si="68"/>
        <v>29</v>
      </c>
      <c r="R783" s="15" t="str">
        <f t="shared" ca="1" si="69"/>
        <v>'Nedskrivninger på brancher'!D64</v>
      </c>
    </row>
    <row r="784" spans="1:18">
      <c r="A784" s="407" t="str">
        <f t="shared" ca="1" si="63"/>
        <v>'Nedskrivninger på brancher'</v>
      </c>
      <c r="B784" s="407"/>
      <c r="C784" s="408" t="str">
        <f>'Nedskrivninger på brancher'!B65</f>
        <v>… heraf: Private andelsboligforeninger</v>
      </c>
      <c r="D784" s="408" t="str">
        <f>'Nedskrivninger på brancher'!H65</f>
        <v>Nedb_ExRev_Udl_DK_Erhv_Fast_P</v>
      </c>
      <c r="E784" s="409">
        <f>'Nedskrivninger på brancher'!C65</f>
        <v>0</v>
      </c>
      <c r="F784" s="407"/>
      <c r="G784" s="410"/>
      <c r="H784" s="410"/>
      <c r="I784" s="410">
        <f>'Nedskrivninger på brancher'!D65</f>
        <v>0</v>
      </c>
      <c r="J784" s="410">
        <f>'Nedskrivninger på brancher'!E65</f>
        <v>0</v>
      </c>
      <c r="K784" s="410">
        <f>'Nedskrivninger på brancher'!F65</f>
        <v>0</v>
      </c>
      <c r="L784" s="410"/>
      <c r="M784" s="410"/>
      <c r="N784" s="410"/>
      <c r="O784" s="410"/>
      <c r="Q784" s="15">
        <f t="shared" si="68"/>
        <v>29</v>
      </c>
      <c r="R784" s="15" t="str">
        <f t="shared" ca="1" si="69"/>
        <v>'Nedskrivninger på brancher'!D65</v>
      </c>
    </row>
    <row r="785" spans="1:18">
      <c r="A785" s="407" t="str">
        <f t="shared" ref="A785" ca="1" si="71">MID(R785,1,FIND("!",R785,1)-1)</f>
        <v>'Nedskrivninger på brancher'</v>
      </c>
      <c r="B785" s="407"/>
      <c r="C785" s="408" t="str">
        <f>'Nedskrivninger på brancher'!B66</f>
        <v>… heraf: Gennemførsel af byggeprojekter</v>
      </c>
      <c r="D785" s="408" t="str">
        <f>'Nedskrivninger på brancher'!H66</f>
        <v>Nedb_ExRev_Udl_DK_Erhv_Fast_B</v>
      </c>
      <c r="E785" s="409">
        <f>'Nedskrivninger på brancher'!C66</f>
        <v>0</v>
      </c>
      <c r="F785" s="407"/>
      <c r="G785" s="410"/>
      <c r="H785" s="410"/>
      <c r="I785" s="410">
        <f>'Nedskrivninger på brancher'!D66</f>
        <v>0</v>
      </c>
      <c r="J785" s="410">
        <f>'Nedskrivninger på brancher'!E66</f>
        <v>0</v>
      </c>
      <c r="K785" s="410">
        <f>'Nedskrivninger på brancher'!F66</f>
        <v>0</v>
      </c>
      <c r="L785" s="410"/>
      <c r="M785" s="410"/>
      <c r="N785" s="410"/>
      <c r="O785" s="410"/>
      <c r="Q785" s="15">
        <f t="shared" si="68"/>
        <v>29</v>
      </c>
      <c r="R785" s="15" t="str">
        <f t="shared" ca="1" si="69"/>
        <v>'Nedskrivninger på brancher'!D66</v>
      </c>
    </row>
    <row r="786" spans="1:18">
      <c r="A786" s="407" t="str">
        <f t="shared" ca="1" si="63"/>
        <v>'Nedskrivninger på brancher'</v>
      </c>
      <c r="B786" s="407"/>
      <c r="C786" s="411" t="str">
        <f>'Nedskrivninger på brancher'!B67</f>
        <v>Energiforsyning</v>
      </c>
      <c r="D786" s="408" t="str">
        <f>'Nedskrivninger på brancher'!H67</f>
        <v>Nedb_ExRev_Udl_DK_Erhv_Energi</v>
      </c>
      <c r="E786" s="409">
        <f>'Nedskrivninger på brancher'!C67</f>
        <v>0</v>
      </c>
      <c r="F786" s="407"/>
      <c r="G786" s="410"/>
      <c r="H786" s="410"/>
      <c r="I786" s="410">
        <f>'Nedskrivninger på brancher'!D67</f>
        <v>0</v>
      </c>
      <c r="J786" s="410">
        <f>'Nedskrivninger på brancher'!E67</f>
        <v>0</v>
      </c>
      <c r="K786" s="410">
        <f>'Nedskrivninger på brancher'!F67</f>
        <v>0</v>
      </c>
      <c r="L786" s="410"/>
      <c r="M786" s="410"/>
      <c r="N786" s="410"/>
      <c r="O786" s="410"/>
      <c r="Q786" s="15">
        <f t="shared" si="64"/>
        <v>29</v>
      </c>
      <c r="R786" s="15" t="str">
        <f t="shared" ca="1" si="60"/>
        <v>'Nedskrivninger på brancher'!D67</v>
      </c>
    </row>
    <row r="787" spans="1:18">
      <c r="A787" s="407" t="str">
        <f t="shared" ca="1" si="63"/>
        <v>'Nedskrivninger på brancher'</v>
      </c>
      <c r="B787" s="407"/>
      <c r="C787" s="411" t="str">
        <f>'Nedskrivninger på brancher'!B68</f>
        <v>Transport, hoteller og restauranter</v>
      </c>
      <c r="D787" s="408" t="str">
        <f>'Nedskrivninger på brancher'!H68</f>
        <v>Nedb_ExRev_Udl_DK_Erhv_Trans</v>
      </c>
      <c r="E787" s="409">
        <f>'Nedskrivninger på brancher'!C68</f>
        <v>0</v>
      </c>
      <c r="F787" s="407"/>
      <c r="G787" s="410"/>
      <c r="H787" s="410"/>
      <c r="I787" s="410">
        <f>'Nedskrivninger på brancher'!D68</f>
        <v>0</v>
      </c>
      <c r="J787" s="410">
        <f>'Nedskrivninger på brancher'!E68</f>
        <v>0</v>
      </c>
      <c r="K787" s="410">
        <f>'Nedskrivninger på brancher'!F68</f>
        <v>0</v>
      </c>
      <c r="L787" s="410"/>
      <c r="M787" s="410"/>
      <c r="N787" s="410"/>
      <c r="O787" s="410"/>
      <c r="Q787" s="15">
        <f t="shared" si="64"/>
        <v>28</v>
      </c>
      <c r="R787" s="15" t="str">
        <f t="shared" ca="1" si="60"/>
        <v>'Nedskrivninger på brancher'!D68</v>
      </c>
    </row>
    <row r="788" spans="1:18">
      <c r="A788" s="407" t="str">
        <f t="shared" ca="1" si="63"/>
        <v>'Nedskrivninger på brancher'</v>
      </c>
      <c r="B788" s="407"/>
      <c r="C788" s="411" t="str">
        <f>'Nedskrivninger på brancher'!B69</f>
        <v>Information og kommunikation</v>
      </c>
      <c r="D788" s="408" t="str">
        <f>'Nedskrivninger på brancher'!H69</f>
        <v>Nedb_ExRev_Udl_DK_Erhv_Info</v>
      </c>
      <c r="E788" s="409">
        <f>'Nedskrivninger på brancher'!C69</f>
        <v>0</v>
      </c>
      <c r="F788" s="407"/>
      <c r="G788" s="410"/>
      <c r="H788" s="410"/>
      <c r="I788" s="410">
        <f>'Nedskrivninger på brancher'!D69</f>
        <v>0</v>
      </c>
      <c r="J788" s="410">
        <f>'Nedskrivninger på brancher'!E69</f>
        <v>0</v>
      </c>
      <c r="K788" s="410">
        <f>'Nedskrivninger på brancher'!F69</f>
        <v>0</v>
      </c>
      <c r="L788" s="410"/>
      <c r="M788" s="410"/>
      <c r="N788" s="410"/>
      <c r="O788" s="410"/>
      <c r="Q788" s="15">
        <f t="shared" si="64"/>
        <v>27</v>
      </c>
      <c r="R788" s="15" t="str">
        <f t="shared" ca="1" si="60"/>
        <v>'Nedskrivninger på brancher'!D69</v>
      </c>
    </row>
    <row r="789" spans="1:18">
      <c r="A789" s="407" t="str">
        <f t="shared" ca="1" si="63"/>
        <v>'Nedskrivninger på brancher'</v>
      </c>
      <c r="B789" s="407"/>
      <c r="C789" s="411" t="str">
        <f>'Nedskrivninger på brancher'!B70</f>
        <v>Finansiering og forsikring</v>
      </c>
      <c r="D789" s="408" t="str">
        <f>'Nedskrivninger på brancher'!H70</f>
        <v>Nedb_ExRev_Udl_DK_Erhv_Fin</v>
      </c>
      <c r="E789" s="409">
        <f>'Nedskrivninger på brancher'!C70</f>
        <v>0</v>
      </c>
      <c r="F789" s="407"/>
      <c r="G789" s="410"/>
      <c r="H789" s="410"/>
      <c r="I789" s="410">
        <f>'Nedskrivninger på brancher'!D70</f>
        <v>0</v>
      </c>
      <c r="J789" s="410">
        <f>'Nedskrivninger på brancher'!E70</f>
        <v>0</v>
      </c>
      <c r="K789" s="410">
        <f>'Nedskrivninger på brancher'!F70</f>
        <v>0</v>
      </c>
      <c r="L789" s="410"/>
      <c r="M789" s="410"/>
      <c r="N789" s="410"/>
      <c r="O789" s="410"/>
      <c r="Q789" s="15">
        <f t="shared" si="64"/>
        <v>26</v>
      </c>
      <c r="R789" s="15" t="str">
        <f t="shared" ca="1" si="60"/>
        <v>'Nedskrivninger på brancher'!D70</v>
      </c>
    </row>
    <row r="790" spans="1:18">
      <c r="A790" s="407" t="str">
        <f t="shared" ca="1" si="63"/>
        <v>'Nedskrivninger på brancher'</v>
      </c>
      <c r="B790" s="407"/>
      <c r="C790" s="411" t="str">
        <f>'Nedskrivninger på brancher'!B71</f>
        <v>Øvrige erhverv</v>
      </c>
      <c r="D790" s="408" t="str">
        <f>'Nedskrivninger på brancher'!H71</f>
        <v>Nedb_ExRev_Udl_DK_Erhv_Andre</v>
      </c>
      <c r="E790" s="409">
        <f>'Nedskrivninger på brancher'!C71</f>
        <v>0</v>
      </c>
      <c r="F790" s="407"/>
      <c r="G790" s="410"/>
      <c r="H790" s="410"/>
      <c r="I790" s="410">
        <f>'Nedskrivninger på brancher'!D71</f>
        <v>0</v>
      </c>
      <c r="J790" s="410">
        <f>'Nedskrivninger på brancher'!E71</f>
        <v>0</v>
      </c>
      <c r="K790" s="410">
        <f>'Nedskrivninger på brancher'!F71</f>
        <v>0</v>
      </c>
      <c r="L790" s="410"/>
      <c r="M790" s="410"/>
      <c r="N790" s="410"/>
      <c r="O790" s="410"/>
      <c r="Q790" s="15">
        <f t="shared" si="64"/>
        <v>28</v>
      </c>
      <c r="R790" s="15" t="str">
        <f t="shared" ca="1" si="60"/>
        <v>'Nedskrivninger på brancher'!D71</v>
      </c>
    </row>
    <row r="791" spans="1:18">
      <c r="A791" s="407" t="str">
        <f t="shared" ca="1" si="63"/>
        <v>'Nedskrivninger på brancher'</v>
      </c>
      <c r="B791" s="407"/>
      <c r="C791" s="411" t="str">
        <f>'Nedskrivninger på brancher'!B72</f>
        <v>Danske erhvervskunder i alt</v>
      </c>
      <c r="D791" s="408" t="str">
        <f>'Nedskrivninger på brancher'!H72</f>
        <v>Nedb_ExRev_Udl_DK_Erhv_Ialt</v>
      </c>
      <c r="E791" s="409">
        <f>'Nedskrivninger på brancher'!C72</f>
        <v>0</v>
      </c>
      <c r="F791" s="407"/>
      <c r="G791" s="410"/>
      <c r="H791" s="410"/>
      <c r="I791" s="410">
        <f>'Nedskrivninger på brancher'!D72</f>
        <v>0</v>
      </c>
      <c r="J791" s="410">
        <f>'Nedskrivninger på brancher'!E72</f>
        <v>0</v>
      </c>
      <c r="K791" s="410">
        <f>'Nedskrivninger på brancher'!F72</f>
        <v>0</v>
      </c>
      <c r="L791" s="410"/>
      <c r="M791" s="410"/>
      <c r="N791" s="410"/>
      <c r="O791" s="410"/>
      <c r="Q791" s="15">
        <f t="shared" si="64"/>
        <v>27</v>
      </c>
      <c r="R791" s="15" t="str">
        <f ca="1">MID(_xlfn.FORMULATEXT(I791),2,300)</f>
        <v>'Nedskrivninger på brancher'!D72</v>
      </c>
    </row>
    <row r="792" spans="1:18">
      <c r="A792" s="22" t="str">
        <f t="shared" ca="1" si="63"/>
        <v>'Ledelsesmæssige skøn'</v>
      </c>
      <c r="B792" s="22" t="str">
        <f>'Ledelsesmæssige skøn'!A1</f>
        <v>Ledelsesmæssige skøn (kategori 1) og In-Model Adjustments (IMA) i de akkumulerede 
nedskrivninger/hensættelser på udlån og garantidebitorer (mio. kr.),  ultimo året</v>
      </c>
      <c r="C792" s="406" t="str">
        <f>'Ledelsesmæssige skøn'!B8</f>
        <v>Ledelsesmæssige skøn på korrektivkonto i kategori 1</v>
      </c>
      <c r="D792" s="123" t="str">
        <f>'Ledelsesmæssige skøn'!H8</f>
        <v>LS_Erhv_LMSk1</v>
      </c>
      <c r="E792" s="414">
        <f>'Ledelsesmæssige skøn'!C8</f>
        <v>0</v>
      </c>
      <c r="F792" s="22"/>
      <c r="G792" s="404"/>
      <c r="H792" s="404"/>
      <c r="I792" s="404"/>
      <c r="J792" s="404"/>
      <c r="K792" s="404"/>
      <c r="L792" s="404"/>
      <c r="M792" s="404"/>
      <c r="N792" s="404"/>
      <c r="O792" s="404"/>
      <c r="Q792" s="15">
        <f t="shared" ref="Q792:Q849" si="72">LEN(D792)</f>
        <v>13</v>
      </c>
      <c r="R792" s="15" t="str">
        <f ca="1">MID(_xlfn.FORMULATEXT(E792),2,300)</f>
        <v>'Ledelsesmæssige skøn'!C8</v>
      </c>
    </row>
    <row r="793" spans="1:18">
      <c r="A793" s="22" t="str">
        <f t="shared" ca="1" si="63"/>
        <v>'Ledelsesmæssige skøn'</v>
      </c>
      <c r="B793" s="22"/>
      <c r="C793" s="406" t="str">
        <f>'Ledelsesmæssige skøn'!B9</f>
        <v xml:space="preserve"> … heraf: Makroøkonomiske risici</v>
      </c>
      <c r="D793" s="123" t="str">
        <f>'Ledelsesmæssige skøn'!H9</f>
        <v>LS_Erhv_LMSk1_Makro</v>
      </c>
      <c r="E793" s="414">
        <f>'Ledelsesmæssige skøn'!C9</f>
        <v>0</v>
      </c>
      <c r="F793" s="22"/>
      <c r="G793" s="404"/>
      <c r="H793" s="404"/>
      <c r="I793" s="404"/>
      <c r="J793" s="404"/>
      <c r="K793" s="404"/>
      <c r="L793" s="404"/>
      <c r="M793" s="404"/>
      <c r="N793" s="404"/>
      <c r="O793" s="404"/>
      <c r="Q793" s="15">
        <f t="shared" si="72"/>
        <v>19</v>
      </c>
      <c r="R793" s="15" t="str">
        <f t="shared" ref="R793:R849" ca="1" si="73">MID(_xlfn.FORMULATEXT(E793),2,300)</f>
        <v>'Ledelsesmæssige skøn'!C9</v>
      </c>
    </row>
    <row r="794" spans="1:18">
      <c r="A794" s="22" t="str">
        <f t="shared" ca="1" si="63"/>
        <v>'Ledelsesmæssige skøn'</v>
      </c>
      <c r="B794" s="22"/>
      <c r="C794" s="406" t="str">
        <f>'Ledelsesmæssige skøn'!B10</f>
        <v xml:space="preserve"> … heraf: Landbrugsrelaterede risici</v>
      </c>
      <c r="D794" s="123" t="str">
        <f>'Ledelsesmæssige skøn'!H10</f>
        <v>LS_Erhv_LMSk1_Land</v>
      </c>
      <c r="E794" s="414">
        <f>'Ledelsesmæssige skøn'!C10</f>
        <v>0</v>
      </c>
      <c r="F794" s="22"/>
      <c r="G794" s="404"/>
      <c r="H794" s="404"/>
      <c r="I794" s="404"/>
      <c r="J794" s="404"/>
      <c r="K794" s="404"/>
      <c r="L794" s="404"/>
      <c r="M794" s="404"/>
      <c r="N794" s="404"/>
      <c r="O794" s="404"/>
      <c r="Q794" s="15">
        <f t="shared" si="72"/>
        <v>18</v>
      </c>
      <c r="R794" s="15" t="str">
        <f t="shared" ca="1" si="73"/>
        <v>'Ledelsesmæssige skøn'!C10</v>
      </c>
    </row>
    <row r="795" spans="1:18">
      <c r="A795" s="22" t="str">
        <f t="shared" ca="1" si="63"/>
        <v>'Ledelsesmæssige skøn'</v>
      </c>
      <c r="B795" s="22"/>
      <c r="C795" s="406" t="str">
        <f>'Ledelsesmæssige skøn'!B11</f>
        <v xml:space="preserve"> … heraf: Andet</v>
      </c>
      <c r="D795" s="123" t="str">
        <f>'Ledelsesmæssige skøn'!H11</f>
        <v>LS_Erhv_LMSk1_Andet</v>
      </c>
      <c r="E795" s="414">
        <f>'Ledelsesmæssige skøn'!C11</f>
        <v>0</v>
      </c>
      <c r="F795" s="22"/>
      <c r="G795" s="404"/>
      <c r="H795" s="404"/>
      <c r="I795" s="404"/>
      <c r="J795" s="404"/>
      <c r="K795" s="404"/>
      <c r="L795" s="404"/>
      <c r="M795" s="404"/>
      <c r="N795" s="404"/>
      <c r="O795" s="404"/>
      <c r="Q795" s="15">
        <f t="shared" si="72"/>
        <v>19</v>
      </c>
      <c r="R795" s="15" t="str">
        <f t="shared" ca="1" si="73"/>
        <v>'Ledelsesmæssige skøn'!C11</v>
      </c>
    </row>
    <row r="796" spans="1:18">
      <c r="A796" s="22" t="str">
        <f t="shared" ca="1" si="63"/>
        <v>'Ledelsesmæssige skøn'</v>
      </c>
      <c r="B796" s="22"/>
      <c r="C796" s="406" t="str">
        <f>'Ledelsesmæssige skøn'!B12</f>
        <v>In-Model-Adjustments</v>
      </c>
      <c r="D796" s="123" t="str">
        <f>'Ledelsesmæssige skøn'!H12</f>
        <v>LS_Erhv_IMA</v>
      </c>
      <c r="E796" s="414">
        <f>'Ledelsesmæssige skøn'!C12</f>
        <v>0</v>
      </c>
      <c r="F796" s="22"/>
      <c r="G796" s="404"/>
      <c r="H796" s="404"/>
      <c r="I796" s="404"/>
      <c r="J796" s="404"/>
      <c r="K796" s="404"/>
      <c r="L796" s="404"/>
      <c r="M796" s="404"/>
      <c r="N796" s="404"/>
      <c r="O796" s="404"/>
      <c r="Q796" s="15">
        <f t="shared" si="72"/>
        <v>11</v>
      </c>
      <c r="R796" s="15" t="str">
        <f t="shared" ca="1" si="73"/>
        <v>'Ledelsesmæssige skøn'!C12</v>
      </c>
    </row>
    <row r="797" spans="1:18">
      <c r="A797" s="22" t="str">
        <f t="shared" ca="1" si="63"/>
        <v>'Ledelsesmæssige skøn'</v>
      </c>
      <c r="B797" s="22"/>
      <c r="C797" s="406" t="str">
        <f>'Ledelsesmæssige skøn'!B13</f>
        <v xml:space="preserve"> … heraf: Makroøkonomiske risici</v>
      </c>
      <c r="D797" s="123" t="str">
        <f>'Ledelsesmæssige skøn'!H13</f>
        <v>LS_Erhv_IMA_Makro</v>
      </c>
      <c r="E797" s="414">
        <f>'Ledelsesmæssige skøn'!C13</f>
        <v>0</v>
      </c>
      <c r="F797" s="22"/>
      <c r="G797" s="404"/>
      <c r="H797" s="404"/>
      <c r="I797" s="404"/>
      <c r="J797" s="404"/>
      <c r="K797" s="404"/>
      <c r="L797" s="404"/>
      <c r="M797" s="404"/>
      <c r="N797" s="404"/>
      <c r="O797" s="404"/>
      <c r="Q797" s="15">
        <f t="shared" si="72"/>
        <v>17</v>
      </c>
      <c r="R797" s="15" t="str">
        <f t="shared" ca="1" si="73"/>
        <v>'Ledelsesmæssige skøn'!C13</v>
      </c>
    </row>
    <row r="798" spans="1:18">
      <c r="A798" s="22" t="str">
        <f t="shared" ca="1" si="63"/>
        <v>'Ledelsesmæssige skøn'</v>
      </c>
      <c r="B798" s="22"/>
      <c r="C798" s="406" t="str">
        <f>'Ledelsesmæssige skøn'!B14</f>
        <v xml:space="preserve"> … heraf: Landbrugsrelaterede risici</v>
      </c>
      <c r="D798" s="123" t="str">
        <f>'Ledelsesmæssige skøn'!H14</f>
        <v>LS_Erhv_IMA_Land</v>
      </c>
      <c r="E798" s="414">
        <f>'Ledelsesmæssige skøn'!C14</f>
        <v>0</v>
      </c>
      <c r="F798" s="22"/>
      <c r="G798" s="404"/>
      <c r="H798" s="404"/>
      <c r="I798" s="404"/>
      <c r="J798" s="404"/>
      <c r="K798" s="404"/>
      <c r="L798" s="404"/>
      <c r="M798" s="404"/>
      <c r="N798" s="404"/>
      <c r="O798" s="404"/>
      <c r="Q798" s="15">
        <f t="shared" si="72"/>
        <v>16</v>
      </c>
      <c r="R798" s="15" t="str">
        <f t="shared" ca="1" si="73"/>
        <v>'Ledelsesmæssige skøn'!C14</v>
      </c>
    </row>
    <row r="799" spans="1:18">
      <c r="A799" s="22" t="str">
        <f t="shared" ca="1" si="63"/>
        <v>'Ledelsesmæssige skøn'</v>
      </c>
      <c r="B799" s="22"/>
      <c r="C799" s="406" t="str">
        <f>'Ledelsesmæssige skøn'!B15</f>
        <v xml:space="preserve"> … heraf: Andet</v>
      </c>
      <c r="D799" s="123" t="str">
        <f>'Ledelsesmæssige skøn'!H15</f>
        <v>LS_Erhv_IMA_Andet</v>
      </c>
      <c r="E799" s="414">
        <f>'Ledelsesmæssige skøn'!C15</f>
        <v>0</v>
      </c>
      <c r="F799" s="22"/>
      <c r="G799" s="404"/>
      <c r="H799" s="404"/>
      <c r="I799" s="404"/>
      <c r="J799" s="404"/>
      <c r="K799" s="404"/>
      <c r="L799" s="404"/>
      <c r="M799" s="404"/>
      <c r="N799" s="404"/>
      <c r="O799" s="404"/>
      <c r="Q799" s="15">
        <f t="shared" si="72"/>
        <v>17</v>
      </c>
      <c r="R799" s="15" t="str">
        <f t="shared" ca="1" si="73"/>
        <v>'Ledelsesmæssige skøn'!C15</v>
      </c>
    </row>
    <row r="800" spans="1:18">
      <c r="A800" s="22" t="str">
        <f t="shared" ca="1" si="63"/>
        <v>'Ledelsesmæssige skøn'</v>
      </c>
      <c r="B800" s="22"/>
      <c r="C800" s="406" t="str">
        <f>'Ledelsesmæssige skøn'!B16</f>
        <v>I alt</v>
      </c>
      <c r="D800" s="123" t="str">
        <f>'Ledelsesmæssige skøn'!H16</f>
        <v>LS_Erhv_Ialt</v>
      </c>
      <c r="E800" s="414">
        <f>'Ledelsesmæssige skøn'!C16</f>
        <v>0</v>
      </c>
      <c r="F800" s="22"/>
      <c r="G800" s="404"/>
      <c r="H800" s="404"/>
      <c r="I800" s="404"/>
      <c r="J800" s="404"/>
      <c r="K800" s="404"/>
      <c r="L800" s="404"/>
      <c r="M800" s="404"/>
      <c r="N800" s="404"/>
      <c r="O800" s="404"/>
      <c r="Q800" s="15">
        <f t="shared" si="72"/>
        <v>12</v>
      </c>
      <c r="R800" s="15" t="str">
        <f t="shared" ca="1" si="73"/>
        <v>'Ledelsesmæssige skøn'!C16</v>
      </c>
    </row>
    <row r="801" spans="1:18">
      <c r="A801" s="22" t="str">
        <f t="shared" ca="1" si="63"/>
        <v>'Ledelsesmæssige skøn'</v>
      </c>
      <c r="B801" s="22"/>
      <c r="C801" s="406" t="str">
        <f>'Ledelsesmæssige skøn'!B17</f>
        <v xml:space="preserve"> … heraf: Makroøkonomiske risici</v>
      </c>
      <c r="D801" s="123" t="str">
        <f>'Ledelsesmæssige skøn'!H17</f>
        <v>LS_Erhv_Makro</v>
      </c>
      <c r="E801" s="414">
        <f>'Ledelsesmæssige skøn'!C17</f>
        <v>0</v>
      </c>
      <c r="F801" s="22"/>
      <c r="G801" s="404"/>
      <c r="H801" s="404"/>
      <c r="I801" s="404"/>
      <c r="J801" s="404"/>
      <c r="K801" s="404"/>
      <c r="L801" s="404"/>
      <c r="M801" s="404"/>
      <c r="N801" s="404"/>
      <c r="O801" s="404"/>
      <c r="Q801" s="15">
        <f t="shared" si="72"/>
        <v>13</v>
      </c>
      <c r="R801" s="15" t="str">
        <f t="shared" ca="1" si="73"/>
        <v>'Ledelsesmæssige skøn'!C17</v>
      </c>
    </row>
    <row r="802" spans="1:18">
      <c r="A802" s="22" t="str">
        <f t="shared" ca="1" si="63"/>
        <v>'Ledelsesmæssige skøn'</v>
      </c>
      <c r="B802" s="22"/>
      <c r="C802" s="406" t="str">
        <f>'Ledelsesmæssige skøn'!B18</f>
        <v xml:space="preserve"> … heraf: Landbrugsrelaterede risici</v>
      </c>
      <c r="D802" s="123" t="str">
        <f>'Ledelsesmæssige skøn'!H18</f>
        <v>LS_Erhv_Land</v>
      </c>
      <c r="E802" s="414">
        <f>'Ledelsesmæssige skøn'!C18</f>
        <v>0</v>
      </c>
      <c r="F802" s="22"/>
      <c r="G802" s="404"/>
      <c r="H802" s="404"/>
      <c r="I802" s="404"/>
      <c r="J802" s="404"/>
      <c r="K802" s="404"/>
      <c r="L802" s="404"/>
      <c r="M802" s="404"/>
      <c r="N802" s="404"/>
      <c r="O802" s="404"/>
      <c r="Q802" s="15">
        <f t="shared" si="72"/>
        <v>12</v>
      </c>
      <c r="R802" s="15" t="str">
        <f t="shared" ca="1" si="73"/>
        <v>'Ledelsesmæssige skøn'!C18</v>
      </c>
    </row>
    <row r="803" spans="1:18">
      <c r="A803" s="22" t="str">
        <f t="shared" ca="1" si="63"/>
        <v>'Ledelsesmæssige skøn'</v>
      </c>
      <c r="B803" s="22"/>
      <c r="C803" s="406" t="str">
        <f>'Ledelsesmæssige skøn'!B19</f>
        <v xml:space="preserve"> … heraf: Andet</v>
      </c>
      <c r="D803" s="123" t="str">
        <f>'Ledelsesmæssige skøn'!H19</f>
        <v>LS_Erhv_Andet</v>
      </c>
      <c r="E803" s="414">
        <f>'Ledelsesmæssige skøn'!C19</f>
        <v>0</v>
      </c>
      <c r="F803" s="22"/>
      <c r="G803" s="404"/>
      <c r="H803" s="404"/>
      <c r="I803" s="404"/>
      <c r="J803" s="404"/>
      <c r="K803" s="404"/>
      <c r="L803" s="404"/>
      <c r="M803" s="404"/>
      <c r="N803" s="404"/>
      <c r="O803" s="404"/>
      <c r="Q803" s="15">
        <f t="shared" si="72"/>
        <v>13</v>
      </c>
      <c r="R803" s="15" t="str">
        <f t="shared" ca="1" si="73"/>
        <v>'Ledelsesmæssige skøn'!C19</v>
      </c>
    </row>
    <row r="804" spans="1:18">
      <c r="A804" s="22" t="str">
        <f t="shared" ca="1" si="63"/>
        <v>'Ledelsesmæssige skøn'</v>
      </c>
      <c r="B804" s="22" t="str">
        <f>B792</f>
        <v>Ledelsesmæssige skøn (kategori 1) og In-Model Adjustments (IMA) i de akkumulerede 
nedskrivninger/hensættelser på udlån og garantidebitorer (mio. kr.),  ultimo året</v>
      </c>
      <c r="C804" s="406" t="str">
        <f>C792</f>
        <v>Ledelsesmæssige skøn på korrektivkonto i kategori 1</v>
      </c>
      <c r="D804" s="123" t="str">
        <f>'Ledelsesmæssige skøn'!K8</f>
        <v>LS_Erhv_TSS_LMSk1</v>
      </c>
      <c r="E804" s="414">
        <f>'Ledelsesmæssige skøn'!D8</f>
        <v>0</v>
      </c>
      <c r="F804" s="22"/>
      <c r="G804" s="404"/>
      <c r="H804" s="404"/>
      <c r="I804" s="404"/>
      <c r="J804" s="404"/>
      <c r="K804" s="404"/>
      <c r="L804" s="404"/>
      <c r="M804" s="404"/>
      <c r="N804" s="404"/>
      <c r="O804" s="404"/>
      <c r="Q804" s="15">
        <f t="shared" si="72"/>
        <v>17</v>
      </c>
      <c r="R804" s="15" t="str">
        <f t="shared" ca="1" si="73"/>
        <v>'Ledelsesmæssige skøn'!D8</v>
      </c>
    </row>
    <row r="805" spans="1:18">
      <c r="A805" s="22" t="str">
        <f t="shared" ca="1" si="63"/>
        <v>'Ledelsesmæssige skøn'</v>
      </c>
      <c r="B805" s="22"/>
      <c r="C805" s="406" t="str">
        <f t="shared" ref="C805:C839" si="74">C793</f>
        <v xml:space="preserve"> … heraf: Makroøkonomiske risici</v>
      </c>
      <c r="D805" s="123" t="str">
        <f>'Ledelsesmæssige skøn'!K9</f>
        <v>LS_Erhv_TSS_LMSk1_Makro</v>
      </c>
      <c r="E805" s="414">
        <f>'Ledelsesmæssige skøn'!D9</f>
        <v>0</v>
      </c>
      <c r="F805" s="22"/>
      <c r="G805" s="404"/>
      <c r="H805" s="404"/>
      <c r="I805" s="404"/>
      <c r="J805" s="404"/>
      <c r="K805" s="404"/>
      <c r="L805" s="404"/>
      <c r="M805" s="404"/>
      <c r="N805" s="404"/>
      <c r="O805" s="404"/>
      <c r="Q805" s="15">
        <f t="shared" si="72"/>
        <v>23</v>
      </c>
      <c r="R805" s="15" t="str">
        <f t="shared" ca="1" si="73"/>
        <v>'Ledelsesmæssige skøn'!D9</v>
      </c>
    </row>
    <row r="806" spans="1:18">
      <c r="A806" s="22" t="str">
        <f t="shared" ca="1" si="63"/>
        <v>'Ledelsesmæssige skøn'</v>
      </c>
      <c r="B806" s="22"/>
      <c r="C806" s="406" t="str">
        <f t="shared" si="74"/>
        <v xml:space="preserve"> … heraf: Landbrugsrelaterede risici</v>
      </c>
      <c r="D806" s="123" t="str">
        <f>'Ledelsesmæssige skøn'!K10</f>
        <v>LS_Erhv_TSS_LMSk1_Land</v>
      </c>
      <c r="E806" s="414">
        <f>'Ledelsesmæssige skøn'!D10</f>
        <v>0</v>
      </c>
      <c r="F806" s="22"/>
      <c r="G806" s="404"/>
      <c r="H806" s="404"/>
      <c r="I806" s="404"/>
      <c r="J806" s="404"/>
      <c r="K806" s="404"/>
      <c r="L806" s="404"/>
      <c r="M806" s="404"/>
      <c r="N806" s="404"/>
      <c r="O806" s="404"/>
      <c r="Q806" s="15">
        <f t="shared" si="72"/>
        <v>22</v>
      </c>
      <c r="R806" s="15" t="str">
        <f t="shared" ca="1" si="73"/>
        <v>'Ledelsesmæssige skøn'!D10</v>
      </c>
    </row>
    <row r="807" spans="1:18">
      <c r="A807" s="22" t="str">
        <f t="shared" ca="1" si="63"/>
        <v>'Ledelsesmæssige skøn'</v>
      </c>
      <c r="B807" s="22"/>
      <c r="C807" s="406" t="str">
        <f t="shared" si="74"/>
        <v xml:space="preserve"> … heraf: Andet</v>
      </c>
      <c r="D807" s="123" t="str">
        <f>'Ledelsesmæssige skøn'!K11</f>
        <v>LS_Erhv_TSS_LMSk1_Andet</v>
      </c>
      <c r="E807" s="414">
        <f>'Ledelsesmæssige skøn'!D11</f>
        <v>0</v>
      </c>
      <c r="F807" s="22"/>
      <c r="G807" s="404"/>
      <c r="H807" s="404"/>
      <c r="I807" s="404"/>
      <c r="J807" s="404"/>
      <c r="K807" s="404"/>
      <c r="L807" s="404"/>
      <c r="M807" s="404"/>
      <c r="N807" s="404"/>
      <c r="O807" s="404"/>
      <c r="Q807" s="15">
        <f t="shared" si="72"/>
        <v>23</v>
      </c>
      <c r="R807" s="15" t="str">
        <f t="shared" ca="1" si="73"/>
        <v>'Ledelsesmæssige skøn'!D11</v>
      </c>
    </row>
    <row r="808" spans="1:18">
      <c r="A808" s="22" t="str">
        <f t="shared" ca="1" si="63"/>
        <v>'Ledelsesmæssige skøn'</v>
      </c>
      <c r="B808" s="22"/>
      <c r="C808" s="406" t="str">
        <f t="shared" si="74"/>
        <v>In-Model-Adjustments</v>
      </c>
      <c r="D808" s="123" t="str">
        <f>'Ledelsesmæssige skøn'!K12</f>
        <v>LS_Erhv_TSS_IMA</v>
      </c>
      <c r="E808" s="414">
        <f>'Ledelsesmæssige skøn'!D12</f>
        <v>0</v>
      </c>
      <c r="F808" s="22"/>
      <c r="G808" s="404"/>
      <c r="H808" s="404"/>
      <c r="I808" s="404"/>
      <c r="J808" s="404"/>
      <c r="K808" s="404"/>
      <c r="L808" s="404"/>
      <c r="M808" s="404"/>
      <c r="N808" s="404"/>
      <c r="O808" s="404"/>
      <c r="Q808" s="15">
        <f t="shared" si="72"/>
        <v>15</v>
      </c>
      <c r="R808" s="15" t="str">
        <f t="shared" ca="1" si="73"/>
        <v>'Ledelsesmæssige skøn'!D12</v>
      </c>
    </row>
    <row r="809" spans="1:18">
      <c r="A809" s="22" t="str">
        <f t="shared" ca="1" si="63"/>
        <v>'Ledelsesmæssige skøn'</v>
      </c>
      <c r="B809" s="22"/>
      <c r="C809" s="406" t="str">
        <f t="shared" si="74"/>
        <v xml:space="preserve"> … heraf: Makroøkonomiske risici</v>
      </c>
      <c r="D809" s="123" t="str">
        <f>'Ledelsesmæssige skøn'!K13</f>
        <v>LS_Erhv_TSS_IMA_Makro</v>
      </c>
      <c r="E809" s="414">
        <f>'Ledelsesmæssige skøn'!D13</f>
        <v>0</v>
      </c>
      <c r="F809" s="22"/>
      <c r="G809" s="404"/>
      <c r="H809" s="404"/>
      <c r="I809" s="404"/>
      <c r="J809" s="404"/>
      <c r="K809" s="404"/>
      <c r="L809" s="404"/>
      <c r="M809" s="404"/>
      <c r="N809" s="404"/>
      <c r="O809" s="404"/>
      <c r="Q809" s="15">
        <f t="shared" si="72"/>
        <v>21</v>
      </c>
      <c r="R809" s="15" t="str">
        <f t="shared" ca="1" si="73"/>
        <v>'Ledelsesmæssige skøn'!D13</v>
      </c>
    </row>
    <row r="810" spans="1:18">
      <c r="A810" s="22" t="str">
        <f t="shared" ca="1" si="63"/>
        <v>'Ledelsesmæssige skøn'</v>
      </c>
      <c r="B810" s="22"/>
      <c r="C810" s="406" t="str">
        <f t="shared" si="74"/>
        <v xml:space="preserve"> … heraf: Landbrugsrelaterede risici</v>
      </c>
      <c r="D810" s="123" t="str">
        <f>'Ledelsesmæssige skøn'!K14</f>
        <v>LS_Erhv_TSS_IMA_Land</v>
      </c>
      <c r="E810" s="414">
        <f>'Ledelsesmæssige skøn'!D14</f>
        <v>0</v>
      </c>
      <c r="F810" s="22"/>
      <c r="G810" s="404"/>
      <c r="H810" s="404"/>
      <c r="I810" s="404"/>
      <c r="J810" s="404"/>
      <c r="K810" s="404"/>
      <c r="L810" s="404"/>
      <c r="M810" s="404"/>
      <c r="N810" s="404"/>
      <c r="O810" s="404"/>
      <c r="Q810" s="15">
        <f t="shared" si="72"/>
        <v>20</v>
      </c>
      <c r="R810" s="15" t="str">
        <f t="shared" ca="1" si="73"/>
        <v>'Ledelsesmæssige skøn'!D14</v>
      </c>
    </row>
    <row r="811" spans="1:18">
      <c r="A811" s="22" t="str">
        <f t="shared" ca="1" si="63"/>
        <v>'Ledelsesmæssige skøn'</v>
      </c>
      <c r="B811" s="22"/>
      <c r="C811" s="406" t="str">
        <f t="shared" si="74"/>
        <v xml:space="preserve"> … heraf: Andet</v>
      </c>
      <c r="D811" s="123" t="str">
        <f>'Ledelsesmæssige skøn'!K15</f>
        <v>LS_Erhv_TSS_IMA_Andet</v>
      </c>
      <c r="E811" s="414">
        <f>'Ledelsesmæssige skøn'!D15</f>
        <v>0</v>
      </c>
      <c r="F811" s="22"/>
      <c r="G811" s="404"/>
      <c r="H811" s="404"/>
      <c r="I811" s="404"/>
      <c r="J811" s="404"/>
      <c r="K811" s="404"/>
      <c r="L811" s="404"/>
      <c r="M811" s="404"/>
      <c r="N811" s="404"/>
      <c r="O811" s="404"/>
      <c r="Q811" s="15">
        <f t="shared" si="72"/>
        <v>21</v>
      </c>
      <c r="R811" s="15" t="str">
        <f t="shared" ca="1" si="73"/>
        <v>'Ledelsesmæssige skøn'!D15</v>
      </c>
    </row>
    <row r="812" spans="1:18">
      <c r="A812" s="22" t="str">
        <f t="shared" ca="1" si="63"/>
        <v>'Ledelsesmæssige skøn'</v>
      </c>
      <c r="B812" s="22"/>
      <c r="C812" s="406" t="str">
        <f t="shared" si="74"/>
        <v>I alt</v>
      </c>
      <c r="D812" s="123" t="str">
        <f>'Ledelsesmæssige skøn'!K16</f>
        <v>LS_Erhv_TSS_Ialt</v>
      </c>
      <c r="E812" s="414">
        <f>'Ledelsesmæssige skøn'!D16</f>
        <v>0</v>
      </c>
      <c r="F812" s="22"/>
      <c r="G812" s="404"/>
      <c r="H812" s="404"/>
      <c r="I812" s="404"/>
      <c r="J812" s="404"/>
      <c r="K812" s="404"/>
      <c r="L812" s="404"/>
      <c r="M812" s="404"/>
      <c r="N812" s="404"/>
      <c r="O812" s="404"/>
      <c r="Q812" s="15">
        <f t="shared" si="72"/>
        <v>16</v>
      </c>
      <c r="R812" s="15" t="str">
        <f t="shared" ca="1" si="73"/>
        <v>'Ledelsesmæssige skøn'!D16</v>
      </c>
    </row>
    <row r="813" spans="1:18">
      <c r="A813" s="22" t="str">
        <f t="shared" ca="1" si="63"/>
        <v>'Ledelsesmæssige skøn'</v>
      </c>
      <c r="B813" s="22"/>
      <c r="C813" s="406" t="str">
        <f t="shared" si="74"/>
        <v xml:space="preserve"> … heraf: Makroøkonomiske risici</v>
      </c>
      <c r="D813" s="123" t="str">
        <f>'Ledelsesmæssige skøn'!K17</f>
        <v>LS_Erhv_TSS_Makro</v>
      </c>
      <c r="E813" s="414">
        <f>'Ledelsesmæssige skøn'!D17</f>
        <v>0</v>
      </c>
      <c r="F813" s="22"/>
      <c r="G813" s="404"/>
      <c r="H813" s="404"/>
      <c r="I813" s="404"/>
      <c r="J813" s="404"/>
      <c r="K813" s="404"/>
      <c r="L813" s="404"/>
      <c r="M813" s="404"/>
      <c r="N813" s="404"/>
      <c r="O813" s="404"/>
      <c r="Q813" s="15">
        <f t="shared" si="72"/>
        <v>17</v>
      </c>
      <c r="R813" s="15" t="str">
        <f t="shared" ca="1" si="73"/>
        <v>'Ledelsesmæssige skøn'!D17</v>
      </c>
    </row>
    <row r="814" spans="1:18">
      <c r="A814" s="22" t="str">
        <f t="shared" ca="1" si="63"/>
        <v>'Ledelsesmæssige skøn'</v>
      </c>
      <c r="B814" s="22"/>
      <c r="C814" s="406" t="str">
        <f t="shared" si="74"/>
        <v xml:space="preserve"> … heraf: Landbrugsrelaterede risici</v>
      </c>
      <c r="D814" s="123" t="str">
        <f>'Ledelsesmæssige skøn'!K18</f>
        <v>LS_Erhv_TSS_Land</v>
      </c>
      <c r="E814" s="414">
        <f>'Ledelsesmæssige skøn'!D18</f>
        <v>0</v>
      </c>
      <c r="F814" s="22"/>
      <c r="G814" s="404"/>
      <c r="H814" s="404"/>
      <c r="I814" s="404"/>
      <c r="J814" s="404"/>
      <c r="K814" s="404"/>
      <c r="L814" s="404"/>
      <c r="M814" s="404"/>
      <c r="N814" s="404"/>
      <c r="O814" s="404"/>
      <c r="Q814" s="15">
        <f t="shared" si="72"/>
        <v>16</v>
      </c>
      <c r="R814" s="15" t="str">
        <f t="shared" ca="1" si="73"/>
        <v>'Ledelsesmæssige skøn'!D18</v>
      </c>
    </row>
    <row r="815" spans="1:18">
      <c r="A815" s="22" t="str">
        <f t="shared" ca="1" si="63"/>
        <v>'Ledelsesmæssige skøn'</v>
      </c>
      <c r="B815" s="22"/>
      <c r="C815" s="406" t="str">
        <f t="shared" si="74"/>
        <v xml:space="preserve"> … heraf: Andet</v>
      </c>
      <c r="D815" s="123" t="str">
        <f>'Ledelsesmæssige skøn'!K19</f>
        <v>LS_Erhv_TSS_Andet</v>
      </c>
      <c r="E815" s="414">
        <f>'Ledelsesmæssige skøn'!D19</f>
        <v>0</v>
      </c>
      <c r="F815" s="22"/>
      <c r="G815" s="404"/>
      <c r="H815" s="404"/>
      <c r="I815" s="404"/>
      <c r="J815" s="404"/>
      <c r="K815" s="404"/>
      <c r="L815" s="404"/>
      <c r="M815" s="404"/>
      <c r="N815" s="404"/>
      <c r="O815" s="404"/>
      <c r="Q815" s="15">
        <f t="shared" si="72"/>
        <v>17</v>
      </c>
      <c r="R815" s="15" t="str">
        <f t="shared" ca="1" si="73"/>
        <v>'Ledelsesmæssige skøn'!D19</v>
      </c>
    </row>
    <row r="816" spans="1:18">
      <c r="A816" s="22" t="str">
        <f t="shared" ca="1" si="63"/>
        <v>'Ledelsesmæssige skøn'</v>
      </c>
      <c r="B816" s="22" t="str">
        <f>B804</f>
        <v>Ledelsesmæssige skøn (kategori 1) og In-Model Adjustments (IMA) i de akkumulerede 
nedskrivninger/hensættelser på udlån og garantidebitorer (mio. kr.),  ultimo året</v>
      </c>
      <c r="C816" s="406" t="str">
        <f t="shared" si="74"/>
        <v>Ledelsesmæssige skøn på korrektivkonto i kategori 1</v>
      </c>
      <c r="D816" s="123" t="str">
        <f>'Ledelsesmæssige skøn'!N8</f>
        <v>LS_Priv_LMSk1</v>
      </c>
      <c r="E816" s="414">
        <f>'Ledelsesmæssige skøn'!E8</f>
        <v>0</v>
      </c>
      <c r="F816" s="22"/>
      <c r="G816" s="404"/>
      <c r="H816" s="404"/>
      <c r="I816" s="404"/>
      <c r="J816" s="404"/>
      <c r="K816" s="404"/>
      <c r="L816" s="404"/>
      <c r="M816" s="404"/>
      <c r="N816" s="404"/>
      <c r="O816" s="404"/>
      <c r="Q816" s="15">
        <f t="shared" si="72"/>
        <v>13</v>
      </c>
      <c r="R816" s="15" t="str">
        <f t="shared" ca="1" si="73"/>
        <v>'Ledelsesmæssige skøn'!E8</v>
      </c>
    </row>
    <row r="817" spans="1:18">
      <c r="A817" s="22" t="str">
        <f t="shared" ca="1" si="63"/>
        <v>'Ledelsesmæssige skøn'</v>
      </c>
      <c r="B817" s="22"/>
      <c r="C817" s="406" t="str">
        <f t="shared" si="74"/>
        <v xml:space="preserve"> … heraf: Makroøkonomiske risici</v>
      </c>
      <c r="D817" s="123" t="str">
        <f>'Ledelsesmæssige skøn'!N9</f>
        <v>LS_Priv_LMSk1_Makro</v>
      </c>
      <c r="E817" s="414">
        <f>'Ledelsesmæssige skøn'!E9</f>
        <v>0</v>
      </c>
      <c r="F817" s="22"/>
      <c r="G817" s="404"/>
      <c r="H817" s="404"/>
      <c r="I817" s="404"/>
      <c r="J817" s="404"/>
      <c r="K817" s="404"/>
      <c r="L817" s="404"/>
      <c r="M817" s="404"/>
      <c r="N817" s="404"/>
      <c r="O817" s="404"/>
      <c r="Q817" s="15">
        <f t="shared" si="72"/>
        <v>19</v>
      </c>
      <c r="R817" s="15" t="str">
        <f t="shared" ca="1" si="73"/>
        <v>'Ledelsesmæssige skøn'!E9</v>
      </c>
    </row>
    <row r="818" spans="1:18">
      <c r="A818" s="22" t="str">
        <f t="shared" ca="1" si="63"/>
        <v>'Ledelsesmæssige skøn'</v>
      </c>
      <c r="B818" s="22"/>
      <c r="C818" s="406" t="str">
        <f t="shared" si="74"/>
        <v xml:space="preserve"> … heraf: Landbrugsrelaterede risici</v>
      </c>
      <c r="D818" s="123" t="str">
        <f>'Ledelsesmæssige skøn'!N10</f>
        <v>LS_Priv_LMSk1_Land</v>
      </c>
      <c r="E818" s="414">
        <f>'Ledelsesmæssige skøn'!E10</f>
        <v>0</v>
      </c>
      <c r="F818" s="22"/>
      <c r="G818" s="404"/>
      <c r="H818" s="404"/>
      <c r="I818" s="404"/>
      <c r="J818" s="404"/>
      <c r="K818" s="404"/>
      <c r="L818" s="404"/>
      <c r="M818" s="404"/>
      <c r="N818" s="404"/>
      <c r="O818" s="404"/>
      <c r="Q818" s="15">
        <f t="shared" si="72"/>
        <v>18</v>
      </c>
      <c r="R818" s="15" t="str">
        <f t="shared" ca="1" si="73"/>
        <v>'Ledelsesmæssige skøn'!E10</v>
      </c>
    </row>
    <row r="819" spans="1:18">
      <c r="A819" s="22" t="str">
        <f t="shared" ca="1" si="63"/>
        <v>'Ledelsesmæssige skøn'</v>
      </c>
      <c r="B819" s="22"/>
      <c r="C819" s="406" t="str">
        <f t="shared" si="74"/>
        <v xml:space="preserve"> … heraf: Andet</v>
      </c>
      <c r="D819" s="123" t="str">
        <f>'Ledelsesmæssige skøn'!N11</f>
        <v>LS_Priv_LMSk1_Andet</v>
      </c>
      <c r="E819" s="414">
        <f>'Ledelsesmæssige skøn'!E11</f>
        <v>0</v>
      </c>
      <c r="F819" s="22"/>
      <c r="G819" s="404"/>
      <c r="H819" s="404"/>
      <c r="I819" s="404"/>
      <c r="J819" s="404"/>
      <c r="K819" s="404"/>
      <c r="L819" s="404"/>
      <c r="M819" s="404"/>
      <c r="N819" s="404"/>
      <c r="O819" s="404"/>
      <c r="Q819" s="15">
        <f t="shared" si="72"/>
        <v>19</v>
      </c>
      <c r="R819" s="15" t="str">
        <f t="shared" ca="1" si="73"/>
        <v>'Ledelsesmæssige skøn'!E11</v>
      </c>
    </row>
    <row r="820" spans="1:18">
      <c r="A820" s="22" t="str">
        <f t="shared" ca="1" si="63"/>
        <v>'Ledelsesmæssige skøn'</v>
      </c>
      <c r="B820" s="22"/>
      <c r="C820" s="406" t="str">
        <f t="shared" si="74"/>
        <v>In-Model-Adjustments</v>
      </c>
      <c r="D820" s="123" t="str">
        <f>'Ledelsesmæssige skøn'!N12</f>
        <v>LS_Priv_IMA</v>
      </c>
      <c r="E820" s="414">
        <f>'Ledelsesmæssige skøn'!E12</f>
        <v>0</v>
      </c>
      <c r="F820" s="22"/>
      <c r="G820" s="404"/>
      <c r="H820" s="404"/>
      <c r="I820" s="404"/>
      <c r="J820" s="404"/>
      <c r="K820" s="404"/>
      <c r="L820" s="404"/>
      <c r="M820" s="404"/>
      <c r="N820" s="404"/>
      <c r="O820" s="404"/>
      <c r="Q820" s="15">
        <f t="shared" si="72"/>
        <v>11</v>
      </c>
      <c r="R820" s="15" t="str">
        <f t="shared" ca="1" si="73"/>
        <v>'Ledelsesmæssige skøn'!E12</v>
      </c>
    </row>
    <row r="821" spans="1:18">
      <c r="A821" s="22" t="str">
        <f t="shared" ca="1" si="63"/>
        <v>'Ledelsesmæssige skøn'</v>
      </c>
      <c r="B821" s="22"/>
      <c r="C821" s="406" t="str">
        <f t="shared" si="74"/>
        <v xml:space="preserve"> … heraf: Makroøkonomiske risici</v>
      </c>
      <c r="D821" s="123" t="str">
        <f>'Ledelsesmæssige skøn'!N13</f>
        <v>LS_Priv_IMA_Makro</v>
      </c>
      <c r="E821" s="414">
        <f>'Ledelsesmæssige skøn'!E13</f>
        <v>0</v>
      </c>
      <c r="F821" s="22"/>
      <c r="G821" s="404"/>
      <c r="H821" s="404"/>
      <c r="I821" s="404"/>
      <c r="J821" s="404"/>
      <c r="K821" s="404"/>
      <c r="L821" s="404"/>
      <c r="M821" s="404"/>
      <c r="N821" s="404"/>
      <c r="O821" s="404"/>
      <c r="Q821" s="15">
        <f t="shared" si="72"/>
        <v>17</v>
      </c>
      <c r="R821" s="15" t="str">
        <f t="shared" ca="1" si="73"/>
        <v>'Ledelsesmæssige skøn'!E13</v>
      </c>
    </row>
    <row r="822" spans="1:18">
      <c r="A822" s="22" t="str">
        <f t="shared" ca="1" si="63"/>
        <v>'Ledelsesmæssige skøn'</v>
      </c>
      <c r="B822" s="22"/>
      <c r="C822" s="406" t="str">
        <f t="shared" si="74"/>
        <v xml:space="preserve"> … heraf: Landbrugsrelaterede risici</v>
      </c>
      <c r="D822" s="123" t="str">
        <f>'Ledelsesmæssige skøn'!N14</f>
        <v>LS_Priv_IMA_Land</v>
      </c>
      <c r="E822" s="414">
        <f>'Ledelsesmæssige skøn'!E14</f>
        <v>0</v>
      </c>
      <c r="F822" s="22"/>
      <c r="G822" s="404"/>
      <c r="H822" s="404"/>
      <c r="I822" s="404"/>
      <c r="J822" s="404"/>
      <c r="K822" s="404"/>
      <c r="L822" s="404"/>
      <c r="M822" s="404"/>
      <c r="N822" s="404"/>
      <c r="O822" s="404"/>
      <c r="Q822" s="15">
        <f t="shared" si="72"/>
        <v>16</v>
      </c>
      <c r="R822" s="15" t="str">
        <f t="shared" ca="1" si="73"/>
        <v>'Ledelsesmæssige skøn'!E14</v>
      </c>
    </row>
    <row r="823" spans="1:18">
      <c r="A823" s="22" t="str">
        <f t="shared" ca="1" si="63"/>
        <v>'Ledelsesmæssige skøn'</v>
      </c>
      <c r="B823" s="22"/>
      <c r="C823" s="406" t="str">
        <f t="shared" si="74"/>
        <v xml:space="preserve"> … heraf: Andet</v>
      </c>
      <c r="D823" s="123" t="str">
        <f>'Ledelsesmæssige skøn'!N15</f>
        <v>LS_Priv_IMA_Andet</v>
      </c>
      <c r="E823" s="414">
        <f>'Ledelsesmæssige skøn'!E15</f>
        <v>0</v>
      </c>
      <c r="F823" s="22"/>
      <c r="G823" s="404"/>
      <c r="H823" s="404"/>
      <c r="I823" s="404"/>
      <c r="J823" s="404"/>
      <c r="K823" s="404"/>
      <c r="L823" s="404"/>
      <c r="M823" s="404"/>
      <c r="N823" s="404"/>
      <c r="O823" s="404"/>
      <c r="Q823" s="15">
        <f t="shared" si="72"/>
        <v>17</v>
      </c>
      <c r="R823" s="15" t="str">
        <f t="shared" ca="1" si="73"/>
        <v>'Ledelsesmæssige skøn'!E15</v>
      </c>
    </row>
    <row r="824" spans="1:18">
      <c r="A824" s="22" t="str">
        <f t="shared" ca="1" si="63"/>
        <v>'Ledelsesmæssige skøn'</v>
      </c>
      <c r="B824" s="22"/>
      <c r="C824" s="406" t="str">
        <f t="shared" si="74"/>
        <v>I alt</v>
      </c>
      <c r="D824" s="123" t="str">
        <f>'Ledelsesmæssige skøn'!N16</f>
        <v>LS_Priv_Ialt</v>
      </c>
      <c r="E824" s="414">
        <f>'Ledelsesmæssige skøn'!E16</f>
        <v>0</v>
      </c>
      <c r="F824" s="22"/>
      <c r="G824" s="404"/>
      <c r="H824" s="404"/>
      <c r="I824" s="404"/>
      <c r="J824" s="404"/>
      <c r="K824" s="404"/>
      <c r="L824" s="404"/>
      <c r="M824" s="404"/>
      <c r="N824" s="404"/>
      <c r="O824" s="404"/>
      <c r="Q824" s="15">
        <f t="shared" si="72"/>
        <v>12</v>
      </c>
      <c r="R824" s="15" t="str">
        <f t="shared" ca="1" si="73"/>
        <v>'Ledelsesmæssige skøn'!E16</v>
      </c>
    </row>
    <row r="825" spans="1:18">
      <c r="A825" s="22" t="str">
        <f t="shared" ca="1" si="63"/>
        <v>'Ledelsesmæssige skøn'</v>
      </c>
      <c r="B825" s="22"/>
      <c r="C825" s="406" t="str">
        <f t="shared" si="74"/>
        <v xml:space="preserve"> … heraf: Makroøkonomiske risici</v>
      </c>
      <c r="D825" s="123" t="str">
        <f>'Ledelsesmæssige skøn'!N17</f>
        <v>LS_Priv_Makro</v>
      </c>
      <c r="E825" s="414">
        <f>'Ledelsesmæssige skøn'!E17</f>
        <v>0</v>
      </c>
      <c r="F825" s="22"/>
      <c r="G825" s="404"/>
      <c r="H825" s="404"/>
      <c r="I825" s="404"/>
      <c r="J825" s="404"/>
      <c r="K825" s="404"/>
      <c r="L825" s="404"/>
      <c r="M825" s="404"/>
      <c r="N825" s="404"/>
      <c r="O825" s="404"/>
      <c r="Q825" s="15">
        <f t="shared" si="72"/>
        <v>13</v>
      </c>
      <c r="R825" s="15" t="str">
        <f t="shared" ca="1" si="73"/>
        <v>'Ledelsesmæssige skøn'!E17</v>
      </c>
    </row>
    <row r="826" spans="1:18">
      <c r="A826" s="22" t="str">
        <f t="shared" ca="1" si="63"/>
        <v>'Ledelsesmæssige skøn'</v>
      </c>
      <c r="B826" s="22"/>
      <c r="C826" s="406" t="str">
        <f t="shared" si="74"/>
        <v xml:space="preserve"> … heraf: Landbrugsrelaterede risici</v>
      </c>
      <c r="D826" s="123" t="str">
        <f>'Ledelsesmæssige skøn'!N18</f>
        <v>LS_Priv_Land</v>
      </c>
      <c r="E826" s="414">
        <f>'Ledelsesmæssige skøn'!E18</f>
        <v>0</v>
      </c>
      <c r="F826" s="22"/>
      <c r="G826" s="404"/>
      <c r="H826" s="404"/>
      <c r="I826" s="404"/>
      <c r="J826" s="404"/>
      <c r="K826" s="404"/>
      <c r="L826" s="404"/>
      <c r="M826" s="404"/>
      <c r="N826" s="404"/>
      <c r="O826" s="404"/>
      <c r="Q826" s="15">
        <f t="shared" si="72"/>
        <v>12</v>
      </c>
      <c r="R826" s="15" t="str">
        <f t="shared" ca="1" si="73"/>
        <v>'Ledelsesmæssige skøn'!E18</v>
      </c>
    </row>
    <row r="827" spans="1:18">
      <c r="A827" s="22" t="str">
        <f t="shared" ca="1" si="63"/>
        <v>'Ledelsesmæssige skøn'</v>
      </c>
      <c r="B827" s="22"/>
      <c r="C827" s="406" t="str">
        <f t="shared" si="74"/>
        <v xml:space="preserve"> … heraf: Andet</v>
      </c>
      <c r="D827" s="123" t="str">
        <f>'Ledelsesmæssige skøn'!N19</f>
        <v>LS_Priv_Andet</v>
      </c>
      <c r="E827" s="414">
        <f>'Ledelsesmæssige skøn'!E19</f>
        <v>0</v>
      </c>
      <c r="F827" s="22"/>
      <c r="G827" s="404"/>
      <c r="H827" s="404"/>
      <c r="I827" s="404"/>
      <c r="J827" s="404"/>
      <c r="K827" s="404"/>
      <c r="L827" s="404"/>
      <c r="M827" s="404"/>
      <c r="N827" s="404"/>
      <c r="O827" s="404"/>
      <c r="Q827" s="15">
        <f t="shared" si="72"/>
        <v>13</v>
      </c>
      <c r="R827" s="15" t="str">
        <f t="shared" ca="1" si="73"/>
        <v>'Ledelsesmæssige skøn'!E19</v>
      </c>
    </row>
    <row r="828" spans="1:18">
      <c r="A828" s="22" t="str">
        <f t="shared" ca="1" si="63"/>
        <v>'Ledelsesmæssige skøn'</v>
      </c>
      <c r="B828" s="22" t="str">
        <f>B816</f>
        <v>Ledelsesmæssige skøn (kategori 1) og In-Model Adjustments (IMA) i de akkumulerede 
nedskrivninger/hensættelser på udlån og garantidebitorer (mio. kr.),  ultimo året</v>
      </c>
      <c r="C828" s="406" t="str">
        <f t="shared" si="74"/>
        <v>Ledelsesmæssige skøn på korrektivkonto i kategori 1</v>
      </c>
      <c r="D828" s="123" t="str">
        <f>'Ledelsesmæssige skøn'!Q8</f>
        <v>LS_Priv_TSS_LMSk1</v>
      </c>
      <c r="E828" s="414">
        <f>'Ledelsesmæssige skøn'!F8</f>
        <v>0</v>
      </c>
      <c r="F828" s="22"/>
      <c r="G828" s="404"/>
      <c r="H828" s="404"/>
      <c r="I828" s="404"/>
      <c r="J828" s="404"/>
      <c r="K828" s="404"/>
      <c r="L828" s="404"/>
      <c r="M828" s="404"/>
      <c r="N828" s="404"/>
      <c r="O828" s="404"/>
      <c r="Q828" s="15">
        <f t="shared" si="72"/>
        <v>17</v>
      </c>
      <c r="R828" s="15" t="str">
        <f t="shared" ca="1" si="73"/>
        <v>'Ledelsesmæssige skøn'!F8</v>
      </c>
    </row>
    <row r="829" spans="1:18">
      <c r="A829" s="22" t="str">
        <f t="shared" ca="1" si="63"/>
        <v>'Ledelsesmæssige skøn'</v>
      </c>
      <c r="B829" s="22"/>
      <c r="C829" s="406" t="str">
        <f t="shared" si="74"/>
        <v xml:space="preserve"> … heraf: Makroøkonomiske risici</v>
      </c>
      <c r="D829" s="123" t="str">
        <f>'Ledelsesmæssige skøn'!Q9</f>
        <v>LS_Priv_TSS_LMSk1_Makro</v>
      </c>
      <c r="E829" s="414">
        <f>'Ledelsesmæssige skøn'!F9</f>
        <v>0</v>
      </c>
      <c r="F829" s="22"/>
      <c r="G829" s="404"/>
      <c r="H829" s="404"/>
      <c r="I829" s="404"/>
      <c r="J829" s="404"/>
      <c r="K829" s="404"/>
      <c r="L829" s="404"/>
      <c r="M829" s="404"/>
      <c r="N829" s="404"/>
      <c r="O829" s="404"/>
      <c r="Q829" s="15">
        <f t="shared" si="72"/>
        <v>23</v>
      </c>
      <c r="R829" s="15" t="str">
        <f t="shared" ca="1" si="73"/>
        <v>'Ledelsesmæssige skøn'!F9</v>
      </c>
    </row>
    <row r="830" spans="1:18">
      <c r="A830" s="22" t="str">
        <f t="shared" ca="1" si="63"/>
        <v>'Ledelsesmæssige skøn'</v>
      </c>
      <c r="B830" s="22"/>
      <c r="C830" s="406" t="str">
        <f t="shared" si="74"/>
        <v xml:space="preserve"> … heraf: Landbrugsrelaterede risici</v>
      </c>
      <c r="D830" s="123" t="str">
        <f>'Ledelsesmæssige skøn'!Q10</f>
        <v>LS_Priv_TSS_LMSk1_Land</v>
      </c>
      <c r="E830" s="414">
        <f>'Ledelsesmæssige skøn'!F10</f>
        <v>0</v>
      </c>
      <c r="F830" s="22"/>
      <c r="G830" s="404"/>
      <c r="H830" s="404"/>
      <c r="I830" s="404"/>
      <c r="J830" s="404"/>
      <c r="K830" s="404"/>
      <c r="L830" s="404"/>
      <c r="M830" s="404"/>
      <c r="N830" s="404"/>
      <c r="O830" s="404"/>
      <c r="Q830" s="15">
        <f t="shared" si="72"/>
        <v>22</v>
      </c>
      <c r="R830" s="15" t="str">
        <f t="shared" ca="1" si="73"/>
        <v>'Ledelsesmæssige skøn'!F10</v>
      </c>
    </row>
    <row r="831" spans="1:18">
      <c r="A831" s="22" t="str">
        <f t="shared" ca="1" si="63"/>
        <v>'Ledelsesmæssige skøn'</v>
      </c>
      <c r="B831" s="22"/>
      <c r="C831" s="406" t="str">
        <f t="shared" si="74"/>
        <v xml:space="preserve"> … heraf: Andet</v>
      </c>
      <c r="D831" s="123" t="str">
        <f>'Ledelsesmæssige skøn'!Q11</f>
        <v>LS_Priv_TSS_LMSk1_Andet</v>
      </c>
      <c r="E831" s="414">
        <f>'Ledelsesmæssige skøn'!F11</f>
        <v>0</v>
      </c>
      <c r="F831" s="22"/>
      <c r="G831" s="404"/>
      <c r="H831" s="404"/>
      <c r="I831" s="404"/>
      <c r="J831" s="404"/>
      <c r="K831" s="404"/>
      <c r="L831" s="404"/>
      <c r="M831" s="404"/>
      <c r="N831" s="404"/>
      <c r="O831" s="404"/>
      <c r="Q831" s="15">
        <f t="shared" si="72"/>
        <v>23</v>
      </c>
      <c r="R831" s="15" t="str">
        <f t="shared" ca="1" si="73"/>
        <v>'Ledelsesmæssige skøn'!F11</v>
      </c>
    </row>
    <row r="832" spans="1:18">
      <c r="A832" s="22" t="str">
        <f t="shared" ca="1" si="63"/>
        <v>'Ledelsesmæssige skøn'</v>
      </c>
      <c r="B832" s="22"/>
      <c r="C832" s="406" t="str">
        <f t="shared" si="74"/>
        <v>In-Model-Adjustments</v>
      </c>
      <c r="D832" s="123" t="str">
        <f>'Ledelsesmæssige skøn'!Q12</f>
        <v>LS_Priv_TSS_IMA</v>
      </c>
      <c r="E832" s="414">
        <f>'Ledelsesmæssige skøn'!F12</f>
        <v>0</v>
      </c>
      <c r="F832" s="22"/>
      <c r="G832" s="404"/>
      <c r="H832" s="404"/>
      <c r="I832" s="404"/>
      <c r="J832" s="404"/>
      <c r="K832" s="404"/>
      <c r="L832" s="404"/>
      <c r="M832" s="404"/>
      <c r="N832" s="404"/>
      <c r="O832" s="404"/>
      <c r="Q832" s="15">
        <f t="shared" si="72"/>
        <v>15</v>
      </c>
      <c r="R832" s="15" t="str">
        <f t="shared" ca="1" si="73"/>
        <v>'Ledelsesmæssige skøn'!F12</v>
      </c>
    </row>
    <row r="833" spans="1:18">
      <c r="A833" s="22" t="str">
        <f t="shared" ca="1" si="63"/>
        <v>'Ledelsesmæssige skøn'</v>
      </c>
      <c r="B833" s="22"/>
      <c r="C833" s="406" t="str">
        <f t="shared" si="74"/>
        <v xml:space="preserve"> … heraf: Makroøkonomiske risici</v>
      </c>
      <c r="D833" s="123" t="str">
        <f>'Ledelsesmæssige skøn'!Q13</f>
        <v>LS_Priv_TSS_IMA_Makro</v>
      </c>
      <c r="E833" s="414">
        <f>'Ledelsesmæssige skøn'!F13</f>
        <v>0</v>
      </c>
      <c r="F833" s="22"/>
      <c r="G833" s="404"/>
      <c r="H833" s="404"/>
      <c r="I833" s="404"/>
      <c r="J833" s="404"/>
      <c r="K833" s="404"/>
      <c r="L833" s="404"/>
      <c r="M833" s="404"/>
      <c r="N833" s="404"/>
      <c r="O833" s="404"/>
      <c r="Q833" s="15">
        <f t="shared" si="72"/>
        <v>21</v>
      </c>
      <c r="R833" s="15" t="str">
        <f t="shared" ca="1" si="73"/>
        <v>'Ledelsesmæssige skøn'!F13</v>
      </c>
    </row>
    <row r="834" spans="1:18">
      <c r="A834" s="22" t="str">
        <f t="shared" ca="1" si="63"/>
        <v>'Ledelsesmæssige skøn'</v>
      </c>
      <c r="B834" s="22"/>
      <c r="C834" s="406" t="str">
        <f t="shared" si="74"/>
        <v xml:space="preserve"> … heraf: Landbrugsrelaterede risici</v>
      </c>
      <c r="D834" s="123" t="str">
        <f>'Ledelsesmæssige skøn'!Q14</f>
        <v>LS_Priv_TSS_IMA_Land</v>
      </c>
      <c r="E834" s="414">
        <f>'Ledelsesmæssige skøn'!F14</f>
        <v>0</v>
      </c>
      <c r="F834" s="22"/>
      <c r="G834" s="404"/>
      <c r="H834" s="404"/>
      <c r="I834" s="404"/>
      <c r="J834" s="404"/>
      <c r="K834" s="404"/>
      <c r="L834" s="404"/>
      <c r="M834" s="404"/>
      <c r="N834" s="404"/>
      <c r="O834" s="404"/>
      <c r="Q834" s="15">
        <f t="shared" si="72"/>
        <v>20</v>
      </c>
      <c r="R834" s="15" t="str">
        <f t="shared" ca="1" si="73"/>
        <v>'Ledelsesmæssige skøn'!F14</v>
      </c>
    </row>
    <row r="835" spans="1:18">
      <c r="A835" s="22" t="str">
        <f t="shared" ca="1" si="63"/>
        <v>'Ledelsesmæssige skøn'</v>
      </c>
      <c r="B835" s="22"/>
      <c r="C835" s="406" t="str">
        <f t="shared" si="74"/>
        <v xml:space="preserve"> … heraf: Andet</v>
      </c>
      <c r="D835" s="123" t="str">
        <f>'Ledelsesmæssige skøn'!Q15</f>
        <v>LS_Priv_TSS_IMA_Andet</v>
      </c>
      <c r="E835" s="414">
        <f>'Ledelsesmæssige skøn'!F15</f>
        <v>0</v>
      </c>
      <c r="F835" s="22"/>
      <c r="G835" s="404"/>
      <c r="H835" s="404"/>
      <c r="I835" s="404"/>
      <c r="J835" s="404"/>
      <c r="K835" s="404"/>
      <c r="L835" s="404"/>
      <c r="M835" s="404"/>
      <c r="N835" s="404"/>
      <c r="O835" s="404"/>
      <c r="Q835" s="15">
        <f t="shared" si="72"/>
        <v>21</v>
      </c>
      <c r="R835" s="15" t="str">
        <f t="shared" ca="1" si="73"/>
        <v>'Ledelsesmæssige skøn'!F15</v>
      </c>
    </row>
    <row r="836" spans="1:18">
      <c r="A836" s="22" t="str">
        <f t="shared" ca="1" si="63"/>
        <v>'Ledelsesmæssige skøn'</v>
      </c>
      <c r="B836" s="22"/>
      <c r="C836" s="406" t="str">
        <f t="shared" si="74"/>
        <v>I alt</v>
      </c>
      <c r="D836" s="123" t="str">
        <f>'Ledelsesmæssige skøn'!Q16</f>
        <v>LS_Priv_TSS_Ialt</v>
      </c>
      <c r="E836" s="414">
        <f>'Ledelsesmæssige skøn'!F16</f>
        <v>0</v>
      </c>
      <c r="F836" s="22"/>
      <c r="G836" s="404"/>
      <c r="H836" s="404"/>
      <c r="I836" s="404"/>
      <c r="J836" s="404"/>
      <c r="K836" s="404"/>
      <c r="L836" s="404"/>
      <c r="M836" s="404"/>
      <c r="N836" s="404"/>
      <c r="O836" s="404"/>
      <c r="Q836" s="15">
        <f t="shared" si="72"/>
        <v>16</v>
      </c>
      <c r="R836" s="15" t="str">
        <f t="shared" ca="1" si="73"/>
        <v>'Ledelsesmæssige skøn'!F16</v>
      </c>
    </row>
    <row r="837" spans="1:18">
      <c r="A837" s="22" t="str">
        <f t="shared" ca="1" si="63"/>
        <v>'Ledelsesmæssige skøn'</v>
      </c>
      <c r="B837" s="22"/>
      <c r="C837" s="406" t="str">
        <f t="shared" si="74"/>
        <v xml:space="preserve"> … heraf: Makroøkonomiske risici</v>
      </c>
      <c r="D837" s="123" t="str">
        <f>'Ledelsesmæssige skøn'!Q17</f>
        <v>LS_Priv_TSS_Makro</v>
      </c>
      <c r="E837" s="414">
        <f>'Ledelsesmæssige skøn'!F17</f>
        <v>0</v>
      </c>
      <c r="F837" s="22"/>
      <c r="G837" s="404"/>
      <c r="H837" s="404"/>
      <c r="I837" s="404"/>
      <c r="J837" s="404"/>
      <c r="K837" s="404"/>
      <c r="L837" s="404"/>
      <c r="M837" s="404"/>
      <c r="N837" s="404"/>
      <c r="O837" s="404"/>
      <c r="Q837" s="15">
        <f t="shared" si="72"/>
        <v>17</v>
      </c>
      <c r="R837" s="15" t="str">
        <f t="shared" ca="1" si="73"/>
        <v>'Ledelsesmæssige skøn'!F17</v>
      </c>
    </row>
    <row r="838" spans="1:18">
      <c r="A838" s="22" t="str">
        <f t="shared" ca="1" si="63"/>
        <v>'Ledelsesmæssige skøn'</v>
      </c>
      <c r="B838" s="22"/>
      <c r="C838" s="406" t="str">
        <f t="shared" si="74"/>
        <v xml:space="preserve"> … heraf: Landbrugsrelaterede risici</v>
      </c>
      <c r="D838" s="123" t="str">
        <f>'Ledelsesmæssige skøn'!Q18</f>
        <v>LS_Priv_TSS_Land</v>
      </c>
      <c r="E838" s="414">
        <f>'Ledelsesmæssige skøn'!F18</f>
        <v>0</v>
      </c>
      <c r="F838" s="22"/>
      <c r="G838" s="404"/>
      <c r="H838" s="404"/>
      <c r="I838" s="404"/>
      <c r="J838" s="404"/>
      <c r="K838" s="404"/>
      <c r="L838" s="404"/>
      <c r="M838" s="404"/>
      <c r="N838" s="404"/>
      <c r="O838" s="404"/>
      <c r="Q838" s="15">
        <f t="shared" si="72"/>
        <v>16</v>
      </c>
      <c r="R838" s="15" t="str">
        <f t="shared" ca="1" si="73"/>
        <v>'Ledelsesmæssige skøn'!F18</v>
      </c>
    </row>
    <row r="839" spans="1:18">
      <c r="A839" s="22" t="str">
        <f t="shared" ca="1" si="63"/>
        <v>'Ledelsesmæssige skøn'</v>
      </c>
      <c r="B839" s="22"/>
      <c r="C839" s="406" t="str">
        <f t="shared" si="74"/>
        <v xml:space="preserve"> … heraf: Andet</v>
      </c>
      <c r="D839" s="123" t="str">
        <f>'Ledelsesmæssige skøn'!Q19</f>
        <v>LS_Priv_TSS_Andet</v>
      </c>
      <c r="E839" s="414">
        <f>'Ledelsesmæssige skøn'!F19</f>
        <v>0</v>
      </c>
      <c r="F839" s="22"/>
      <c r="G839" s="404"/>
      <c r="H839" s="404"/>
      <c r="I839" s="404"/>
      <c r="J839" s="404"/>
      <c r="K839" s="404"/>
      <c r="L839" s="404"/>
      <c r="M839" s="404"/>
      <c r="N839" s="404"/>
      <c r="O839" s="404"/>
      <c r="Q839" s="15">
        <f t="shared" si="72"/>
        <v>17</v>
      </c>
      <c r="R839" s="15" t="str">
        <f t="shared" ca="1" si="73"/>
        <v>'Ledelsesmæssige skøn'!F19</v>
      </c>
    </row>
    <row r="840" spans="1:18">
      <c r="A840" s="22" t="str">
        <f t="shared" ca="1" si="63"/>
        <v>'Ledelsesmæssige skøn'</v>
      </c>
      <c r="B840" s="22" t="str">
        <f>'Ledelsesmæssige skøn'!A23</f>
        <v>Ledelsesmæssige skøn og In-Model Adjustments afsat til makroøkonomiske risici for erhvervskunder, der tilbageføres i stress-scenariet, fordelt på brancher, ultimo året</v>
      </c>
      <c r="C840" s="406" t="str">
        <f>'Ledelsesmæssige skøn'!B28</f>
        <v>Landbrug, jagt og skovbrug og fiskeri</v>
      </c>
      <c r="D840" s="123" t="str">
        <f>'Ledelsesmæssige skøn'!H28</f>
        <v>LS_Erhv_B_Land</v>
      </c>
      <c r="E840" s="414">
        <f>'Ledelsesmæssige skøn'!C28</f>
        <v>0</v>
      </c>
      <c r="F840" s="22"/>
      <c r="G840" s="404"/>
      <c r="H840" s="404"/>
      <c r="I840" s="404"/>
      <c r="J840" s="404"/>
      <c r="K840" s="404"/>
      <c r="L840" s="404"/>
      <c r="M840" s="404"/>
      <c r="N840" s="404"/>
      <c r="O840" s="404"/>
      <c r="Q840" s="15">
        <f t="shared" si="72"/>
        <v>14</v>
      </c>
      <c r="R840" s="15" t="str">
        <f t="shared" ca="1" si="73"/>
        <v>'Ledelsesmæssige skøn'!C28</v>
      </c>
    </row>
    <row r="841" spans="1:18">
      <c r="A841" s="22" t="str">
        <f t="shared" ca="1" si="63"/>
        <v>'Ledelsesmæssige skøn'</v>
      </c>
      <c r="B841" s="22"/>
      <c r="C841" s="406" t="str">
        <f>'Ledelsesmæssige skøn'!B29</f>
        <v>Industri og råstofindvinding</v>
      </c>
      <c r="D841" s="123" t="str">
        <f>'Ledelsesmæssige skøn'!H29</f>
        <v>LS_Erhv_B_Indu</v>
      </c>
      <c r="E841" s="414">
        <f>'Ledelsesmæssige skøn'!C29</f>
        <v>0</v>
      </c>
      <c r="F841" s="22"/>
      <c r="G841" s="404"/>
      <c r="H841" s="404"/>
      <c r="I841" s="404"/>
      <c r="J841" s="404"/>
      <c r="K841" s="404"/>
      <c r="L841" s="404"/>
      <c r="M841" s="404"/>
      <c r="N841" s="404"/>
      <c r="O841" s="404"/>
      <c r="Q841" s="15">
        <f t="shared" si="72"/>
        <v>14</v>
      </c>
      <c r="R841" s="15" t="str">
        <f t="shared" ca="1" si="73"/>
        <v>'Ledelsesmæssige skøn'!C29</v>
      </c>
    </row>
    <row r="842" spans="1:18">
      <c r="A842" s="22" t="str">
        <f t="shared" ca="1" si="63"/>
        <v>'Ledelsesmæssige skøn'</v>
      </c>
      <c r="B842" s="22"/>
      <c r="C842" s="406" t="str">
        <f>'Ledelsesmæssige skøn'!B30</f>
        <v>Bygge og anlæg</v>
      </c>
      <c r="D842" s="123" t="str">
        <f>'Ledelsesmæssige skøn'!H30</f>
        <v>LS_Erhv_B_Bygge</v>
      </c>
      <c r="E842" s="414">
        <f>'Ledelsesmæssige skøn'!C30</f>
        <v>0</v>
      </c>
      <c r="F842" s="22"/>
      <c r="G842" s="404"/>
      <c r="H842" s="404"/>
      <c r="I842" s="404"/>
      <c r="J842" s="404"/>
      <c r="K842" s="404"/>
      <c r="L842" s="404"/>
      <c r="M842" s="404"/>
      <c r="N842" s="404"/>
      <c r="O842" s="404"/>
      <c r="Q842" s="15">
        <f t="shared" si="72"/>
        <v>15</v>
      </c>
      <c r="R842" s="15" t="str">
        <f t="shared" ca="1" si="73"/>
        <v>'Ledelsesmæssige skøn'!C30</v>
      </c>
    </row>
    <row r="843" spans="1:18">
      <c r="A843" s="22" t="str">
        <f t="shared" ca="1" si="63"/>
        <v>'Ledelsesmæssige skøn'</v>
      </c>
      <c r="B843" s="22"/>
      <c r="C843" s="406" t="str">
        <f>'Ledelsesmæssige skøn'!B31</f>
        <v>Handel</v>
      </c>
      <c r="D843" s="123" t="str">
        <f>'Ledelsesmæssige skøn'!H31</f>
        <v>LS_Erhv_B_Handel</v>
      </c>
      <c r="E843" s="414">
        <f>'Ledelsesmæssige skøn'!C31</f>
        <v>0</v>
      </c>
      <c r="F843" s="22"/>
      <c r="G843" s="404"/>
      <c r="H843" s="404"/>
      <c r="I843" s="404"/>
      <c r="J843" s="404"/>
      <c r="K843" s="404"/>
      <c r="L843" s="404"/>
      <c r="M843" s="404"/>
      <c r="N843" s="404"/>
      <c r="O843" s="404"/>
      <c r="Q843" s="15">
        <f t="shared" si="72"/>
        <v>16</v>
      </c>
      <c r="R843" s="15" t="str">
        <f t="shared" ca="1" si="73"/>
        <v>'Ledelsesmæssige skøn'!C31</v>
      </c>
    </row>
    <row r="844" spans="1:18">
      <c r="A844" s="22" t="str">
        <f t="shared" ca="1" si="63"/>
        <v>'Ledelsesmæssige skøn'</v>
      </c>
      <c r="B844" s="22"/>
      <c r="C844" s="406" t="str">
        <f>'Ledelsesmæssige skøn'!B32</f>
        <v>Fast ejendom</v>
      </c>
      <c r="D844" s="123" t="str">
        <f>'Ledelsesmæssige skøn'!H32</f>
        <v>LS_Erhv_B_Fast</v>
      </c>
      <c r="E844" s="414">
        <f>'Ledelsesmæssige skøn'!C32</f>
        <v>0</v>
      </c>
      <c r="F844" s="22"/>
      <c r="G844" s="404"/>
      <c r="H844" s="404"/>
      <c r="I844" s="404"/>
      <c r="J844" s="404"/>
      <c r="K844" s="404"/>
      <c r="L844" s="404"/>
      <c r="M844" s="404"/>
      <c r="N844" s="404"/>
      <c r="O844" s="404"/>
      <c r="Q844" s="15">
        <f t="shared" si="72"/>
        <v>14</v>
      </c>
      <c r="R844" s="15" t="str">
        <f t="shared" ca="1" si="73"/>
        <v>'Ledelsesmæssige skøn'!C32</v>
      </c>
    </row>
    <row r="845" spans="1:18">
      <c r="A845" s="22" t="str">
        <f t="shared" ca="1" si="63"/>
        <v>'Ledelsesmæssige skøn'</v>
      </c>
      <c r="B845" s="22"/>
      <c r="C845" s="406" t="str">
        <f>'Ledelsesmæssige skøn'!B33</f>
        <v>Energiforsyning</v>
      </c>
      <c r="D845" s="123" t="str">
        <f>'Ledelsesmæssige skøn'!H33</f>
        <v>LS_Erhv_B_Energi</v>
      </c>
      <c r="E845" s="414">
        <f>'Ledelsesmæssige skøn'!C33</f>
        <v>0</v>
      </c>
      <c r="F845" s="22"/>
      <c r="G845" s="404"/>
      <c r="H845" s="404"/>
      <c r="I845" s="404"/>
      <c r="J845" s="404"/>
      <c r="K845" s="404"/>
      <c r="L845" s="404"/>
      <c r="M845" s="404"/>
      <c r="N845" s="404"/>
      <c r="O845" s="404"/>
      <c r="Q845" s="15">
        <f t="shared" si="72"/>
        <v>16</v>
      </c>
      <c r="R845" s="15" t="str">
        <f t="shared" ca="1" si="73"/>
        <v>'Ledelsesmæssige skøn'!C33</v>
      </c>
    </row>
    <row r="846" spans="1:18">
      <c r="A846" s="22" t="str">
        <f t="shared" ca="1" si="63"/>
        <v>'Ledelsesmæssige skøn'</v>
      </c>
      <c r="B846" s="22"/>
      <c r="C846" s="406" t="str">
        <f>'Ledelsesmæssige skøn'!B34</f>
        <v>Transport, hoteller og restauranter</v>
      </c>
      <c r="D846" s="123" t="str">
        <f>'Ledelsesmæssige skøn'!H34</f>
        <v>LS_Erhv_B_Trans</v>
      </c>
      <c r="E846" s="414">
        <f>'Ledelsesmæssige skøn'!C34</f>
        <v>0</v>
      </c>
      <c r="F846" s="22"/>
      <c r="G846" s="404"/>
      <c r="H846" s="404"/>
      <c r="I846" s="404"/>
      <c r="J846" s="404"/>
      <c r="K846" s="404"/>
      <c r="L846" s="404"/>
      <c r="M846" s="404"/>
      <c r="N846" s="404"/>
      <c r="O846" s="404"/>
      <c r="Q846" s="15">
        <f t="shared" si="72"/>
        <v>15</v>
      </c>
      <c r="R846" s="15" t="str">
        <f t="shared" ca="1" si="73"/>
        <v>'Ledelsesmæssige skøn'!C34</v>
      </c>
    </row>
    <row r="847" spans="1:18">
      <c r="A847" s="22" t="str">
        <f t="shared" ca="1" si="63"/>
        <v>'Ledelsesmæssige skøn'</v>
      </c>
      <c r="B847" s="22"/>
      <c r="C847" s="406" t="str">
        <f>'Ledelsesmæssige skøn'!B35</f>
        <v>Information og kommunikation</v>
      </c>
      <c r="D847" s="123" t="str">
        <f>'Ledelsesmæssige skøn'!H35</f>
        <v>LS_Erhv_B_Info</v>
      </c>
      <c r="E847" s="414">
        <f>'Ledelsesmæssige skøn'!C35</f>
        <v>0</v>
      </c>
      <c r="F847" s="22"/>
      <c r="G847" s="404"/>
      <c r="H847" s="404"/>
      <c r="I847" s="404"/>
      <c r="J847" s="404"/>
      <c r="K847" s="404"/>
      <c r="L847" s="404"/>
      <c r="M847" s="404"/>
      <c r="N847" s="404"/>
      <c r="O847" s="404"/>
      <c r="Q847" s="15">
        <f t="shared" si="72"/>
        <v>14</v>
      </c>
      <c r="R847" s="15" t="str">
        <f t="shared" ca="1" si="73"/>
        <v>'Ledelsesmæssige skøn'!C35</v>
      </c>
    </row>
    <row r="848" spans="1:18">
      <c r="A848" s="22" t="str">
        <f t="shared" ca="1" si="63"/>
        <v>'Ledelsesmæssige skøn'</v>
      </c>
      <c r="B848" s="22"/>
      <c r="C848" s="406" t="str">
        <f>'Ledelsesmæssige skøn'!B36</f>
        <v>Finansiering og forsikring</v>
      </c>
      <c r="D848" s="123" t="str">
        <f>'Ledelsesmæssige skøn'!H36</f>
        <v>LS_Erhv_B_Fin</v>
      </c>
      <c r="E848" s="414">
        <f>'Ledelsesmæssige skøn'!C36</f>
        <v>0</v>
      </c>
      <c r="F848" s="22"/>
      <c r="G848" s="404"/>
      <c r="H848" s="404"/>
      <c r="I848" s="404"/>
      <c r="J848" s="404"/>
      <c r="K848" s="404"/>
      <c r="L848" s="404"/>
      <c r="M848" s="404"/>
      <c r="N848" s="404"/>
      <c r="O848" s="404"/>
      <c r="Q848" s="15">
        <f t="shared" si="72"/>
        <v>13</v>
      </c>
      <c r="R848" s="15" t="str">
        <f t="shared" ca="1" si="73"/>
        <v>'Ledelsesmæssige skøn'!C36</v>
      </c>
    </row>
    <row r="849" spans="1:18">
      <c r="A849" s="22" t="str">
        <f t="shared" ca="1" si="63"/>
        <v>'Ledelsesmæssige skøn'</v>
      </c>
      <c r="B849" s="22"/>
      <c r="C849" s="406" t="str">
        <f>'Ledelsesmæssige skøn'!B37</f>
        <v>Øvrige erhverv</v>
      </c>
      <c r="D849" s="123" t="str">
        <f>'Ledelsesmæssige skøn'!H37</f>
        <v>LS_Erhv_B_Oevr</v>
      </c>
      <c r="E849" s="414">
        <f>'Ledelsesmæssige skøn'!C37</f>
        <v>0</v>
      </c>
      <c r="F849" s="22"/>
      <c r="G849" s="404"/>
      <c r="H849" s="404"/>
      <c r="I849" s="404"/>
      <c r="J849" s="404"/>
      <c r="K849" s="404"/>
      <c r="L849" s="404"/>
      <c r="M849" s="404"/>
      <c r="N849" s="404"/>
      <c r="O849" s="404"/>
      <c r="Q849" s="15">
        <f t="shared" si="72"/>
        <v>14</v>
      </c>
      <c r="R849" s="15" t="str">
        <f t="shared" ca="1" si="73"/>
        <v>'Ledelsesmæssige skøn'!C37</v>
      </c>
    </row>
    <row r="850" spans="1:18">
      <c r="A850" s="407" t="str">
        <f t="shared" ca="1" si="63"/>
        <v>LTV</v>
      </c>
      <c r="B850" s="407" t="str">
        <f>LTV!B2</f>
        <v xml:space="preserve">Udlån med sikkerhed i fast ejendom </v>
      </c>
      <c r="C850" s="408" t="str">
        <f>LTV!A4</f>
        <v>A: 0-60</v>
      </c>
      <c r="D850" s="408" t="str">
        <f>LTV!U4</f>
        <v>LTV_Udl_Ialt_0til60</v>
      </c>
      <c r="E850" s="409">
        <f>LTV!B4</f>
        <v>0</v>
      </c>
      <c r="F850" s="407"/>
      <c r="G850" s="410"/>
      <c r="H850" s="410"/>
      <c r="I850" s="410"/>
      <c r="J850" s="410"/>
      <c r="K850" s="410"/>
      <c r="L850" s="410"/>
      <c r="M850" s="410"/>
      <c r="N850" s="410"/>
      <c r="O850" s="410"/>
      <c r="Q850" s="15">
        <f t="shared" si="64"/>
        <v>19</v>
      </c>
      <c r="R850" s="15" t="str">
        <f t="shared" ref="R850:R851" ca="1" si="75">MID(_xlfn.FORMULATEXT(E850),2,300)</f>
        <v>LTV!B4</v>
      </c>
    </row>
    <row r="851" spans="1:18">
      <c r="A851" s="407" t="str">
        <f t="shared" ca="1" si="63"/>
        <v>LTV</v>
      </c>
      <c r="B851" s="407"/>
      <c r="C851" s="408" t="str">
        <f>LTV!A5</f>
        <v>B: 60-70</v>
      </c>
      <c r="D851" s="408" t="str">
        <f>LTV!U5</f>
        <v>LTV_Udl_Ialt_60til70</v>
      </c>
      <c r="E851" s="409">
        <f>LTV!B5</f>
        <v>0</v>
      </c>
      <c r="F851" s="407"/>
      <c r="G851" s="410"/>
      <c r="H851" s="410"/>
      <c r="I851" s="410"/>
      <c r="J851" s="410"/>
      <c r="K851" s="410"/>
      <c r="L851" s="410"/>
      <c r="M851" s="410"/>
      <c r="N851" s="410"/>
      <c r="O851" s="410"/>
      <c r="Q851" s="15">
        <f t="shared" si="64"/>
        <v>20</v>
      </c>
      <c r="R851" s="15" t="str">
        <f t="shared" ca="1" si="75"/>
        <v>LTV!B5</v>
      </c>
    </row>
    <row r="852" spans="1:18">
      <c r="A852" s="407" t="str">
        <f t="shared" ca="1" si="63"/>
        <v>LTV</v>
      </c>
      <c r="B852" s="407"/>
      <c r="C852" s="408" t="str">
        <f>LTV!A6</f>
        <v>C: 70-80</v>
      </c>
      <c r="D852" s="408" t="str">
        <f>LTV!U6</f>
        <v>LTV_Udl_Ialt_70til80</v>
      </c>
      <c r="E852" s="409">
        <f>LTV!B6</f>
        <v>0</v>
      </c>
      <c r="F852" s="407"/>
      <c r="G852" s="410"/>
      <c r="H852" s="410"/>
      <c r="I852" s="410"/>
      <c r="J852" s="410"/>
      <c r="K852" s="410"/>
      <c r="L852" s="410"/>
      <c r="M852" s="410"/>
      <c r="N852" s="410"/>
      <c r="O852" s="410"/>
      <c r="Q852" s="15">
        <f t="shared" ref="Q852:Q951" si="76">LEN(D852)</f>
        <v>20</v>
      </c>
      <c r="R852" s="15" t="str">
        <f ca="1">MID(_xlfn.FORMULATEXT(E852),2,300)</f>
        <v>LTV!B6</v>
      </c>
    </row>
    <row r="853" spans="1:18">
      <c r="A853" s="407" t="str">
        <f t="shared" ca="1" si="63"/>
        <v>LTV</v>
      </c>
      <c r="B853" s="407"/>
      <c r="C853" s="408" t="str">
        <f>LTV!A7</f>
        <v>D: 80-90</v>
      </c>
      <c r="D853" s="408" t="str">
        <f>LTV!U7</f>
        <v>LTV_Udl_Ialt_80til90</v>
      </c>
      <c r="E853" s="409">
        <f>LTV!B7</f>
        <v>0</v>
      </c>
      <c r="F853" s="407"/>
      <c r="G853" s="410"/>
      <c r="H853" s="410"/>
      <c r="I853" s="410"/>
      <c r="J853" s="410"/>
      <c r="K853" s="410"/>
      <c r="L853" s="410"/>
      <c r="M853" s="410"/>
      <c r="N853" s="410"/>
      <c r="O853" s="410"/>
      <c r="Q853" s="15">
        <f t="shared" si="76"/>
        <v>20</v>
      </c>
      <c r="R853" s="15" t="str">
        <f t="shared" ref="R853:R952" ca="1" si="77">MID(_xlfn.FORMULATEXT(E853),2,300)</f>
        <v>LTV!B7</v>
      </c>
    </row>
    <row r="854" spans="1:18">
      <c r="A854" s="407" t="str">
        <f t="shared" ca="1" si="63"/>
        <v>LTV</v>
      </c>
      <c r="B854" s="407"/>
      <c r="C854" s="408" t="str">
        <f>LTV!A8</f>
        <v>E: 90-100</v>
      </c>
      <c r="D854" s="408" t="str">
        <f>LTV!U8</f>
        <v>LTV_Udl_Ialt_90til100</v>
      </c>
      <c r="E854" s="409">
        <f>LTV!B8</f>
        <v>0</v>
      </c>
      <c r="F854" s="407"/>
      <c r="G854" s="410"/>
      <c r="H854" s="410"/>
      <c r="I854" s="410"/>
      <c r="J854" s="410"/>
      <c r="K854" s="410"/>
      <c r="L854" s="410"/>
      <c r="M854" s="410"/>
      <c r="N854" s="410"/>
      <c r="O854" s="410"/>
      <c r="Q854" s="15">
        <f t="shared" si="76"/>
        <v>21</v>
      </c>
      <c r="R854" s="15" t="str">
        <f t="shared" ca="1" si="77"/>
        <v>LTV!B8</v>
      </c>
    </row>
    <row r="855" spans="1:18">
      <c r="A855" s="407" t="str">
        <f t="shared" ca="1" si="63"/>
        <v>LTV</v>
      </c>
      <c r="B855" s="407"/>
      <c r="C855" s="408" t="str">
        <f>LTV!A9</f>
        <v>F: &gt;100</v>
      </c>
      <c r="D855" s="408" t="str">
        <f>LTV!U9</f>
        <v>LTV_Udl_Ialt_Over100</v>
      </c>
      <c r="E855" s="409">
        <f>LTV!B9</f>
        <v>0</v>
      </c>
      <c r="F855" s="407"/>
      <c r="G855" s="410"/>
      <c r="H855" s="410"/>
      <c r="I855" s="410"/>
      <c r="J855" s="410"/>
      <c r="K855" s="410"/>
      <c r="L855" s="410"/>
      <c r="M855" s="410"/>
      <c r="N855" s="410"/>
      <c r="O855" s="410"/>
      <c r="Q855" s="15">
        <f t="shared" si="76"/>
        <v>20</v>
      </c>
      <c r="R855" s="15" t="str">
        <f t="shared" ca="1" si="77"/>
        <v>LTV!B9</v>
      </c>
    </row>
    <row r="856" spans="1:18">
      <c r="A856" s="407" t="str">
        <f t="shared" ca="1" si="63"/>
        <v>LTV</v>
      </c>
      <c r="B856" s="407"/>
      <c r="C856" s="408" t="str">
        <f>LTV!A10</f>
        <v>I alt</v>
      </c>
      <c r="D856" s="408" t="str">
        <f>LTV!U10</f>
        <v>LTV_Udl_Ialt_Ialt</v>
      </c>
      <c r="E856" s="409">
        <f>LTV!B10</f>
        <v>0</v>
      </c>
      <c r="F856" s="407"/>
      <c r="G856" s="410"/>
      <c r="H856" s="410"/>
      <c r="I856" s="410"/>
      <c r="J856" s="410"/>
      <c r="K856" s="410"/>
      <c r="L856" s="410"/>
      <c r="M856" s="410"/>
      <c r="N856" s="410"/>
      <c r="O856" s="410"/>
      <c r="Q856" s="15">
        <f t="shared" si="76"/>
        <v>17</v>
      </c>
      <c r="R856" s="15" t="str">
        <f t="shared" ca="1" si="77"/>
        <v>LTV!B10</v>
      </c>
    </row>
    <row r="857" spans="1:18">
      <c r="A857" s="407" t="str">
        <f t="shared" ca="1" si="63"/>
        <v>LTV</v>
      </c>
      <c r="B857" s="407"/>
      <c r="C857" s="408" t="str">
        <f>LTV!A11</f>
        <v>Memo: Indberettet på fanen Nedskrivninger</v>
      </c>
      <c r="D857" s="408" t="str">
        <f>LTV!U11</f>
        <v>LTV_Udl_Ialt_MemoN</v>
      </c>
      <c r="E857" s="409">
        <f>LTV!B11</f>
        <v>0</v>
      </c>
      <c r="F857" s="407"/>
      <c r="G857" s="410"/>
      <c r="H857" s="410"/>
      <c r="I857" s="410"/>
      <c r="J857" s="410"/>
      <c r="K857" s="410"/>
      <c r="L857" s="410"/>
      <c r="M857" s="410"/>
      <c r="N857" s="410"/>
      <c r="O857" s="410"/>
      <c r="Q857" s="15">
        <f t="shared" si="76"/>
        <v>18</v>
      </c>
      <c r="R857" s="15" t="str">
        <f t="shared" ca="1" si="77"/>
        <v>LTV!B11</v>
      </c>
    </row>
    <row r="858" spans="1:18">
      <c r="A858" s="407" t="str">
        <f t="shared" ca="1" si="63"/>
        <v>LTV</v>
      </c>
      <c r="B858" s="407"/>
      <c r="C858" s="408" t="str">
        <f>LTV!A12</f>
        <v>Memo: Afvigelse</v>
      </c>
      <c r="D858" s="408" t="str">
        <f>LTV!U12</f>
        <v>LTV_Udl_Ialt_MemoA</v>
      </c>
      <c r="E858" s="409">
        <f>LTV!B12</f>
        <v>0</v>
      </c>
      <c r="F858" s="407"/>
      <c r="G858" s="410"/>
      <c r="H858" s="410"/>
      <c r="I858" s="410"/>
      <c r="J858" s="410"/>
      <c r="K858" s="410"/>
      <c r="L858" s="410"/>
      <c r="M858" s="410"/>
      <c r="N858" s="410"/>
      <c r="O858" s="410"/>
      <c r="Q858" s="15">
        <f t="shared" si="76"/>
        <v>18</v>
      </c>
      <c r="R858" s="15" t="str">
        <f t="shared" ca="1" si="77"/>
        <v>LTV!B12</v>
      </c>
    </row>
    <row r="859" spans="1:18">
      <c r="A859" s="407" t="str">
        <f t="shared" ca="1" si="63"/>
        <v>LTV</v>
      </c>
      <c r="B859" s="407"/>
      <c r="C859" s="408" t="str">
        <f>LTV!A18</f>
        <v>A: 0-60</v>
      </c>
      <c r="D859" s="412" t="str">
        <f>LTV!U18</f>
        <v>LTV_Pct_Udl_Ialt_0til60</v>
      </c>
      <c r="E859" s="409">
        <f>LTV!B18</f>
        <v>0</v>
      </c>
      <c r="F859" s="407"/>
      <c r="G859" s="410"/>
      <c r="H859" s="410"/>
      <c r="I859" s="410"/>
      <c r="J859" s="410"/>
      <c r="K859" s="410"/>
      <c r="L859" s="410"/>
      <c r="M859" s="410"/>
      <c r="N859" s="410"/>
      <c r="O859" s="410"/>
      <c r="Q859" s="15">
        <f t="shared" si="76"/>
        <v>23</v>
      </c>
      <c r="R859" s="15" t="str">
        <f t="shared" ca="1" si="77"/>
        <v>LTV!B18</v>
      </c>
    </row>
    <row r="860" spans="1:18">
      <c r="A860" s="407" t="str">
        <f t="shared" ca="1" si="63"/>
        <v>LTV</v>
      </c>
      <c r="B860" s="407"/>
      <c r="C860" s="408" t="str">
        <f>LTV!A19</f>
        <v>B: 60-70</v>
      </c>
      <c r="D860" s="412" t="str">
        <f>LTV!U19</f>
        <v>LTV_Pct_Udl_Ialt_60til70</v>
      </c>
      <c r="E860" s="409">
        <f>LTV!B19</f>
        <v>0</v>
      </c>
      <c r="F860" s="407"/>
      <c r="G860" s="410"/>
      <c r="H860" s="410"/>
      <c r="I860" s="410"/>
      <c r="J860" s="410"/>
      <c r="K860" s="410"/>
      <c r="L860" s="410"/>
      <c r="M860" s="410"/>
      <c r="N860" s="410"/>
      <c r="O860" s="410"/>
      <c r="Q860" s="15">
        <f t="shared" si="76"/>
        <v>24</v>
      </c>
      <c r="R860" s="15" t="str">
        <f t="shared" ca="1" si="77"/>
        <v>LTV!B19</v>
      </c>
    </row>
    <row r="861" spans="1:18">
      <c r="A861" s="407" t="str">
        <f t="shared" ca="1" si="63"/>
        <v>LTV</v>
      </c>
      <c r="B861" s="407"/>
      <c r="C861" s="408" t="str">
        <f>LTV!A20</f>
        <v>C: 70-80</v>
      </c>
      <c r="D861" s="412" t="str">
        <f>LTV!U20</f>
        <v>LTV_Pct_Udl_Ialt_70til80</v>
      </c>
      <c r="E861" s="409">
        <f>LTV!B20</f>
        <v>0</v>
      </c>
      <c r="F861" s="407"/>
      <c r="G861" s="410"/>
      <c r="H861" s="410"/>
      <c r="I861" s="410"/>
      <c r="J861" s="410"/>
      <c r="K861" s="410"/>
      <c r="L861" s="410"/>
      <c r="M861" s="410"/>
      <c r="N861" s="410"/>
      <c r="O861" s="410"/>
      <c r="Q861" s="15">
        <f t="shared" si="76"/>
        <v>24</v>
      </c>
      <c r="R861" s="15" t="str">
        <f t="shared" ca="1" si="77"/>
        <v>LTV!B20</v>
      </c>
    </row>
    <row r="862" spans="1:18">
      <c r="A862" s="407" t="str">
        <f t="shared" ca="1" si="63"/>
        <v>LTV</v>
      </c>
      <c r="B862" s="407"/>
      <c r="C862" s="408" t="str">
        <f>LTV!A21</f>
        <v>D: 80-90</v>
      </c>
      <c r="D862" s="412" t="str">
        <f>LTV!U21</f>
        <v>LTV_Pct_Udl_Ialt_80til90</v>
      </c>
      <c r="E862" s="409">
        <f>LTV!B21</f>
        <v>0</v>
      </c>
      <c r="F862" s="407"/>
      <c r="G862" s="410"/>
      <c r="H862" s="410"/>
      <c r="I862" s="410"/>
      <c r="J862" s="410"/>
      <c r="K862" s="410"/>
      <c r="L862" s="410"/>
      <c r="M862" s="410"/>
      <c r="N862" s="410"/>
      <c r="O862" s="410"/>
      <c r="Q862" s="15">
        <f t="shared" si="76"/>
        <v>24</v>
      </c>
      <c r="R862" s="15" t="str">
        <f t="shared" ca="1" si="77"/>
        <v>LTV!B21</v>
      </c>
    </row>
    <row r="863" spans="1:18">
      <c r="A863" s="407" t="str">
        <f t="shared" ca="1" si="63"/>
        <v>LTV</v>
      </c>
      <c r="B863" s="407"/>
      <c r="C863" s="408" t="str">
        <f>LTV!A22</f>
        <v>E: 90-100</v>
      </c>
      <c r="D863" s="412" t="str">
        <f>LTV!U22</f>
        <v>LTV_Pct_Udl_Ialt_90til100</v>
      </c>
      <c r="E863" s="409">
        <f>LTV!B22</f>
        <v>0</v>
      </c>
      <c r="F863" s="407"/>
      <c r="G863" s="410"/>
      <c r="H863" s="410"/>
      <c r="I863" s="410"/>
      <c r="J863" s="410"/>
      <c r="K863" s="410"/>
      <c r="L863" s="410"/>
      <c r="M863" s="410"/>
      <c r="N863" s="410"/>
      <c r="O863" s="410"/>
      <c r="Q863" s="15">
        <f t="shared" si="76"/>
        <v>25</v>
      </c>
      <c r="R863" s="15" t="str">
        <f t="shared" ca="1" si="77"/>
        <v>LTV!B22</v>
      </c>
    </row>
    <row r="864" spans="1:18">
      <c r="A864" s="407" t="str">
        <f t="shared" ca="1" si="63"/>
        <v>LTV</v>
      </c>
      <c r="B864" s="407"/>
      <c r="C864" s="408" t="str">
        <f>LTV!A23</f>
        <v>F: &gt;100</v>
      </c>
      <c r="D864" s="412" t="str">
        <f>LTV!U23</f>
        <v>LTV_Pct_Udl_Ialt_Over100</v>
      </c>
      <c r="E864" s="409">
        <f>LTV!B23</f>
        <v>0</v>
      </c>
      <c r="F864" s="407"/>
      <c r="G864" s="410"/>
      <c r="H864" s="410"/>
      <c r="I864" s="410"/>
      <c r="J864" s="410"/>
      <c r="K864" s="410"/>
      <c r="L864" s="410"/>
      <c r="M864" s="410"/>
      <c r="N864" s="410"/>
      <c r="O864" s="410"/>
      <c r="Q864" s="15">
        <f t="shared" ref="Q864:Q865" si="78">LEN(D864)</f>
        <v>24</v>
      </c>
      <c r="R864" s="15" t="str">
        <f t="shared" ref="R864:R865" ca="1" si="79">MID(_xlfn.FORMULATEXT(E864),2,300)</f>
        <v>LTV!B23</v>
      </c>
    </row>
    <row r="865" spans="1:18">
      <c r="A865" s="407" t="str">
        <f t="shared" ca="1" si="63"/>
        <v>LTV</v>
      </c>
      <c r="B865" s="407"/>
      <c r="C865" s="408" t="str">
        <f>LTV!A24</f>
        <v>I alt</v>
      </c>
      <c r="D865" s="412" t="str">
        <f>LTV!U24</f>
        <v>LTV_Pct_Udl_Ialt_Ialt</v>
      </c>
      <c r="E865" s="409">
        <f>LTV!B24</f>
        <v>0</v>
      </c>
      <c r="F865" s="407"/>
      <c r="G865" s="410"/>
      <c r="H865" s="410"/>
      <c r="I865" s="410"/>
      <c r="J865" s="410"/>
      <c r="K865" s="410"/>
      <c r="L865" s="410"/>
      <c r="M865" s="410"/>
      <c r="N865" s="410"/>
      <c r="O865" s="410"/>
      <c r="Q865" s="15">
        <f t="shared" si="78"/>
        <v>21</v>
      </c>
      <c r="R865" s="15" t="str">
        <f t="shared" ca="1" si="79"/>
        <v>LTV!B24</v>
      </c>
    </row>
    <row r="866" spans="1:18">
      <c r="A866" s="407" t="str">
        <f t="shared" ca="1" si="63"/>
        <v>LTV</v>
      </c>
      <c r="B866" s="407" t="str">
        <f>LTV!C3</f>
        <v xml:space="preserve">Realkreditlignende bankudlån
</v>
      </c>
      <c r="C866" s="408" t="str">
        <f>C850</f>
        <v>A: 0-60</v>
      </c>
      <c r="D866" s="408" t="str">
        <f>LTV!V4</f>
        <v>LTV_Udl_Real_0til60</v>
      </c>
      <c r="E866" s="409">
        <f>LTV!C4</f>
        <v>0</v>
      </c>
      <c r="F866" s="407"/>
      <c r="G866" s="410"/>
      <c r="H866" s="410"/>
      <c r="I866" s="410"/>
      <c r="J866" s="410"/>
      <c r="K866" s="410"/>
      <c r="L866" s="410"/>
      <c r="M866" s="410"/>
      <c r="N866" s="410"/>
      <c r="O866" s="410"/>
      <c r="Q866" s="15">
        <f t="shared" si="76"/>
        <v>19</v>
      </c>
      <c r="R866" s="15" t="str">
        <f t="shared" ca="1" si="77"/>
        <v>LTV!C4</v>
      </c>
    </row>
    <row r="867" spans="1:18">
      <c r="A867" s="407" t="str">
        <f t="shared" ca="1" si="63"/>
        <v>LTV</v>
      </c>
      <c r="B867" s="407"/>
      <c r="C867" s="408" t="str">
        <f t="shared" ref="C867:C913" si="80">C851</f>
        <v>B: 60-70</v>
      </c>
      <c r="D867" s="408" t="str">
        <f>LTV!V5</f>
        <v>LTV_Udl_Real_60til70</v>
      </c>
      <c r="E867" s="409">
        <f>LTV!C5</f>
        <v>0</v>
      </c>
      <c r="F867" s="407"/>
      <c r="G867" s="410"/>
      <c r="H867" s="410"/>
      <c r="I867" s="410"/>
      <c r="J867" s="410"/>
      <c r="K867" s="410"/>
      <c r="L867" s="410"/>
      <c r="M867" s="410"/>
      <c r="N867" s="410"/>
      <c r="O867" s="410"/>
      <c r="Q867" s="15">
        <f t="shared" si="76"/>
        <v>20</v>
      </c>
      <c r="R867" s="15" t="str">
        <f t="shared" ca="1" si="77"/>
        <v>LTV!C5</v>
      </c>
    </row>
    <row r="868" spans="1:18">
      <c r="A868" s="407" t="str">
        <f t="shared" ca="1" si="63"/>
        <v>LTV</v>
      </c>
      <c r="B868" s="407"/>
      <c r="C868" s="408" t="str">
        <f t="shared" si="80"/>
        <v>C: 70-80</v>
      </c>
      <c r="D868" s="408" t="str">
        <f>LTV!V6</f>
        <v>LTV_Udl_Real_70til80</v>
      </c>
      <c r="E868" s="409">
        <f>LTV!C6</f>
        <v>0</v>
      </c>
      <c r="F868" s="407"/>
      <c r="G868" s="410"/>
      <c r="H868" s="410"/>
      <c r="I868" s="410"/>
      <c r="J868" s="410"/>
      <c r="K868" s="410"/>
      <c r="L868" s="410"/>
      <c r="M868" s="410"/>
      <c r="N868" s="410"/>
      <c r="O868" s="410"/>
      <c r="Q868" s="15">
        <f t="shared" si="76"/>
        <v>20</v>
      </c>
      <c r="R868" s="15" t="str">
        <f t="shared" ca="1" si="77"/>
        <v>LTV!C6</v>
      </c>
    </row>
    <row r="869" spans="1:18">
      <c r="A869" s="407" t="str">
        <f t="shared" ca="1" si="63"/>
        <v>LTV</v>
      </c>
      <c r="B869" s="407"/>
      <c r="C869" s="408" t="str">
        <f t="shared" si="80"/>
        <v>D: 80-90</v>
      </c>
      <c r="D869" s="408" t="str">
        <f>LTV!V7</f>
        <v>LTV_Udl_Real_80til90</v>
      </c>
      <c r="E869" s="409">
        <f>LTV!C7</f>
        <v>0</v>
      </c>
      <c r="F869" s="407"/>
      <c r="G869" s="410"/>
      <c r="H869" s="410"/>
      <c r="I869" s="410"/>
      <c r="J869" s="410"/>
      <c r="K869" s="410"/>
      <c r="L869" s="410"/>
      <c r="M869" s="410"/>
      <c r="N869" s="410"/>
      <c r="O869" s="410"/>
      <c r="Q869" s="15">
        <f t="shared" si="76"/>
        <v>20</v>
      </c>
      <c r="R869" s="15" t="str">
        <f t="shared" ca="1" si="77"/>
        <v>LTV!C7</v>
      </c>
    </row>
    <row r="870" spans="1:18">
      <c r="A870" s="407" t="str">
        <f t="shared" ca="1" si="63"/>
        <v>LTV</v>
      </c>
      <c r="B870" s="407"/>
      <c r="C870" s="408" t="str">
        <f t="shared" si="80"/>
        <v>E: 90-100</v>
      </c>
      <c r="D870" s="408" t="str">
        <f>LTV!V8</f>
        <v>LTV_Udl_Real_90til100</v>
      </c>
      <c r="E870" s="409">
        <f>LTV!C8</f>
        <v>0</v>
      </c>
      <c r="F870" s="407"/>
      <c r="G870" s="410"/>
      <c r="H870" s="410"/>
      <c r="I870" s="410"/>
      <c r="J870" s="410"/>
      <c r="K870" s="410"/>
      <c r="L870" s="410"/>
      <c r="M870" s="410"/>
      <c r="N870" s="410"/>
      <c r="O870" s="410"/>
      <c r="Q870" s="15">
        <f t="shared" si="76"/>
        <v>21</v>
      </c>
      <c r="R870" s="15" t="str">
        <f t="shared" ca="1" si="77"/>
        <v>LTV!C8</v>
      </c>
    </row>
    <row r="871" spans="1:18">
      <c r="A871" s="407" t="str">
        <f t="shared" ca="1" si="63"/>
        <v>LTV</v>
      </c>
      <c r="B871" s="407"/>
      <c r="C871" s="408" t="str">
        <f t="shared" si="80"/>
        <v>F: &gt;100</v>
      </c>
      <c r="D871" s="408" t="str">
        <f>LTV!V9</f>
        <v>LTV_Udl_Real_Over100</v>
      </c>
      <c r="E871" s="409">
        <f>LTV!C9</f>
        <v>0</v>
      </c>
      <c r="F871" s="407"/>
      <c r="G871" s="410"/>
      <c r="H871" s="410"/>
      <c r="I871" s="410"/>
      <c r="J871" s="410"/>
      <c r="K871" s="410"/>
      <c r="L871" s="410"/>
      <c r="M871" s="410"/>
      <c r="N871" s="410"/>
      <c r="O871" s="410"/>
      <c r="Q871" s="15">
        <f t="shared" si="76"/>
        <v>20</v>
      </c>
      <c r="R871" s="15" t="str">
        <f t="shared" ca="1" si="77"/>
        <v>LTV!C9</v>
      </c>
    </row>
    <row r="872" spans="1:18">
      <c r="A872" s="407" t="str">
        <f t="shared" ca="1" si="63"/>
        <v>LTV</v>
      </c>
      <c r="B872" s="407"/>
      <c r="C872" s="408" t="str">
        <f t="shared" si="80"/>
        <v>I alt</v>
      </c>
      <c r="D872" s="408" t="str">
        <f>LTV!V10</f>
        <v>LTV_Udl_Real_Ialt</v>
      </c>
      <c r="E872" s="409">
        <f>LTV!C10</f>
        <v>0</v>
      </c>
      <c r="F872" s="407"/>
      <c r="G872" s="410"/>
      <c r="H872" s="410"/>
      <c r="I872" s="410"/>
      <c r="J872" s="410"/>
      <c r="K872" s="410"/>
      <c r="L872" s="410"/>
      <c r="M872" s="410"/>
      <c r="N872" s="410"/>
      <c r="O872" s="410"/>
      <c r="Q872" s="15">
        <f t="shared" si="76"/>
        <v>17</v>
      </c>
      <c r="R872" s="15" t="str">
        <f t="shared" ca="1" si="77"/>
        <v>LTV!C10</v>
      </c>
    </row>
    <row r="873" spans="1:18">
      <c r="A873" s="407" t="str">
        <f t="shared" ca="1" si="63"/>
        <v>LTV</v>
      </c>
      <c r="B873" s="407"/>
      <c r="C873" s="408" t="str">
        <f t="shared" si="80"/>
        <v>Memo: Indberettet på fanen Nedskrivninger</v>
      </c>
      <c r="D873" s="408" t="str">
        <f>LTV!V11</f>
        <v>LTV_Udl_Real_MemoN</v>
      </c>
      <c r="E873" s="409">
        <f>LTV!C11</f>
        <v>0</v>
      </c>
      <c r="F873" s="407"/>
      <c r="G873" s="410"/>
      <c r="H873" s="410"/>
      <c r="I873" s="410"/>
      <c r="J873" s="410"/>
      <c r="K873" s="410"/>
      <c r="L873" s="410"/>
      <c r="M873" s="410"/>
      <c r="N873" s="410"/>
      <c r="O873" s="410"/>
      <c r="Q873" s="15">
        <f t="shared" si="76"/>
        <v>18</v>
      </c>
      <c r="R873" s="15" t="str">
        <f t="shared" ca="1" si="77"/>
        <v>LTV!C11</v>
      </c>
    </row>
    <row r="874" spans="1:18">
      <c r="A874" s="407" t="str">
        <f t="shared" ca="1" si="63"/>
        <v>LTV</v>
      </c>
      <c r="B874" s="407"/>
      <c r="C874" s="408" t="str">
        <f t="shared" si="80"/>
        <v>Memo: Afvigelse</v>
      </c>
      <c r="D874" s="408" t="str">
        <f>LTV!V12</f>
        <v>LTV_Udl_Real_MemoA</v>
      </c>
      <c r="E874" s="409">
        <f>LTV!C12</f>
        <v>0</v>
      </c>
      <c r="F874" s="407"/>
      <c r="G874" s="410"/>
      <c r="H874" s="410"/>
      <c r="I874" s="410"/>
      <c r="J874" s="410"/>
      <c r="K874" s="410"/>
      <c r="L874" s="410"/>
      <c r="M874" s="410"/>
      <c r="N874" s="410"/>
      <c r="O874" s="410"/>
      <c r="Q874" s="15">
        <f t="shared" si="76"/>
        <v>18</v>
      </c>
      <c r="R874" s="15" t="str">
        <f t="shared" ca="1" si="77"/>
        <v>LTV!C12</v>
      </c>
    </row>
    <row r="875" spans="1:18">
      <c r="A875" s="407" t="str">
        <f t="shared" ca="1" si="63"/>
        <v>LTV</v>
      </c>
      <c r="B875" s="407"/>
      <c r="C875" s="408" t="str">
        <f t="shared" si="80"/>
        <v>A: 0-60</v>
      </c>
      <c r="D875" s="408" t="str">
        <f>LTV!V18</f>
        <v>LTV_Pct_Udl_Real_0til60</v>
      </c>
      <c r="E875" s="409">
        <f>LTV!C18</f>
        <v>0</v>
      </c>
      <c r="F875" s="407"/>
      <c r="G875" s="410"/>
      <c r="H875" s="410"/>
      <c r="I875" s="410"/>
      <c r="J875" s="410"/>
      <c r="K875" s="410"/>
      <c r="L875" s="410"/>
      <c r="M875" s="410"/>
      <c r="N875" s="410"/>
      <c r="O875" s="410"/>
      <c r="Q875" s="15">
        <f t="shared" si="76"/>
        <v>23</v>
      </c>
      <c r="R875" s="15" t="str">
        <f t="shared" ca="1" si="77"/>
        <v>LTV!C18</v>
      </c>
    </row>
    <row r="876" spans="1:18">
      <c r="A876" s="407" t="str">
        <f t="shared" ca="1" si="63"/>
        <v>LTV</v>
      </c>
      <c r="B876" s="407"/>
      <c r="C876" s="408" t="str">
        <f t="shared" si="80"/>
        <v>B: 60-70</v>
      </c>
      <c r="D876" s="408" t="str">
        <f>LTV!V19</f>
        <v>LTV_Pct_Udl_Real_60til70</v>
      </c>
      <c r="E876" s="409">
        <f>LTV!C19</f>
        <v>0</v>
      </c>
      <c r="F876" s="407"/>
      <c r="G876" s="410"/>
      <c r="H876" s="410"/>
      <c r="I876" s="410"/>
      <c r="J876" s="410"/>
      <c r="K876" s="410"/>
      <c r="L876" s="410"/>
      <c r="M876" s="410"/>
      <c r="N876" s="410"/>
      <c r="O876" s="410"/>
      <c r="Q876" s="15">
        <f t="shared" si="76"/>
        <v>24</v>
      </c>
      <c r="R876" s="15" t="str">
        <f t="shared" ca="1" si="77"/>
        <v>LTV!C19</v>
      </c>
    </row>
    <row r="877" spans="1:18">
      <c r="A877" s="407" t="str">
        <f t="shared" ca="1" si="63"/>
        <v>LTV</v>
      </c>
      <c r="B877" s="407"/>
      <c r="C877" s="408" t="str">
        <f t="shared" si="80"/>
        <v>C: 70-80</v>
      </c>
      <c r="D877" s="408" t="str">
        <f>LTV!V20</f>
        <v>LTV_Pct_Udl_Real_70til80</v>
      </c>
      <c r="E877" s="409">
        <f>LTV!C20</f>
        <v>0</v>
      </c>
      <c r="F877" s="407"/>
      <c r="G877" s="410"/>
      <c r="H877" s="410"/>
      <c r="I877" s="410"/>
      <c r="J877" s="410"/>
      <c r="K877" s="410"/>
      <c r="L877" s="410"/>
      <c r="M877" s="410"/>
      <c r="N877" s="410"/>
      <c r="O877" s="410"/>
      <c r="Q877" s="15">
        <f t="shared" si="76"/>
        <v>24</v>
      </c>
      <c r="R877" s="15" t="str">
        <f t="shared" ca="1" si="77"/>
        <v>LTV!C20</v>
      </c>
    </row>
    <row r="878" spans="1:18">
      <c r="A878" s="407" t="str">
        <f t="shared" ca="1" si="63"/>
        <v>LTV</v>
      </c>
      <c r="B878" s="407"/>
      <c r="C878" s="408" t="str">
        <f t="shared" si="80"/>
        <v>D: 80-90</v>
      </c>
      <c r="D878" s="408" t="str">
        <f>LTV!V21</f>
        <v>LTV_Pct_Udl_Real_80til90</v>
      </c>
      <c r="E878" s="409">
        <f>LTV!C21</f>
        <v>0</v>
      </c>
      <c r="F878" s="407"/>
      <c r="G878" s="410"/>
      <c r="H878" s="410"/>
      <c r="I878" s="410"/>
      <c r="J878" s="410"/>
      <c r="K878" s="410"/>
      <c r="L878" s="410"/>
      <c r="M878" s="410"/>
      <c r="N878" s="410"/>
      <c r="O878" s="410"/>
      <c r="Q878" s="15">
        <f t="shared" si="76"/>
        <v>24</v>
      </c>
      <c r="R878" s="15" t="str">
        <f t="shared" ca="1" si="77"/>
        <v>LTV!C21</v>
      </c>
    </row>
    <row r="879" spans="1:18">
      <c r="A879" s="407" t="str">
        <f t="shared" ca="1" si="63"/>
        <v>LTV</v>
      </c>
      <c r="B879" s="407"/>
      <c r="C879" s="408" t="str">
        <f t="shared" si="80"/>
        <v>E: 90-100</v>
      </c>
      <c r="D879" s="408" t="str">
        <f>LTV!V22</f>
        <v>LTV_Pct_Udl_Real_90til100</v>
      </c>
      <c r="E879" s="409">
        <f>LTV!C22</f>
        <v>0</v>
      </c>
      <c r="F879" s="407"/>
      <c r="G879" s="410"/>
      <c r="H879" s="410"/>
      <c r="I879" s="410"/>
      <c r="J879" s="410"/>
      <c r="K879" s="410"/>
      <c r="L879" s="410"/>
      <c r="M879" s="410"/>
      <c r="N879" s="410"/>
      <c r="O879" s="410"/>
      <c r="Q879" s="15">
        <f t="shared" si="76"/>
        <v>25</v>
      </c>
      <c r="R879" s="15" t="str">
        <f t="shared" ca="1" si="77"/>
        <v>LTV!C22</v>
      </c>
    </row>
    <row r="880" spans="1:18">
      <c r="A880" s="407" t="str">
        <f t="shared" ca="1" si="63"/>
        <v>LTV</v>
      </c>
      <c r="B880" s="407"/>
      <c r="C880" s="408" t="str">
        <f t="shared" si="80"/>
        <v>F: &gt;100</v>
      </c>
      <c r="D880" s="408" t="str">
        <f>LTV!V23</f>
        <v>LTV_Pct_Udl_Real_Over100</v>
      </c>
      <c r="E880" s="409">
        <f>LTV!C23</f>
        <v>0</v>
      </c>
      <c r="F880" s="407"/>
      <c r="G880" s="410"/>
      <c r="H880" s="410"/>
      <c r="I880" s="410"/>
      <c r="J880" s="410"/>
      <c r="K880" s="410"/>
      <c r="L880" s="410"/>
      <c r="M880" s="410"/>
      <c r="N880" s="410"/>
      <c r="O880" s="410"/>
      <c r="Q880" s="15">
        <f t="shared" ref="Q880:Q913" si="81">LEN(D880)</f>
        <v>24</v>
      </c>
      <c r="R880" s="15" t="str">
        <f t="shared" ref="R880:R913" ca="1" si="82">MID(_xlfn.FORMULATEXT(E880),2,300)</f>
        <v>LTV!C23</v>
      </c>
    </row>
    <row r="881" spans="1:18">
      <c r="A881" s="407" t="str">
        <f t="shared" ca="1" si="63"/>
        <v>LTV</v>
      </c>
      <c r="B881" s="407"/>
      <c r="C881" s="408" t="str">
        <f t="shared" si="80"/>
        <v>I alt</v>
      </c>
      <c r="D881" s="408" t="str">
        <f>LTV!V24</f>
        <v>LTV_Pct_Udl_Real_Ialt</v>
      </c>
      <c r="E881" s="409">
        <f>LTV!C24</f>
        <v>0</v>
      </c>
      <c r="F881" s="407"/>
      <c r="G881" s="410"/>
      <c r="H881" s="410"/>
      <c r="I881" s="410"/>
      <c r="J881" s="410"/>
      <c r="K881" s="410"/>
      <c r="L881" s="410"/>
      <c r="M881" s="410"/>
      <c r="N881" s="410"/>
      <c r="O881" s="410"/>
      <c r="Q881" s="15">
        <f t="shared" si="81"/>
        <v>21</v>
      </c>
      <c r="R881" s="15" t="str">
        <f t="shared" ca="1" si="82"/>
        <v>LTV!C24</v>
      </c>
    </row>
    <row r="882" spans="1:18">
      <c r="A882" s="407" t="str">
        <f t="shared" ca="1" si="63"/>
        <v>LTV</v>
      </c>
      <c r="B882" s="407" t="str">
        <f>LTV!D3</f>
        <v>Udlån med pant i andelsbolig</v>
      </c>
      <c r="C882" s="408" t="str">
        <f t="shared" si="80"/>
        <v>A: 0-60</v>
      </c>
      <c r="D882" s="408" t="str">
        <f>LTV!W4</f>
        <v>LTV_Udl_Andel_0til60</v>
      </c>
      <c r="E882" s="409">
        <f>LTV!D4</f>
        <v>0</v>
      </c>
      <c r="F882" s="407"/>
      <c r="G882" s="410"/>
      <c r="H882" s="410"/>
      <c r="I882" s="410"/>
      <c r="J882" s="410"/>
      <c r="K882" s="410"/>
      <c r="L882" s="410"/>
      <c r="M882" s="410"/>
      <c r="N882" s="410"/>
      <c r="O882" s="410"/>
      <c r="Q882" s="15">
        <f t="shared" si="81"/>
        <v>20</v>
      </c>
      <c r="R882" s="15" t="str">
        <f t="shared" ca="1" si="82"/>
        <v>LTV!D4</v>
      </c>
    </row>
    <row r="883" spans="1:18">
      <c r="A883" s="407" t="str">
        <f t="shared" ca="1" si="63"/>
        <v>LTV</v>
      </c>
      <c r="B883" s="407"/>
      <c r="C883" s="408" t="str">
        <f t="shared" si="80"/>
        <v>B: 60-70</v>
      </c>
      <c r="D883" s="408" t="str">
        <f>LTV!W5</f>
        <v>LTV_Udl_Andel_60til70</v>
      </c>
      <c r="E883" s="409">
        <f>LTV!D5</f>
        <v>0</v>
      </c>
      <c r="F883" s="407"/>
      <c r="G883" s="410"/>
      <c r="H883" s="410"/>
      <c r="I883" s="410"/>
      <c r="J883" s="410"/>
      <c r="K883" s="410"/>
      <c r="L883" s="410"/>
      <c r="M883" s="410"/>
      <c r="N883" s="410"/>
      <c r="O883" s="410"/>
      <c r="Q883" s="15">
        <f t="shared" si="81"/>
        <v>21</v>
      </c>
      <c r="R883" s="15" t="str">
        <f t="shared" ca="1" si="82"/>
        <v>LTV!D5</v>
      </c>
    </row>
    <row r="884" spans="1:18">
      <c r="A884" s="407" t="str">
        <f t="shared" ca="1" si="63"/>
        <v>LTV</v>
      </c>
      <c r="B884" s="407"/>
      <c r="C884" s="408" t="str">
        <f t="shared" si="80"/>
        <v>C: 70-80</v>
      </c>
      <c r="D884" s="408" t="str">
        <f>LTV!W6</f>
        <v>LTV_Udl_Andel_70til80</v>
      </c>
      <c r="E884" s="409">
        <f>LTV!D6</f>
        <v>0</v>
      </c>
      <c r="F884" s="407"/>
      <c r="G884" s="410"/>
      <c r="H884" s="410"/>
      <c r="I884" s="410"/>
      <c r="J884" s="410"/>
      <c r="K884" s="410"/>
      <c r="L884" s="410"/>
      <c r="M884" s="410"/>
      <c r="N884" s="410"/>
      <c r="O884" s="410"/>
      <c r="Q884" s="15">
        <f t="shared" si="81"/>
        <v>21</v>
      </c>
      <c r="R884" s="15" t="str">
        <f t="shared" ca="1" si="82"/>
        <v>LTV!D6</v>
      </c>
    </row>
    <row r="885" spans="1:18">
      <c r="A885" s="407" t="str">
        <f t="shared" ca="1" si="63"/>
        <v>LTV</v>
      </c>
      <c r="B885" s="407"/>
      <c r="C885" s="408" t="str">
        <f t="shared" si="80"/>
        <v>D: 80-90</v>
      </c>
      <c r="D885" s="408" t="str">
        <f>LTV!W7</f>
        <v>LTV_Udl_Andel_80til90</v>
      </c>
      <c r="E885" s="409">
        <f>LTV!D7</f>
        <v>0</v>
      </c>
      <c r="F885" s="407"/>
      <c r="G885" s="410"/>
      <c r="H885" s="410"/>
      <c r="I885" s="410"/>
      <c r="J885" s="410"/>
      <c r="K885" s="410"/>
      <c r="L885" s="410"/>
      <c r="M885" s="410"/>
      <c r="N885" s="410"/>
      <c r="O885" s="410"/>
      <c r="Q885" s="15">
        <f t="shared" si="81"/>
        <v>21</v>
      </c>
      <c r="R885" s="15" t="str">
        <f t="shared" ca="1" si="82"/>
        <v>LTV!D7</v>
      </c>
    </row>
    <row r="886" spans="1:18">
      <c r="A886" s="407" t="str">
        <f t="shared" ca="1" si="63"/>
        <v>LTV</v>
      </c>
      <c r="B886" s="407"/>
      <c r="C886" s="408" t="str">
        <f t="shared" si="80"/>
        <v>E: 90-100</v>
      </c>
      <c r="D886" s="408" t="str">
        <f>LTV!W8</f>
        <v>LTV_Udl_Andel_90til100</v>
      </c>
      <c r="E886" s="409">
        <f>LTV!D8</f>
        <v>0</v>
      </c>
      <c r="F886" s="407"/>
      <c r="G886" s="410"/>
      <c r="H886" s="410"/>
      <c r="I886" s="410"/>
      <c r="J886" s="410"/>
      <c r="K886" s="410"/>
      <c r="L886" s="410"/>
      <c r="M886" s="410"/>
      <c r="N886" s="410"/>
      <c r="O886" s="410"/>
      <c r="Q886" s="15">
        <f t="shared" si="81"/>
        <v>22</v>
      </c>
      <c r="R886" s="15" t="str">
        <f t="shared" ca="1" si="82"/>
        <v>LTV!D8</v>
      </c>
    </row>
    <row r="887" spans="1:18">
      <c r="A887" s="407" t="str">
        <f t="shared" ca="1" si="63"/>
        <v>LTV</v>
      </c>
      <c r="B887" s="407"/>
      <c r="C887" s="408" t="str">
        <f t="shared" si="80"/>
        <v>F: &gt;100</v>
      </c>
      <c r="D887" s="408" t="str">
        <f>LTV!W9</f>
        <v>LTV_Udl_Andel_Over100</v>
      </c>
      <c r="E887" s="409">
        <f>LTV!D9</f>
        <v>0</v>
      </c>
      <c r="F887" s="407"/>
      <c r="G887" s="410"/>
      <c r="H887" s="410"/>
      <c r="I887" s="410"/>
      <c r="J887" s="410"/>
      <c r="K887" s="410"/>
      <c r="L887" s="410"/>
      <c r="M887" s="410"/>
      <c r="N887" s="410"/>
      <c r="O887" s="410"/>
      <c r="Q887" s="15">
        <f t="shared" si="81"/>
        <v>21</v>
      </c>
      <c r="R887" s="15" t="str">
        <f t="shared" ca="1" si="82"/>
        <v>LTV!D9</v>
      </c>
    </row>
    <row r="888" spans="1:18">
      <c r="A888" s="407" t="str">
        <f t="shared" ca="1" si="63"/>
        <v>LTV</v>
      </c>
      <c r="B888" s="407"/>
      <c r="C888" s="408" t="str">
        <f t="shared" si="80"/>
        <v>I alt</v>
      </c>
      <c r="D888" s="408" t="str">
        <f>LTV!W10</f>
        <v>LTV_Udl_Andel_Ialt</v>
      </c>
      <c r="E888" s="409">
        <f>LTV!D10</f>
        <v>0</v>
      </c>
      <c r="F888" s="407"/>
      <c r="G888" s="410"/>
      <c r="H888" s="410"/>
      <c r="I888" s="410"/>
      <c r="J888" s="410"/>
      <c r="K888" s="410"/>
      <c r="L888" s="410"/>
      <c r="M888" s="410"/>
      <c r="N888" s="410"/>
      <c r="O888" s="410"/>
      <c r="Q888" s="15">
        <f t="shared" si="81"/>
        <v>18</v>
      </c>
      <c r="R888" s="15" t="str">
        <f t="shared" ca="1" si="82"/>
        <v>LTV!D10</v>
      </c>
    </row>
    <row r="889" spans="1:18">
      <c r="A889" s="407" t="str">
        <f t="shared" ca="1" si="63"/>
        <v>LTV</v>
      </c>
      <c r="B889" s="413"/>
      <c r="C889" s="408" t="str">
        <f>C873</f>
        <v>Memo: Indberettet på fanen Nedskrivninger</v>
      </c>
      <c r="D889" s="408" t="str">
        <f>LTV!W11</f>
        <v>LTV_Udl_Andel_MemoN</v>
      </c>
      <c r="E889" s="409">
        <f>LTV!D11</f>
        <v>0</v>
      </c>
      <c r="F889" s="407"/>
      <c r="G889" s="410"/>
      <c r="H889" s="410"/>
      <c r="I889" s="410"/>
      <c r="J889" s="410"/>
      <c r="K889" s="410"/>
      <c r="L889" s="410"/>
      <c r="M889" s="410"/>
      <c r="N889" s="410"/>
      <c r="O889" s="410"/>
      <c r="Q889" s="15">
        <f t="shared" si="81"/>
        <v>19</v>
      </c>
      <c r="R889" s="15" t="str">
        <f t="shared" ca="1" si="82"/>
        <v>LTV!D11</v>
      </c>
    </row>
    <row r="890" spans="1:18">
      <c r="A890" s="407" t="str">
        <f t="shared" ca="1" si="63"/>
        <v>LTV</v>
      </c>
      <c r="B890" s="407"/>
      <c r="C890" s="408" t="str">
        <f t="shared" si="80"/>
        <v>Memo: Afvigelse</v>
      </c>
      <c r="D890" s="408" t="str">
        <f>LTV!W12</f>
        <v>LTV_Udl_Andel_MemoA</v>
      </c>
      <c r="E890" s="409">
        <f>LTV!D12</f>
        <v>0</v>
      </c>
      <c r="F890" s="407"/>
      <c r="G890" s="410"/>
      <c r="H890" s="410"/>
      <c r="I890" s="410"/>
      <c r="J890" s="410"/>
      <c r="K890" s="410"/>
      <c r="L890" s="410"/>
      <c r="M890" s="410"/>
      <c r="N890" s="410"/>
      <c r="O890" s="410"/>
      <c r="Q890" s="15">
        <f t="shared" si="81"/>
        <v>19</v>
      </c>
      <c r="R890" s="15" t="str">
        <f t="shared" ca="1" si="82"/>
        <v>LTV!D12</v>
      </c>
    </row>
    <row r="891" spans="1:18">
      <c r="A891" s="407" t="str">
        <f t="shared" ca="1" si="63"/>
        <v>LTV</v>
      </c>
      <c r="B891" s="407"/>
      <c r="C891" s="408" t="str">
        <f t="shared" si="80"/>
        <v>A: 0-60</v>
      </c>
      <c r="D891" s="408" t="str">
        <f>LTV!W18</f>
        <v>LTV_Pct_Udl_Andel_0til60</v>
      </c>
      <c r="E891" s="409">
        <f>LTV!D18</f>
        <v>0</v>
      </c>
      <c r="F891" s="407"/>
      <c r="G891" s="410"/>
      <c r="H891" s="410"/>
      <c r="I891" s="410"/>
      <c r="J891" s="410"/>
      <c r="K891" s="410"/>
      <c r="L891" s="410"/>
      <c r="M891" s="410"/>
      <c r="N891" s="410"/>
      <c r="O891" s="410"/>
      <c r="Q891" s="15">
        <f t="shared" si="81"/>
        <v>24</v>
      </c>
      <c r="R891" s="15" t="str">
        <f t="shared" ca="1" si="82"/>
        <v>LTV!D18</v>
      </c>
    </row>
    <row r="892" spans="1:18">
      <c r="A892" s="407" t="str">
        <f t="shared" ca="1" si="63"/>
        <v>LTV</v>
      </c>
      <c r="B892" s="407"/>
      <c r="C892" s="408" t="str">
        <f t="shared" si="80"/>
        <v>B: 60-70</v>
      </c>
      <c r="D892" s="408" t="str">
        <f>LTV!W19</f>
        <v>LTV_Pct_Udl_Andel_60til70</v>
      </c>
      <c r="E892" s="409">
        <f>LTV!D19</f>
        <v>0</v>
      </c>
      <c r="F892" s="407"/>
      <c r="G892" s="410"/>
      <c r="H892" s="410"/>
      <c r="I892" s="410"/>
      <c r="J892" s="410"/>
      <c r="K892" s="410"/>
      <c r="L892" s="410"/>
      <c r="M892" s="410"/>
      <c r="N892" s="410"/>
      <c r="O892" s="410"/>
      <c r="Q892" s="15">
        <f t="shared" si="81"/>
        <v>25</v>
      </c>
      <c r="R892" s="15" t="str">
        <f t="shared" ca="1" si="82"/>
        <v>LTV!D19</v>
      </c>
    </row>
    <row r="893" spans="1:18">
      <c r="A893" s="407" t="str">
        <f t="shared" ca="1" si="63"/>
        <v>LTV</v>
      </c>
      <c r="B893" s="407"/>
      <c r="C893" s="408" t="str">
        <f t="shared" si="80"/>
        <v>C: 70-80</v>
      </c>
      <c r="D893" s="408" t="str">
        <f>LTV!W20</f>
        <v>LTV_Pct_Udl_Andel_70til80</v>
      </c>
      <c r="E893" s="409">
        <f>LTV!D20</f>
        <v>0</v>
      </c>
      <c r="F893" s="407"/>
      <c r="G893" s="410"/>
      <c r="H893" s="410"/>
      <c r="I893" s="410"/>
      <c r="J893" s="410"/>
      <c r="K893" s="410"/>
      <c r="L893" s="410"/>
      <c r="M893" s="410"/>
      <c r="N893" s="410"/>
      <c r="O893" s="410"/>
      <c r="Q893" s="15">
        <f t="shared" si="81"/>
        <v>25</v>
      </c>
      <c r="R893" s="15" t="str">
        <f t="shared" ca="1" si="82"/>
        <v>LTV!D20</v>
      </c>
    </row>
    <row r="894" spans="1:18">
      <c r="A894" s="407" t="str">
        <f t="shared" ca="1" si="63"/>
        <v>LTV</v>
      </c>
      <c r="B894" s="407"/>
      <c r="C894" s="408" t="str">
        <f t="shared" si="80"/>
        <v>D: 80-90</v>
      </c>
      <c r="D894" s="408" t="str">
        <f>LTV!W21</f>
        <v>LTV_Pct_Udl_Andel_80til90</v>
      </c>
      <c r="E894" s="409">
        <f>LTV!D21</f>
        <v>0</v>
      </c>
      <c r="F894" s="407"/>
      <c r="G894" s="410"/>
      <c r="H894" s="410"/>
      <c r="I894" s="410"/>
      <c r="J894" s="410"/>
      <c r="K894" s="410"/>
      <c r="L894" s="410"/>
      <c r="M894" s="410"/>
      <c r="N894" s="410"/>
      <c r="O894" s="410"/>
      <c r="Q894" s="15">
        <f t="shared" si="81"/>
        <v>25</v>
      </c>
      <c r="R894" s="15" t="str">
        <f t="shared" ca="1" si="82"/>
        <v>LTV!D21</v>
      </c>
    </row>
    <row r="895" spans="1:18">
      <c r="A895" s="407" t="str">
        <f t="shared" ca="1" si="63"/>
        <v>LTV</v>
      </c>
      <c r="B895" s="407"/>
      <c r="C895" s="408" t="str">
        <f t="shared" si="80"/>
        <v>E: 90-100</v>
      </c>
      <c r="D895" s="408" t="str">
        <f>LTV!W22</f>
        <v>LTV_Pct_Udl_Andel_90til100</v>
      </c>
      <c r="E895" s="409">
        <f>LTV!D22</f>
        <v>0</v>
      </c>
      <c r="F895" s="407"/>
      <c r="G895" s="410"/>
      <c r="H895" s="410"/>
      <c r="I895" s="410"/>
      <c r="J895" s="410"/>
      <c r="K895" s="410"/>
      <c r="L895" s="410"/>
      <c r="M895" s="410"/>
      <c r="N895" s="410"/>
      <c r="O895" s="410"/>
      <c r="Q895" s="15">
        <f t="shared" si="81"/>
        <v>26</v>
      </c>
      <c r="R895" s="15" t="str">
        <f t="shared" ca="1" si="82"/>
        <v>LTV!D22</v>
      </c>
    </row>
    <row r="896" spans="1:18">
      <c r="A896" s="407" t="str">
        <f t="shared" ca="1" si="63"/>
        <v>LTV</v>
      </c>
      <c r="B896" s="407"/>
      <c r="C896" s="408" t="str">
        <f t="shared" si="80"/>
        <v>F: &gt;100</v>
      </c>
      <c r="D896" s="408" t="str">
        <f>LTV!W23</f>
        <v>LTV_Pct_Udl_Andel_Over100</v>
      </c>
      <c r="E896" s="409">
        <f>LTV!D23</f>
        <v>0</v>
      </c>
      <c r="F896" s="407"/>
      <c r="G896" s="410"/>
      <c r="H896" s="410"/>
      <c r="I896" s="410"/>
      <c r="J896" s="410"/>
      <c r="K896" s="410"/>
      <c r="L896" s="410"/>
      <c r="M896" s="410"/>
      <c r="N896" s="410"/>
      <c r="O896" s="410"/>
      <c r="Q896" s="15">
        <f t="shared" si="81"/>
        <v>25</v>
      </c>
      <c r="R896" s="15" t="str">
        <f t="shared" ca="1" si="82"/>
        <v>LTV!D23</v>
      </c>
    </row>
    <row r="897" spans="1:18">
      <c r="A897" s="407" t="str">
        <f t="shared" ca="1" si="63"/>
        <v>LTV</v>
      </c>
      <c r="B897" s="407"/>
      <c r="C897" s="408" t="str">
        <f t="shared" si="80"/>
        <v>I alt</v>
      </c>
      <c r="D897" s="408" t="str">
        <f>LTV!W24</f>
        <v>LTV_Pct_Udl_Andel_Ialt</v>
      </c>
      <c r="E897" s="409">
        <f>LTV!D24</f>
        <v>0</v>
      </c>
      <c r="F897" s="407"/>
      <c r="G897" s="410"/>
      <c r="H897" s="410"/>
      <c r="I897" s="410"/>
      <c r="J897" s="410"/>
      <c r="K897" s="410"/>
      <c r="L897" s="410"/>
      <c r="M897" s="410"/>
      <c r="N897" s="410"/>
      <c r="O897" s="410"/>
      <c r="Q897" s="15">
        <f t="shared" si="81"/>
        <v>22</v>
      </c>
      <c r="R897" s="15" t="str">
        <f t="shared" ca="1" si="82"/>
        <v>LTV!D24</v>
      </c>
    </row>
    <row r="898" spans="1:18">
      <c r="A898" s="407" t="str">
        <f t="shared" ca="1" si="63"/>
        <v>LTV</v>
      </c>
      <c r="B898" s="407" t="str">
        <f>LTV!E3</f>
        <v xml:space="preserve">Andre udlån med sikkerhed i fast ejendom </v>
      </c>
      <c r="C898" s="408" t="str">
        <f t="shared" si="80"/>
        <v>A: 0-60</v>
      </c>
      <c r="D898" s="408" t="str">
        <f>LTV!X4</f>
        <v>LTV_Udl_Andre_0til60</v>
      </c>
      <c r="E898" s="409">
        <f>LTV!E4</f>
        <v>0</v>
      </c>
      <c r="F898" s="407"/>
      <c r="G898" s="410"/>
      <c r="H898" s="410"/>
      <c r="I898" s="410"/>
      <c r="J898" s="410"/>
      <c r="K898" s="410"/>
      <c r="L898" s="410"/>
      <c r="M898" s="410"/>
      <c r="N898" s="410"/>
      <c r="O898" s="410"/>
      <c r="Q898" s="15">
        <f t="shared" si="81"/>
        <v>20</v>
      </c>
      <c r="R898" s="15" t="str">
        <f t="shared" ca="1" si="82"/>
        <v>LTV!E4</v>
      </c>
    </row>
    <row r="899" spans="1:18">
      <c r="A899" s="407" t="str">
        <f t="shared" ca="1" si="63"/>
        <v>LTV</v>
      </c>
      <c r="B899" s="407"/>
      <c r="C899" s="408" t="str">
        <f t="shared" si="80"/>
        <v>B: 60-70</v>
      </c>
      <c r="D899" s="408" t="str">
        <f>LTV!X5</f>
        <v>LTV_Udl_Andre_60til70</v>
      </c>
      <c r="E899" s="409">
        <f>LTV!E5</f>
        <v>0</v>
      </c>
      <c r="F899" s="407"/>
      <c r="G899" s="410"/>
      <c r="H899" s="410"/>
      <c r="I899" s="410"/>
      <c r="J899" s="410"/>
      <c r="K899" s="410"/>
      <c r="L899" s="410"/>
      <c r="M899" s="410"/>
      <c r="N899" s="410"/>
      <c r="O899" s="410"/>
      <c r="Q899" s="15">
        <f t="shared" si="81"/>
        <v>21</v>
      </c>
      <c r="R899" s="15" t="str">
        <f t="shared" ca="1" si="82"/>
        <v>LTV!E5</v>
      </c>
    </row>
    <row r="900" spans="1:18">
      <c r="A900" s="407" t="str">
        <f t="shared" ca="1" si="63"/>
        <v>LTV</v>
      </c>
      <c r="B900" s="407"/>
      <c r="C900" s="408" t="str">
        <f t="shared" si="80"/>
        <v>C: 70-80</v>
      </c>
      <c r="D900" s="408" t="str">
        <f>LTV!X6</f>
        <v>LTV_Udl_Andre_70til80</v>
      </c>
      <c r="E900" s="409">
        <f>LTV!E6</f>
        <v>0</v>
      </c>
      <c r="F900" s="407"/>
      <c r="G900" s="410"/>
      <c r="H900" s="410"/>
      <c r="I900" s="410"/>
      <c r="J900" s="410"/>
      <c r="K900" s="410"/>
      <c r="L900" s="410"/>
      <c r="M900" s="410"/>
      <c r="N900" s="410"/>
      <c r="O900" s="410"/>
      <c r="Q900" s="15">
        <f t="shared" si="81"/>
        <v>21</v>
      </c>
      <c r="R900" s="15" t="str">
        <f t="shared" ca="1" si="82"/>
        <v>LTV!E6</v>
      </c>
    </row>
    <row r="901" spans="1:18">
      <c r="A901" s="407" t="str">
        <f t="shared" ca="1" si="63"/>
        <v>LTV</v>
      </c>
      <c r="B901" s="407"/>
      <c r="C901" s="408" t="str">
        <f t="shared" si="80"/>
        <v>D: 80-90</v>
      </c>
      <c r="D901" s="408" t="str">
        <f>LTV!X7</f>
        <v>LTV_Udl_Andre_80til90</v>
      </c>
      <c r="E901" s="409">
        <f>LTV!E7</f>
        <v>0</v>
      </c>
      <c r="F901" s="407"/>
      <c r="G901" s="410"/>
      <c r="H901" s="410"/>
      <c r="I901" s="410"/>
      <c r="J901" s="410"/>
      <c r="K901" s="410"/>
      <c r="L901" s="410"/>
      <c r="M901" s="410"/>
      <c r="N901" s="410"/>
      <c r="O901" s="410"/>
      <c r="Q901" s="15">
        <f t="shared" si="81"/>
        <v>21</v>
      </c>
      <c r="R901" s="15" t="str">
        <f t="shared" ca="1" si="82"/>
        <v>LTV!E7</v>
      </c>
    </row>
    <row r="902" spans="1:18">
      <c r="A902" s="407" t="str">
        <f t="shared" ca="1" si="63"/>
        <v>LTV</v>
      </c>
      <c r="B902" s="407"/>
      <c r="C902" s="408" t="str">
        <f t="shared" si="80"/>
        <v>E: 90-100</v>
      </c>
      <c r="D902" s="408" t="str">
        <f>LTV!X8</f>
        <v>LTV_Udl_Andre_90til100</v>
      </c>
      <c r="E902" s="409">
        <f>LTV!E8</f>
        <v>0</v>
      </c>
      <c r="F902" s="407"/>
      <c r="G902" s="410"/>
      <c r="H902" s="410"/>
      <c r="I902" s="410"/>
      <c r="J902" s="410"/>
      <c r="K902" s="410"/>
      <c r="L902" s="410"/>
      <c r="M902" s="410"/>
      <c r="N902" s="410"/>
      <c r="O902" s="410"/>
      <c r="Q902" s="15">
        <f t="shared" si="81"/>
        <v>22</v>
      </c>
      <c r="R902" s="15" t="str">
        <f t="shared" ca="1" si="82"/>
        <v>LTV!E8</v>
      </c>
    </row>
    <row r="903" spans="1:18">
      <c r="A903" s="407" t="str">
        <f t="shared" ca="1" si="63"/>
        <v>LTV</v>
      </c>
      <c r="B903" s="407"/>
      <c r="C903" s="408" t="str">
        <f t="shared" si="80"/>
        <v>F: &gt;100</v>
      </c>
      <c r="D903" s="408" t="str">
        <f>LTV!X9</f>
        <v>LTV_Udl_Andre_Over100</v>
      </c>
      <c r="E903" s="409">
        <f>LTV!E9</f>
        <v>0</v>
      </c>
      <c r="F903" s="407"/>
      <c r="G903" s="410"/>
      <c r="H903" s="410"/>
      <c r="I903" s="410"/>
      <c r="J903" s="410"/>
      <c r="K903" s="410"/>
      <c r="L903" s="410"/>
      <c r="M903" s="410"/>
      <c r="N903" s="410"/>
      <c r="O903" s="410"/>
      <c r="Q903" s="15">
        <f t="shared" si="81"/>
        <v>21</v>
      </c>
      <c r="R903" s="15" t="str">
        <f t="shared" ca="1" si="82"/>
        <v>LTV!E9</v>
      </c>
    </row>
    <row r="904" spans="1:18">
      <c r="A904" s="407" t="str">
        <f t="shared" ca="1" si="63"/>
        <v>LTV</v>
      </c>
      <c r="B904" s="407"/>
      <c r="C904" s="408" t="str">
        <f t="shared" si="80"/>
        <v>I alt</v>
      </c>
      <c r="D904" s="408" t="str">
        <f>LTV!X10</f>
        <v>LTV_Udl_Andre_Ialt</v>
      </c>
      <c r="E904" s="409">
        <f>LTV!E10</f>
        <v>0</v>
      </c>
      <c r="F904" s="407"/>
      <c r="G904" s="410"/>
      <c r="H904" s="410"/>
      <c r="I904" s="410"/>
      <c r="J904" s="410"/>
      <c r="K904" s="410"/>
      <c r="L904" s="410"/>
      <c r="M904" s="410"/>
      <c r="N904" s="410"/>
      <c r="O904" s="410"/>
      <c r="Q904" s="15">
        <f t="shared" si="81"/>
        <v>18</v>
      </c>
      <c r="R904" s="15" t="str">
        <f t="shared" ca="1" si="82"/>
        <v>LTV!E10</v>
      </c>
    </row>
    <row r="905" spans="1:18">
      <c r="A905" s="407" t="str">
        <f t="shared" ca="1" si="63"/>
        <v>LTV</v>
      </c>
      <c r="B905" s="407"/>
      <c r="C905" s="408" t="str">
        <f t="shared" si="80"/>
        <v>Memo: Indberettet på fanen Nedskrivninger</v>
      </c>
      <c r="D905" s="408" t="str">
        <f>LTV!X11</f>
        <v>LTV_Udl_Andre_MemoN</v>
      </c>
      <c r="E905" s="409">
        <f>LTV!E11</f>
        <v>0</v>
      </c>
      <c r="F905" s="407"/>
      <c r="G905" s="410"/>
      <c r="H905" s="410"/>
      <c r="I905" s="410"/>
      <c r="J905" s="410"/>
      <c r="K905" s="410"/>
      <c r="L905" s="410"/>
      <c r="M905" s="410"/>
      <c r="N905" s="410"/>
      <c r="O905" s="410"/>
      <c r="Q905" s="15">
        <f t="shared" si="81"/>
        <v>19</v>
      </c>
      <c r="R905" s="15" t="str">
        <f t="shared" ca="1" si="82"/>
        <v>LTV!E11</v>
      </c>
    </row>
    <row r="906" spans="1:18">
      <c r="A906" s="407" t="str">
        <f t="shared" ca="1" si="63"/>
        <v>LTV</v>
      </c>
      <c r="B906" s="407"/>
      <c r="C906" s="408" t="str">
        <f t="shared" si="80"/>
        <v>Memo: Afvigelse</v>
      </c>
      <c r="D906" s="408" t="str">
        <f>LTV!X12</f>
        <v>LTV_Udl_Andre_MemoA</v>
      </c>
      <c r="E906" s="409">
        <f>LTV!E12</f>
        <v>0</v>
      </c>
      <c r="F906" s="407"/>
      <c r="G906" s="410"/>
      <c r="H906" s="410"/>
      <c r="I906" s="410"/>
      <c r="J906" s="410"/>
      <c r="K906" s="410"/>
      <c r="L906" s="410"/>
      <c r="M906" s="410"/>
      <c r="N906" s="410"/>
      <c r="O906" s="410"/>
      <c r="Q906" s="15">
        <f t="shared" si="81"/>
        <v>19</v>
      </c>
      <c r="R906" s="15" t="str">
        <f t="shared" ca="1" si="82"/>
        <v>LTV!E12</v>
      </c>
    </row>
    <row r="907" spans="1:18">
      <c r="A907" s="407" t="str">
        <f t="shared" ca="1" si="63"/>
        <v>LTV</v>
      </c>
      <c r="B907" s="407"/>
      <c r="C907" s="408" t="str">
        <f t="shared" si="80"/>
        <v>A: 0-60</v>
      </c>
      <c r="D907" s="408" t="str">
        <f>LTV!X18</f>
        <v>LTV_Pct_Udl_Andre_0til60</v>
      </c>
      <c r="E907" s="409">
        <f>LTV!E18</f>
        <v>0</v>
      </c>
      <c r="F907" s="407"/>
      <c r="G907" s="410"/>
      <c r="H907" s="410"/>
      <c r="I907" s="410"/>
      <c r="J907" s="410"/>
      <c r="K907" s="410"/>
      <c r="L907" s="410"/>
      <c r="M907" s="410"/>
      <c r="N907" s="410"/>
      <c r="O907" s="410"/>
      <c r="Q907" s="15">
        <f t="shared" si="81"/>
        <v>24</v>
      </c>
      <c r="R907" s="15" t="str">
        <f t="shared" ca="1" si="82"/>
        <v>LTV!E18</v>
      </c>
    </row>
    <row r="908" spans="1:18">
      <c r="A908" s="407" t="str">
        <f t="shared" ca="1" si="63"/>
        <v>LTV</v>
      </c>
      <c r="B908" s="407"/>
      <c r="C908" s="408" t="str">
        <f t="shared" si="80"/>
        <v>B: 60-70</v>
      </c>
      <c r="D908" s="408" t="str">
        <f>LTV!X19</f>
        <v>LTV_Pct_Udl_Andre_60til70</v>
      </c>
      <c r="E908" s="409">
        <f>LTV!E19</f>
        <v>0</v>
      </c>
      <c r="F908" s="407"/>
      <c r="G908" s="410"/>
      <c r="H908" s="410"/>
      <c r="I908" s="410"/>
      <c r="J908" s="410"/>
      <c r="K908" s="410"/>
      <c r="L908" s="410"/>
      <c r="M908" s="410"/>
      <c r="N908" s="410"/>
      <c r="O908" s="410"/>
      <c r="Q908" s="15">
        <f t="shared" si="81"/>
        <v>25</v>
      </c>
      <c r="R908" s="15" t="str">
        <f t="shared" ca="1" si="82"/>
        <v>LTV!E19</v>
      </c>
    </row>
    <row r="909" spans="1:18">
      <c r="A909" s="407" t="str">
        <f t="shared" ca="1" si="63"/>
        <v>LTV</v>
      </c>
      <c r="B909" s="407"/>
      <c r="C909" s="408" t="str">
        <f t="shared" si="80"/>
        <v>C: 70-80</v>
      </c>
      <c r="D909" s="408" t="str">
        <f>LTV!X20</f>
        <v>LTV_Pct_Udl_Andre_70til80</v>
      </c>
      <c r="E909" s="409">
        <f>LTV!E20</f>
        <v>0</v>
      </c>
      <c r="F909" s="407"/>
      <c r="G909" s="410"/>
      <c r="H909" s="410"/>
      <c r="I909" s="410"/>
      <c r="J909" s="410"/>
      <c r="K909" s="410"/>
      <c r="L909" s="410"/>
      <c r="M909" s="410"/>
      <c r="N909" s="410"/>
      <c r="O909" s="410"/>
      <c r="Q909" s="15">
        <f t="shared" si="81"/>
        <v>25</v>
      </c>
      <c r="R909" s="15" t="str">
        <f t="shared" ca="1" si="82"/>
        <v>LTV!E20</v>
      </c>
    </row>
    <row r="910" spans="1:18">
      <c r="A910" s="407" t="str">
        <f t="shared" ca="1" si="63"/>
        <v>LTV</v>
      </c>
      <c r="B910" s="407"/>
      <c r="C910" s="408" t="str">
        <f t="shared" si="80"/>
        <v>D: 80-90</v>
      </c>
      <c r="D910" s="408" t="str">
        <f>LTV!X21</f>
        <v>LTV_Pct_Udl_Andre_80til90</v>
      </c>
      <c r="E910" s="409">
        <f>LTV!E21</f>
        <v>0</v>
      </c>
      <c r="F910" s="407"/>
      <c r="G910" s="410"/>
      <c r="H910" s="410"/>
      <c r="I910" s="410"/>
      <c r="J910" s="410"/>
      <c r="K910" s="410"/>
      <c r="L910" s="410"/>
      <c r="M910" s="410"/>
      <c r="N910" s="410"/>
      <c r="O910" s="410"/>
      <c r="Q910" s="15">
        <f t="shared" si="81"/>
        <v>25</v>
      </c>
      <c r="R910" s="15" t="str">
        <f t="shared" ca="1" si="82"/>
        <v>LTV!E21</v>
      </c>
    </row>
    <row r="911" spans="1:18">
      <c r="A911" s="407" t="str">
        <f t="shared" ca="1" si="63"/>
        <v>LTV</v>
      </c>
      <c r="B911" s="407"/>
      <c r="C911" s="408" t="str">
        <f t="shared" si="80"/>
        <v>E: 90-100</v>
      </c>
      <c r="D911" s="408" t="str">
        <f>LTV!X22</f>
        <v>LTV_Pct_Udl_Andre_90til100</v>
      </c>
      <c r="E911" s="409">
        <f>LTV!E22</f>
        <v>0</v>
      </c>
      <c r="F911" s="407"/>
      <c r="G911" s="410"/>
      <c r="H911" s="410"/>
      <c r="I911" s="410"/>
      <c r="J911" s="410"/>
      <c r="K911" s="410"/>
      <c r="L911" s="410"/>
      <c r="M911" s="410"/>
      <c r="N911" s="410"/>
      <c r="O911" s="410"/>
      <c r="Q911" s="15">
        <f t="shared" si="81"/>
        <v>26</v>
      </c>
      <c r="R911" s="15" t="str">
        <f t="shared" ca="1" si="82"/>
        <v>LTV!E22</v>
      </c>
    </row>
    <row r="912" spans="1:18">
      <c r="A912" s="407" t="str">
        <f t="shared" ca="1" si="63"/>
        <v>LTV</v>
      </c>
      <c r="B912" s="407"/>
      <c r="C912" s="408" t="str">
        <f t="shared" si="80"/>
        <v>F: &gt;100</v>
      </c>
      <c r="D912" s="408" t="str">
        <f>LTV!X23</f>
        <v>LTV_Pct_Udl_Andre_Over100</v>
      </c>
      <c r="E912" s="409">
        <f>LTV!E23</f>
        <v>0</v>
      </c>
      <c r="F912" s="407"/>
      <c r="G912" s="410"/>
      <c r="H912" s="410"/>
      <c r="I912" s="410"/>
      <c r="J912" s="410"/>
      <c r="K912" s="410"/>
      <c r="L912" s="410"/>
      <c r="M912" s="410"/>
      <c r="N912" s="410"/>
      <c r="O912" s="410"/>
      <c r="Q912" s="15">
        <f t="shared" si="81"/>
        <v>25</v>
      </c>
      <c r="R912" s="15" t="str">
        <f t="shared" ca="1" si="82"/>
        <v>LTV!E23</v>
      </c>
    </row>
    <row r="913" spans="1:18">
      <c r="A913" s="407" t="str">
        <f t="shared" ca="1" si="63"/>
        <v>LTV</v>
      </c>
      <c r="B913" s="407"/>
      <c r="C913" s="408" t="str">
        <f t="shared" si="80"/>
        <v>I alt</v>
      </c>
      <c r="D913" s="408" t="str">
        <f>LTV!X24</f>
        <v>LTV_Pct_Udl_Andre_Ialt</v>
      </c>
      <c r="E913" s="409">
        <f>LTV!E24</f>
        <v>0</v>
      </c>
      <c r="F913" s="407"/>
      <c r="G913" s="410"/>
      <c r="H913" s="410"/>
      <c r="I913" s="410"/>
      <c r="J913" s="410"/>
      <c r="K913" s="410"/>
      <c r="L913" s="410"/>
      <c r="M913" s="410"/>
      <c r="N913" s="410"/>
      <c r="O913" s="410"/>
      <c r="Q913" s="15">
        <f t="shared" si="81"/>
        <v>22</v>
      </c>
      <c r="R913" s="15" t="str">
        <f t="shared" ca="1" si="82"/>
        <v>LTV!E24</v>
      </c>
    </row>
    <row r="914" spans="1:18">
      <c r="A914" s="22" t="str">
        <f t="shared" ca="1" si="63"/>
        <v>'Risikovægte på defaults'</v>
      </c>
      <c r="B914" s="22" t="str">
        <f>'Risikovægte på defaults'!A3</f>
        <v xml:space="preserve">Eksponeringsvægtet gennemsnitlig Expected Loss Best Estimate (ELBE) og LGD-REA på defaultede erhvervs- og detaileksponeringer under Advanced IRB-metoden </v>
      </c>
      <c r="C914" s="22" t="str">
        <f>'Risikovægte på defaults'!B9</f>
        <v>Erhverv</v>
      </c>
      <c r="D914" s="123" t="str">
        <f>'Risikovægte på defaults'!K9</f>
        <v>RWDef_ELBE_Erhv</v>
      </c>
      <c r="E914" s="50">
        <f>'Risikovægte på defaults'!C9</f>
        <v>0</v>
      </c>
      <c r="F914" s="50">
        <f>'Risikovægte på defaults'!D9</f>
        <v>0</v>
      </c>
      <c r="G914" s="50">
        <f>'Risikovægte på defaults'!E9</f>
        <v>0</v>
      </c>
      <c r="H914" s="50">
        <f>'Risikovægte på defaults'!F9</f>
        <v>0</v>
      </c>
      <c r="I914" s="50">
        <f>'Risikovægte på defaults'!G9</f>
        <v>0</v>
      </c>
      <c r="J914" s="50">
        <f>'Risikovægte på defaults'!H9</f>
        <v>0</v>
      </c>
      <c r="K914" s="50">
        <f>'Risikovægte på defaults'!I9</f>
        <v>0</v>
      </c>
      <c r="L914" s="404"/>
      <c r="M914" s="404"/>
      <c r="N914" s="404"/>
      <c r="O914" s="404"/>
      <c r="Q914" s="15">
        <f t="shared" si="76"/>
        <v>15</v>
      </c>
      <c r="R914" s="15" t="str">
        <f t="shared" ca="1" si="77"/>
        <v>'Risikovægte på defaults'!C9</v>
      </c>
    </row>
    <row r="915" spans="1:18">
      <c r="A915" s="22" t="str">
        <f t="shared" ca="1" si="63"/>
        <v>'Risikovægte på defaults'</v>
      </c>
      <c r="B915" s="22"/>
      <c r="C915" s="22" t="str">
        <f>'Risikovægte på defaults'!B10</f>
        <v>Detail</v>
      </c>
      <c r="D915" s="123" t="str">
        <f>'Risikovægte på defaults'!K10</f>
        <v>RWDef_ELBE_Detail</v>
      </c>
      <c r="E915" s="50">
        <f>'Risikovægte på defaults'!C10</f>
        <v>0</v>
      </c>
      <c r="F915" s="50">
        <f>'Risikovægte på defaults'!D10</f>
        <v>0</v>
      </c>
      <c r="G915" s="50">
        <f>'Risikovægte på defaults'!E10</f>
        <v>0</v>
      </c>
      <c r="H915" s="50">
        <f>'Risikovægte på defaults'!F10</f>
        <v>0</v>
      </c>
      <c r="I915" s="50">
        <f>'Risikovægte på defaults'!G10</f>
        <v>0</v>
      </c>
      <c r="J915" s="50">
        <f>'Risikovægte på defaults'!H10</f>
        <v>0</v>
      </c>
      <c r="K915" s="50">
        <f>'Risikovægte på defaults'!I10</f>
        <v>0</v>
      </c>
      <c r="L915" s="404"/>
      <c r="M915" s="404"/>
      <c r="N915" s="404"/>
      <c r="O915" s="404"/>
      <c r="Q915" s="15">
        <f t="shared" si="76"/>
        <v>17</v>
      </c>
      <c r="R915" s="15" t="str">
        <f t="shared" ca="1" si="77"/>
        <v>'Risikovægte på defaults'!C10</v>
      </c>
    </row>
    <row r="916" spans="1:18">
      <c r="A916" s="22" t="str">
        <f t="shared" ca="1" si="63"/>
        <v>'Risikovægte på defaults'</v>
      </c>
      <c r="B916" s="22"/>
      <c r="C916" s="22" t="str">
        <f>'Risikovægte på defaults'!B12</f>
        <v>Erhverv</v>
      </c>
      <c r="D916" s="123" t="str">
        <f>'Risikovægte på defaults'!K12</f>
        <v>RWDef_LGD_Erhv</v>
      </c>
      <c r="E916" s="50">
        <f>'Risikovægte på defaults'!C12</f>
        <v>0</v>
      </c>
      <c r="F916" s="50">
        <f>'Risikovægte på defaults'!D12</f>
        <v>0</v>
      </c>
      <c r="G916" s="50">
        <f>'Risikovægte på defaults'!E12</f>
        <v>0</v>
      </c>
      <c r="H916" s="50">
        <f>'Risikovægte på defaults'!F12</f>
        <v>0</v>
      </c>
      <c r="I916" s="50">
        <f>'Risikovægte på defaults'!G12</f>
        <v>0</v>
      </c>
      <c r="J916" s="50">
        <f>'Risikovægte på defaults'!H12</f>
        <v>0</v>
      </c>
      <c r="K916" s="50">
        <f>'Risikovægte på defaults'!I12</f>
        <v>0</v>
      </c>
      <c r="L916" s="404"/>
      <c r="M916" s="404"/>
      <c r="N916" s="404"/>
      <c r="O916" s="404"/>
      <c r="Q916" s="15">
        <f t="shared" si="76"/>
        <v>14</v>
      </c>
      <c r="R916" s="15" t="str">
        <f t="shared" ca="1" si="77"/>
        <v>'Risikovægte på defaults'!C12</v>
      </c>
    </row>
    <row r="917" spans="1:18">
      <c r="A917" s="22" t="str">
        <f t="shared" ca="1" si="63"/>
        <v>'Risikovægte på defaults'</v>
      </c>
      <c r="B917" s="22"/>
      <c r="C917" s="22" t="str">
        <f>'Risikovægte på defaults'!B13</f>
        <v>Detail</v>
      </c>
      <c r="D917" s="123" t="str">
        <f>'Risikovægte på defaults'!K13</f>
        <v>RWDef_LGD_Detail</v>
      </c>
      <c r="E917" s="50">
        <f>'Risikovægte på defaults'!C13</f>
        <v>0</v>
      </c>
      <c r="F917" s="50">
        <f>'Risikovægte på defaults'!D13</f>
        <v>0</v>
      </c>
      <c r="G917" s="50">
        <f>'Risikovægte på defaults'!E13</f>
        <v>0</v>
      </c>
      <c r="H917" s="50">
        <f>'Risikovægte på defaults'!F13</f>
        <v>0</v>
      </c>
      <c r="I917" s="50">
        <f>'Risikovægte på defaults'!G13</f>
        <v>0</v>
      </c>
      <c r="J917" s="50">
        <f>'Risikovægte på defaults'!H13</f>
        <v>0</v>
      </c>
      <c r="K917" s="50">
        <f>'Risikovægte på defaults'!I13</f>
        <v>0</v>
      </c>
      <c r="L917" s="404"/>
      <c r="M917" s="404"/>
      <c r="N917" s="404"/>
      <c r="O917" s="404"/>
      <c r="Q917" s="15">
        <f t="shared" si="76"/>
        <v>16</v>
      </c>
      <c r="R917" s="15" t="str">
        <f t="shared" ca="1" si="77"/>
        <v>'Risikovægte på defaults'!C13</v>
      </c>
    </row>
    <row r="918" spans="1:18">
      <c r="A918" s="22" t="str">
        <f t="shared" ref="A918:A1010" ca="1" si="83">MID(R918,1,FIND("!",R918,1)-1)</f>
        <v>'Risikovægte på defaults'</v>
      </c>
      <c r="B918" s="22" t="str">
        <f>'Risikovægte på defaults'!A32</f>
        <v>Expected Loss Best Estimate (ELBE) på defaultede erhvervs- og detaileksponeringer under IRB-metoden (i Mio.kr.)</v>
      </c>
      <c r="C918" s="22" t="str">
        <f>'Risikovægte på defaults'!B38</f>
        <v>Erhverv</v>
      </c>
      <c r="D918" s="123" t="str">
        <f>'Risikovægte på defaults'!K38</f>
        <v>RWDef_ELBE_MioKr_Erhv</v>
      </c>
      <c r="E918" s="50">
        <f>'Risikovægte på defaults'!C38</f>
        <v>0</v>
      </c>
      <c r="F918" s="50">
        <f>'Risikovægte på defaults'!D38</f>
        <v>0</v>
      </c>
      <c r="G918" s="50">
        <f>'Risikovægte på defaults'!E38</f>
        <v>0</v>
      </c>
      <c r="H918" s="50">
        <f>'Risikovægte på defaults'!F38</f>
        <v>0</v>
      </c>
      <c r="I918" s="50">
        <f>'Risikovægte på defaults'!G38</f>
        <v>0</v>
      </c>
      <c r="J918" s="50">
        <f>'Risikovægte på defaults'!H38</f>
        <v>0</v>
      </c>
      <c r="K918" s="50">
        <f>'Risikovægte på defaults'!I38</f>
        <v>0</v>
      </c>
      <c r="L918" s="404"/>
      <c r="M918" s="404"/>
      <c r="N918" s="404"/>
      <c r="O918" s="404"/>
      <c r="Q918" s="15">
        <f t="shared" si="76"/>
        <v>21</v>
      </c>
      <c r="R918" s="15" t="str">
        <f t="shared" ca="1" si="77"/>
        <v>'Risikovægte på defaults'!C38</v>
      </c>
    </row>
    <row r="919" spans="1:18">
      <c r="A919" s="22" t="str">
        <f t="shared" ca="1" si="83"/>
        <v>'Risikovægte på defaults'</v>
      </c>
      <c r="B919" s="22"/>
      <c r="C919" s="22" t="str">
        <f>'Risikovægte på defaults'!B39</f>
        <v>Detail</v>
      </c>
      <c r="D919" s="123" t="str">
        <f>'Risikovægte på defaults'!K39</f>
        <v>RWDef_ELBE_MioKr_Detail</v>
      </c>
      <c r="E919" s="50">
        <f>'Risikovægte på defaults'!C39</f>
        <v>0</v>
      </c>
      <c r="F919" s="50">
        <f>'Risikovægte på defaults'!D39</f>
        <v>0</v>
      </c>
      <c r="G919" s="50">
        <f>'Risikovægte på defaults'!E39</f>
        <v>0</v>
      </c>
      <c r="H919" s="50">
        <f>'Risikovægte på defaults'!F39</f>
        <v>0</v>
      </c>
      <c r="I919" s="50">
        <f>'Risikovægte på defaults'!G39</f>
        <v>0</v>
      </c>
      <c r="J919" s="50">
        <f>'Risikovægte på defaults'!H39</f>
        <v>0</v>
      </c>
      <c r="K919" s="50">
        <f>'Risikovægte på defaults'!I39</f>
        <v>0</v>
      </c>
      <c r="L919" s="404"/>
      <c r="M919" s="404"/>
      <c r="N919" s="404"/>
      <c r="O919" s="404"/>
      <c r="Q919" s="15">
        <f t="shared" si="76"/>
        <v>23</v>
      </c>
      <c r="R919" s="15" t="str">
        <f t="shared" ca="1" si="77"/>
        <v>'Risikovægte på defaults'!C39</v>
      </c>
    </row>
    <row r="920" spans="1:18">
      <c r="A920" s="407" t="str">
        <f t="shared" ca="1" si="83"/>
        <v>EAD</v>
      </c>
      <c r="B920" s="407" t="str">
        <f>EAD!A1</f>
        <v>Krediteksponeringer - Exposure-at-Default (EAD) (ultimo året)</v>
      </c>
      <c r="C920" s="407" t="str">
        <f>EAD!B8</f>
        <v>Statseksponeringer (ekskl. defaultede)</v>
      </c>
      <c r="D920" s="408" t="str">
        <f>EAD!K8</f>
        <v>EAD_DK_STD_ExDef_Stat</v>
      </c>
      <c r="E920" s="409">
        <f>EAD!C8</f>
        <v>0</v>
      </c>
      <c r="F920" s="409">
        <f>EAD!D8</f>
        <v>0</v>
      </c>
      <c r="G920" s="409">
        <f>EAD!E8</f>
        <v>0</v>
      </c>
      <c r="H920" s="409">
        <f>EAD!F8</f>
        <v>0</v>
      </c>
      <c r="I920" s="409">
        <f>EAD!G8</f>
        <v>0</v>
      </c>
      <c r="J920" s="409">
        <f>EAD!H8</f>
        <v>0</v>
      </c>
      <c r="K920" s="409">
        <f>EAD!I8</f>
        <v>0</v>
      </c>
      <c r="L920" s="410"/>
      <c r="M920" s="410"/>
      <c r="N920" s="410"/>
      <c r="O920" s="410"/>
      <c r="Q920" s="15">
        <f t="shared" si="76"/>
        <v>21</v>
      </c>
      <c r="R920" s="15" t="str">
        <f t="shared" ca="1" si="77"/>
        <v>EAD!C8</v>
      </c>
    </row>
    <row r="921" spans="1:18">
      <c r="A921" s="407" t="str">
        <f t="shared" ca="1" si="83"/>
        <v>EAD</v>
      </c>
      <c r="B921" s="407"/>
      <c r="C921" s="407" t="str">
        <f>EAD!B9</f>
        <v>Instituteksponeringer (ekskl. defaultede)</v>
      </c>
      <c r="D921" s="408" t="str">
        <f>EAD!K9</f>
        <v>EAD_DK_STD_ExDef_Inst</v>
      </c>
      <c r="E921" s="409">
        <f>EAD!C9</f>
        <v>0</v>
      </c>
      <c r="F921" s="409">
        <f>EAD!D9</f>
        <v>0</v>
      </c>
      <c r="G921" s="409">
        <f>EAD!E9</f>
        <v>0</v>
      </c>
      <c r="H921" s="409">
        <f>EAD!F9</f>
        <v>0</v>
      </c>
      <c r="I921" s="409">
        <f>EAD!G9</f>
        <v>0</v>
      </c>
      <c r="J921" s="409">
        <f>EAD!H9</f>
        <v>0</v>
      </c>
      <c r="K921" s="409">
        <f>EAD!I9</f>
        <v>0</v>
      </c>
      <c r="L921" s="410"/>
      <c r="M921" s="410"/>
      <c r="N921" s="410"/>
      <c r="O921" s="410"/>
      <c r="Q921" s="15">
        <f t="shared" si="76"/>
        <v>21</v>
      </c>
      <c r="R921" s="15" t="str">
        <f t="shared" ca="1" si="77"/>
        <v>EAD!C9</v>
      </c>
    </row>
    <row r="922" spans="1:18">
      <c r="A922" s="407" t="str">
        <f t="shared" ca="1" si="83"/>
        <v>EAD</v>
      </c>
      <c r="B922" s="407"/>
      <c r="C922" s="407" t="str">
        <f>EAD!B10</f>
        <v>Erhvervseksponeringer (ekskl. defaultede)</v>
      </c>
      <c r="D922" s="408" t="str">
        <f>EAD!K10</f>
        <v>EAD_DK_STD_ExDef_Erhv</v>
      </c>
      <c r="E922" s="409">
        <f>EAD!C10</f>
        <v>0</v>
      </c>
      <c r="F922" s="409">
        <f>EAD!D10</f>
        <v>0</v>
      </c>
      <c r="G922" s="409">
        <f>EAD!E10</f>
        <v>0</v>
      </c>
      <c r="H922" s="409">
        <f>EAD!F10</f>
        <v>0</v>
      </c>
      <c r="I922" s="409">
        <f>EAD!G10</f>
        <v>0</v>
      </c>
      <c r="J922" s="409">
        <f>EAD!H10</f>
        <v>0</v>
      </c>
      <c r="K922" s="409">
        <f>EAD!I10</f>
        <v>0</v>
      </c>
      <c r="L922" s="410"/>
      <c r="M922" s="410"/>
      <c r="N922" s="410"/>
      <c r="O922" s="410"/>
      <c r="Q922" s="15">
        <f t="shared" si="76"/>
        <v>21</v>
      </c>
      <c r="R922" s="15" t="str">
        <f t="shared" ca="1" si="77"/>
        <v>EAD!C10</v>
      </c>
    </row>
    <row r="923" spans="1:18">
      <c r="A923" s="407" t="str">
        <f t="shared" ca="1" si="83"/>
        <v>EAD</v>
      </c>
      <c r="B923" s="407"/>
      <c r="C923" s="407" t="str">
        <f>EAD!B11</f>
        <v>Detaileksponeringer (ekskl. defaultede)</v>
      </c>
      <c r="D923" s="408" t="str">
        <f>EAD!K11</f>
        <v>EAD_DK_STD_ExDef_Detail</v>
      </c>
      <c r="E923" s="409">
        <f>EAD!C11</f>
        <v>0</v>
      </c>
      <c r="F923" s="409">
        <f>EAD!D11</f>
        <v>0</v>
      </c>
      <c r="G923" s="409">
        <f>EAD!E11</f>
        <v>0</v>
      </c>
      <c r="H923" s="409">
        <f>EAD!F11</f>
        <v>0</v>
      </c>
      <c r="I923" s="409">
        <f>EAD!G11</f>
        <v>0</v>
      </c>
      <c r="J923" s="409">
        <f>EAD!H11</f>
        <v>0</v>
      </c>
      <c r="K923" s="409">
        <f>EAD!I11</f>
        <v>0</v>
      </c>
      <c r="L923" s="410"/>
      <c r="M923" s="410"/>
      <c r="N923" s="410"/>
      <c r="O923" s="410"/>
      <c r="Q923" s="15">
        <f t="shared" si="76"/>
        <v>23</v>
      </c>
      <c r="R923" s="15" t="str">
        <f t="shared" ca="1" si="77"/>
        <v>EAD!C11</v>
      </c>
    </row>
    <row r="924" spans="1:18">
      <c r="A924" s="407" t="str">
        <f t="shared" ca="1" si="83"/>
        <v>EAD</v>
      </c>
      <c r="B924" s="407"/>
      <c r="C924" s="407" t="str">
        <f>EAD!B12</f>
        <v>Defaultede erhvervseksponeringer</v>
      </c>
      <c r="D924" s="408" t="str">
        <f>EAD!K12</f>
        <v>EAD_DK_STD_Def_Erhv</v>
      </c>
      <c r="E924" s="409">
        <f>EAD!C12</f>
        <v>0</v>
      </c>
      <c r="F924" s="409">
        <f>EAD!D12</f>
        <v>0</v>
      </c>
      <c r="G924" s="409">
        <f>EAD!E12</f>
        <v>0</v>
      </c>
      <c r="H924" s="409">
        <f>EAD!F12</f>
        <v>0</v>
      </c>
      <c r="I924" s="409">
        <f>EAD!G12</f>
        <v>0</v>
      </c>
      <c r="J924" s="409">
        <f>EAD!H12</f>
        <v>0</v>
      </c>
      <c r="K924" s="409">
        <f>EAD!I12</f>
        <v>0</v>
      </c>
      <c r="L924" s="410"/>
      <c r="M924" s="410"/>
      <c r="N924" s="410"/>
      <c r="O924" s="410"/>
      <c r="Q924" s="15">
        <f t="shared" si="76"/>
        <v>19</v>
      </c>
      <c r="R924" s="15" t="str">
        <f t="shared" ca="1" si="77"/>
        <v>EAD!C12</v>
      </c>
    </row>
    <row r="925" spans="1:18">
      <c r="A925" s="407" t="str">
        <f t="shared" ca="1" si="83"/>
        <v>EAD</v>
      </c>
      <c r="B925" s="407"/>
      <c r="C925" s="407" t="str">
        <f>EAD!B13</f>
        <v>Defaultede detaileksponeringer</v>
      </c>
      <c r="D925" s="408" t="str">
        <f>EAD!K13</f>
        <v>EAD_DK_STD_Def_Detail</v>
      </c>
      <c r="E925" s="409">
        <f>EAD!C13</f>
        <v>0</v>
      </c>
      <c r="F925" s="409">
        <f>EAD!D13</f>
        <v>0</v>
      </c>
      <c r="G925" s="409">
        <f>EAD!E13</f>
        <v>0</v>
      </c>
      <c r="H925" s="409">
        <f>EAD!F13</f>
        <v>0</v>
      </c>
      <c r="I925" s="409">
        <f>EAD!G13</f>
        <v>0</v>
      </c>
      <c r="J925" s="409">
        <f>EAD!H13</f>
        <v>0</v>
      </c>
      <c r="K925" s="409">
        <f>EAD!I13</f>
        <v>0</v>
      </c>
      <c r="L925" s="410"/>
      <c r="M925" s="410"/>
      <c r="N925" s="410"/>
      <c r="O925" s="410"/>
      <c r="Q925" s="15">
        <f t="shared" si="76"/>
        <v>21</v>
      </c>
      <c r="R925" s="15" t="str">
        <f t="shared" ca="1" si="77"/>
        <v>EAD!C13</v>
      </c>
    </row>
    <row r="926" spans="1:18">
      <c r="A926" s="407" t="str">
        <f t="shared" ca="1" si="83"/>
        <v>EAD</v>
      </c>
      <c r="B926" s="407"/>
      <c r="C926" s="407" t="str">
        <f>EAD!B14</f>
        <v>Øvrige defaultede eksponeringer (stat og institut)</v>
      </c>
      <c r="D926" s="408" t="str">
        <f>EAD!K14</f>
        <v>EAD_DK_STD_Def_Oevr</v>
      </c>
      <c r="E926" s="409">
        <f>EAD!C14</f>
        <v>0</v>
      </c>
      <c r="F926" s="409">
        <f>EAD!D14</f>
        <v>0</v>
      </c>
      <c r="G926" s="409">
        <f>EAD!E14</f>
        <v>0</v>
      </c>
      <c r="H926" s="409">
        <f>EAD!F14</f>
        <v>0</v>
      </c>
      <c r="I926" s="409">
        <f>EAD!G14</f>
        <v>0</v>
      </c>
      <c r="J926" s="409">
        <f>EAD!H14</f>
        <v>0</v>
      </c>
      <c r="K926" s="409">
        <f>EAD!I14</f>
        <v>0</v>
      </c>
      <c r="L926" s="410"/>
      <c r="M926" s="410"/>
      <c r="N926" s="410"/>
      <c r="O926" s="410"/>
      <c r="Q926" s="15">
        <f t="shared" si="76"/>
        <v>19</v>
      </c>
      <c r="R926" s="15" t="str">
        <f t="shared" ca="1" si="77"/>
        <v>EAD!C14</v>
      </c>
    </row>
    <row r="927" spans="1:18">
      <c r="A927" s="407" t="str">
        <f t="shared" ca="1" si="83"/>
        <v>EAD</v>
      </c>
      <c r="B927" s="407"/>
      <c r="C927" s="407" t="str">
        <f>EAD!B15</f>
        <v>Danske krediteksponeringer under standardmetoden i alt</v>
      </c>
      <c r="D927" s="408" t="str">
        <f>EAD!K15</f>
        <v>EAD_DK_STD_Ialt</v>
      </c>
      <c r="E927" s="409">
        <f>EAD!C15</f>
        <v>0</v>
      </c>
      <c r="F927" s="409">
        <f>EAD!D15</f>
        <v>0</v>
      </c>
      <c r="G927" s="409">
        <f>EAD!E15</f>
        <v>0</v>
      </c>
      <c r="H927" s="409">
        <f>EAD!F15</f>
        <v>0</v>
      </c>
      <c r="I927" s="409">
        <f>EAD!G15</f>
        <v>0</v>
      </c>
      <c r="J927" s="409">
        <f>EAD!H15</f>
        <v>0</v>
      </c>
      <c r="K927" s="409">
        <f>EAD!I15</f>
        <v>0</v>
      </c>
      <c r="L927" s="410"/>
      <c r="M927" s="410"/>
      <c r="N927" s="410"/>
      <c r="O927" s="410"/>
      <c r="Q927" s="15">
        <f t="shared" si="76"/>
        <v>15</v>
      </c>
      <c r="R927" s="15" t="str">
        <f t="shared" ca="1" si="77"/>
        <v>EAD!C15</v>
      </c>
    </row>
    <row r="928" spans="1:18">
      <c r="A928" s="407" t="str">
        <f t="shared" ca="1" si="83"/>
        <v>EAD</v>
      </c>
      <c r="B928" s="407"/>
      <c r="C928" s="407" t="str">
        <f>EAD!B18</f>
        <v>Statseksponeringer (ekskl. defaultede)</v>
      </c>
      <c r="D928" s="408" t="str">
        <f>EAD!K18</f>
        <v>EAD_DK_IRB_ExDef_Stat</v>
      </c>
      <c r="E928" s="409">
        <f>EAD!C18</f>
        <v>0</v>
      </c>
      <c r="F928" s="409">
        <f>EAD!D18</f>
        <v>0</v>
      </c>
      <c r="G928" s="409">
        <f>EAD!E18</f>
        <v>0</v>
      </c>
      <c r="H928" s="409">
        <f>EAD!F18</f>
        <v>0</v>
      </c>
      <c r="I928" s="409">
        <f>EAD!G18</f>
        <v>0</v>
      </c>
      <c r="J928" s="409">
        <f>EAD!H18</f>
        <v>0</v>
      </c>
      <c r="K928" s="409">
        <f>EAD!I18</f>
        <v>0</v>
      </c>
      <c r="L928" s="410"/>
      <c r="M928" s="410"/>
      <c r="N928" s="410"/>
      <c r="O928" s="410"/>
      <c r="Q928" s="15">
        <f t="shared" si="76"/>
        <v>21</v>
      </c>
      <c r="R928" s="15" t="str">
        <f t="shared" ca="1" si="77"/>
        <v>EAD!C18</v>
      </c>
    </row>
    <row r="929" spans="1:18">
      <c r="A929" s="407" t="str">
        <f t="shared" ca="1" si="83"/>
        <v>EAD</v>
      </c>
      <c r="B929" s="407"/>
      <c r="C929" s="407" t="str">
        <f>EAD!B19</f>
        <v>Instituteksponeringer (ekskl. defaultede)</v>
      </c>
      <c r="D929" s="408" t="str">
        <f>EAD!K19</f>
        <v>EAD_DK_IRB_ExDef_Inst</v>
      </c>
      <c r="E929" s="409">
        <f>EAD!C19</f>
        <v>0</v>
      </c>
      <c r="F929" s="409">
        <f>EAD!D19</f>
        <v>0</v>
      </c>
      <c r="G929" s="409">
        <f>EAD!E19</f>
        <v>0</v>
      </c>
      <c r="H929" s="409">
        <f>EAD!F19</f>
        <v>0</v>
      </c>
      <c r="I929" s="409">
        <f>EAD!G19</f>
        <v>0</v>
      </c>
      <c r="J929" s="409">
        <f>EAD!H19</f>
        <v>0</v>
      </c>
      <c r="K929" s="409">
        <f>EAD!I19</f>
        <v>0</v>
      </c>
      <c r="L929" s="410"/>
      <c r="M929" s="410"/>
      <c r="N929" s="410"/>
      <c r="O929" s="410"/>
      <c r="Q929" s="15">
        <f t="shared" si="76"/>
        <v>21</v>
      </c>
      <c r="R929" s="15" t="str">
        <f t="shared" ca="1" si="77"/>
        <v>EAD!C19</v>
      </c>
    </row>
    <row r="930" spans="1:18">
      <c r="A930" s="407" t="str">
        <f t="shared" ca="1" si="83"/>
        <v>EAD</v>
      </c>
      <c r="B930" s="407"/>
      <c r="C930" s="407" t="str">
        <f>EAD!B20</f>
        <v>Erhvervseksponeringer (ekskl. defaultede)</v>
      </c>
      <c r="D930" s="408" t="str">
        <f>EAD!K20</f>
        <v>EAD_DK_IRB_ExDef_Erhv</v>
      </c>
      <c r="E930" s="409">
        <f>EAD!C20</f>
        <v>0</v>
      </c>
      <c r="F930" s="409">
        <f>EAD!D20</f>
        <v>0</v>
      </c>
      <c r="G930" s="409">
        <f>EAD!E20</f>
        <v>0</v>
      </c>
      <c r="H930" s="409">
        <f>EAD!F20</f>
        <v>0</v>
      </c>
      <c r="I930" s="409">
        <f>EAD!G20</f>
        <v>0</v>
      </c>
      <c r="J930" s="409">
        <f>EAD!H20</f>
        <v>0</v>
      </c>
      <c r="K930" s="409">
        <f>EAD!I20</f>
        <v>0</v>
      </c>
      <c r="L930" s="410"/>
      <c r="M930" s="410"/>
      <c r="N930" s="410"/>
      <c r="O930" s="410"/>
      <c r="Q930" s="15">
        <f t="shared" si="76"/>
        <v>21</v>
      </c>
      <c r="R930" s="15" t="str">
        <f t="shared" ca="1" si="77"/>
        <v>EAD!C20</v>
      </c>
    </row>
    <row r="931" spans="1:18">
      <c r="A931" s="407" t="str">
        <f t="shared" ca="1" si="83"/>
        <v>EAD</v>
      </c>
      <c r="B931" s="407"/>
      <c r="C931" s="407" t="str">
        <f>EAD!B21</f>
        <v>Detaileksponeringer (ekskl. defaultede)</v>
      </c>
      <c r="D931" s="408" t="str">
        <f>EAD!K21</f>
        <v>EAD_DK_IRB_ExDef_Detail</v>
      </c>
      <c r="E931" s="409">
        <f>EAD!C21</f>
        <v>0</v>
      </c>
      <c r="F931" s="409">
        <f>EAD!D21</f>
        <v>0</v>
      </c>
      <c r="G931" s="409">
        <f>EAD!E21</f>
        <v>0</v>
      </c>
      <c r="H931" s="409">
        <f>EAD!F21</f>
        <v>0</v>
      </c>
      <c r="I931" s="409">
        <f>EAD!G21</f>
        <v>0</v>
      </c>
      <c r="J931" s="409">
        <f>EAD!H21</f>
        <v>0</v>
      </c>
      <c r="K931" s="409">
        <f>EAD!I21</f>
        <v>0</v>
      </c>
      <c r="L931" s="410"/>
      <c r="M931" s="410"/>
      <c r="N931" s="410"/>
      <c r="O931" s="410"/>
      <c r="Q931" s="15">
        <f t="shared" si="76"/>
        <v>23</v>
      </c>
      <c r="R931" s="15" t="str">
        <f t="shared" ca="1" si="77"/>
        <v>EAD!C21</v>
      </c>
    </row>
    <row r="932" spans="1:18">
      <c r="A932" s="407" t="str">
        <f t="shared" ca="1" si="83"/>
        <v>EAD</v>
      </c>
      <c r="B932" s="407"/>
      <c r="C932" s="407" t="str">
        <f>EAD!B22</f>
        <v>Defaultede erhvervseksponeringer</v>
      </c>
      <c r="D932" s="408" t="str">
        <f>EAD!K22</f>
        <v>EAD_DK_IRB_Def_Erhv</v>
      </c>
      <c r="E932" s="409">
        <f>EAD!C22</f>
        <v>0</v>
      </c>
      <c r="F932" s="409">
        <f>EAD!D22</f>
        <v>0</v>
      </c>
      <c r="G932" s="409">
        <f>EAD!E22</f>
        <v>0</v>
      </c>
      <c r="H932" s="409">
        <f>EAD!F22</f>
        <v>0</v>
      </c>
      <c r="I932" s="409">
        <f>EAD!G22</f>
        <v>0</v>
      </c>
      <c r="J932" s="409">
        <f>EAD!H22</f>
        <v>0</v>
      </c>
      <c r="K932" s="409">
        <f>EAD!I22</f>
        <v>0</v>
      </c>
      <c r="L932" s="410"/>
      <c r="M932" s="410"/>
      <c r="N932" s="410"/>
      <c r="O932" s="410"/>
      <c r="Q932" s="15">
        <f t="shared" si="76"/>
        <v>19</v>
      </c>
      <c r="R932" s="15" t="str">
        <f t="shared" ca="1" si="77"/>
        <v>EAD!C22</v>
      </c>
    </row>
    <row r="933" spans="1:18">
      <c r="A933" s="407" t="str">
        <f t="shared" ca="1" si="83"/>
        <v>EAD</v>
      </c>
      <c r="B933" s="407"/>
      <c r="C933" s="407" t="str">
        <f>EAD!B23</f>
        <v>Defaultede detaileksponeringer</v>
      </c>
      <c r="D933" s="408" t="str">
        <f>EAD!K23</f>
        <v>EAD_DK_IRB_Def_Detail</v>
      </c>
      <c r="E933" s="409">
        <f>EAD!C23</f>
        <v>0</v>
      </c>
      <c r="F933" s="409">
        <f>EAD!D23</f>
        <v>0</v>
      </c>
      <c r="G933" s="409">
        <f>EAD!E23</f>
        <v>0</v>
      </c>
      <c r="H933" s="409">
        <f>EAD!F23</f>
        <v>0</v>
      </c>
      <c r="I933" s="409">
        <f>EAD!G23</f>
        <v>0</v>
      </c>
      <c r="J933" s="409">
        <f>EAD!H23</f>
        <v>0</v>
      </c>
      <c r="K933" s="409">
        <f>EAD!I23</f>
        <v>0</v>
      </c>
      <c r="L933" s="410"/>
      <c r="M933" s="410"/>
      <c r="N933" s="410"/>
      <c r="O933" s="410"/>
      <c r="Q933" s="15">
        <f t="shared" si="76"/>
        <v>21</v>
      </c>
      <c r="R933" s="15" t="str">
        <f t="shared" ca="1" si="77"/>
        <v>EAD!C23</v>
      </c>
    </row>
    <row r="934" spans="1:18">
      <c r="A934" s="407" t="str">
        <f t="shared" ca="1" si="83"/>
        <v>EAD</v>
      </c>
      <c r="B934" s="407"/>
      <c r="C934" s="407" t="str">
        <f>EAD!B24</f>
        <v>Øvrige defaultede eksponeringer (stat og institut)</v>
      </c>
      <c r="D934" s="408" t="str">
        <f>EAD!K24</f>
        <v>EAD_DK_IRB_Def_Oevr</v>
      </c>
      <c r="E934" s="409">
        <f>EAD!C24</f>
        <v>0</v>
      </c>
      <c r="F934" s="409">
        <f>EAD!D24</f>
        <v>0</v>
      </c>
      <c r="G934" s="409">
        <f>EAD!E24</f>
        <v>0</v>
      </c>
      <c r="H934" s="409">
        <f>EAD!F24</f>
        <v>0</v>
      </c>
      <c r="I934" s="409">
        <f>EAD!G24</f>
        <v>0</v>
      </c>
      <c r="J934" s="409">
        <f>EAD!H24</f>
        <v>0</v>
      </c>
      <c r="K934" s="409">
        <f>EAD!I24</f>
        <v>0</v>
      </c>
      <c r="L934" s="410"/>
      <c r="M934" s="410"/>
      <c r="N934" s="410"/>
      <c r="O934" s="410"/>
      <c r="Q934" s="15">
        <f t="shared" si="76"/>
        <v>19</v>
      </c>
      <c r="R934" s="15" t="str">
        <f t="shared" ca="1" si="77"/>
        <v>EAD!C24</v>
      </c>
    </row>
    <row r="935" spans="1:18">
      <c r="A935" s="407" t="str">
        <f t="shared" ca="1" si="83"/>
        <v>EAD</v>
      </c>
      <c r="B935" s="407"/>
      <c r="C935" s="407" t="str">
        <f>EAD!B25</f>
        <v>Danske krediteksponeringer under IRB-metoden i alt</v>
      </c>
      <c r="D935" s="408" t="str">
        <f>EAD!K25</f>
        <v>EAD_DK_IRB_Ialt</v>
      </c>
      <c r="E935" s="409">
        <f>EAD!C25</f>
        <v>0</v>
      </c>
      <c r="F935" s="409">
        <f>EAD!D25</f>
        <v>0</v>
      </c>
      <c r="G935" s="409">
        <f>EAD!E25</f>
        <v>0</v>
      </c>
      <c r="H935" s="409">
        <f>EAD!F25</f>
        <v>0</v>
      </c>
      <c r="I935" s="409">
        <f>EAD!G25</f>
        <v>0</v>
      </c>
      <c r="J935" s="409">
        <f>EAD!H25</f>
        <v>0</v>
      </c>
      <c r="K935" s="409">
        <f>EAD!I25</f>
        <v>0</v>
      </c>
      <c r="L935" s="410"/>
      <c r="M935" s="410"/>
      <c r="N935" s="410"/>
      <c r="O935" s="410"/>
      <c r="Q935" s="15">
        <f t="shared" si="76"/>
        <v>15</v>
      </c>
      <c r="R935" s="15" t="str">
        <f t="shared" ca="1" si="77"/>
        <v>EAD!C25</v>
      </c>
    </row>
    <row r="936" spans="1:18">
      <c r="A936" s="407" t="str">
        <f t="shared" ca="1" si="83"/>
        <v>EAD</v>
      </c>
      <c r="B936" s="407"/>
      <c r="C936" s="407" t="str">
        <f>EAD!B28</f>
        <v>Statseksponeringer (ekskl. defaultede)</v>
      </c>
      <c r="D936" s="408" t="str">
        <f>EAD!K28</f>
        <v>EAD_DK_ExDef_Stat</v>
      </c>
      <c r="E936" s="409">
        <f>EAD!C28</f>
        <v>0</v>
      </c>
      <c r="F936" s="409">
        <f>EAD!D28</f>
        <v>0</v>
      </c>
      <c r="G936" s="409">
        <f>EAD!E28</f>
        <v>0</v>
      </c>
      <c r="H936" s="409">
        <f>EAD!F28</f>
        <v>0</v>
      </c>
      <c r="I936" s="409">
        <f>EAD!G28</f>
        <v>0</v>
      </c>
      <c r="J936" s="409">
        <f>EAD!H28</f>
        <v>0</v>
      </c>
      <c r="K936" s="409">
        <f>EAD!I28</f>
        <v>0</v>
      </c>
      <c r="L936" s="410"/>
      <c r="M936" s="410"/>
      <c r="N936" s="410"/>
      <c r="O936" s="410"/>
      <c r="Q936" s="15">
        <f t="shared" si="76"/>
        <v>17</v>
      </c>
      <c r="R936" s="15" t="str">
        <f t="shared" ca="1" si="77"/>
        <v>EAD!C28</v>
      </c>
    </row>
    <row r="937" spans="1:18">
      <c r="A937" s="407" t="str">
        <f t="shared" ca="1" si="83"/>
        <v>EAD</v>
      </c>
      <c r="B937" s="407"/>
      <c r="C937" s="407" t="str">
        <f>EAD!B29</f>
        <v>Instituteksponeringer (ekskl. defaultede)</v>
      </c>
      <c r="D937" s="408" t="str">
        <f>EAD!K29</f>
        <v>EAD_DK_ExDef_Inst</v>
      </c>
      <c r="E937" s="409">
        <f>EAD!C29</f>
        <v>0</v>
      </c>
      <c r="F937" s="409">
        <f>EAD!D29</f>
        <v>0</v>
      </c>
      <c r="G937" s="409">
        <f>EAD!E29</f>
        <v>0</v>
      </c>
      <c r="H937" s="409">
        <f>EAD!F29</f>
        <v>0</v>
      </c>
      <c r="I937" s="409">
        <f>EAD!G29</f>
        <v>0</v>
      </c>
      <c r="J937" s="409">
        <f>EAD!H29</f>
        <v>0</v>
      </c>
      <c r="K937" s="409">
        <f>EAD!I29</f>
        <v>0</v>
      </c>
      <c r="L937" s="410"/>
      <c r="M937" s="410"/>
      <c r="N937" s="410"/>
      <c r="O937" s="410"/>
      <c r="Q937" s="15">
        <f t="shared" si="76"/>
        <v>17</v>
      </c>
      <c r="R937" s="15" t="str">
        <f t="shared" ca="1" si="77"/>
        <v>EAD!C29</v>
      </c>
    </row>
    <row r="938" spans="1:18">
      <c r="A938" s="407" t="str">
        <f t="shared" ca="1" si="83"/>
        <v>EAD</v>
      </c>
      <c r="B938" s="407"/>
      <c r="C938" s="407" t="str">
        <f>EAD!B30</f>
        <v>Erhvervseksponeringer (ekskl. defaultede)</v>
      </c>
      <c r="D938" s="408" t="str">
        <f>EAD!K30</f>
        <v>EAD_DK_ExDef_Erhv</v>
      </c>
      <c r="E938" s="409">
        <f>EAD!C30</f>
        <v>0</v>
      </c>
      <c r="F938" s="409">
        <f>EAD!D30</f>
        <v>0</v>
      </c>
      <c r="G938" s="409">
        <f>EAD!E30</f>
        <v>0</v>
      </c>
      <c r="H938" s="409">
        <f>EAD!F30</f>
        <v>0</v>
      </c>
      <c r="I938" s="409">
        <f>EAD!G30</f>
        <v>0</v>
      </c>
      <c r="J938" s="409">
        <f>EAD!H30</f>
        <v>0</v>
      </c>
      <c r="K938" s="409">
        <f>EAD!I30</f>
        <v>0</v>
      </c>
      <c r="L938" s="410"/>
      <c r="M938" s="410"/>
      <c r="N938" s="410"/>
      <c r="O938" s="410"/>
      <c r="Q938" s="15">
        <f t="shared" si="76"/>
        <v>17</v>
      </c>
      <c r="R938" s="15" t="str">
        <f t="shared" ca="1" si="77"/>
        <v>EAD!C30</v>
      </c>
    </row>
    <row r="939" spans="1:18">
      <c r="A939" s="407" t="str">
        <f t="shared" ca="1" si="83"/>
        <v>EAD</v>
      </c>
      <c r="B939" s="407"/>
      <c r="C939" s="407" t="str">
        <f>EAD!B31</f>
        <v>Detaileksponeringer (ekskl. defaultede)</v>
      </c>
      <c r="D939" s="408" t="str">
        <f>EAD!K31</f>
        <v>EAD_DK_ExDef_Detail</v>
      </c>
      <c r="E939" s="409">
        <f>EAD!C31</f>
        <v>0</v>
      </c>
      <c r="F939" s="409">
        <f>EAD!D31</f>
        <v>0</v>
      </c>
      <c r="G939" s="409">
        <f>EAD!E31</f>
        <v>0</v>
      </c>
      <c r="H939" s="409">
        <f>EAD!F31</f>
        <v>0</v>
      </c>
      <c r="I939" s="409">
        <f>EAD!G31</f>
        <v>0</v>
      </c>
      <c r="J939" s="409">
        <f>EAD!H31</f>
        <v>0</v>
      </c>
      <c r="K939" s="409">
        <f>EAD!I31</f>
        <v>0</v>
      </c>
      <c r="L939" s="410"/>
      <c r="M939" s="410"/>
      <c r="N939" s="410"/>
      <c r="O939" s="410"/>
      <c r="Q939" s="15">
        <f t="shared" si="76"/>
        <v>19</v>
      </c>
      <c r="R939" s="15" t="str">
        <f t="shared" ca="1" si="77"/>
        <v>EAD!C31</v>
      </c>
    </row>
    <row r="940" spans="1:18">
      <c r="A940" s="407" t="str">
        <f t="shared" ca="1" si="83"/>
        <v>EAD</v>
      </c>
      <c r="B940" s="407"/>
      <c r="C940" s="407" t="str">
        <f>EAD!B32</f>
        <v>Defaultede erhvervseksponeringer</v>
      </c>
      <c r="D940" s="408" t="str">
        <f>EAD!K32</f>
        <v>EAD_DK_Def_Erhv</v>
      </c>
      <c r="E940" s="409">
        <f>EAD!C32</f>
        <v>0</v>
      </c>
      <c r="F940" s="409">
        <f>EAD!D32</f>
        <v>0</v>
      </c>
      <c r="G940" s="409">
        <f>EAD!E32</f>
        <v>0</v>
      </c>
      <c r="H940" s="409">
        <f>EAD!F32</f>
        <v>0</v>
      </c>
      <c r="I940" s="409">
        <f>EAD!G32</f>
        <v>0</v>
      </c>
      <c r="J940" s="409">
        <f>EAD!H32</f>
        <v>0</v>
      </c>
      <c r="K940" s="409">
        <f>EAD!I32</f>
        <v>0</v>
      </c>
      <c r="L940" s="410"/>
      <c r="M940" s="410"/>
      <c r="N940" s="410"/>
      <c r="O940" s="410"/>
      <c r="Q940" s="15">
        <f t="shared" si="76"/>
        <v>15</v>
      </c>
      <c r="R940" s="15" t="str">
        <f t="shared" ca="1" si="77"/>
        <v>EAD!C32</v>
      </c>
    </row>
    <row r="941" spans="1:18">
      <c r="A941" s="407" t="str">
        <f t="shared" ca="1" si="83"/>
        <v>EAD</v>
      </c>
      <c r="B941" s="407"/>
      <c r="C941" s="407" t="str">
        <f>EAD!B33</f>
        <v>Defaultede detaileksponeringer</v>
      </c>
      <c r="D941" s="408" t="str">
        <f>EAD!K33</f>
        <v>EAD_DK_Def_Detail</v>
      </c>
      <c r="E941" s="409">
        <f>EAD!C33</f>
        <v>0</v>
      </c>
      <c r="F941" s="409">
        <f>EAD!D33</f>
        <v>0</v>
      </c>
      <c r="G941" s="409">
        <f>EAD!E33</f>
        <v>0</v>
      </c>
      <c r="H941" s="409">
        <f>EAD!F33</f>
        <v>0</v>
      </c>
      <c r="I941" s="409">
        <f>EAD!G33</f>
        <v>0</v>
      </c>
      <c r="J941" s="409">
        <f>EAD!H33</f>
        <v>0</v>
      </c>
      <c r="K941" s="409">
        <f>EAD!I33</f>
        <v>0</v>
      </c>
      <c r="L941" s="410"/>
      <c r="M941" s="410"/>
      <c r="N941" s="410"/>
      <c r="O941" s="410"/>
      <c r="Q941" s="15">
        <f t="shared" si="76"/>
        <v>17</v>
      </c>
      <c r="R941" s="15" t="str">
        <f t="shared" ca="1" si="77"/>
        <v>EAD!C33</v>
      </c>
    </row>
    <row r="942" spans="1:18">
      <c r="A942" s="407" t="str">
        <f t="shared" ca="1" si="83"/>
        <v>EAD</v>
      </c>
      <c r="B942" s="407"/>
      <c r="C942" s="407" t="str">
        <f>EAD!B34</f>
        <v>Øvrige defaultede eksponeringer (stat og institut)</v>
      </c>
      <c r="D942" s="408" t="str">
        <f>EAD!K34</f>
        <v>EAD_DK_Def_Oevr</v>
      </c>
      <c r="E942" s="409">
        <f>EAD!C34</f>
        <v>0</v>
      </c>
      <c r="F942" s="409">
        <f>EAD!D34</f>
        <v>0</v>
      </c>
      <c r="G942" s="409">
        <f>EAD!E34</f>
        <v>0</v>
      </c>
      <c r="H942" s="409">
        <f>EAD!F34</f>
        <v>0</v>
      </c>
      <c r="I942" s="409">
        <f>EAD!G34</f>
        <v>0</v>
      </c>
      <c r="J942" s="409">
        <f>EAD!H34</f>
        <v>0</v>
      </c>
      <c r="K942" s="409">
        <f>EAD!I34</f>
        <v>0</v>
      </c>
      <c r="L942" s="410"/>
      <c r="M942" s="410"/>
      <c r="N942" s="410"/>
      <c r="O942" s="410"/>
      <c r="Q942" s="15">
        <f t="shared" si="76"/>
        <v>15</v>
      </c>
      <c r="R942" s="15" t="str">
        <f t="shared" ca="1" si="77"/>
        <v>EAD!C34</v>
      </c>
    </row>
    <row r="943" spans="1:18">
      <c r="A943" s="407" t="str">
        <f t="shared" ca="1" si="83"/>
        <v>EAD</v>
      </c>
      <c r="B943" s="407"/>
      <c r="C943" s="407" t="str">
        <f>EAD!B35</f>
        <v>Danske krediteksponeringer i alt</v>
      </c>
      <c r="D943" s="408" t="str">
        <f>EAD!K35</f>
        <v>EAD_DK_Ialt</v>
      </c>
      <c r="E943" s="409">
        <f>EAD!C35</f>
        <v>0</v>
      </c>
      <c r="F943" s="409">
        <f>EAD!D35</f>
        <v>0</v>
      </c>
      <c r="G943" s="409">
        <f>EAD!E35</f>
        <v>0</v>
      </c>
      <c r="H943" s="409">
        <f>EAD!F35</f>
        <v>0</v>
      </c>
      <c r="I943" s="409">
        <f>EAD!G35</f>
        <v>0</v>
      </c>
      <c r="J943" s="409">
        <f>EAD!H35</f>
        <v>0</v>
      </c>
      <c r="K943" s="409">
        <f>EAD!I35</f>
        <v>0</v>
      </c>
      <c r="L943" s="410"/>
      <c r="M943" s="410"/>
      <c r="N943" s="410"/>
      <c r="O943" s="410"/>
      <c r="Q943" s="15">
        <f t="shared" si="76"/>
        <v>11</v>
      </c>
      <c r="R943" s="15" t="str">
        <f t="shared" ca="1" si="77"/>
        <v>EAD!C35</v>
      </c>
    </row>
    <row r="944" spans="1:18">
      <c r="A944" s="407" t="str">
        <f t="shared" ca="1" si="83"/>
        <v>EAD</v>
      </c>
      <c r="B944" s="407"/>
      <c r="C944" s="407" t="str">
        <f>EAD!B39</f>
        <v>Statseksponeringer (ekskl. defaultede)</v>
      </c>
      <c r="D944" s="408" t="str">
        <f>EAD!K39</f>
        <v>EAD_Udenl_STD_ExDef_Stat</v>
      </c>
      <c r="E944" s="409">
        <f>EAD!C39</f>
        <v>0</v>
      </c>
      <c r="F944" s="409">
        <f>EAD!D39</f>
        <v>0</v>
      </c>
      <c r="G944" s="409">
        <f>EAD!E39</f>
        <v>0</v>
      </c>
      <c r="H944" s="409">
        <f>EAD!F39</f>
        <v>0</v>
      </c>
      <c r="I944" s="409">
        <f>EAD!G39</f>
        <v>0</v>
      </c>
      <c r="J944" s="409">
        <f>EAD!H39</f>
        <v>0</v>
      </c>
      <c r="K944" s="409">
        <f>EAD!I39</f>
        <v>0</v>
      </c>
      <c r="L944" s="410"/>
      <c r="M944" s="410"/>
      <c r="N944" s="410"/>
      <c r="O944" s="410"/>
      <c r="Q944" s="15">
        <f t="shared" si="76"/>
        <v>24</v>
      </c>
      <c r="R944" s="15" t="str">
        <f t="shared" ca="1" si="77"/>
        <v>EAD!C39</v>
      </c>
    </row>
    <row r="945" spans="1:18">
      <c r="A945" s="407" t="str">
        <f t="shared" ca="1" si="83"/>
        <v>EAD</v>
      </c>
      <c r="B945" s="407"/>
      <c r="C945" s="407" t="str">
        <f>EAD!B40</f>
        <v>Instituteksponeringer (ekskl. defaultede)</v>
      </c>
      <c r="D945" s="408" t="str">
        <f>EAD!K40</f>
        <v>EAD_Udenl_STD_ExDef_Inst</v>
      </c>
      <c r="E945" s="409">
        <f>EAD!C40</f>
        <v>0</v>
      </c>
      <c r="F945" s="409">
        <f>EAD!D40</f>
        <v>0</v>
      </c>
      <c r="G945" s="409">
        <f>EAD!E40</f>
        <v>0</v>
      </c>
      <c r="H945" s="409">
        <f>EAD!F40</f>
        <v>0</v>
      </c>
      <c r="I945" s="409">
        <f>EAD!G40</f>
        <v>0</v>
      </c>
      <c r="J945" s="409">
        <f>EAD!H40</f>
        <v>0</v>
      </c>
      <c r="K945" s="409">
        <f>EAD!I40</f>
        <v>0</v>
      </c>
      <c r="L945" s="410"/>
      <c r="M945" s="410"/>
      <c r="N945" s="410"/>
      <c r="O945" s="410"/>
      <c r="Q945" s="15">
        <f t="shared" si="76"/>
        <v>24</v>
      </c>
      <c r="R945" s="15" t="str">
        <f t="shared" ca="1" si="77"/>
        <v>EAD!C40</v>
      </c>
    </row>
    <row r="946" spans="1:18">
      <c r="A946" s="407" t="str">
        <f t="shared" ca="1" si="83"/>
        <v>EAD</v>
      </c>
      <c r="B946" s="407"/>
      <c r="C946" s="407" t="str">
        <f>EAD!B41</f>
        <v>Erhvervseksponeringer (ekskl. defaultede)</v>
      </c>
      <c r="D946" s="408" t="str">
        <f>EAD!K41</f>
        <v>EAD_Udenl_STD_ExDef_Erhv</v>
      </c>
      <c r="E946" s="409">
        <f>EAD!C41</f>
        <v>0</v>
      </c>
      <c r="F946" s="409">
        <f>EAD!D41</f>
        <v>0</v>
      </c>
      <c r="G946" s="409">
        <f>EAD!E41</f>
        <v>0</v>
      </c>
      <c r="H946" s="409">
        <f>EAD!F41</f>
        <v>0</v>
      </c>
      <c r="I946" s="409">
        <f>EAD!G41</f>
        <v>0</v>
      </c>
      <c r="J946" s="409">
        <f>EAD!H41</f>
        <v>0</v>
      </c>
      <c r="K946" s="409">
        <f>EAD!I41</f>
        <v>0</v>
      </c>
      <c r="L946" s="410"/>
      <c r="M946" s="410"/>
      <c r="N946" s="410"/>
      <c r="O946" s="410"/>
      <c r="Q946" s="15">
        <f t="shared" si="76"/>
        <v>24</v>
      </c>
      <c r="R946" s="15" t="str">
        <f t="shared" ca="1" si="77"/>
        <v>EAD!C41</v>
      </c>
    </row>
    <row r="947" spans="1:18">
      <c r="A947" s="407" t="str">
        <f t="shared" ca="1" si="83"/>
        <v>EAD</v>
      </c>
      <c r="B947" s="407"/>
      <c r="C947" s="407" t="str">
        <f>EAD!B42</f>
        <v>Detaileksponeringer (ekskl. defaultede)</v>
      </c>
      <c r="D947" s="408" t="str">
        <f>EAD!K42</f>
        <v>EAD_Udenl_STD_ExDef_Detail</v>
      </c>
      <c r="E947" s="409">
        <f>EAD!C42</f>
        <v>0</v>
      </c>
      <c r="F947" s="409">
        <f>EAD!D42</f>
        <v>0</v>
      </c>
      <c r="G947" s="409">
        <f>EAD!E42</f>
        <v>0</v>
      </c>
      <c r="H947" s="409">
        <f>EAD!F42</f>
        <v>0</v>
      </c>
      <c r="I947" s="409">
        <f>EAD!G42</f>
        <v>0</v>
      </c>
      <c r="J947" s="409">
        <f>EAD!H42</f>
        <v>0</v>
      </c>
      <c r="K947" s="409">
        <f>EAD!I42</f>
        <v>0</v>
      </c>
      <c r="L947" s="410"/>
      <c r="M947" s="410"/>
      <c r="N947" s="410"/>
      <c r="O947" s="410"/>
      <c r="Q947" s="15">
        <f t="shared" si="76"/>
        <v>26</v>
      </c>
      <c r="R947" s="15" t="str">
        <f t="shared" ca="1" si="77"/>
        <v>EAD!C42</v>
      </c>
    </row>
    <row r="948" spans="1:18">
      <c r="A948" s="407" t="str">
        <f t="shared" ca="1" si="83"/>
        <v>EAD</v>
      </c>
      <c r="B948" s="407"/>
      <c r="C948" s="407" t="str">
        <f>EAD!B43</f>
        <v>Defaultede erhvervseksponeringer</v>
      </c>
      <c r="D948" s="408" t="str">
        <f>EAD!K43</f>
        <v>EAD_Udenl_STD_Def_Erhv</v>
      </c>
      <c r="E948" s="409">
        <f>EAD!C43</f>
        <v>0</v>
      </c>
      <c r="F948" s="409">
        <f>EAD!D43</f>
        <v>0</v>
      </c>
      <c r="G948" s="409">
        <f>EAD!E43</f>
        <v>0</v>
      </c>
      <c r="H948" s="409">
        <f>EAD!F43</f>
        <v>0</v>
      </c>
      <c r="I948" s="409">
        <f>EAD!G43</f>
        <v>0</v>
      </c>
      <c r="J948" s="409">
        <f>EAD!H43</f>
        <v>0</v>
      </c>
      <c r="K948" s="409">
        <f>EAD!I43</f>
        <v>0</v>
      </c>
      <c r="L948" s="410"/>
      <c r="M948" s="410"/>
      <c r="N948" s="410"/>
      <c r="O948" s="410"/>
      <c r="Q948" s="15">
        <f t="shared" si="76"/>
        <v>22</v>
      </c>
      <c r="R948" s="15" t="str">
        <f t="shared" ca="1" si="77"/>
        <v>EAD!C43</v>
      </c>
    </row>
    <row r="949" spans="1:18">
      <c r="A949" s="407" t="str">
        <f t="shared" ca="1" si="83"/>
        <v>EAD</v>
      </c>
      <c r="B949" s="407"/>
      <c r="C949" s="407" t="str">
        <f>EAD!B44</f>
        <v>Defaultede detaileksponeringer</v>
      </c>
      <c r="D949" s="408" t="str">
        <f>EAD!K44</f>
        <v>EAD_Udenl_STD_Def_Detail</v>
      </c>
      <c r="E949" s="409">
        <f>EAD!C44</f>
        <v>0</v>
      </c>
      <c r="F949" s="409">
        <f>EAD!D44</f>
        <v>0</v>
      </c>
      <c r="G949" s="409">
        <f>EAD!E44</f>
        <v>0</v>
      </c>
      <c r="H949" s="409">
        <f>EAD!F44</f>
        <v>0</v>
      </c>
      <c r="I949" s="409">
        <f>EAD!G44</f>
        <v>0</v>
      </c>
      <c r="J949" s="409">
        <f>EAD!H44</f>
        <v>0</v>
      </c>
      <c r="K949" s="409">
        <f>EAD!I44</f>
        <v>0</v>
      </c>
      <c r="L949" s="410"/>
      <c r="M949" s="410"/>
      <c r="N949" s="410"/>
      <c r="O949" s="410"/>
      <c r="Q949" s="15">
        <f t="shared" si="76"/>
        <v>24</v>
      </c>
      <c r="R949" s="15" t="str">
        <f t="shared" ca="1" si="77"/>
        <v>EAD!C44</v>
      </c>
    </row>
    <row r="950" spans="1:18">
      <c r="A950" s="407" t="str">
        <f t="shared" ca="1" si="83"/>
        <v>EAD</v>
      </c>
      <c r="B950" s="407"/>
      <c r="C950" s="407" t="str">
        <f>EAD!B45</f>
        <v>Øvrige defaultede eksponeringer (stat og institut)</v>
      </c>
      <c r="D950" s="408" t="str">
        <f>EAD!K45</f>
        <v>EAD_Udenl_STD_Def_Oevr</v>
      </c>
      <c r="E950" s="409">
        <f>EAD!C45</f>
        <v>0</v>
      </c>
      <c r="F950" s="409">
        <f>EAD!D45</f>
        <v>0</v>
      </c>
      <c r="G950" s="409">
        <f>EAD!E45</f>
        <v>0</v>
      </c>
      <c r="H950" s="409">
        <f>EAD!F45</f>
        <v>0</v>
      </c>
      <c r="I950" s="409">
        <f>EAD!G45</f>
        <v>0</v>
      </c>
      <c r="J950" s="409">
        <f>EAD!H45</f>
        <v>0</v>
      </c>
      <c r="K950" s="409">
        <f>EAD!I45</f>
        <v>0</v>
      </c>
      <c r="L950" s="410"/>
      <c r="M950" s="410"/>
      <c r="N950" s="410"/>
      <c r="O950" s="410"/>
      <c r="Q950" s="15">
        <f t="shared" si="76"/>
        <v>22</v>
      </c>
      <c r="R950" s="15" t="str">
        <f t="shared" ca="1" si="77"/>
        <v>EAD!C45</v>
      </c>
    </row>
    <row r="951" spans="1:18">
      <c r="A951" s="407" t="str">
        <f t="shared" ca="1" si="83"/>
        <v>EAD</v>
      </c>
      <c r="B951" s="407"/>
      <c r="C951" s="407" t="str">
        <f>EAD!B46</f>
        <v>Udenlandske krediteksponeringer under standardmetoden i alt</v>
      </c>
      <c r="D951" s="408" t="str">
        <f>EAD!K46</f>
        <v>EAD_Udenl_STD_Ialt</v>
      </c>
      <c r="E951" s="409">
        <f>EAD!C46</f>
        <v>0</v>
      </c>
      <c r="F951" s="409">
        <f>EAD!D46</f>
        <v>0</v>
      </c>
      <c r="G951" s="409">
        <f>EAD!E46</f>
        <v>0</v>
      </c>
      <c r="H951" s="409">
        <f>EAD!F46</f>
        <v>0</v>
      </c>
      <c r="I951" s="409">
        <f>EAD!G46</f>
        <v>0</v>
      </c>
      <c r="J951" s="409">
        <f>EAD!H46</f>
        <v>0</v>
      </c>
      <c r="K951" s="409">
        <f>EAD!I46</f>
        <v>0</v>
      </c>
      <c r="L951" s="410"/>
      <c r="M951" s="410"/>
      <c r="N951" s="410"/>
      <c r="O951" s="410"/>
      <c r="Q951" s="15">
        <f t="shared" si="76"/>
        <v>18</v>
      </c>
      <c r="R951" s="15" t="str">
        <f t="shared" ca="1" si="77"/>
        <v>EAD!C46</v>
      </c>
    </row>
    <row r="952" spans="1:18">
      <c r="A952" s="407" t="str">
        <f t="shared" ca="1" si="83"/>
        <v>EAD</v>
      </c>
      <c r="B952" s="407"/>
      <c r="C952" s="407" t="str">
        <f>EAD!B49</f>
        <v>Statseksponeringer (ekskl. defaultede)</v>
      </c>
      <c r="D952" s="408" t="str">
        <f>EAD!K49</f>
        <v>EAD_Udenl_IRB_ExDef_Stat</v>
      </c>
      <c r="E952" s="409">
        <f>EAD!C49</f>
        <v>0</v>
      </c>
      <c r="F952" s="409">
        <f>EAD!D49</f>
        <v>0</v>
      </c>
      <c r="G952" s="409">
        <f>EAD!E49</f>
        <v>0</v>
      </c>
      <c r="H952" s="409">
        <f>EAD!F49</f>
        <v>0</v>
      </c>
      <c r="I952" s="409">
        <f>EAD!G49</f>
        <v>0</v>
      </c>
      <c r="J952" s="409">
        <f>EAD!H49</f>
        <v>0</v>
      </c>
      <c r="K952" s="409">
        <f>EAD!I49</f>
        <v>0</v>
      </c>
      <c r="L952" s="410"/>
      <c r="M952" s="410"/>
      <c r="N952" s="410"/>
      <c r="O952" s="410"/>
      <c r="Q952" s="15">
        <f t="shared" ref="Q952:Q1015" si="84">LEN(D952)</f>
        <v>24</v>
      </c>
      <c r="R952" s="15" t="str">
        <f t="shared" ca="1" si="77"/>
        <v>EAD!C49</v>
      </c>
    </row>
    <row r="953" spans="1:18">
      <c r="A953" s="407" t="str">
        <f t="shared" ca="1" si="83"/>
        <v>EAD</v>
      </c>
      <c r="B953" s="407"/>
      <c r="C953" s="407" t="str">
        <f>EAD!B50</f>
        <v>Instituteksponeringer (ekskl. defaultede)</v>
      </c>
      <c r="D953" s="408" t="str">
        <f>EAD!K50</f>
        <v>EAD_Udenl_IRB_ExDef_Inst</v>
      </c>
      <c r="E953" s="409">
        <f>EAD!C50</f>
        <v>0</v>
      </c>
      <c r="F953" s="409">
        <f>EAD!D50</f>
        <v>0</v>
      </c>
      <c r="G953" s="409">
        <f>EAD!E50</f>
        <v>0</v>
      </c>
      <c r="H953" s="409">
        <f>EAD!F50</f>
        <v>0</v>
      </c>
      <c r="I953" s="409">
        <f>EAD!G50</f>
        <v>0</v>
      </c>
      <c r="J953" s="409">
        <f>EAD!H50</f>
        <v>0</v>
      </c>
      <c r="K953" s="409">
        <f>EAD!I50</f>
        <v>0</v>
      </c>
      <c r="L953" s="410"/>
      <c r="M953" s="410"/>
      <c r="N953" s="410"/>
      <c r="O953" s="410"/>
      <c r="Q953" s="15">
        <f t="shared" si="84"/>
        <v>24</v>
      </c>
      <c r="R953" s="15" t="str">
        <f t="shared" ref="R953:R1016" ca="1" si="85">MID(_xlfn.FORMULATEXT(E953),2,300)</f>
        <v>EAD!C50</v>
      </c>
    </row>
    <row r="954" spans="1:18">
      <c r="A954" s="407" t="str">
        <f t="shared" ca="1" si="83"/>
        <v>EAD</v>
      </c>
      <c r="B954" s="407"/>
      <c r="C954" s="407" t="str">
        <f>EAD!B51</f>
        <v>Erhvervseksponeringer (ekskl. defaultede)</v>
      </c>
      <c r="D954" s="408" t="str">
        <f>EAD!K51</f>
        <v>EAD_Udenl_IRB_ExDef_Erhv</v>
      </c>
      <c r="E954" s="409">
        <f>EAD!C51</f>
        <v>0</v>
      </c>
      <c r="F954" s="409">
        <f>EAD!D51</f>
        <v>0</v>
      </c>
      <c r="G954" s="409">
        <f>EAD!E51</f>
        <v>0</v>
      </c>
      <c r="H954" s="409">
        <f>EAD!F51</f>
        <v>0</v>
      </c>
      <c r="I954" s="409">
        <f>EAD!G51</f>
        <v>0</v>
      </c>
      <c r="J954" s="409">
        <f>EAD!H51</f>
        <v>0</v>
      </c>
      <c r="K954" s="409">
        <f>EAD!I51</f>
        <v>0</v>
      </c>
      <c r="L954" s="410"/>
      <c r="M954" s="410"/>
      <c r="N954" s="410"/>
      <c r="O954" s="410"/>
      <c r="Q954" s="15">
        <f t="shared" si="84"/>
        <v>24</v>
      </c>
      <c r="R954" s="15" t="str">
        <f t="shared" ca="1" si="85"/>
        <v>EAD!C51</v>
      </c>
    </row>
    <row r="955" spans="1:18">
      <c r="A955" s="407" t="str">
        <f t="shared" ca="1" si="83"/>
        <v>EAD</v>
      </c>
      <c r="B955" s="407"/>
      <c r="C955" s="407" t="str">
        <f>EAD!B52</f>
        <v>Detaileksponeringer (ekskl. defaultede)</v>
      </c>
      <c r="D955" s="408" t="str">
        <f>EAD!K52</f>
        <v>EAD_Udenl_IRB_ExDef_Detail</v>
      </c>
      <c r="E955" s="409">
        <f>EAD!C52</f>
        <v>0</v>
      </c>
      <c r="F955" s="409">
        <f>EAD!D52</f>
        <v>0</v>
      </c>
      <c r="G955" s="409">
        <f>EAD!E52</f>
        <v>0</v>
      </c>
      <c r="H955" s="409">
        <f>EAD!F52</f>
        <v>0</v>
      </c>
      <c r="I955" s="409">
        <f>EAD!G52</f>
        <v>0</v>
      </c>
      <c r="J955" s="409">
        <f>EAD!H52</f>
        <v>0</v>
      </c>
      <c r="K955" s="409">
        <f>EAD!I52</f>
        <v>0</v>
      </c>
      <c r="L955" s="410"/>
      <c r="M955" s="410"/>
      <c r="N955" s="410"/>
      <c r="O955" s="410"/>
      <c r="Q955" s="15">
        <f t="shared" si="84"/>
        <v>26</v>
      </c>
      <c r="R955" s="15" t="str">
        <f t="shared" ca="1" si="85"/>
        <v>EAD!C52</v>
      </c>
    </row>
    <row r="956" spans="1:18">
      <c r="A956" s="407" t="str">
        <f t="shared" ca="1" si="83"/>
        <v>EAD</v>
      </c>
      <c r="B956" s="407"/>
      <c r="C956" s="407" t="str">
        <f>EAD!B53</f>
        <v>Defaultede erhvervseksponeringer</v>
      </c>
      <c r="D956" s="408" t="str">
        <f>EAD!K53</f>
        <v>EAD_Udenl_IRB_Def_Erhv</v>
      </c>
      <c r="E956" s="409">
        <f>EAD!C53</f>
        <v>0</v>
      </c>
      <c r="F956" s="409">
        <f>EAD!D53</f>
        <v>0</v>
      </c>
      <c r="G956" s="409">
        <f>EAD!E53</f>
        <v>0</v>
      </c>
      <c r="H956" s="409">
        <f>EAD!F53</f>
        <v>0</v>
      </c>
      <c r="I956" s="409">
        <f>EAD!G53</f>
        <v>0</v>
      </c>
      <c r="J956" s="409">
        <f>EAD!H53</f>
        <v>0</v>
      </c>
      <c r="K956" s="409">
        <f>EAD!I53</f>
        <v>0</v>
      </c>
      <c r="L956" s="410"/>
      <c r="M956" s="410"/>
      <c r="N956" s="410"/>
      <c r="O956" s="410"/>
      <c r="Q956" s="15">
        <f t="shared" si="84"/>
        <v>22</v>
      </c>
      <c r="R956" s="15" t="str">
        <f t="shared" ca="1" si="85"/>
        <v>EAD!C53</v>
      </c>
    </row>
    <row r="957" spans="1:18">
      <c r="A957" s="407" t="str">
        <f t="shared" ca="1" si="83"/>
        <v>EAD</v>
      </c>
      <c r="B957" s="407"/>
      <c r="C957" s="407" t="str">
        <f>EAD!B54</f>
        <v>Defaultede detaileksponeringer</v>
      </c>
      <c r="D957" s="408" t="str">
        <f>EAD!K54</f>
        <v>EAD_Udenl_IRB_Def_Detail</v>
      </c>
      <c r="E957" s="409">
        <f>EAD!C54</f>
        <v>0</v>
      </c>
      <c r="F957" s="409">
        <f>EAD!D54</f>
        <v>0</v>
      </c>
      <c r="G957" s="409">
        <f>EAD!E54</f>
        <v>0</v>
      </c>
      <c r="H957" s="409">
        <f>EAD!F54</f>
        <v>0</v>
      </c>
      <c r="I957" s="409">
        <f>EAD!G54</f>
        <v>0</v>
      </c>
      <c r="J957" s="409">
        <f>EAD!H54</f>
        <v>0</v>
      </c>
      <c r="K957" s="409">
        <f>EAD!I54</f>
        <v>0</v>
      </c>
      <c r="L957" s="410"/>
      <c r="M957" s="410"/>
      <c r="N957" s="410"/>
      <c r="O957" s="410"/>
      <c r="Q957" s="15">
        <f t="shared" si="84"/>
        <v>24</v>
      </c>
      <c r="R957" s="15" t="str">
        <f t="shared" ca="1" si="85"/>
        <v>EAD!C54</v>
      </c>
    </row>
    <row r="958" spans="1:18">
      <c r="A958" s="407" t="str">
        <f t="shared" ca="1" si="83"/>
        <v>EAD</v>
      </c>
      <c r="B958" s="407"/>
      <c r="C958" s="407" t="str">
        <f>EAD!B55</f>
        <v>Øvrige defaultede eksponeringer (stat og institut)</v>
      </c>
      <c r="D958" s="408" t="str">
        <f>EAD!K55</f>
        <v>EAD_Udenl_IRB_Def_Oevr</v>
      </c>
      <c r="E958" s="409">
        <f>EAD!C55</f>
        <v>0</v>
      </c>
      <c r="F958" s="409">
        <f>EAD!D55</f>
        <v>0</v>
      </c>
      <c r="G958" s="409">
        <f>EAD!E55</f>
        <v>0</v>
      </c>
      <c r="H958" s="409">
        <f>EAD!F55</f>
        <v>0</v>
      </c>
      <c r="I958" s="409">
        <f>EAD!G55</f>
        <v>0</v>
      </c>
      <c r="J958" s="409">
        <f>EAD!H55</f>
        <v>0</v>
      </c>
      <c r="K958" s="409">
        <f>EAD!I55</f>
        <v>0</v>
      </c>
      <c r="L958" s="410"/>
      <c r="M958" s="410"/>
      <c r="N958" s="410"/>
      <c r="O958" s="410"/>
      <c r="Q958" s="15">
        <f t="shared" si="84"/>
        <v>22</v>
      </c>
      <c r="R958" s="15" t="str">
        <f t="shared" ca="1" si="85"/>
        <v>EAD!C55</v>
      </c>
    </row>
    <row r="959" spans="1:18">
      <c r="A959" s="407" t="str">
        <f t="shared" ca="1" si="83"/>
        <v>EAD</v>
      </c>
      <c r="B959" s="407"/>
      <c r="C959" s="407" t="str">
        <f>EAD!B56</f>
        <v>Udenlandske krediteksponeringer under IRB-metoden i alt</v>
      </c>
      <c r="D959" s="408" t="str">
        <f>EAD!K56</f>
        <v>EAD_Udenl_IRB_Ialt</v>
      </c>
      <c r="E959" s="409">
        <f>EAD!C56</f>
        <v>0</v>
      </c>
      <c r="F959" s="409">
        <f>EAD!D56</f>
        <v>0</v>
      </c>
      <c r="G959" s="409">
        <f>EAD!E56</f>
        <v>0</v>
      </c>
      <c r="H959" s="409">
        <f>EAD!F56</f>
        <v>0</v>
      </c>
      <c r="I959" s="409">
        <f>EAD!G56</f>
        <v>0</v>
      </c>
      <c r="J959" s="409">
        <f>EAD!H56</f>
        <v>0</v>
      </c>
      <c r="K959" s="409">
        <f>EAD!I56</f>
        <v>0</v>
      </c>
      <c r="L959" s="410"/>
      <c r="M959" s="410"/>
      <c r="N959" s="410"/>
      <c r="O959" s="410"/>
      <c r="Q959" s="15">
        <f t="shared" si="84"/>
        <v>18</v>
      </c>
      <c r="R959" s="15" t="str">
        <f t="shared" ca="1" si="85"/>
        <v>EAD!C56</v>
      </c>
    </row>
    <row r="960" spans="1:18">
      <c r="A960" s="407" t="str">
        <f t="shared" ca="1" si="83"/>
        <v>EAD</v>
      </c>
      <c r="B960" s="407"/>
      <c r="C960" s="407" t="str">
        <f>EAD!B59</f>
        <v>Statseksponeringer (ekskl. defaultede)</v>
      </c>
      <c r="D960" s="408" t="str">
        <f>EAD!K59</f>
        <v>EAD_Udenl_ExDef_Stat</v>
      </c>
      <c r="E960" s="409">
        <f>EAD!C59</f>
        <v>0</v>
      </c>
      <c r="F960" s="409">
        <f>EAD!D59</f>
        <v>0</v>
      </c>
      <c r="G960" s="409">
        <f>EAD!E59</f>
        <v>0</v>
      </c>
      <c r="H960" s="409">
        <f>EAD!F59</f>
        <v>0</v>
      </c>
      <c r="I960" s="409">
        <f>EAD!G59</f>
        <v>0</v>
      </c>
      <c r="J960" s="409">
        <f>EAD!H59</f>
        <v>0</v>
      </c>
      <c r="K960" s="409">
        <f>EAD!I59</f>
        <v>0</v>
      </c>
      <c r="L960" s="410"/>
      <c r="M960" s="410"/>
      <c r="N960" s="410"/>
      <c r="O960" s="410"/>
      <c r="Q960" s="15">
        <f t="shared" si="84"/>
        <v>20</v>
      </c>
      <c r="R960" s="15" t="str">
        <f t="shared" ca="1" si="85"/>
        <v>EAD!C59</v>
      </c>
    </row>
    <row r="961" spans="1:18">
      <c r="A961" s="407" t="str">
        <f t="shared" ca="1" si="83"/>
        <v>EAD</v>
      </c>
      <c r="B961" s="407"/>
      <c r="C961" s="407" t="str">
        <f>EAD!B60</f>
        <v>Instituteksponeringer (ekskl. defaultede)</v>
      </c>
      <c r="D961" s="408" t="str">
        <f>EAD!K60</f>
        <v>EAD_Udenl_ExDef_Inst</v>
      </c>
      <c r="E961" s="409">
        <f>EAD!C60</f>
        <v>0</v>
      </c>
      <c r="F961" s="409">
        <f>EAD!D60</f>
        <v>0</v>
      </c>
      <c r="G961" s="409">
        <f>EAD!E60</f>
        <v>0</v>
      </c>
      <c r="H961" s="409">
        <f>EAD!F60</f>
        <v>0</v>
      </c>
      <c r="I961" s="409">
        <f>EAD!G60</f>
        <v>0</v>
      </c>
      <c r="J961" s="409">
        <f>EAD!H60</f>
        <v>0</v>
      </c>
      <c r="K961" s="409">
        <f>EAD!I60</f>
        <v>0</v>
      </c>
      <c r="L961" s="410"/>
      <c r="M961" s="410"/>
      <c r="N961" s="410"/>
      <c r="O961" s="410"/>
      <c r="Q961" s="15">
        <f t="shared" si="84"/>
        <v>20</v>
      </c>
      <c r="R961" s="15" t="str">
        <f t="shared" ca="1" si="85"/>
        <v>EAD!C60</v>
      </c>
    </row>
    <row r="962" spans="1:18">
      <c r="A962" s="407" t="str">
        <f t="shared" ca="1" si="83"/>
        <v>EAD</v>
      </c>
      <c r="B962" s="407"/>
      <c r="C962" s="407" t="str">
        <f>EAD!B61</f>
        <v>Erhvervseksponeringer (ekskl. defaultede)</v>
      </c>
      <c r="D962" s="408" t="str">
        <f>EAD!K61</f>
        <v>EAD_Udenl_ExDef_Erhv</v>
      </c>
      <c r="E962" s="409">
        <f>EAD!C61</f>
        <v>0</v>
      </c>
      <c r="F962" s="409">
        <f>EAD!D61</f>
        <v>0</v>
      </c>
      <c r="G962" s="409">
        <f>EAD!E61</f>
        <v>0</v>
      </c>
      <c r="H962" s="409">
        <f>EAD!F61</f>
        <v>0</v>
      </c>
      <c r="I962" s="409">
        <f>EAD!G61</f>
        <v>0</v>
      </c>
      <c r="J962" s="409">
        <f>EAD!H61</f>
        <v>0</v>
      </c>
      <c r="K962" s="409">
        <f>EAD!I61</f>
        <v>0</v>
      </c>
      <c r="L962" s="410"/>
      <c r="M962" s="410"/>
      <c r="N962" s="410"/>
      <c r="O962" s="410"/>
      <c r="Q962" s="15">
        <f t="shared" si="84"/>
        <v>20</v>
      </c>
      <c r="R962" s="15" t="str">
        <f t="shared" ca="1" si="85"/>
        <v>EAD!C61</v>
      </c>
    </row>
    <row r="963" spans="1:18">
      <c r="A963" s="407" t="str">
        <f t="shared" ca="1" si="83"/>
        <v>EAD</v>
      </c>
      <c r="B963" s="407"/>
      <c r="C963" s="407" t="str">
        <f>EAD!B62</f>
        <v>Detaileksponeringer (ekskl. defaultede)</v>
      </c>
      <c r="D963" s="408" t="str">
        <f>EAD!K62</f>
        <v>EAD_Udenl_ExDef_Detail</v>
      </c>
      <c r="E963" s="409">
        <f>EAD!C62</f>
        <v>0</v>
      </c>
      <c r="F963" s="409">
        <f>EAD!D62</f>
        <v>0</v>
      </c>
      <c r="G963" s="409">
        <f>EAD!E62</f>
        <v>0</v>
      </c>
      <c r="H963" s="409">
        <f>EAD!F62</f>
        <v>0</v>
      </c>
      <c r="I963" s="409">
        <f>EAD!G62</f>
        <v>0</v>
      </c>
      <c r="J963" s="409">
        <f>EAD!H62</f>
        <v>0</v>
      </c>
      <c r="K963" s="409">
        <f>EAD!I62</f>
        <v>0</v>
      </c>
      <c r="L963" s="410"/>
      <c r="M963" s="410"/>
      <c r="N963" s="410"/>
      <c r="O963" s="410"/>
      <c r="Q963" s="15">
        <f t="shared" si="84"/>
        <v>22</v>
      </c>
      <c r="R963" s="15" t="str">
        <f t="shared" ca="1" si="85"/>
        <v>EAD!C62</v>
      </c>
    </row>
    <row r="964" spans="1:18">
      <c r="A964" s="407" t="str">
        <f t="shared" ca="1" si="83"/>
        <v>EAD</v>
      </c>
      <c r="B964" s="407"/>
      <c r="C964" s="407" t="str">
        <f>EAD!B63</f>
        <v>Defaultede erhvervseksponeringer</v>
      </c>
      <c r="D964" s="408" t="str">
        <f>EAD!K63</f>
        <v>EAD_Udenl_Def_Erhv</v>
      </c>
      <c r="E964" s="409">
        <f>EAD!C63</f>
        <v>0</v>
      </c>
      <c r="F964" s="409">
        <f>EAD!D63</f>
        <v>0</v>
      </c>
      <c r="G964" s="409">
        <f>EAD!E63</f>
        <v>0</v>
      </c>
      <c r="H964" s="409">
        <f>EAD!F63</f>
        <v>0</v>
      </c>
      <c r="I964" s="409">
        <f>EAD!G63</f>
        <v>0</v>
      </c>
      <c r="J964" s="409">
        <f>EAD!H63</f>
        <v>0</v>
      </c>
      <c r="K964" s="409">
        <f>EAD!I63</f>
        <v>0</v>
      </c>
      <c r="L964" s="410"/>
      <c r="M964" s="410"/>
      <c r="N964" s="410"/>
      <c r="O964" s="410"/>
      <c r="Q964" s="15">
        <f t="shared" si="84"/>
        <v>18</v>
      </c>
      <c r="R964" s="15" t="str">
        <f t="shared" ca="1" si="85"/>
        <v>EAD!C63</v>
      </c>
    </row>
    <row r="965" spans="1:18">
      <c r="A965" s="407" t="str">
        <f t="shared" ca="1" si="83"/>
        <v>EAD</v>
      </c>
      <c r="B965" s="407"/>
      <c r="C965" s="407" t="str">
        <f>EAD!B64</f>
        <v>Defaultede detaileksponeringer</v>
      </c>
      <c r="D965" s="408" t="str">
        <f>EAD!K64</f>
        <v>EAD_Udenl_Def_Detail</v>
      </c>
      <c r="E965" s="409">
        <f>EAD!C64</f>
        <v>0</v>
      </c>
      <c r="F965" s="409">
        <f>EAD!D64</f>
        <v>0</v>
      </c>
      <c r="G965" s="409">
        <f>EAD!E64</f>
        <v>0</v>
      </c>
      <c r="H965" s="409">
        <f>EAD!F64</f>
        <v>0</v>
      </c>
      <c r="I965" s="409">
        <f>EAD!G64</f>
        <v>0</v>
      </c>
      <c r="J965" s="409">
        <f>EAD!H64</f>
        <v>0</v>
      </c>
      <c r="K965" s="409">
        <f>EAD!I64</f>
        <v>0</v>
      </c>
      <c r="L965" s="410"/>
      <c r="M965" s="410"/>
      <c r="N965" s="410"/>
      <c r="O965" s="410"/>
      <c r="Q965" s="15">
        <f t="shared" si="84"/>
        <v>20</v>
      </c>
      <c r="R965" s="15" t="str">
        <f t="shared" ca="1" si="85"/>
        <v>EAD!C64</v>
      </c>
    </row>
    <row r="966" spans="1:18">
      <c r="A966" s="407" t="str">
        <f t="shared" ca="1" si="83"/>
        <v>EAD</v>
      </c>
      <c r="B966" s="407"/>
      <c r="C966" s="407" t="str">
        <f>EAD!B65</f>
        <v>Øvrige defaultede eksponeringer (stat og institut)</v>
      </c>
      <c r="D966" s="408" t="str">
        <f>EAD!K65</f>
        <v>EAD_Udenl_Def_Oevr</v>
      </c>
      <c r="E966" s="409">
        <f>EAD!C65</f>
        <v>0</v>
      </c>
      <c r="F966" s="409">
        <f>EAD!D65</f>
        <v>0</v>
      </c>
      <c r="G966" s="409">
        <f>EAD!E65</f>
        <v>0</v>
      </c>
      <c r="H966" s="409">
        <f>EAD!F65</f>
        <v>0</v>
      </c>
      <c r="I966" s="409">
        <f>EAD!G65</f>
        <v>0</v>
      </c>
      <c r="J966" s="409">
        <f>EAD!H65</f>
        <v>0</v>
      </c>
      <c r="K966" s="409">
        <f>EAD!I65</f>
        <v>0</v>
      </c>
      <c r="L966" s="410"/>
      <c r="M966" s="410"/>
      <c r="N966" s="410"/>
      <c r="O966" s="410"/>
      <c r="Q966" s="15">
        <f t="shared" si="84"/>
        <v>18</v>
      </c>
      <c r="R966" s="15" t="str">
        <f t="shared" ca="1" si="85"/>
        <v>EAD!C65</v>
      </c>
    </row>
    <row r="967" spans="1:18">
      <c r="A967" s="407" t="str">
        <f t="shared" ca="1" si="83"/>
        <v>EAD</v>
      </c>
      <c r="B967" s="407"/>
      <c r="C967" s="407" t="str">
        <f>EAD!B66</f>
        <v>Udenlandske krediteksponeringer i alt</v>
      </c>
      <c r="D967" s="408" t="str">
        <f>EAD!K66</f>
        <v>EAD_Udenl_Ialt</v>
      </c>
      <c r="E967" s="409">
        <f>EAD!C66</f>
        <v>0</v>
      </c>
      <c r="F967" s="409">
        <f>EAD!D66</f>
        <v>0</v>
      </c>
      <c r="G967" s="409">
        <f>EAD!E66</f>
        <v>0</v>
      </c>
      <c r="H967" s="409">
        <f>EAD!F66</f>
        <v>0</v>
      </c>
      <c r="I967" s="409">
        <f>EAD!G66</f>
        <v>0</v>
      </c>
      <c r="J967" s="409">
        <f>EAD!H66</f>
        <v>0</v>
      </c>
      <c r="K967" s="409">
        <f>EAD!I66</f>
        <v>0</v>
      </c>
      <c r="L967" s="410"/>
      <c r="M967" s="410"/>
      <c r="N967" s="410"/>
      <c r="O967" s="410"/>
      <c r="Q967" s="15">
        <f t="shared" si="84"/>
        <v>14</v>
      </c>
      <c r="R967" s="15" t="str">
        <f t="shared" ca="1" si="85"/>
        <v>EAD!C66</v>
      </c>
    </row>
    <row r="968" spans="1:18">
      <c r="A968" s="407" t="str">
        <f t="shared" ca="1" si="83"/>
        <v>EAD</v>
      </c>
      <c r="B968" s="407"/>
      <c r="C968" s="407" t="str">
        <f>EAD!B70</f>
        <v>Statseksponeringer (ekskl. defaultede)</v>
      </c>
      <c r="D968" s="408" t="str">
        <f>EAD!K70</f>
        <v>EAD_STD_ExDef_Stat</v>
      </c>
      <c r="E968" s="409">
        <f>EAD!C70</f>
        <v>0</v>
      </c>
      <c r="F968" s="409">
        <f>EAD!D70</f>
        <v>0</v>
      </c>
      <c r="G968" s="409">
        <f>EAD!E70</f>
        <v>0</v>
      </c>
      <c r="H968" s="409">
        <f>EAD!F70</f>
        <v>0</v>
      </c>
      <c r="I968" s="409">
        <f>EAD!G70</f>
        <v>0</v>
      </c>
      <c r="J968" s="409">
        <f>EAD!H70</f>
        <v>0</v>
      </c>
      <c r="K968" s="409">
        <f>EAD!I70</f>
        <v>0</v>
      </c>
      <c r="L968" s="410"/>
      <c r="M968" s="410"/>
      <c r="N968" s="410"/>
      <c r="O968" s="410"/>
      <c r="Q968" s="15">
        <f t="shared" si="84"/>
        <v>18</v>
      </c>
      <c r="R968" s="15" t="str">
        <f t="shared" ca="1" si="85"/>
        <v>EAD!C70</v>
      </c>
    </row>
    <row r="969" spans="1:18">
      <c r="A969" s="407" t="str">
        <f t="shared" ca="1" si="83"/>
        <v>EAD</v>
      </c>
      <c r="B969" s="407"/>
      <c r="C969" s="407" t="str">
        <f>EAD!B71</f>
        <v>Instituteksponeringer (ekskl. defaultede)</v>
      </c>
      <c r="D969" s="408" t="str">
        <f>EAD!K71</f>
        <v>EAD_STD_ExDef_Inst</v>
      </c>
      <c r="E969" s="409">
        <f>EAD!C71</f>
        <v>0</v>
      </c>
      <c r="F969" s="409">
        <f>EAD!D71</f>
        <v>0</v>
      </c>
      <c r="G969" s="409">
        <f>EAD!E71</f>
        <v>0</v>
      </c>
      <c r="H969" s="409">
        <f>EAD!F71</f>
        <v>0</v>
      </c>
      <c r="I969" s="409">
        <f>EAD!G71</f>
        <v>0</v>
      </c>
      <c r="J969" s="409">
        <f>EAD!H71</f>
        <v>0</v>
      </c>
      <c r="K969" s="409">
        <f>EAD!I71</f>
        <v>0</v>
      </c>
      <c r="L969" s="410"/>
      <c r="M969" s="410"/>
      <c r="N969" s="410"/>
      <c r="O969" s="410"/>
      <c r="Q969" s="15">
        <f t="shared" si="84"/>
        <v>18</v>
      </c>
      <c r="R969" s="15" t="str">
        <f t="shared" ca="1" si="85"/>
        <v>EAD!C71</v>
      </c>
    </row>
    <row r="970" spans="1:18">
      <c r="A970" s="407" t="str">
        <f t="shared" ca="1" si="83"/>
        <v>EAD</v>
      </c>
      <c r="B970" s="407"/>
      <c r="C970" s="407" t="str">
        <f>EAD!B72</f>
        <v>Erhvervseksponeringer (ekskl. defaultede)</v>
      </c>
      <c r="D970" s="408" t="str">
        <f>EAD!K72</f>
        <v>EAD_STD_ExDef_Erhv</v>
      </c>
      <c r="E970" s="409">
        <f>EAD!C72</f>
        <v>0</v>
      </c>
      <c r="F970" s="409">
        <f>EAD!D72</f>
        <v>0</v>
      </c>
      <c r="G970" s="409">
        <f>EAD!E72</f>
        <v>0</v>
      </c>
      <c r="H970" s="409">
        <f>EAD!F72</f>
        <v>0</v>
      </c>
      <c r="I970" s="409">
        <f>EAD!G72</f>
        <v>0</v>
      </c>
      <c r="J970" s="409">
        <f>EAD!H72</f>
        <v>0</v>
      </c>
      <c r="K970" s="409">
        <f>EAD!I72</f>
        <v>0</v>
      </c>
      <c r="L970" s="410"/>
      <c r="M970" s="410"/>
      <c r="N970" s="410"/>
      <c r="O970" s="410"/>
      <c r="Q970" s="15">
        <f t="shared" si="84"/>
        <v>18</v>
      </c>
      <c r="R970" s="15" t="str">
        <f t="shared" ca="1" si="85"/>
        <v>EAD!C72</v>
      </c>
    </row>
    <row r="971" spans="1:18">
      <c r="A971" s="407" t="str">
        <f t="shared" ca="1" si="83"/>
        <v>EAD</v>
      </c>
      <c r="B971" s="407"/>
      <c r="C971" s="407" t="str">
        <f>EAD!B73</f>
        <v>Detaileksponeringer (ekskl. defaultede)</v>
      </c>
      <c r="D971" s="408" t="str">
        <f>EAD!K73</f>
        <v>EAD_STD_ExDef_Detail</v>
      </c>
      <c r="E971" s="409">
        <f>EAD!C73</f>
        <v>0</v>
      </c>
      <c r="F971" s="409">
        <f>EAD!D73</f>
        <v>0</v>
      </c>
      <c r="G971" s="409">
        <f>EAD!E73</f>
        <v>0</v>
      </c>
      <c r="H971" s="409">
        <f>EAD!F73</f>
        <v>0</v>
      </c>
      <c r="I971" s="409">
        <f>EAD!G73</f>
        <v>0</v>
      </c>
      <c r="J971" s="409">
        <f>EAD!H73</f>
        <v>0</v>
      </c>
      <c r="K971" s="409">
        <f>EAD!I73</f>
        <v>0</v>
      </c>
      <c r="L971" s="410"/>
      <c r="M971" s="410"/>
      <c r="N971" s="410"/>
      <c r="O971" s="410"/>
      <c r="Q971" s="15">
        <f t="shared" si="84"/>
        <v>20</v>
      </c>
      <c r="R971" s="15" t="str">
        <f t="shared" ca="1" si="85"/>
        <v>EAD!C73</v>
      </c>
    </row>
    <row r="972" spans="1:18">
      <c r="A972" s="407" t="str">
        <f t="shared" ca="1" si="83"/>
        <v>EAD</v>
      </c>
      <c r="B972" s="407"/>
      <c r="C972" s="407" t="str">
        <f>EAD!B74</f>
        <v>Defaultede erhvervseksponeringer</v>
      </c>
      <c r="D972" s="408" t="str">
        <f>EAD!K74</f>
        <v>EAD_STD_Def_Erhv</v>
      </c>
      <c r="E972" s="409">
        <f>EAD!C74</f>
        <v>0</v>
      </c>
      <c r="F972" s="409">
        <f>EAD!D74</f>
        <v>0</v>
      </c>
      <c r="G972" s="409">
        <f>EAD!E74</f>
        <v>0</v>
      </c>
      <c r="H972" s="409">
        <f>EAD!F74</f>
        <v>0</v>
      </c>
      <c r="I972" s="409">
        <f>EAD!G74</f>
        <v>0</v>
      </c>
      <c r="J972" s="409">
        <f>EAD!H74</f>
        <v>0</v>
      </c>
      <c r="K972" s="409">
        <f>EAD!I74</f>
        <v>0</v>
      </c>
      <c r="L972" s="410"/>
      <c r="M972" s="410"/>
      <c r="N972" s="410"/>
      <c r="O972" s="410"/>
      <c r="Q972" s="15">
        <f t="shared" si="84"/>
        <v>16</v>
      </c>
      <c r="R972" s="15" t="str">
        <f t="shared" ca="1" si="85"/>
        <v>EAD!C74</v>
      </c>
    </row>
    <row r="973" spans="1:18">
      <c r="A973" s="407" t="str">
        <f t="shared" ca="1" si="83"/>
        <v>EAD</v>
      </c>
      <c r="B973" s="407"/>
      <c r="C973" s="407" t="str">
        <f>EAD!B75</f>
        <v>Defaultede detaileksponeringer</v>
      </c>
      <c r="D973" s="408" t="str">
        <f>EAD!K75</f>
        <v>EAD_STD_Def_Detail</v>
      </c>
      <c r="E973" s="409">
        <f>EAD!C75</f>
        <v>0</v>
      </c>
      <c r="F973" s="409">
        <f>EAD!D75</f>
        <v>0</v>
      </c>
      <c r="G973" s="409">
        <f>EAD!E75</f>
        <v>0</v>
      </c>
      <c r="H973" s="409">
        <f>EAD!F75</f>
        <v>0</v>
      </c>
      <c r="I973" s="409">
        <f>EAD!G75</f>
        <v>0</v>
      </c>
      <c r="J973" s="409">
        <f>EAD!H75</f>
        <v>0</v>
      </c>
      <c r="K973" s="409">
        <f>EAD!I75</f>
        <v>0</v>
      </c>
      <c r="L973" s="410"/>
      <c r="M973" s="410"/>
      <c r="N973" s="410"/>
      <c r="O973" s="410"/>
      <c r="Q973" s="15">
        <f t="shared" si="84"/>
        <v>18</v>
      </c>
      <c r="R973" s="15" t="str">
        <f t="shared" ca="1" si="85"/>
        <v>EAD!C75</v>
      </c>
    </row>
    <row r="974" spans="1:18">
      <c r="A974" s="407" t="str">
        <f t="shared" ca="1" si="83"/>
        <v>EAD</v>
      </c>
      <c r="B974" s="407"/>
      <c r="C974" s="407" t="str">
        <f>EAD!B76</f>
        <v>Øvrige defaultede eksponeringer (stat og institut)</v>
      </c>
      <c r="D974" s="408" t="str">
        <f>EAD!K76</f>
        <v>EAD_STD_Def_Oevr</v>
      </c>
      <c r="E974" s="409">
        <f>EAD!C76</f>
        <v>0</v>
      </c>
      <c r="F974" s="409">
        <f>EAD!D76</f>
        <v>0</v>
      </c>
      <c r="G974" s="409">
        <f>EAD!E76</f>
        <v>0</v>
      </c>
      <c r="H974" s="409">
        <f>EAD!F76</f>
        <v>0</v>
      </c>
      <c r="I974" s="409">
        <f>EAD!G76</f>
        <v>0</v>
      </c>
      <c r="J974" s="409">
        <f>EAD!H76</f>
        <v>0</v>
      </c>
      <c r="K974" s="409">
        <f>EAD!I76</f>
        <v>0</v>
      </c>
      <c r="L974" s="410"/>
      <c r="M974" s="410"/>
      <c r="N974" s="410"/>
      <c r="O974" s="410"/>
      <c r="Q974" s="15">
        <f t="shared" si="84"/>
        <v>16</v>
      </c>
      <c r="R974" s="15" t="str">
        <f t="shared" ca="1" si="85"/>
        <v>EAD!C76</v>
      </c>
    </row>
    <row r="975" spans="1:18">
      <c r="A975" s="407" t="str">
        <f t="shared" ca="1" si="83"/>
        <v>EAD</v>
      </c>
      <c r="B975" s="407"/>
      <c r="C975" s="407" t="str">
        <f>EAD!B77</f>
        <v>Samlede krediteksponeringer under standardmetoden i alt</v>
      </c>
      <c r="D975" s="408" t="str">
        <f>EAD!K77</f>
        <v>EAD_STD_Ialt</v>
      </c>
      <c r="E975" s="409">
        <f>EAD!C77</f>
        <v>0</v>
      </c>
      <c r="F975" s="409">
        <f>EAD!D77</f>
        <v>0</v>
      </c>
      <c r="G975" s="409">
        <f>EAD!E77</f>
        <v>0</v>
      </c>
      <c r="H975" s="409">
        <f>EAD!F77</f>
        <v>0</v>
      </c>
      <c r="I975" s="409">
        <f>EAD!G77</f>
        <v>0</v>
      </c>
      <c r="J975" s="409">
        <f>EAD!H77</f>
        <v>0</v>
      </c>
      <c r="K975" s="409">
        <f>EAD!I77</f>
        <v>0</v>
      </c>
      <c r="L975" s="410"/>
      <c r="M975" s="410"/>
      <c r="N975" s="410"/>
      <c r="O975" s="410"/>
      <c r="Q975" s="15">
        <f t="shared" si="84"/>
        <v>12</v>
      </c>
      <c r="R975" s="15" t="str">
        <f t="shared" ca="1" si="85"/>
        <v>EAD!C77</v>
      </c>
    </row>
    <row r="976" spans="1:18">
      <c r="A976" s="407" t="str">
        <f t="shared" ca="1" si="83"/>
        <v>EAD</v>
      </c>
      <c r="B976" s="407"/>
      <c r="C976" s="407" t="str">
        <f>EAD!B80</f>
        <v>Statseksponeringer (ekskl. defaultede)</v>
      </c>
      <c r="D976" s="408" t="str">
        <f>EAD!K80</f>
        <v>EAD_IRB_ExDef_Stat</v>
      </c>
      <c r="E976" s="409">
        <f>EAD!C80</f>
        <v>0</v>
      </c>
      <c r="F976" s="409">
        <f>EAD!D80</f>
        <v>0</v>
      </c>
      <c r="G976" s="409">
        <f>EAD!E80</f>
        <v>0</v>
      </c>
      <c r="H976" s="409">
        <f>EAD!F80</f>
        <v>0</v>
      </c>
      <c r="I976" s="409">
        <f>EAD!G80</f>
        <v>0</v>
      </c>
      <c r="J976" s="409">
        <f>EAD!H80</f>
        <v>0</v>
      </c>
      <c r="K976" s="409">
        <f>EAD!I80</f>
        <v>0</v>
      </c>
      <c r="L976" s="410"/>
      <c r="M976" s="410"/>
      <c r="N976" s="410"/>
      <c r="O976" s="410"/>
      <c r="Q976" s="15">
        <f t="shared" si="84"/>
        <v>18</v>
      </c>
      <c r="R976" s="15" t="str">
        <f t="shared" ca="1" si="85"/>
        <v>EAD!C80</v>
      </c>
    </row>
    <row r="977" spans="1:18">
      <c r="A977" s="407" t="str">
        <f t="shared" ca="1" si="83"/>
        <v>EAD</v>
      </c>
      <c r="B977" s="407"/>
      <c r="C977" s="407" t="str">
        <f>EAD!B81</f>
        <v>Instituteksponeringer (ekskl. defaultede)</v>
      </c>
      <c r="D977" s="408" t="str">
        <f>EAD!K81</f>
        <v>EAD_IRB_ExDef_Inst</v>
      </c>
      <c r="E977" s="409">
        <f>EAD!C81</f>
        <v>0</v>
      </c>
      <c r="F977" s="409">
        <f>EAD!D81</f>
        <v>0</v>
      </c>
      <c r="G977" s="409">
        <f>EAD!E81</f>
        <v>0</v>
      </c>
      <c r="H977" s="409">
        <f>EAD!F81</f>
        <v>0</v>
      </c>
      <c r="I977" s="409">
        <f>EAD!G81</f>
        <v>0</v>
      </c>
      <c r="J977" s="409">
        <f>EAD!H81</f>
        <v>0</v>
      </c>
      <c r="K977" s="409">
        <f>EAD!I81</f>
        <v>0</v>
      </c>
      <c r="L977" s="410"/>
      <c r="M977" s="410"/>
      <c r="N977" s="410"/>
      <c r="O977" s="410"/>
      <c r="Q977" s="15">
        <f t="shared" si="84"/>
        <v>18</v>
      </c>
      <c r="R977" s="15" t="str">
        <f t="shared" ca="1" si="85"/>
        <v>EAD!C81</v>
      </c>
    </row>
    <row r="978" spans="1:18">
      <c r="A978" s="407" t="str">
        <f t="shared" ca="1" si="83"/>
        <v>EAD</v>
      </c>
      <c r="B978" s="407"/>
      <c r="C978" s="407" t="str">
        <f>EAD!B82</f>
        <v>Erhvervseksponeringer (ekskl. defaultede)</v>
      </c>
      <c r="D978" s="408" t="str">
        <f>EAD!K82</f>
        <v>EAD_IRB_ExDef_Erhv</v>
      </c>
      <c r="E978" s="409">
        <f>EAD!C82</f>
        <v>0</v>
      </c>
      <c r="F978" s="409">
        <f>EAD!D82</f>
        <v>0</v>
      </c>
      <c r="G978" s="409">
        <f>EAD!E82</f>
        <v>0</v>
      </c>
      <c r="H978" s="409">
        <f>EAD!F82</f>
        <v>0</v>
      </c>
      <c r="I978" s="409">
        <f>EAD!G82</f>
        <v>0</v>
      </c>
      <c r="J978" s="409">
        <f>EAD!H82</f>
        <v>0</v>
      </c>
      <c r="K978" s="409">
        <f>EAD!I82</f>
        <v>0</v>
      </c>
      <c r="L978" s="410"/>
      <c r="M978" s="410"/>
      <c r="N978" s="410"/>
      <c r="O978" s="410"/>
      <c r="Q978" s="15">
        <f t="shared" si="84"/>
        <v>18</v>
      </c>
      <c r="R978" s="15" t="str">
        <f t="shared" ca="1" si="85"/>
        <v>EAD!C82</v>
      </c>
    </row>
    <row r="979" spans="1:18">
      <c r="A979" s="407" t="str">
        <f t="shared" ca="1" si="83"/>
        <v>EAD</v>
      </c>
      <c r="B979" s="407"/>
      <c r="C979" s="407" t="str">
        <f>EAD!B83</f>
        <v>Detaileksponeringer (ekskl. defaultede)</v>
      </c>
      <c r="D979" s="408" t="str">
        <f>EAD!K83</f>
        <v>EAD_IRB_ExDef_Detail</v>
      </c>
      <c r="E979" s="409">
        <f>EAD!C83</f>
        <v>0</v>
      </c>
      <c r="F979" s="409">
        <f>EAD!D83</f>
        <v>0</v>
      </c>
      <c r="G979" s="409">
        <f>EAD!E83</f>
        <v>0</v>
      </c>
      <c r="H979" s="409">
        <f>EAD!F83</f>
        <v>0</v>
      </c>
      <c r="I979" s="409">
        <f>EAD!G83</f>
        <v>0</v>
      </c>
      <c r="J979" s="409">
        <f>EAD!H83</f>
        <v>0</v>
      </c>
      <c r="K979" s="409">
        <f>EAD!I83</f>
        <v>0</v>
      </c>
      <c r="L979" s="410"/>
      <c r="M979" s="410"/>
      <c r="N979" s="410"/>
      <c r="O979" s="410"/>
      <c r="Q979" s="15">
        <f t="shared" si="84"/>
        <v>20</v>
      </c>
      <c r="R979" s="15" t="str">
        <f t="shared" ca="1" si="85"/>
        <v>EAD!C83</v>
      </c>
    </row>
    <row r="980" spans="1:18">
      <c r="A980" s="407" t="str">
        <f t="shared" ca="1" si="83"/>
        <v>EAD</v>
      </c>
      <c r="B980" s="407"/>
      <c r="C980" s="407" t="str">
        <f>EAD!B84</f>
        <v>Defaultede erhvervseksponeringer</v>
      </c>
      <c r="D980" s="408" t="str">
        <f>EAD!K84</f>
        <v>EAD_IRB_Def_Erhv</v>
      </c>
      <c r="E980" s="409">
        <f>EAD!C84</f>
        <v>0</v>
      </c>
      <c r="F980" s="409">
        <f>EAD!D84</f>
        <v>0</v>
      </c>
      <c r="G980" s="409">
        <f>EAD!E84</f>
        <v>0</v>
      </c>
      <c r="H980" s="409">
        <f>EAD!F84</f>
        <v>0</v>
      </c>
      <c r="I980" s="409">
        <f>EAD!G84</f>
        <v>0</v>
      </c>
      <c r="J980" s="409">
        <f>EAD!H84</f>
        <v>0</v>
      </c>
      <c r="K980" s="409">
        <f>EAD!I84</f>
        <v>0</v>
      </c>
      <c r="L980" s="410"/>
      <c r="M980" s="410"/>
      <c r="N980" s="410"/>
      <c r="O980" s="410"/>
      <c r="Q980" s="15">
        <f t="shared" si="84"/>
        <v>16</v>
      </c>
      <c r="R980" s="15" t="str">
        <f t="shared" ca="1" si="85"/>
        <v>EAD!C84</v>
      </c>
    </row>
    <row r="981" spans="1:18">
      <c r="A981" s="407" t="str">
        <f t="shared" ca="1" si="83"/>
        <v>EAD</v>
      </c>
      <c r="B981" s="407"/>
      <c r="C981" s="407" t="str">
        <f>EAD!B85</f>
        <v>Defaultede detaileksponeringer</v>
      </c>
      <c r="D981" s="408" t="str">
        <f>EAD!K85</f>
        <v>EAD_IRB_Def_Detail</v>
      </c>
      <c r="E981" s="409">
        <f>EAD!C85</f>
        <v>0</v>
      </c>
      <c r="F981" s="409">
        <f>EAD!D85</f>
        <v>0</v>
      </c>
      <c r="G981" s="409">
        <f>EAD!E85</f>
        <v>0</v>
      </c>
      <c r="H981" s="409">
        <f>EAD!F85</f>
        <v>0</v>
      </c>
      <c r="I981" s="409">
        <f>EAD!G85</f>
        <v>0</v>
      </c>
      <c r="J981" s="409">
        <f>EAD!H85</f>
        <v>0</v>
      </c>
      <c r="K981" s="409">
        <f>EAD!I85</f>
        <v>0</v>
      </c>
      <c r="L981" s="410"/>
      <c r="M981" s="410"/>
      <c r="N981" s="410"/>
      <c r="O981" s="410"/>
      <c r="Q981" s="15">
        <f t="shared" si="84"/>
        <v>18</v>
      </c>
      <c r="R981" s="15" t="str">
        <f t="shared" ca="1" si="85"/>
        <v>EAD!C85</v>
      </c>
    </row>
    <row r="982" spans="1:18">
      <c r="A982" s="407" t="str">
        <f t="shared" ca="1" si="83"/>
        <v>EAD</v>
      </c>
      <c r="B982" s="407"/>
      <c r="C982" s="407" t="str">
        <f>EAD!B86</f>
        <v>Øvrige defaultede eksponeringer (stat og institut)</v>
      </c>
      <c r="D982" s="408" t="str">
        <f>EAD!K86</f>
        <v>EAD_IRB_Def_Oevr</v>
      </c>
      <c r="E982" s="409">
        <f>EAD!C86</f>
        <v>0</v>
      </c>
      <c r="F982" s="409">
        <f>EAD!D86</f>
        <v>0</v>
      </c>
      <c r="G982" s="409">
        <f>EAD!E86</f>
        <v>0</v>
      </c>
      <c r="H982" s="409">
        <f>EAD!F86</f>
        <v>0</v>
      </c>
      <c r="I982" s="409">
        <f>EAD!G86</f>
        <v>0</v>
      </c>
      <c r="J982" s="409">
        <f>EAD!H86</f>
        <v>0</v>
      </c>
      <c r="K982" s="409">
        <f>EAD!I86</f>
        <v>0</v>
      </c>
      <c r="L982" s="410"/>
      <c r="M982" s="410"/>
      <c r="N982" s="410"/>
      <c r="O982" s="410"/>
      <c r="Q982" s="15">
        <f t="shared" si="84"/>
        <v>16</v>
      </c>
      <c r="R982" s="15" t="str">
        <f t="shared" ca="1" si="85"/>
        <v>EAD!C86</v>
      </c>
    </row>
    <row r="983" spans="1:18">
      <c r="A983" s="407" t="str">
        <f t="shared" ca="1" si="83"/>
        <v>EAD</v>
      </c>
      <c r="B983" s="407"/>
      <c r="C983" s="407" t="str">
        <f>EAD!B87</f>
        <v>Samlede krediteksponeringer under IRB-metoden i alt</v>
      </c>
      <c r="D983" s="408" t="str">
        <f>EAD!K87</f>
        <v>EAD_IRB_Ialt</v>
      </c>
      <c r="E983" s="409">
        <f>EAD!C87</f>
        <v>0</v>
      </c>
      <c r="F983" s="409">
        <f>EAD!D87</f>
        <v>0</v>
      </c>
      <c r="G983" s="409">
        <f>EAD!E87</f>
        <v>0</v>
      </c>
      <c r="H983" s="409">
        <f>EAD!F87</f>
        <v>0</v>
      </c>
      <c r="I983" s="409">
        <f>EAD!G87</f>
        <v>0</v>
      </c>
      <c r="J983" s="409">
        <f>EAD!H87</f>
        <v>0</v>
      </c>
      <c r="K983" s="409">
        <f>EAD!I87</f>
        <v>0</v>
      </c>
      <c r="L983" s="410"/>
      <c r="M983" s="410"/>
      <c r="N983" s="410"/>
      <c r="O983" s="410"/>
      <c r="Q983" s="15">
        <f t="shared" si="84"/>
        <v>12</v>
      </c>
      <c r="R983" s="15" t="str">
        <f t="shared" ca="1" si="85"/>
        <v>EAD!C87</v>
      </c>
    </row>
    <row r="984" spans="1:18">
      <c r="A984" s="407" t="str">
        <f t="shared" ca="1" si="83"/>
        <v>EAD</v>
      </c>
      <c r="B984" s="407"/>
      <c r="C984" s="407" t="str">
        <f>EAD!B90</f>
        <v>Statseksponeringer (ekskl. defaultede)</v>
      </c>
      <c r="D984" s="408" t="str">
        <f>EAD!K90</f>
        <v>EAD_ExDef_Stat</v>
      </c>
      <c r="E984" s="409">
        <f>EAD!C90</f>
        <v>0</v>
      </c>
      <c r="F984" s="409">
        <f>EAD!D90</f>
        <v>0</v>
      </c>
      <c r="G984" s="409">
        <f>EAD!E90</f>
        <v>0</v>
      </c>
      <c r="H984" s="409">
        <f>EAD!F90</f>
        <v>0</v>
      </c>
      <c r="I984" s="409">
        <f>EAD!G90</f>
        <v>0</v>
      </c>
      <c r="J984" s="409">
        <f>EAD!H90</f>
        <v>0</v>
      </c>
      <c r="K984" s="409">
        <f>EAD!I90</f>
        <v>0</v>
      </c>
      <c r="L984" s="410"/>
      <c r="M984" s="410"/>
      <c r="N984" s="410"/>
      <c r="O984" s="410"/>
      <c r="Q984" s="15">
        <f t="shared" si="84"/>
        <v>14</v>
      </c>
      <c r="R984" s="15" t="str">
        <f t="shared" ca="1" si="85"/>
        <v>EAD!C90</v>
      </c>
    </row>
    <row r="985" spans="1:18">
      <c r="A985" s="407" t="str">
        <f t="shared" ca="1" si="83"/>
        <v>EAD</v>
      </c>
      <c r="B985" s="407"/>
      <c r="C985" s="407" t="str">
        <f>EAD!B91</f>
        <v>Instituteksponeringer (ekskl. defaultede)</v>
      </c>
      <c r="D985" s="408" t="str">
        <f>EAD!K91</f>
        <v>EAD_ExDef_Inst</v>
      </c>
      <c r="E985" s="409">
        <f>EAD!C91</f>
        <v>0</v>
      </c>
      <c r="F985" s="409">
        <f>EAD!D91</f>
        <v>0</v>
      </c>
      <c r="G985" s="409">
        <f>EAD!E91</f>
        <v>0</v>
      </c>
      <c r="H985" s="409">
        <f>EAD!F91</f>
        <v>0</v>
      </c>
      <c r="I985" s="409">
        <f>EAD!G91</f>
        <v>0</v>
      </c>
      <c r="J985" s="409">
        <f>EAD!H91</f>
        <v>0</v>
      </c>
      <c r="K985" s="409">
        <f>EAD!I91</f>
        <v>0</v>
      </c>
      <c r="L985" s="410"/>
      <c r="M985" s="410"/>
      <c r="N985" s="410"/>
      <c r="O985" s="410"/>
      <c r="Q985" s="15">
        <f t="shared" si="84"/>
        <v>14</v>
      </c>
      <c r="R985" s="15" t="str">
        <f t="shared" ca="1" si="85"/>
        <v>EAD!C91</v>
      </c>
    </row>
    <row r="986" spans="1:18">
      <c r="A986" s="407" t="str">
        <f t="shared" ca="1" si="83"/>
        <v>EAD</v>
      </c>
      <c r="B986" s="407"/>
      <c r="C986" s="407" t="str">
        <f>EAD!B92</f>
        <v>Erhvervseksponeringer (ekskl. defaultede)</v>
      </c>
      <c r="D986" s="408" t="str">
        <f>EAD!K92</f>
        <v>EAD_ExDef_Erhv</v>
      </c>
      <c r="E986" s="409">
        <f>EAD!C92</f>
        <v>0</v>
      </c>
      <c r="F986" s="409">
        <f>EAD!D92</f>
        <v>0</v>
      </c>
      <c r="G986" s="409">
        <f>EAD!E92</f>
        <v>0</v>
      </c>
      <c r="H986" s="409">
        <f>EAD!F92</f>
        <v>0</v>
      </c>
      <c r="I986" s="409">
        <f>EAD!G92</f>
        <v>0</v>
      </c>
      <c r="J986" s="409">
        <f>EAD!H92</f>
        <v>0</v>
      </c>
      <c r="K986" s="409">
        <f>EAD!I92</f>
        <v>0</v>
      </c>
      <c r="L986" s="410"/>
      <c r="M986" s="410"/>
      <c r="N986" s="410"/>
      <c r="O986" s="410"/>
      <c r="Q986" s="15">
        <f t="shared" si="84"/>
        <v>14</v>
      </c>
      <c r="R986" s="15" t="str">
        <f t="shared" ca="1" si="85"/>
        <v>EAD!C92</v>
      </c>
    </row>
    <row r="987" spans="1:18">
      <c r="A987" s="407" t="str">
        <f t="shared" ca="1" si="83"/>
        <v>EAD</v>
      </c>
      <c r="B987" s="407"/>
      <c r="C987" s="407" t="str">
        <f>EAD!B93</f>
        <v>Detaileksponeringer (ekskl. defaultede)</v>
      </c>
      <c r="D987" s="408" t="str">
        <f>EAD!K93</f>
        <v>EAD_ExDef_Detail</v>
      </c>
      <c r="E987" s="409">
        <f>EAD!C93</f>
        <v>0</v>
      </c>
      <c r="F987" s="409">
        <f>EAD!D93</f>
        <v>0</v>
      </c>
      <c r="G987" s="409">
        <f>EAD!E93</f>
        <v>0</v>
      </c>
      <c r="H987" s="409">
        <f>EAD!F93</f>
        <v>0</v>
      </c>
      <c r="I987" s="409">
        <f>EAD!G93</f>
        <v>0</v>
      </c>
      <c r="J987" s="409">
        <f>EAD!H93</f>
        <v>0</v>
      </c>
      <c r="K987" s="409">
        <f>EAD!I93</f>
        <v>0</v>
      </c>
      <c r="L987" s="410"/>
      <c r="M987" s="410"/>
      <c r="N987" s="410"/>
      <c r="O987" s="410"/>
      <c r="Q987" s="15">
        <f t="shared" si="84"/>
        <v>16</v>
      </c>
      <c r="R987" s="15" t="str">
        <f t="shared" ca="1" si="85"/>
        <v>EAD!C93</v>
      </c>
    </row>
    <row r="988" spans="1:18">
      <c r="A988" s="407" t="str">
        <f t="shared" ca="1" si="83"/>
        <v>EAD</v>
      </c>
      <c r="B988" s="407"/>
      <c r="C988" s="407" t="str">
        <f>EAD!B94</f>
        <v>Defaultede erhvervseksponeringer</v>
      </c>
      <c r="D988" s="408" t="str">
        <f>EAD!K94</f>
        <v>EAD_Def_Erhv</v>
      </c>
      <c r="E988" s="409">
        <f>EAD!C94</f>
        <v>0</v>
      </c>
      <c r="F988" s="409">
        <f>EAD!D94</f>
        <v>0</v>
      </c>
      <c r="G988" s="409">
        <f>EAD!E94</f>
        <v>0</v>
      </c>
      <c r="H988" s="409">
        <f>EAD!F94</f>
        <v>0</v>
      </c>
      <c r="I988" s="409">
        <f>EAD!G94</f>
        <v>0</v>
      </c>
      <c r="J988" s="409">
        <f>EAD!H94</f>
        <v>0</v>
      </c>
      <c r="K988" s="409">
        <f>EAD!I94</f>
        <v>0</v>
      </c>
      <c r="L988" s="410"/>
      <c r="M988" s="410"/>
      <c r="N988" s="410"/>
      <c r="O988" s="410"/>
      <c r="Q988" s="15">
        <f t="shared" si="84"/>
        <v>12</v>
      </c>
      <c r="R988" s="15" t="str">
        <f t="shared" ca="1" si="85"/>
        <v>EAD!C94</v>
      </c>
    </row>
    <row r="989" spans="1:18">
      <c r="A989" s="407" t="str">
        <f t="shared" ca="1" si="83"/>
        <v>EAD</v>
      </c>
      <c r="B989" s="407"/>
      <c r="C989" s="407" t="str">
        <f>EAD!B95</f>
        <v>Defaultede detaileksponeringer</v>
      </c>
      <c r="D989" s="408" t="str">
        <f>EAD!K95</f>
        <v>EAD_Def_Detail</v>
      </c>
      <c r="E989" s="409">
        <f>EAD!C95</f>
        <v>0</v>
      </c>
      <c r="F989" s="409">
        <f>EAD!D95</f>
        <v>0</v>
      </c>
      <c r="G989" s="409">
        <f>EAD!E95</f>
        <v>0</v>
      </c>
      <c r="H989" s="409">
        <f>EAD!F95</f>
        <v>0</v>
      </c>
      <c r="I989" s="409">
        <f>EAD!G95</f>
        <v>0</v>
      </c>
      <c r="J989" s="409">
        <f>EAD!H95</f>
        <v>0</v>
      </c>
      <c r="K989" s="409">
        <f>EAD!I95</f>
        <v>0</v>
      </c>
      <c r="L989" s="410"/>
      <c r="M989" s="410"/>
      <c r="N989" s="410"/>
      <c r="O989" s="410"/>
      <c r="Q989" s="15">
        <f t="shared" si="84"/>
        <v>14</v>
      </c>
      <c r="R989" s="15" t="str">
        <f t="shared" ca="1" si="85"/>
        <v>EAD!C95</v>
      </c>
    </row>
    <row r="990" spans="1:18">
      <c r="A990" s="407" t="str">
        <f t="shared" ca="1" si="83"/>
        <v>EAD</v>
      </c>
      <c r="B990" s="407"/>
      <c r="C990" s="407" t="str">
        <f>EAD!B96</f>
        <v>Øvrige defaultede eksponeringer (stat og institut)</v>
      </c>
      <c r="D990" s="408" t="str">
        <f>EAD!K96</f>
        <v>EAD_Def_Oevr</v>
      </c>
      <c r="E990" s="409">
        <f>EAD!C96</f>
        <v>0</v>
      </c>
      <c r="F990" s="409">
        <f>EAD!D96</f>
        <v>0</v>
      </c>
      <c r="G990" s="409">
        <f>EAD!E96</f>
        <v>0</v>
      </c>
      <c r="H990" s="409">
        <f>EAD!F96</f>
        <v>0</v>
      </c>
      <c r="I990" s="409">
        <f>EAD!G96</f>
        <v>0</v>
      </c>
      <c r="J990" s="409">
        <f>EAD!H96</f>
        <v>0</v>
      </c>
      <c r="K990" s="409">
        <f>EAD!I96</f>
        <v>0</v>
      </c>
      <c r="L990" s="410"/>
      <c r="M990" s="410"/>
      <c r="N990" s="410"/>
      <c r="O990" s="410"/>
      <c r="Q990" s="15">
        <f t="shared" si="84"/>
        <v>12</v>
      </c>
      <c r="R990" s="15" t="str">
        <f t="shared" ca="1" si="85"/>
        <v>EAD!C96</v>
      </c>
    </row>
    <row r="991" spans="1:18">
      <c r="A991" s="407" t="str">
        <f t="shared" ca="1" si="83"/>
        <v>EAD</v>
      </c>
      <c r="B991" s="407"/>
      <c r="C991" s="407" t="str">
        <f>EAD!B97</f>
        <v>Samlede krediteksponeringer i alt</v>
      </c>
      <c r="D991" s="408" t="str">
        <f>EAD!K97</f>
        <v>EAD_Ialt</v>
      </c>
      <c r="E991" s="409">
        <f>EAD!C97</f>
        <v>0</v>
      </c>
      <c r="F991" s="409">
        <f>EAD!D97</f>
        <v>0</v>
      </c>
      <c r="G991" s="409">
        <f>EAD!E97</f>
        <v>0</v>
      </c>
      <c r="H991" s="409">
        <f>EAD!F97</f>
        <v>0</v>
      </c>
      <c r="I991" s="409">
        <f>EAD!G97</f>
        <v>0</v>
      </c>
      <c r="J991" s="409">
        <f>EAD!H97</f>
        <v>0</v>
      </c>
      <c r="K991" s="409">
        <f>EAD!I97</f>
        <v>0</v>
      </c>
      <c r="L991" s="410"/>
      <c r="M991" s="410"/>
      <c r="N991" s="410"/>
      <c r="O991" s="410"/>
      <c r="Q991" s="15">
        <f t="shared" si="84"/>
        <v>8</v>
      </c>
      <c r="R991" s="15" t="str">
        <f t="shared" ca="1" si="85"/>
        <v>EAD!C97</v>
      </c>
    </row>
    <row r="992" spans="1:18">
      <c r="A992" s="22" t="str">
        <f t="shared" ca="1" si="83"/>
        <v>'PD-LGD-EL REA'</v>
      </c>
      <c r="B992" s="22" t="str">
        <f>'PD-LGD-EL REA'!A1</f>
        <v>Eksponeringsvægtet gennemsnitlig PD (ultimo året) for eksponeringer under 
IRB-metoden - REA</v>
      </c>
      <c r="C992" s="22" t="str">
        <f>'PD-LGD-EL REA'!B6</f>
        <v>Statseksponeringer</v>
      </c>
      <c r="D992" s="123" t="str">
        <f>'PD-LGD-EL REA'!K6</f>
        <v>REA_PD_DK_ExDef_Stat</v>
      </c>
      <c r="E992" s="22">
        <f>'PD-LGD-EL REA'!C6</f>
        <v>0</v>
      </c>
      <c r="F992" s="22">
        <f>'PD-LGD-EL REA'!D6</f>
        <v>0</v>
      </c>
      <c r="G992" s="22">
        <f>'PD-LGD-EL REA'!E6</f>
        <v>0</v>
      </c>
      <c r="H992" s="22">
        <f>'PD-LGD-EL REA'!F6</f>
        <v>0</v>
      </c>
      <c r="I992" s="22">
        <f>'PD-LGD-EL REA'!G6</f>
        <v>0</v>
      </c>
      <c r="J992" s="22">
        <f>'PD-LGD-EL REA'!H6</f>
        <v>0</v>
      </c>
      <c r="K992" s="22">
        <f>'PD-LGD-EL REA'!I6</f>
        <v>0</v>
      </c>
      <c r="L992" s="404"/>
      <c r="M992" s="404"/>
      <c r="N992" s="404"/>
      <c r="O992" s="404"/>
      <c r="Q992" s="15">
        <f t="shared" si="84"/>
        <v>20</v>
      </c>
      <c r="R992" s="15" t="str">
        <f t="shared" ca="1" si="85"/>
        <v>'PD-LGD-EL REA'!C6</v>
      </c>
    </row>
    <row r="993" spans="1:18">
      <c r="A993" s="22" t="str">
        <f t="shared" ca="1" si="83"/>
        <v>'PD-LGD-EL REA'</v>
      </c>
      <c r="B993" s="22"/>
      <c r="C993" s="22" t="str">
        <f>'PD-LGD-EL REA'!B7</f>
        <v>Instituteksponeringer</v>
      </c>
      <c r="D993" s="123" t="str">
        <f>'PD-LGD-EL REA'!K7</f>
        <v>REA_PD_DK_ExDef_Inst</v>
      </c>
      <c r="E993" s="22">
        <f>'PD-LGD-EL REA'!C7</f>
        <v>0</v>
      </c>
      <c r="F993" s="22">
        <f>'PD-LGD-EL REA'!D7</f>
        <v>0</v>
      </c>
      <c r="G993" s="22">
        <f>'PD-LGD-EL REA'!E7</f>
        <v>0</v>
      </c>
      <c r="H993" s="22">
        <f>'PD-LGD-EL REA'!F7</f>
        <v>0</v>
      </c>
      <c r="I993" s="22">
        <f>'PD-LGD-EL REA'!G7</f>
        <v>0</v>
      </c>
      <c r="J993" s="22">
        <f>'PD-LGD-EL REA'!H7</f>
        <v>0</v>
      </c>
      <c r="K993" s="22">
        <f>'PD-LGD-EL REA'!I7</f>
        <v>0</v>
      </c>
      <c r="L993" s="404"/>
      <c r="M993" s="404"/>
      <c r="N993" s="404"/>
      <c r="O993" s="404"/>
      <c r="Q993" s="15">
        <f t="shared" si="84"/>
        <v>20</v>
      </c>
      <c r="R993" s="15" t="str">
        <f t="shared" ca="1" si="85"/>
        <v>'PD-LGD-EL REA'!C7</v>
      </c>
    </row>
    <row r="994" spans="1:18">
      <c r="A994" s="22" t="str">
        <f t="shared" ca="1" si="83"/>
        <v>'PD-LGD-EL REA'</v>
      </c>
      <c r="B994" s="22"/>
      <c r="C994" s="22" t="str">
        <f>'PD-LGD-EL REA'!B8</f>
        <v>Erhvervseksponeringer</v>
      </c>
      <c r="D994" s="123" t="str">
        <f>'PD-LGD-EL REA'!K8</f>
        <v>REA_PD_DK_ExDef_Erhv</v>
      </c>
      <c r="E994" s="22">
        <f>'PD-LGD-EL REA'!C8</f>
        <v>0</v>
      </c>
      <c r="F994" s="22">
        <f>'PD-LGD-EL REA'!D8</f>
        <v>0</v>
      </c>
      <c r="G994" s="22">
        <f>'PD-LGD-EL REA'!E8</f>
        <v>0</v>
      </c>
      <c r="H994" s="22">
        <f>'PD-LGD-EL REA'!F8</f>
        <v>0</v>
      </c>
      <c r="I994" s="22">
        <f>'PD-LGD-EL REA'!G8</f>
        <v>0</v>
      </c>
      <c r="J994" s="22">
        <f>'PD-LGD-EL REA'!H8</f>
        <v>0</v>
      </c>
      <c r="K994" s="22">
        <f>'PD-LGD-EL REA'!I8</f>
        <v>0</v>
      </c>
      <c r="L994" s="404"/>
      <c r="M994" s="404"/>
      <c r="N994" s="404"/>
      <c r="O994" s="404"/>
      <c r="Q994" s="15">
        <f t="shared" si="84"/>
        <v>20</v>
      </c>
      <c r="R994" s="15" t="str">
        <f t="shared" ca="1" si="85"/>
        <v>'PD-LGD-EL REA'!C8</v>
      </c>
    </row>
    <row r="995" spans="1:18">
      <c r="A995" s="22" t="str">
        <f t="shared" ca="1" si="83"/>
        <v>'PD-LGD-EL REA'</v>
      </c>
      <c r="B995" s="22"/>
      <c r="C995" s="22" t="str">
        <f>'PD-LGD-EL REA'!B9</f>
        <v>Detaileksponeringer</v>
      </c>
      <c r="D995" s="123" t="str">
        <f>'PD-LGD-EL REA'!K9</f>
        <v>REA_PD_DK_ExDef_Detail</v>
      </c>
      <c r="E995" s="22">
        <f>'PD-LGD-EL REA'!C9</f>
        <v>0</v>
      </c>
      <c r="F995" s="22">
        <f>'PD-LGD-EL REA'!D9</f>
        <v>0</v>
      </c>
      <c r="G995" s="22">
        <f>'PD-LGD-EL REA'!E9</f>
        <v>0</v>
      </c>
      <c r="H995" s="22">
        <f>'PD-LGD-EL REA'!F9</f>
        <v>0</v>
      </c>
      <c r="I995" s="22">
        <f>'PD-LGD-EL REA'!G9</f>
        <v>0</v>
      </c>
      <c r="J995" s="22">
        <f>'PD-LGD-EL REA'!H9</f>
        <v>0</v>
      </c>
      <c r="K995" s="22">
        <f>'PD-LGD-EL REA'!I9</f>
        <v>0</v>
      </c>
      <c r="L995" s="404"/>
      <c r="M995" s="404"/>
      <c r="N995" s="404"/>
      <c r="O995" s="404"/>
      <c r="Q995" s="15">
        <f t="shared" si="84"/>
        <v>22</v>
      </c>
      <c r="R995" s="15" t="str">
        <f t="shared" ca="1" si="85"/>
        <v>'PD-LGD-EL REA'!C9</v>
      </c>
    </row>
    <row r="996" spans="1:18">
      <c r="A996" s="22" t="str">
        <f t="shared" ca="1" si="83"/>
        <v>'PD-LGD-EL REA'</v>
      </c>
      <c r="B996" s="22"/>
      <c r="C996" s="22" t="str">
        <f>'PD-LGD-EL REA'!B10</f>
        <v>Danske krediteksponeringer i alt</v>
      </c>
      <c r="D996" s="123" t="str">
        <f>'PD-LGD-EL REA'!K10</f>
        <v>REA_PD_DK_ExDef_Ialt</v>
      </c>
      <c r="E996" s="22">
        <f>'PD-LGD-EL REA'!C10</f>
        <v>0</v>
      </c>
      <c r="F996" s="22">
        <f>'PD-LGD-EL REA'!D10</f>
        <v>0</v>
      </c>
      <c r="G996" s="22">
        <f>'PD-LGD-EL REA'!E10</f>
        <v>0</v>
      </c>
      <c r="H996" s="22">
        <f>'PD-LGD-EL REA'!F10</f>
        <v>0</v>
      </c>
      <c r="I996" s="22">
        <f>'PD-LGD-EL REA'!G10</f>
        <v>0</v>
      </c>
      <c r="J996" s="22">
        <f>'PD-LGD-EL REA'!H10</f>
        <v>0</v>
      </c>
      <c r="K996" s="22">
        <f>'PD-LGD-EL REA'!I10</f>
        <v>0</v>
      </c>
      <c r="L996" s="404"/>
      <c r="M996" s="404"/>
      <c r="N996" s="404"/>
      <c r="O996" s="404"/>
      <c r="Q996" s="15">
        <f t="shared" si="84"/>
        <v>20</v>
      </c>
      <c r="R996" s="15" t="str">
        <f t="shared" ca="1" si="85"/>
        <v>'PD-LGD-EL REA'!C10</v>
      </c>
    </row>
    <row r="997" spans="1:18">
      <c r="A997" s="22" t="str">
        <f t="shared" ca="1" si="83"/>
        <v>'PD-LGD-EL REA'</v>
      </c>
      <c r="B997" s="22"/>
      <c r="C997" s="22" t="str">
        <f>'PD-LGD-EL REA'!B13</f>
        <v>Statseksponeringer</v>
      </c>
      <c r="D997" s="123" t="str">
        <f>'PD-LGD-EL REA'!K13</f>
        <v>REA_PD_Udenl_ExDef_Stat</v>
      </c>
      <c r="E997" s="22">
        <f>'PD-LGD-EL REA'!C13</f>
        <v>0</v>
      </c>
      <c r="F997" s="22">
        <f>'PD-LGD-EL REA'!D13</f>
        <v>0</v>
      </c>
      <c r="G997" s="22">
        <f>'PD-LGD-EL REA'!E13</f>
        <v>0</v>
      </c>
      <c r="H997" s="22">
        <f>'PD-LGD-EL REA'!F13</f>
        <v>0</v>
      </c>
      <c r="I997" s="22">
        <f>'PD-LGD-EL REA'!G13</f>
        <v>0</v>
      </c>
      <c r="J997" s="22">
        <f>'PD-LGD-EL REA'!H13</f>
        <v>0</v>
      </c>
      <c r="K997" s="22">
        <f>'PD-LGD-EL REA'!I13</f>
        <v>0</v>
      </c>
      <c r="L997" s="404"/>
      <c r="M997" s="404"/>
      <c r="N997" s="404"/>
      <c r="O997" s="404"/>
      <c r="Q997" s="15">
        <f t="shared" si="84"/>
        <v>23</v>
      </c>
      <c r="R997" s="15" t="str">
        <f t="shared" ca="1" si="85"/>
        <v>'PD-LGD-EL REA'!C13</v>
      </c>
    </row>
    <row r="998" spans="1:18">
      <c r="A998" s="22" t="str">
        <f t="shared" ca="1" si="83"/>
        <v>'PD-LGD-EL REA'</v>
      </c>
      <c r="B998" s="22"/>
      <c r="C998" s="22" t="str">
        <f>'PD-LGD-EL REA'!B14</f>
        <v>Instituteksponeringer</v>
      </c>
      <c r="D998" s="123" t="str">
        <f>'PD-LGD-EL REA'!K14</f>
        <v>REA_PD_Udenl_ExDef_Inst</v>
      </c>
      <c r="E998" s="22">
        <f>'PD-LGD-EL REA'!C14</f>
        <v>0</v>
      </c>
      <c r="F998" s="22">
        <f>'PD-LGD-EL REA'!D14</f>
        <v>0</v>
      </c>
      <c r="G998" s="22">
        <f>'PD-LGD-EL REA'!E14</f>
        <v>0</v>
      </c>
      <c r="H998" s="22">
        <f>'PD-LGD-EL REA'!F14</f>
        <v>0</v>
      </c>
      <c r="I998" s="22">
        <f>'PD-LGD-EL REA'!G14</f>
        <v>0</v>
      </c>
      <c r="J998" s="22">
        <f>'PD-LGD-EL REA'!H14</f>
        <v>0</v>
      </c>
      <c r="K998" s="22">
        <f>'PD-LGD-EL REA'!I14</f>
        <v>0</v>
      </c>
      <c r="L998" s="404"/>
      <c r="M998" s="404"/>
      <c r="N998" s="404"/>
      <c r="O998" s="404"/>
      <c r="Q998" s="15">
        <f t="shared" si="84"/>
        <v>23</v>
      </c>
      <c r="R998" s="15" t="str">
        <f t="shared" ca="1" si="85"/>
        <v>'PD-LGD-EL REA'!C14</v>
      </c>
    </row>
    <row r="999" spans="1:18">
      <c r="A999" s="22" t="str">
        <f t="shared" ca="1" si="83"/>
        <v>'PD-LGD-EL REA'</v>
      </c>
      <c r="B999" s="22"/>
      <c r="C999" s="22" t="str">
        <f>'PD-LGD-EL REA'!B15</f>
        <v>Erhvervseksponeringer</v>
      </c>
      <c r="D999" s="123" t="str">
        <f>'PD-LGD-EL REA'!K15</f>
        <v>REA_PD_Udenl_ExDef_Erhv</v>
      </c>
      <c r="E999" s="22">
        <f>'PD-LGD-EL REA'!C15</f>
        <v>0</v>
      </c>
      <c r="F999" s="22">
        <f>'PD-LGD-EL REA'!D15</f>
        <v>0</v>
      </c>
      <c r="G999" s="22">
        <f>'PD-LGD-EL REA'!E15</f>
        <v>0</v>
      </c>
      <c r="H999" s="22">
        <f>'PD-LGD-EL REA'!F15</f>
        <v>0</v>
      </c>
      <c r="I999" s="22">
        <f>'PD-LGD-EL REA'!G15</f>
        <v>0</v>
      </c>
      <c r="J999" s="22">
        <f>'PD-LGD-EL REA'!H15</f>
        <v>0</v>
      </c>
      <c r="K999" s="22">
        <f>'PD-LGD-EL REA'!I15</f>
        <v>0</v>
      </c>
      <c r="L999" s="404"/>
      <c r="M999" s="404"/>
      <c r="N999" s="404"/>
      <c r="O999" s="404"/>
      <c r="Q999" s="15">
        <f t="shared" si="84"/>
        <v>23</v>
      </c>
      <c r="R999" s="15" t="str">
        <f t="shared" ca="1" si="85"/>
        <v>'PD-LGD-EL REA'!C15</v>
      </c>
    </row>
    <row r="1000" spans="1:18">
      <c r="A1000" s="22" t="str">
        <f t="shared" ca="1" si="83"/>
        <v>'PD-LGD-EL REA'</v>
      </c>
      <c r="B1000" s="22"/>
      <c r="C1000" s="22" t="str">
        <f>'PD-LGD-EL REA'!B16</f>
        <v>Detaileksponeringer</v>
      </c>
      <c r="D1000" s="123" t="str">
        <f>'PD-LGD-EL REA'!K16</f>
        <v>REA_PD_Udenl_ExDef_Detail</v>
      </c>
      <c r="E1000" s="22">
        <f>'PD-LGD-EL REA'!C16</f>
        <v>0</v>
      </c>
      <c r="F1000" s="22">
        <f>'PD-LGD-EL REA'!D16</f>
        <v>0</v>
      </c>
      <c r="G1000" s="22">
        <f>'PD-LGD-EL REA'!E16</f>
        <v>0</v>
      </c>
      <c r="H1000" s="22">
        <f>'PD-LGD-EL REA'!F16</f>
        <v>0</v>
      </c>
      <c r="I1000" s="22">
        <f>'PD-LGD-EL REA'!G16</f>
        <v>0</v>
      </c>
      <c r="J1000" s="22">
        <f>'PD-LGD-EL REA'!H16</f>
        <v>0</v>
      </c>
      <c r="K1000" s="22">
        <f>'PD-LGD-EL REA'!I16</f>
        <v>0</v>
      </c>
      <c r="L1000" s="404"/>
      <c r="M1000" s="404"/>
      <c r="N1000" s="404"/>
      <c r="O1000" s="404"/>
      <c r="Q1000" s="15">
        <f t="shared" si="84"/>
        <v>25</v>
      </c>
      <c r="R1000" s="15" t="str">
        <f t="shared" ca="1" si="85"/>
        <v>'PD-LGD-EL REA'!C16</v>
      </c>
    </row>
    <row r="1001" spans="1:18">
      <c r="A1001" s="22" t="str">
        <f t="shared" ca="1" si="83"/>
        <v>'PD-LGD-EL REA'</v>
      </c>
      <c r="B1001" s="22"/>
      <c r="C1001" s="22" t="str">
        <f>'PD-LGD-EL REA'!B17</f>
        <v>Udenlandske krediteksponeringer i alt</v>
      </c>
      <c r="D1001" s="123" t="str">
        <f>'PD-LGD-EL REA'!K17</f>
        <v>REA_PD_Udenl_ExDef_Ialt</v>
      </c>
      <c r="E1001" s="22">
        <f>'PD-LGD-EL REA'!C17</f>
        <v>0</v>
      </c>
      <c r="F1001" s="22">
        <f>'PD-LGD-EL REA'!D17</f>
        <v>0</v>
      </c>
      <c r="G1001" s="22">
        <f>'PD-LGD-EL REA'!E17</f>
        <v>0</v>
      </c>
      <c r="H1001" s="22">
        <f>'PD-LGD-EL REA'!F17</f>
        <v>0</v>
      </c>
      <c r="I1001" s="22">
        <f>'PD-LGD-EL REA'!G17</f>
        <v>0</v>
      </c>
      <c r="J1001" s="22">
        <f>'PD-LGD-EL REA'!H17</f>
        <v>0</v>
      </c>
      <c r="K1001" s="22">
        <f>'PD-LGD-EL REA'!I17</f>
        <v>0</v>
      </c>
      <c r="L1001" s="404"/>
      <c r="M1001" s="404"/>
      <c r="N1001" s="404"/>
      <c r="O1001" s="404"/>
      <c r="Q1001" s="15">
        <f t="shared" si="84"/>
        <v>23</v>
      </c>
      <c r="R1001" s="15" t="str">
        <f t="shared" ca="1" si="85"/>
        <v>'PD-LGD-EL REA'!C17</v>
      </c>
    </row>
    <row r="1002" spans="1:18">
      <c r="A1002" s="22" t="str">
        <f t="shared" ca="1" si="83"/>
        <v>'PD-LGD-EL REA'</v>
      </c>
      <c r="B1002" s="22"/>
      <c r="C1002" s="22" t="str">
        <f>'PD-LGD-EL REA'!B20</f>
        <v>Statseksponeringer</v>
      </c>
      <c r="D1002" s="123" t="str">
        <f>'PD-LGD-EL REA'!K20</f>
        <v>REA_PD_ExDef_Stat</v>
      </c>
      <c r="E1002" s="22">
        <f>'PD-LGD-EL REA'!C20</f>
        <v>0</v>
      </c>
      <c r="F1002" s="22">
        <f>'PD-LGD-EL REA'!D20</f>
        <v>0</v>
      </c>
      <c r="G1002" s="22">
        <f>'PD-LGD-EL REA'!E20</f>
        <v>0</v>
      </c>
      <c r="H1002" s="22">
        <f>'PD-LGD-EL REA'!F20</f>
        <v>0</v>
      </c>
      <c r="I1002" s="22">
        <f>'PD-LGD-EL REA'!G20</f>
        <v>0</v>
      </c>
      <c r="J1002" s="22">
        <f>'PD-LGD-EL REA'!H20</f>
        <v>0</v>
      </c>
      <c r="K1002" s="22">
        <f>'PD-LGD-EL REA'!I20</f>
        <v>0</v>
      </c>
      <c r="L1002" s="404"/>
      <c r="M1002" s="404"/>
      <c r="N1002" s="404"/>
      <c r="O1002" s="404"/>
      <c r="Q1002" s="15">
        <f t="shared" si="84"/>
        <v>17</v>
      </c>
      <c r="R1002" s="15" t="str">
        <f t="shared" ca="1" si="85"/>
        <v>'PD-LGD-EL REA'!C20</v>
      </c>
    </row>
    <row r="1003" spans="1:18">
      <c r="A1003" s="22" t="str">
        <f t="shared" ca="1" si="83"/>
        <v>'PD-LGD-EL REA'</v>
      </c>
      <c r="B1003" s="22"/>
      <c r="C1003" s="22" t="str">
        <f>'PD-LGD-EL REA'!B21</f>
        <v>Instituteksponeringer</v>
      </c>
      <c r="D1003" s="123" t="str">
        <f>'PD-LGD-EL REA'!K21</f>
        <v>REA_PD_ExDef_Inst</v>
      </c>
      <c r="E1003" s="22">
        <f>'PD-LGD-EL REA'!C21</f>
        <v>0</v>
      </c>
      <c r="F1003" s="22">
        <f>'PD-LGD-EL REA'!D21</f>
        <v>0</v>
      </c>
      <c r="G1003" s="22">
        <f>'PD-LGD-EL REA'!E21</f>
        <v>0</v>
      </c>
      <c r="H1003" s="22">
        <f>'PD-LGD-EL REA'!F21</f>
        <v>0</v>
      </c>
      <c r="I1003" s="22">
        <f>'PD-LGD-EL REA'!G21</f>
        <v>0</v>
      </c>
      <c r="J1003" s="22">
        <f>'PD-LGD-EL REA'!H21</f>
        <v>0</v>
      </c>
      <c r="K1003" s="22">
        <f>'PD-LGD-EL REA'!I21</f>
        <v>0</v>
      </c>
      <c r="L1003" s="404"/>
      <c r="M1003" s="404"/>
      <c r="N1003" s="404"/>
      <c r="O1003" s="404"/>
      <c r="Q1003" s="15">
        <f t="shared" si="84"/>
        <v>17</v>
      </c>
      <c r="R1003" s="15" t="str">
        <f t="shared" ca="1" si="85"/>
        <v>'PD-LGD-EL REA'!C21</v>
      </c>
    </row>
    <row r="1004" spans="1:18">
      <c r="A1004" s="22" t="str">
        <f t="shared" ca="1" si="83"/>
        <v>'PD-LGD-EL REA'</v>
      </c>
      <c r="B1004" s="22"/>
      <c r="C1004" s="22" t="str">
        <f>'PD-LGD-EL REA'!B22</f>
        <v>Erhvervseksponeringer</v>
      </c>
      <c r="D1004" s="123" t="str">
        <f>'PD-LGD-EL REA'!K22</f>
        <v>REA_PD_ExDef_Erhv</v>
      </c>
      <c r="E1004" s="22">
        <f>'PD-LGD-EL REA'!C22</f>
        <v>0</v>
      </c>
      <c r="F1004" s="22">
        <f>'PD-LGD-EL REA'!D22</f>
        <v>0</v>
      </c>
      <c r="G1004" s="22">
        <f>'PD-LGD-EL REA'!E22</f>
        <v>0</v>
      </c>
      <c r="H1004" s="22">
        <f>'PD-LGD-EL REA'!F22</f>
        <v>0</v>
      </c>
      <c r="I1004" s="22">
        <f>'PD-LGD-EL REA'!G22</f>
        <v>0</v>
      </c>
      <c r="J1004" s="22">
        <f>'PD-LGD-EL REA'!H22</f>
        <v>0</v>
      </c>
      <c r="K1004" s="22">
        <f>'PD-LGD-EL REA'!I22</f>
        <v>0</v>
      </c>
      <c r="L1004" s="404"/>
      <c r="M1004" s="404"/>
      <c r="N1004" s="404"/>
      <c r="O1004" s="404"/>
      <c r="Q1004" s="15">
        <f t="shared" si="84"/>
        <v>17</v>
      </c>
      <c r="R1004" s="15" t="str">
        <f t="shared" ca="1" si="85"/>
        <v>'PD-LGD-EL REA'!C22</v>
      </c>
    </row>
    <row r="1005" spans="1:18">
      <c r="A1005" s="22" t="str">
        <f t="shared" ca="1" si="83"/>
        <v>'PD-LGD-EL REA'</v>
      </c>
      <c r="B1005" s="22"/>
      <c r="C1005" s="22" t="str">
        <f>'PD-LGD-EL REA'!B23</f>
        <v>Detaileksponeringer</v>
      </c>
      <c r="D1005" s="123" t="str">
        <f>'PD-LGD-EL REA'!K23</f>
        <v>REA_PD_ExDef_Detail</v>
      </c>
      <c r="E1005" s="22">
        <f>'PD-LGD-EL REA'!C23</f>
        <v>0</v>
      </c>
      <c r="F1005" s="22">
        <f>'PD-LGD-EL REA'!D23</f>
        <v>0</v>
      </c>
      <c r="G1005" s="22">
        <f>'PD-LGD-EL REA'!E23</f>
        <v>0</v>
      </c>
      <c r="H1005" s="22">
        <f>'PD-LGD-EL REA'!F23</f>
        <v>0</v>
      </c>
      <c r="I1005" s="22">
        <f>'PD-LGD-EL REA'!G23</f>
        <v>0</v>
      </c>
      <c r="J1005" s="22">
        <f>'PD-LGD-EL REA'!H23</f>
        <v>0</v>
      </c>
      <c r="K1005" s="22">
        <f>'PD-LGD-EL REA'!I23</f>
        <v>0</v>
      </c>
      <c r="L1005" s="404"/>
      <c r="M1005" s="404"/>
      <c r="N1005" s="404"/>
      <c r="O1005" s="404"/>
      <c r="Q1005" s="15">
        <f t="shared" si="84"/>
        <v>19</v>
      </c>
      <c r="R1005" s="15" t="str">
        <f t="shared" ca="1" si="85"/>
        <v>'PD-LGD-EL REA'!C23</v>
      </c>
    </row>
    <row r="1006" spans="1:18">
      <c r="A1006" s="22" t="str">
        <f t="shared" ca="1" si="83"/>
        <v>'PD-LGD-EL REA'</v>
      </c>
      <c r="B1006" s="22"/>
      <c r="C1006" s="22" t="str">
        <f>'PD-LGD-EL REA'!B24</f>
        <v>Samlede krediteksponeringer i alt</v>
      </c>
      <c r="D1006" s="123" t="str">
        <f>'PD-LGD-EL REA'!K24</f>
        <v>REA_PD_ExDef_Ialt</v>
      </c>
      <c r="E1006" s="22">
        <f>'PD-LGD-EL REA'!C24</f>
        <v>0</v>
      </c>
      <c r="F1006" s="22">
        <f>'PD-LGD-EL REA'!D24</f>
        <v>0</v>
      </c>
      <c r="G1006" s="22">
        <f>'PD-LGD-EL REA'!E24</f>
        <v>0</v>
      </c>
      <c r="H1006" s="22">
        <f>'PD-LGD-EL REA'!F24</f>
        <v>0</v>
      </c>
      <c r="I1006" s="22">
        <f>'PD-LGD-EL REA'!G24</f>
        <v>0</v>
      </c>
      <c r="J1006" s="22">
        <f>'PD-LGD-EL REA'!H24</f>
        <v>0</v>
      </c>
      <c r="K1006" s="22">
        <f>'PD-LGD-EL REA'!I24</f>
        <v>0</v>
      </c>
      <c r="L1006" s="404"/>
      <c r="M1006" s="404"/>
      <c r="N1006" s="404"/>
      <c r="O1006" s="404"/>
      <c r="Q1006" s="15">
        <f t="shared" si="84"/>
        <v>17</v>
      </c>
      <c r="R1006" s="15" t="str">
        <f t="shared" ca="1" si="85"/>
        <v>'PD-LGD-EL REA'!C24</v>
      </c>
    </row>
    <row r="1007" spans="1:18">
      <c r="A1007" s="22" t="str">
        <f t="shared" ca="1" si="83"/>
        <v>'PD-LGD-EL REA'</v>
      </c>
      <c r="B1007" s="22" t="str">
        <f>'PD-LGD-EL REA'!A28</f>
        <v>Eksponeringsvægtet gennemsnitlig PD (ultimo året) for eksponeringer under 
IRB-metoden - REA</v>
      </c>
      <c r="C1007" s="22" t="str">
        <f>'PD-LGD-EL REA'!B33</f>
        <v>Statseksponeringer</v>
      </c>
      <c r="D1007" s="123" t="str">
        <f>'PD-LGD-EL REA'!K33</f>
        <v>REA_PD_DK_Stat</v>
      </c>
      <c r="E1007" s="22">
        <f>'PD-LGD-EL REA'!C33</f>
        <v>0</v>
      </c>
      <c r="F1007" s="22">
        <f>'PD-LGD-EL REA'!D33</f>
        <v>0</v>
      </c>
      <c r="G1007" s="22">
        <f>'PD-LGD-EL REA'!E33</f>
        <v>0</v>
      </c>
      <c r="H1007" s="22">
        <f>'PD-LGD-EL REA'!F33</f>
        <v>0</v>
      </c>
      <c r="I1007" s="22">
        <f>'PD-LGD-EL REA'!G33</f>
        <v>0</v>
      </c>
      <c r="J1007" s="22">
        <f>'PD-LGD-EL REA'!H33</f>
        <v>0</v>
      </c>
      <c r="K1007" s="22">
        <f>'PD-LGD-EL REA'!I33</f>
        <v>0</v>
      </c>
      <c r="L1007" s="404"/>
      <c r="M1007" s="404"/>
      <c r="N1007" s="404"/>
      <c r="O1007" s="404"/>
      <c r="Q1007" s="15">
        <f t="shared" si="84"/>
        <v>14</v>
      </c>
      <c r="R1007" s="15" t="str">
        <f t="shared" ca="1" si="85"/>
        <v>'PD-LGD-EL REA'!C33</v>
      </c>
    </row>
    <row r="1008" spans="1:18">
      <c r="A1008" s="22" t="str">
        <f t="shared" ca="1" si="83"/>
        <v>'PD-LGD-EL REA'</v>
      </c>
      <c r="B1008" s="22"/>
      <c r="C1008" s="22" t="str">
        <f>'PD-LGD-EL REA'!B34</f>
        <v>Instituteksponeringer</v>
      </c>
      <c r="D1008" s="123" t="str">
        <f>'PD-LGD-EL REA'!K34</f>
        <v>REA_PD_DK_Inst</v>
      </c>
      <c r="E1008" s="22">
        <f>'PD-LGD-EL REA'!C34</f>
        <v>0</v>
      </c>
      <c r="F1008" s="22">
        <f>'PD-LGD-EL REA'!D34</f>
        <v>0</v>
      </c>
      <c r="G1008" s="22">
        <f>'PD-LGD-EL REA'!E34</f>
        <v>0</v>
      </c>
      <c r="H1008" s="22">
        <f>'PD-LGD-EL REA'!F34</f>
        <v>0</v>
      </c>
      <c r="I1008" s="22">
        <f>'PD-LGD-EL REA'!G34</f>
        <v>0</v>
      </c>
      <c r="J1008" s="22">
        <f>'PD-LGD-EL REA'!H34</f>
        <v>0</v>
      </c>
      <c r="K1008" s="22">
        <f>'PD-LGD-EL REA'!I34</f>
        <v>0</v>
      </c>
      <c r="L1008" s="404"/>
      <c r="M1008" s="404"/>
      <c r="N1008" s="404"/>
      <c r="O1008" s="404"/>
      <c r="Q1008" s="15">
        <f t="shared" si="84"/>
        <v>14</v>
      </c>
      <c r="R1008" s="15" t="str">
        <f t="shared" ca="1" si="85"/>
        <v>'PD-LGD-EL REA'!C34</v>
      </c>
    </row>
    <row r="1009" spans="1:18">
      <c r="A1009" s="22" t="str">
        <f t="shared" ca="1" si="83"/>
        <v>'PD-LGD-EL REA'</v>
      </c>
      <c r="B1009" s="22"/>
      <c r="C1009" s="22" t="str">
        <f>'PD-LGD-EL REA'!B35</f>
        <v>Erhvervseksponeringer</v>
      </c>
      <c r="D1009" s="123" t="str">
        <f>'PD-LGD-EL REA'!K35</f>
        <v>REA_PD_DK_Erhv</v>
      </c>
      <c r="E1009" s="22">
        <f>'PD-LGD-EL REA'!C35</f>
        <v>0</v>
      </c>
      <c r="F1009" s="22">
        <f>'PD-LGD-EL REA'!D35</f>
        <v>0</v>
      </c>
      <c r="G1009" s="22">
        <f>'PD-LGD-EL REA'!E35</f>
        <v>0</v>
      </c>
      <c r="H1009" s="22">
        <f>'PD-LGD-EL REA'!F35</f>
        <v>0</v>
      </c>
      <c r="I1009" s="22">
        <f>'PD-LGD-EL REA'!G35</f>
        <v>0</v>
      </c>
      <c r="J1009" s="22">
        <f>'PD-LGD-EL REA'!H35</f>
        <v>0</v>
      </c>
      <c r="K1009" s="22">
        <f>'PD-LGD-EL REA'!I35</f>
        <v>0</v>
      </c>
      <c r="L1009" s="404"/>
      <c r="M1009" s="404"/>
      <c r="N1009" s="404"/>
      <c r="O1009" s="404"/>
      <c r="Q1009" s="15">
        <f t="shared" si="84"/>
        <v>14</v>
      </c>
      <c r="R1009" s="15" t="str">
        <f t="shared" ca="1" si="85"/>
        <v>'PD-LGD-EL REA'!C35</v>
      </c>
    </row>
    <row r="1010" spans="1:18">
      <c r="A1010" s="22" t="str">
        <f t="shared" ca="1" si="83"/>
        <v>'PD-LGD-EL REA'</v>
      </c>
      <c r="B1010" s="22"/>
      <c r="C1010" s="22" t="str">
        <f>'PD-LGD-EL REA'!B36</f>
        <v>Detaileksponeringer</v>
      </c>
      <c r="D1010" s="123" t="str">
        <f>'PD-LGD-EL REA'!K36</f>
        <v>REA_PD_DK_Detail</v>
      </c>
      <c r="E1010" s="22">
        <f>'PD-LGD-EL REA'!C36</f>
        <v>0</v>
      </c>
      <c r="F1010" s="22">
        <f>'PD-LGD-EL REA'!D36</f>
        <v>0</v>
      </c>
      <c r="G1010" s="22">
        <f>'PD-LGD-EL REA'!E36</f>
        <v>0</v>
      </c>
      <c r="H1010" s="22">
        <f>'PD-LGD-EL REA'!F36</f>
        <v>0</v>
      </c>
      <c r="I1010" s="22">
        <f>'PD-LGD-EL REA'!G36</f>
        <v>0</v>
      </c>
      <c r="J1010" s="22">
        <f>'PD-LGD-EL REA'!H36</f>
        <v>0</v>
      </c>
      <c r="K1010" s="22">
        <f>'PD-LGD-EL REA'!I36</f>
        <v>0</v>
      </c>
      <c r="L1010" s="404"/>
      <c r="M1010" s="404"/>
      <c r="N1010" s="404"/>
      <c r="O1010" s="404"/>
      <c r="Q1010" s="15">
        <f t="shared" si="84"/>
        <v>16</v>
      </c>
      <c r="R1010" s="15" t="str">
        <f t="shared" ca="1" si="85"/>
        <v>'PD-LGD-EL REA'!C36</v>
      </c>
    </row>
    <row r="1011" spans="1:18">
      <c r="A1011" s="22" t="str">
        <f t="shared" ref="A1011:A1074" ca="1" si="86">MID(R1011,1,FIND("!",R1011,1)-1)</f>
        <v>'PD-LGD-EL REA'</v>
      </c>
      <c r="B1011" s="22"/>
      <c r="C1011" s="22" t="str">
        <f>'PD-LGD-EL REA'!B37</f>
        <v>Danske krediteksponeringer i alt</v>
      </c>
      <c r="D1011" s="123" t="str">
        <f>'PD-LGD-EL REA'!K37</f>
        <v>REA_PD_DK_Ialt</v>
      </c>
      <c r="E1011" s="22">
        <f>'PD-LGD-EL REA'!C37</f>
        <v>0</v>
      </c>
      <c r="F1011" s="22">
        <f>'PD-LGD-EL REA'!D37</f>
        <v>0</v>
      </c>
      <c r="G1011" s="22">
        <f>'PD-LGD-EL REA'!E37</f>
        <v>0</v>
      </c>
      <c r="H1011" s="22">
        <f>'PD-LGD-EL REA'!F37</f>
        <v>0</v>
      </c>
      <c r="I1011" s="22">
        <f>'PD-LGD-EL REA'!G37</f>
        <v>0</v>
      </c>
      <c r="J1011" s="22">
        <f>'PD-LGD-EL REA'!H37</f>
        <v>0</v>
      </c>
      <c r="K1011" s="22">
        <f>'PD-LGD-EL REA'!I37</f>
        <v>0</v>
      </c>
      <c r="L1011" s="404"/>
      <c r="M1011" s="404"/>
      <c r="N1011" s="404"/>
      <c r="O1011" s="404"/>
      <c r="Q1011" s="15">
        <f t="shared" si="84"/>
        <v>14</v>
      </c>
      <c r="R1011" s="15" t="str">
        <f t="shared" ca="1" si="85"/>
        <v>'PD-LGD-EL REA'!C37</v>
      </c>
    </row>
    <row r="1012" spans="1:18">
      <c r="A1012" s="22" t="str">
        <f t="shared" ca="1" si="86"/>
        <v>'PD-LGD-EL REA'</v>
      </c>
      <c r="B1012" s="22"/>
      <c r="C1012" s="22" t="str">
        <f>'PD-LGD-EL REA'!B40</f>
        <v>Statseksponeringer</v>
      </c>
      <c r="D1012" s="123" t="str">
        <f>'PD-LGD-EL REA'!K40</f>
        <v>REA_PD_Udenl_Stat</v>
      </c>
      <c r="E1012" s="22">
        <f>'PD-LGD-EL REA'!C40</f>
        <v>0</v>
      </c>
      <c r="F1012" s="22">
        <f>'PD-LGD-EL REA'!D40</f>
        <v>0</v>
      </c>
      <c r="G1012" s="22">
        <f>'PD-LGD-EL REA'!E40</f>
        <v>0</v>
      </c>
      <c r="H1012" s="22">
        <f>'PD-LGD-EL REA'!F40</f>
        <v>0</v>
      </c>
      <c r="I1012" s="22">
        <f>'PD-LGD-EL REA'!G40</f>
        <v>0</v>
      </c>
      <c r="J1012" s="22">
        <f>'PD-LGD-EL REA'!H40</f>
        <v>0</v>
      </c>
      <c r="K1012" s="22">
        <f>'PD-LGD-EL REA'!I40</f>
        <v>0</v>
      </c>
      <c r="L1012" s="404"/>
      <c r="M1012" s="404"/>
      <c r="N1012" s="404"/>
      <c r="O1012" s="404"/>
      <c r="Q1012" s="15">
        <f t="shared" si="84"/>
        <v>17</v>
      </c>
      <c r="R1012" s="15" t="str">
        <f t="shared" ca="1" si="85"/>
        <v>'PD-LGD-EL REA'!C40</v>
      </c>
    </row>
    <row r="1013" spans="1:18">
      <c r="A1013" s="22" t="str">
        <f t="shared" ca="1" si="86"/>
        <v>'PD-LGD-EL REA'</v>
      </c>
      <c r="B1013" s="22"/>
      <c r="C1013" s="22" t="str">
        <f>'PD-LGD-EL REA'!B41</f>
        <v>Instituteksponeringer</v>
      </c>
      <c r="D1013" s="123" t="str">
        <f>'PD-LGD-EL REA'!K41</f>
        <v>REA_PD_Udenl_Inst</v>
      </c>
      <c r="E1013" s="22">
        <f>'PD-LGD-EL REA'!C41</f>
        <v>0</v>
      </c>
      <c r="F1013" s="22">
        <f>'PD-LGD-EL REA'!D41</f>
        <v>0</v>
      </c>
      <c r="G1013" s="22">
        <f>'PD-LGD-EL REA'!E41</f>
        <v>0</v>
      </c>
      <c r="H1013" s="22">
        <f>'PD-LGD-EL REA'!F41</f>
        <v>0</v>
      </c>
      <c r="I1013" s="22">
        <f>'PD-LGD-EL REA'!G41</f>
        <v>0</v>
      </c>
      <c r="J1013" s="22">
        <f>'PD-LGD-EL REA'!H41</f>
        <v>0</v>
      </c>
      <c r="K1013" s="22">
        <f>'PD-LGD-EL REA'!I41</f>
        <v>0</v>
      </c>
      <c r="L1013" s="404"/>
      <c r="M1013" s="404"/>
      <c r="N1013" s="404"/>
      <c r="O1013" s="404"/>
      <c r="Q1013" s="15">
        <f t="shared" si="84"/>
        <v>17</v>
      </c>
      <c r="R1013" s="15" t="str">
        <f t="shared" ca="1" si="85"/>
        <v>'PD-LGD-EL REA'!C41</v>
      </c>
    </row>
    <row r="1014" spans="1:18">
      <c r="A1014" s="22" t="str">
        <f t="shared" ca="1" si="86"/>
        <v>'PD-LGD-EL REA'</v>
      </c>
      <c r="B1014" s="22"/>
      <c r="C1014" s="22" t="str">
        <f>'PD-LGD-EL REA'!B42</f>
        <v>Erhvervseksponeringer</v>
      </c>
      <c r="D1014" s="123" t="str">
        <f>'PD-LGD-EL REA'!K42</f>
        <v>REA_PD_Udenl_Erhv</v>
      </c>
      <c r="E1014" s="22">
        <f>'PD-LGD-EL REA'!C42</f>
        <v>0</v>
      </c>
      <c r="F1014" s="22">
        <f>'PD-LGD-EL REA'!D42</f>
        <v>0</v>
      </c>
      <c r="G1014" s="22">
        <f>'PD-LGD-EL REA'!E42</f>
        <v>0</v>
      </c>
      <c r="H1014" s="22">
        <f>'PD-LGD-EL REA'!F42</f>
        <v>0</v>
      </c>
      <c r="I1014" s="22">
        <f>'PD-LGD-EL REA'!G42</f>
        <v>0</v>
      </c>
      <c r="J1014" s="22">
        <f>'PD-LGD-EL REA'!H42</f>
        <v>0</v>
      </c>
      <c r="K1014" s="22">
        <f>'PD-LGD-EL REA'!I42</f>
        <v>0</v>
      </c>
      <c r="L1014" s="404"/>
      <c r="M1014" s="404"/>
      <c r="N1014" s="404"/>
      <c r="O1014" s="404"/>
      <c r="Q1014" s="15">
        <f t="shared" si="84"/>
        <v>17</v>
      </c>
      <c r="R1014" s="15" t="str">
        <f t="shared" ca="1" si="85"/>
        <v>'PD-LGD-EL REA'!C42</v>
      </c>
    </row>
    <row r="1015" spans="1:18">
      <c r="A1015" s="22" t="str">
        <f t="shared" ca="1" si="86"/>
        <v>'PD-LGD-EL REA'</v>
      </c>
      <c r="B1015" s="22"/>
      <c r="C1015" s="22" t="str">
        <f>'PD-LGD-EL REA'!B43</f>
        <v>Detaileksponeringer</v>
      </c>
      <c r="D1015" s="123" t="str">
        <f>'PD-LGD-EL REA'!K43</f>
        <v>REA_PD_Udenl_Detail</v>
      </c>
      <c r="E1015" s="22">
        <f>'PD-LGD-EL REA'!C43</f>
        <v>0</v>
      </c>
      <c r="F1015" s="22">
        <f>'PD-LGD-EL REA'!D43</f>
        <v>0</v>
      </c>
      <c r="G1015" s="22">
        <f>'PD-LGD-EL REA'!E43</f>
        <v>0</v>
      </c>
      <c r="H1015" s="22">
        <f>'PD-LGD-EL REA'!F43</f>
        <v>0</v>
      </c>
      <c r="I1015" s="22">
        <f>'PD-LGD-EL REA'!G43</f>
        <v>0</v>
      </c>
      <c r="J1015" s="22">
        <f>'PD-LGD-EL REA'!H43</f>
        <v>0</v>
      </c>
      <c r="K1015" s="22">
        <f>'PD-LGD-EL REA'!I43</f>
        <v>0</v>
      </c>
      <c r="L1015" s="404"/>
      <c r="M1015" s="404"/>
      <c r="N1015" s="404"/>
      <c r="O1015" s="404"/>
      <c r="Q1015" s="15">
        <f t="shared" si="84"/>
        <v>19</v>
      </c>
      <c r="R1015" s="15" t="str">
        <f t="shared" ca="1" si="85"/>
        <v>'PD-LGD-EL REA'!C43</v>
      </c>
    </row>
    <row r="1016" spans="1:18">
      <c r="A1016" s="22" t="str">
        <f t="shared" ca="1" si="86"/>
        <v>'PD-LGD-EL REA'</v>
      </c>
      <c r="B1016" s="22"/>
      <c r="C1016" s="22" t="str">
        <f>'PD-LGD-EL REA'!B44</f>
        <v>Udenlandske krediteksponeringer i alt</v>
      </c>
      <c r="D1016" s="123" t="str">
        <f>'PD-LGD-EL REA'!K44</f>
        <v>REA_PD_Udenl_Ialt</v>
      </c>
      <c r="E1016" s="22">
        <f>'PD-LGD-EL REA'!C44</f>
        <v>0</v>
      </c>
      <c r="F1016" s="22">
        <f>'PD-LGD-EL REA'!D44</f>
        <v>0</v>
      </c>
      <c r="G1016" s="22">
        <f>'PD-LGD-EL REA'!E44</f>
        <v>0</v>
      </c>
      <c r="H1016" s="22">
        <f>'PD-LGD-EL REA'!F44</f>
        <v>0</v>
      </c>
      <c r="I1016" s="22">
        <f>'PD-LGD-EL REA'!G44</f>
        <v>0</v>
      </c>
      <c r="J1016" s="22">
        <f>'PD-LGD-EL REA'!H44</f>
        <v>0</v>
      </c>
      <c r="K1016" s="22">
        <f>'PD-LGD-EL REA'!I44</f>
        <v>0</v>
      </c>
      <c r="L1016" s="404"/>
      <c r="M1016" s="404"/>
      <c r="N1016" s="404"/>
      <c r="O1016" s="404"/>
      <c r="Q1016" s="15">
        <f t="shared" ref="Q1016:Q1079" si="87">LEN(D1016)</f>
        <v>17</v>
      </c>
      <c r="R1016" s="15" t="str">
        <f t="shared" ca="1" si="85"/>
        <v>'PD-LGD-EL REA'!C44</v>
      </c>
    </row>
    <row r="1017" spans="1:18">
      <c r="A1017" s="22" t="str">
        <f t="shared" ca="1" si="86"/>
        <v>'PD-LGD-EL REA'</v>
      </c>
      <c r="B1017" s="22"/>
      <c r="C1017" s="22" t="str">
        <f>'PD-LGD-EL REA'!B47</f>
        <v>Statseksponeringer</v>
      </c>
      <c r="D1017" s="123" t="str">
        <f>'PD-LGD-EL REA'!K47</f>
        <v>REA_PD_Stat</v>
      </c>
      <c r="E1017" s="22">
        <f>'PD-LGD-EL REA'!C47</f>
        <v>0</v>
      </c>
      <c r="F1017" s="22">
        <f>'PD-LGD-EL REA'!D47</f>
        <v>0</v>
      </c>
      <c r="G1017" s="22">
        <f>'PD-LGD-EL REA'!E47</f>
        <v>0</v>
      </c>
      <c r="H1017" s="22">
        <f>'PD-LGD-EL REA'!F47</f>
        <v>0</v>
      </c>
      <c r="I1017" s="22">
        <f>'PD-LGD-EL REA'!G47</f>
        <v>0</v>
      </c>
      <c r="J1017" s="22">
        <f>'PD-LGD-EL REA'!H47</f>
        <v>0</v>
      </c>
      <c r="K1017" s="22">
        <f>'PD-LGD-EL REA'!I47</f>
        <v>0</v>
      </c>
      <c r="L1017" s="404"/>
      <c r="M1017" s="404"/>
      <c r="N1017" s="404"/>
      <c r="O1017" s="404"/>
      <c r="Q1017" s="15">
        <f t="shared" si="87"/>
        <v>11</v>
      </c>
      <c r="R1017" s="15" t="str">
        <f t="shared" ref="R1017:R1080" ca="1" si="88">MID(_xlfn.FORMULATEXT(E1017),2,300)</f>
        <v>'PD-LGD-EL REA'!C47</v>
      </c>
    </row>
    <row r="1018" spans="1:18">
      <c r="A1018" s="22" t="str">
        <f t="shared" ca="1" si="86"/>
        <v>'PD-LGD-EL REA'</v>
      </c>
      <c r="B1018" s="22"/>
      <c r="C1018" s="22" t="str">
        <f>'PD-LGD-EL REA'!B48</f>
        <v>Instituteksponeringer</v>
      </c>
      <c r="D1018" s="123" t="str">
        <f>'PD-LGD-EL REA'!K48</f>
        <v>REA_PD_Inst</v>
      </c>
      <c r="E1018" s="22">
        <f>'PD-LGD-EL REA'!C48</f>
        <v>0</v>
      </c>
      <c r="F1018" s="22">
        <f>'PD-LGD-EL REA'!D48</f>
        <v>0</v>
      </c>
      <c r="G1018" s="22">
        <f>'PD-LGD-EL REA'!E48</f>
        <v>0</v>
      </c>
      <c r="H1018" s="22">
        <f>'PD-LGD-EL REA'!F48</f>
        <v>0</v>
      </c>
      <c r="I1018" s="22">
        <f>'PD-LGD-EL REA'!G48</f>
        <v>0</v>
      </c>
      <c r="J1018" s="22">
        <f>'PD-LGD-EL REA'!H48</f>
        <v>0</v>
      </c>
      <c r="K1018" s="22">
        <f>'PD-LGD-EL REA'!I48</f>
        <v>0</v>
      </c>
      <c r="L1018" s="404"/>
      <c r="M1018" s="404"/>
      <c r="N1018" s="404"/>
      <c r="O1018" s="404"/>
      <c r="Q1018" s="15">
        <f t="shared" si="87"/>
        <v>11</v>
      </c>
      <c r="R1018" s="15" t="str">
        <f t="shared" ca="1" si="88"/>
        <v>'PD-LGD-EL REA'!C48</v>
      </c>
    </row>
    <row r="1019" spans="1:18">
      <c r="A1019" s="22" t="str">
        <f t="shared" ca="1" si="86"/>
        <v>'PD-LGD-EL REA'</v>
      </c>
      <c r="B1019" s="22"/>
      <c r="C1019" s="22" t="str">
        <f>'PD-LGD-EL REA'!B49</f>
        <v>Erhvervseksponeringer</v>
      </c>
      <c r="D1019" s="123" t="str">
        <f>'PD-LGD-EL REA'!K49</f>
        <v>REA_PD_Erhv</v>
      </c>
      <c r="E1019" s="22">
        <f>'PD-LGD-EL REA'!C49</f>
        <v>0</v>
      </c>
      <c r="F1019" s="22">
        <f>'PD-LGD-EL REA'!D49</f>
        <v>0</v>
      </c>
      <c r="G1019" s="22">
        <f>'PD-LGD-EL REA'!E49</f>
        <v>0</v>
      </c>
      <c r="H1019" s="22">
        <f>'PD-LGD-EL REA'!F49</f>
        <v>0</v>
      </c>
      <c r="I1019" s="22">
        <f>'PD-LGD-EL REA'!G49</f>
        <v>0</v>
      </c>
      <c r="J1019" s="22">
        <f>'PD-LGD-EL REA'!H49</f>
        <v>0</v>
      </c>
      <c r="K1019" s="22">
        <f>'PD-LGD-EL REA'!I49</f>
        <v>0</v>
      </c>
      <c r="L1019" s="404"/>
      <c r="M1019" s="404"/>
      <c r="N1019" s="404"/>
      <c r="O1019" s="404"/>
      <c r="Q1019" s="15">
        <f t="shared" si="87"/>
        <v>11</v>
      </c>
      <c r="R1019" s="15" t="str">
        <f t="shared" ca="1" si="88"/>
        <v>'PD-LGD-EL REA'!C49</v>
      </c>
    </row>
    <row r="1020" spans="1:18">
      <c r="A1020" s="22" t="str">
        <f t="shared" ca="1" si="86"/>
        <v>'PD-LGD-EL REA'</v>
      </c>
      <c r="B1020" s="22"/>
      <c r="C1020" s="22" t="str">
        <f>'PD-LGD-EL REA'!B50</f>
        <v>Detaileksponeringer</v>
      </c>
      <c r="D1020" s="123" t="str">
        <f>'PD-LGD-EL REA'!K50</f>
        <v>REA_PD_Detail</v>
      </c>
      <c r="E1020" s="22">
        <f>'PD-LGD-EL REA'!C50</f>
        <v>0</v>
      </c>
      <c r="F1020" s="22">
        <f>'PD-LGD-EL REA'!D50</f>
        <v>0</v>
      </c>
      <c r="G1020" s="22">
        <f>'PD-LGD-EL REA'!E50</f>
        <v>0</v>
      </c>
      <c r="H1020" s="22">
        <f>'PD-LGD-EL REA'!F50</f>
        <v>0</v>
      </c>
      <c r="I1020" s="22">
        <f>'PD-LGD-EL REA'!G50</f>
        <v>0</v>
      </c>
      <c r="J1020" s="22">
        <f>'PD-LGD-EL REA'!H50</f>
        <v>0</v>
      </c>
      <c r="K1020" s="22">
        <f>'PD-LGD-EL REA'!I50</f>
        <v>0</v>
      </c>
      <c r="L1020" s="404"/>
      <c r="M1020" s="404"/>
      <c r="N1020" s="404"/>
      <c r="O1020" s="404"/>
      <c r="Q1020" s="15">
        <f t="shared" si="87"/>
        <v>13</v>
      </c>
      <c r="R1020" s="15" t="str">
        <f t="shared" ca="1" si="88"/>
        <v>'PD-LGD-EL REA'!C50</v>
      </c>
    </row>
    <row r="1021" spans="1:18">
      <c r="A1021" s="22" t="str">
        <f t="shared" ca="1" si="86"/>
        <v>'PD-LGD-EL REA'</v>
      </c>
      <c r="B1021" s="22"/>
      <c r="C1021" s="22" t="str">
        <f>'PD-LGD-EL REA'!B51</f>
        <v>Samlede krediteksponeringer i alt</v>
      </c>
      <c r="D1021" s="123" t="str">
        <f>'PD-LGD-EL REA'!K51</f>
        <v>REA_PD_Ialt</v>
      </c>
      <c r="E1021" s="22">
        <f>'PD-LGD-EL REA'!C51</f>
        <v>0</v>
      </c>
      <c r="F1021" s="22">
        <f>'PD-LGD-EL REA'!D51</f>
        <v>0</v>
      </c>
      <c r="G1021" s="22">
        <f>'PD-LGD-EL REA'!E51</f>
        <v>0</v>
      </c>
      <c r="H1021" s="22">
        <f>'PD-LGD-EL REA'!F51</f>
        <v>0</v>
      </c>
      <c r="I1021" s="22">
        <f>'PD-LGD-EL REA'!G51</f>
        <v>0</v>
      </c>
      <c r="J1021" s="22">
        <f>'PD-LGD-EL REA'!H51</f>
        <v>0</v>
      </c>
      <c r="K1021" s="22">
        <f>'PD-LGD-EL REA'!I51</f>
        <v>0</v>
      </c>
      <c r="L1021" s="404"/>
      <c r="M1021" s="404"/>
      <c r="N1021" s="404"/>
      <c r="O1021" s="404"/>
      <c r="Q1021" s="15">
        <f t="shared" si="87"/>
        <v>11</v>
      </c>
      <c r="R1021" s="15" t="str">
        <f t="shared" ca="1" si="88"/>
        <v>'PD-LGD-EL REA'!C51</v>
      </c>
    </row>
    <row r="1022" spans="1:18">
      <c r="A1022" s="22" t="str">
        <f t="shared" ca="1" si="86"/>
        <v>'PD-LGD-EL REA'</v>
      </c>
      <c r="B1022" s="22" t="str">
        <f>'PD-LGD-EL REA'!A57</f>
        <v>Eksponeringsvægtet gennemsnitlig LGD (ultimo året) for eksponeringer under 
IRB-metoden - REA</v>
      </c>
      <c r="C1022" s="22" t="str">
        <f>'PD-LGD-EL REA'!B62</f>
        <v>Statseksponeringer</v>
      </c>
      <c r="D1022" s="123" t="str">
        <f>'PD-LGD-EL REA'!K62</f>
        <v>REA_LGD_DK_ExDef_Stat</v>
      </c>
      <c r="E1022" s="22">
        <f>'PD-LGD-EL REA'!C62</f>
        <v>0</v>
      </c>
      <c r="F1022" s="22">
        <f>'PD-LGD-EL REA'!D62</f>
        <v>0</v>
      </c>
      <c r="G1022" s="22">
        <f>'PD-LGD-EL REA'!E62</f>
        <v>0</v>
      </c>
      <c r="H1022" s="22">
        <f>'PD-LGD-EL REA'!F62</f>
        <v>0</v>
      </c>
      <c r="I1022" s="22">
        <f>'PD-LGD-EL REA'!G62</f>
        <v>0</v>
      </c>
      <c r="J1022" s="22">
        <f>'PD-LGD-EL REA'!H62</f>
        <v>0</v>
      </c>
      <c r="K1022" s="22">
        <f>'PD-LGD-EL REA'!I62</f>
        <v>0</v>
      </c>
      <c r="L1022" s="404"/>
      <c r="M1022" s="404"/>
      <c r="N1022" s="404"/>
      <c r="O1022" s="404"/>
      <c r="Q1022" s="15">
        <f t="shared" si="87"/>
        <v>21</v>
      </c>
      <c r="R1022" s="15" t="str">
        <f t="shared" ca="1" si="88"/>
        <v>'PD-LGD-EL REA'!C62</v>
      </c>
    </row>
    <row r="1023" spans="1:18">
      <c r="A1023" s="22" t="str">
        <f t="shared" ca="1" si="86"/>
        <v>'PD-LGD-EL REA'</v>
      </c>
      <c r="B1023" s="22"/>
      <c r="C1023" s="22" t="str">
        <f>'PD-LGD-EL REA'!B63</f>
        <v>Instituteksponeringer</v>
      </c>
      <c r="D1023" s="123" t="str">
        <f>'PD-LGD-EL REA'!K63</f>
        <v>REA_LGD_DK_ExDef_Inst</v>
      </c>
      <c r="E1023" s="22">
        <f>'PD-LGD-EL REA'!C63</f>
        <v>0</v>
      </c>
      <c r="F1023" s="22">
        <f>'PD-LGD-EL REA'!D63</f>
        <v>0</v>
      </c>
      <c r="G1023" s="22">
        <f>'PD-LGD-EL REA'!E63</f>
        <v>0</v>
      </c>
      <c r="H1023" s="22">
        <f>'PD-LGD-EL REA'!F63</f>
        <v>0</v>
      </c>
      <c r="I1023" s="22">
        <f>'PD-LGD-EL REA'!G63</f>
        <v>0</v>
      </c>
      <c r="J1023" s="22">
        <f>'PD-LGD-EL REA'!H63</f>
        <v>0</v>
      </c>
      <c r="K1023" s="22">
        <f>'PD-LGD-EL REA'!I63</f>
        <v>0</v>
      </c>
      <c r="L1023" s="404"/>
      <c r="M1023" s="404"/>
      <c r="N1023" s="404"/>
      <c r="O1023" s="404"/>
      <c r="Q1023" s="15">
        <f t="shared" si="87"/>
        <v>21</v>
      </c>
      <c r="R1023" s="15" t="str">
        <f t="shared" ca="1" si="88"/>
        <v>'PD-LGD-EL REA'!C63</v>
      </c>
    </row>
    <row r="1024" spans="1:18">
      <c r="A1024" s="22" t="str">
        <f t="shared" ca="1" si="86"/>
        <v>'PD-LGD-EL REA'</v>
      </c>
      <c r="B1024" s="22"/>
      <c r="C1024" s="22" t="str">
        <f>'PD-LGD-EL REA'!B64</f>
        <v>Erhvervseksponeringer</v>
      </c>
      <c r="D1024" s="123" t="str">
        <f>'PD-LGD-EL REA'!K64</f>
        <v>REA_LGD_DK_ExDef_Erhv</v>
      </c>
      <c r="E1024" s="22">
        <f>'PD-LGD-EL REA'!C64</f>
        <v>0</v>
      </c>
      <c r="F1024" s="22">
        <f>'PD-LGD-EL REA'!D64</f>
        <v>0</v>
      </c>
      <c r="G1024" s="22">
        <f>'PD-LGD-EL REA'!E64</f>
        <v>0</v>
      </c>
      <c r="H1024" s="22">
        <f>'PD-LGD-EL REA'!F64</f>
        <v>0</v>
      </c>
      <c r="I1024" s="22">
        <f>'PD-LGD-EL REA'!G64</f>
        <v>0</v>
      </c>
      <c r="J1024" s="22">
        <f>'PD-LGD-EL REA'!H64</f>
        <v>0</v>
      </c>
      <c r="K1024" s="22">
        <f>'PD-LGD-EL REA'!I64</f>
        <v>0</v>
      </c>
      <c r="L1024" s="404"/>
      <c r="M1024" s="404"/>
      <c r="N1024" s="404"/>
      <c r="O1024" s="404"/>
      <c r="Q1024" s="15">
        <f t="shared" si="87"/>
        <v>21</v>
      </c>
      <c r="R1024" s="15" t="str">
        <f t="shared" ca="1" si="88"/>
        <v>'PD-LGD-EL REA'!C64</v>
      </c>
    </row>
    <row r="1025" spans="1:18">
      <c r="A1025" s="22" t="str">
        <f t="shared" ca="1" si="86"/>
        <v>'PD-LGD-EL REA'</v>
      </c>
      <c r="B1025" s="22"/>
      <c r="C1025" s="22" t="str">
        <f>'PD-LGD-EL REA'!B65</f>
        <v>Detaileksponeringer</v>
      </c>
      <c r="D1025" s="123" t="str">
        <f>'PD-LGD-EL REA'!K65</f>
        <v>REA_LGD_DK_ExDef_Detail</v>
      </c>
      <c r="E1025" s="22">
        <f>'PD-LGD-EL REA'!C65</f>
        <v>0</v>
      </c>
      <c r="F1025" s="22">
        <f>'PD-LGD-EL REA'!D65</f>
        <v>0</v>
      </c>
      <c r="G1025" s="22">
        <f>'PD-LGD-EL REA'!E65</f>
        <v>0</v>
      </c>
      <c r="H1025" s="22">
        <f>'PD-LGD-EL REA'!F65</f>
        <v>0</v>
      </c>
      <c r="I1025" s="22">
        <f>'PD-LGD-EL REA'!G65</f>
        <v>0</v>
      </c>
      <c r="J1025" s="22">
        <f>'PD-LGD-EL REA'!H65</f>
        <v>0</v>
      </c>
      <c r="K1025" s="22">
        <f>'PD-LGD-EL REA'!I65</f>
        <v>0</v>
      </c>
      <c r="L1025" s="404"/>
      <c r="M1025" s="404"/>
      <c r="N1025" s="404"/>
      <c r="O1025" s="404"/>
      <c r="Q1025" s="15">
        <f t="shared" si="87"/>
        <v>23</v>
      </c>
      <c r="R1025" s="15" t="str">
        <f t="shared" ca="1" si="88"/>
        <v>'PD-LGD-EL REA'!C65</v>
      </c>
    </row>
    <row r="1026" spans="1:18">
      <c r="A1026" s="22" t="str">
        <f t="shared" ca="1" si="86"/>
        <v>'PD-LGD-EL REA'</v>
      </c>
      <c r="B1026" s="22"/>
      <c r="C1026" s="22" t="str">
        <f>'PD-LGD-EL REA'!B66</f>
        <v>Danske krediteksponeringer i alt</v>
      </c>
      <c r="D1026" s="123" t="str">
        <f>'PD-LGD-EL REA'!K66</f>
        <v>REA_LGD_DK_ExDef_Ialt</v>
      </c>
      <c r="E1026" s="22">
        <f>'PD-LGD-EL REA'!C66</f>
        <v>0</v>
      </c>
      <c r="F1026" s="22">
        <f>'PD-LGD-EL REA'!D66</f>
        <v>0</v>
      </c>
      <c r="G1026" s="22">
        <f>'PD-LGD-EL REA'!E66</f>
        <v>0</v>
      </c>
      <c r="H1026" s="22">
        <f>'PD-LGD-EL REA'!F66</f>
        <v>0</v>
      </c>
      <c r="I1026" s="22">
        <f>'PD-LGD-EL REA'!G66</f>
        <v>0</v>
      </c>
      <c r="J1026" s="22">
        <f>'PD-LGD-EL REA'!H66</f>
        <v>0</v>
      </c>
      <c r="K1026" s="22">
        <f>'PD-LGD-EL REA'!I66</f>
        <v>0</v>
      </c>
      <c r="L1026" s="404"/>
      <c r="M1026" s="404"/>
      <c r="N1026" s="404"/>
      <c r="O1026" s="404"/>
      <c r="Q1026" s="15">
        <f t="shared" si="87"/>
        <v>21</v>
      </c>
      <c r="R1026" s="15" t="str">
        <f t="shared" ca="1" si="88"/>
        <v>'PD-LGD-EL REA'!C66</v>
      </c>
    </row>
    <row r="1027" spans="1:18">
      <c r="A1027" s="22" t="str">
        <f t="shared" ca="1" si="86"/>
        <v>'PD-LGD-EL REA'</v>
      </c>
      <c r="B1027" s="22"/>
      <c r="C1027" s="22" t="str">
        <f>'PD-LGD-EL REA'!B69</f>
        <v>Statseksponeringer</v>
      </c>
      <c r="D1027" s="123" t="str">
        <f>'PD-LGD-EL REA'!K69</f>
        <v>REA_LGD_Udenl_ExDef_Stat</v>
      </c>
      <c r="E1027" s="22">
        <f>'PD-LGD-EL REA'!C69</f>
        <v>0</v>
      </c>
      <c r="F1027" s="22">
        <f>'PD-LGD-EL REA'!D69</f>
        <v>0</v>
      </c>
      <c r="G1027" s="22">
        <f>'PD-LGD-EL REA'!E69</f>
        <v>0</v>
      </c>
      <c r="H1027" s="22">
        <f>'PD-LGD-EL REA'!F69</f>
        <v>0</v>
      </c>
      <c r="I1027" s="22">
        <f>'PD-LGD-EL REA'!G69</f>
        <v>0</v>
      </c>
      <c r="J1027" s="22">
        <f>'PD-LGD-EL REA'!H69</f>
        <v>0</v>
      </c>
      <c r="K1027" s="22">
        <f>'PD-LGD-EL REA'!I69</f>
        <v>0</v>
      </c>
      <c r="L1027" s="404"/>
      <c r="M1027" s="404"/>
      <c r="N1027" s="404"/>
      <c r="O1027" s="404"/>
      <c r="Q1027" s="15">
        <f t="shared" si="87"/>
        <v>24</v>
      </c>
      <c r="R1027" s="15" t="str">
        <f t="shared" ca="1" si="88"/>
        <v>'PD-LGD-EL REA'!C69</v>
      </c>
    </row>
    <row r="1028" spans="1:18">
      <c r="A1028" s="22" t="str">
        <f t="shared" ca="1" si="86"/>
        <v>'PD-LGD-EL REA'</v>
      </c>
      <c r="B1028" s="22"/>
      <c r="C1028" s="22" t="str">
        <f>'PD-LGD-EL REA'!B70</f>
        <v>Instituteksponeringer</v>
      </c>
      <c r="D1028" s="123" t="str">
        <f>'PD-LGD-EL REA'!K70</f>
        <v>REA_LGD_Udenl_ExDef_Inst</v>
      </c>
      <c r="E1028" s="22">
        <f>'PD-LGD-EL REA'!C70</f>
        <v>0</v>
      </c>
      <c r="F1028" s="22">
        <f>'PD-LGD-EL REA'!D70</f>
        <v>0</v>
      </c>
      <c r="G1028" s="22">
        <f>'PD-LGD-EL REA'!E70</f>
        <v>0</v>
      </c>
      <c r="H1028" s="22">
        <f>'PD-LGD-EL REA'!F70</f>
        <v>0</v>
      </c>
      <c r="I1028" s="22">
        <f>'PD-LGD-EL REA'!G70</f>
        <v>0</v>
      </c>
      <c r="J1028" s="22">
        <f>'PD-LGD-EL REA'!H70</f>
        <v>0</v>
      </c>
      <c r="K1028" s="22">
        <f>'PD-LGD-EL REA'!I70</f>
        <v>0</v>
      </c>
      <c r="L1028" s="404"/>
      <c r="M1028" s="404"/>
      <c r="N1028" s="404"/>
      <c r="O1028" s="404"/>
      <c r="Q1028" s="15">
        <f t="shared" si="87"/>
        <v>24</v>
      </c>
      <c r="R1028" s="15" t="str">
        <f t="shared" ca="1" si="88"/>
        <v>'PD-LGD-EL REA'!C70</v>
      </c>
    </row>
    <row r="1029" spans="1:18">
      <c r="A1029" s="22" t="str">
        <f t="shared" ca="1" si="86"/>
        <v>'PD-LGD-EL REA'</v>
      </c>
      <c r="B1029" s="22"/>
      <c r="C1029" s="22" t="str">
        <f>'PD-LGD-EL REA'!B71</f>
        <v>Erhvervseksponeringer</v>
      </c>
      <c r="D1029" s="123" t="str">
        <f>'PD-LGD-EL REA'!K71</f>
        <v>REA_LGD_Udenl_ExDef_Erhv</v>
      </c>
      <c r="E1029" s="22">
        <f>'PD-LGD-EL REA'!C71</f>
        <v>0</v>
      </c>
      <c r="F1029" s="22">
        <f>'PD-LGD-EL REA'!D71</f>
        <v>0</v>
      </c>
      <c r="G1029" s="22">
        <f>'PD-LGD-EL REA'!E71</f>
        <v>0</v>
      </c>
      <c r="H1029" s="22">
        <f>'PD-LGD-EL REA'!F71</f>
        <v>0</v>
      </c>
      <c r="I1029" s="22">
        <f>'PD-LGD-EL REA'!G71</f>
        <v>0</v>
      </c>
      <c r="J1029" s="22">
        <f>'PD-LGD-EL REA'!H71</f>
        <v>0</v>
      </c>
      <c r="K1029" s="22">
        <f>'PD-LGD-EL REA'!I71</f>
        <v>0</v>
      </c>
      <c r="L1029" s="404"/>
      <c r="M1029" s="404"/>
      <c r="N1029" s="404"/>
      <c r="O1029" s="404"/>
      <c r="Q1029" s="15">
        <f t="shared" si="87"/>
        <v>24</v>
      </c>
      <c r="R1029" s="15" t="str">
        <f t="shared" ca="1" si="88"/>
        <v>'PD-LGD-EL REA'!C71</v>
      </c>
    </row>
    <row r="1030" spans="1:18">
      <c r="A1030" s="22" t="str">
        <f t="shared" ca="1" si="86"/>
        <v>'PD-LGD-EL REA'</v>
      </c>
      <c r="B1030" s="22"/>
      <c r="C1030" s="22" t="str">
        <f>'PD-LGD-EL REA'!B72</f>
        <v>Detaileksponeringer</v>
      </c>
      <c r="D1030" s="123" t="str">
        <f>'PD-LGD-EL REA'!K72</f>
        <v>REA_LGD_Udenl_ExDef_Detail</v>
      </c>
      <c r="E1030" s="22">
        <f>'PD-LGD-EL REA'!C72</f>
        <v>0</v>
      </c>
      <c r="F1030" s="22">
        <f>'PD-LGD-EL REA'!D72</f>
        <v>0</v>
      </c>
      <c r="G1030" s="22">
        <f>'PD-LGD-EL REA'!E72</f>
        <v>0</v>
      </c>
      <c r="H1030" s="22">
        <f>'PD-LGD-EL REA'!F72</f>
        <v>0</v>
      </c>
      <c r="I1030" s="22">
        <f>'PD-LGD-EL REA'!G72</f>
        <v>0</v>
      </c>
      <c r="J1030" s="22">
        <f>'PD-LGD-EL REA'!H72</f>
        <v>0</v>
      </c>
      <c r="K1030" s="22">
        <f>'PD-LGD-EL REA'!I72</f>
        <v>0</v>
      </c>
      <c r="L1030" s="404"/>
      <c r="M1030" s="404"/>
      <c r="N1030" s="404"/>
      <c r="O1030" s="404"/>
      <c r="Q1030" s="15">
        <f t="shared" si="87"/>
        <v>26</v>
      </c>
      <c r="R1030" s="15" t="str">
        <f t="shared" ca="1" si="88"/>
        <v>'PD-LGD-EL REA'!C72</v>
      </c>
    </row>
    <row r="1031" spans="1:18">
      <c r="A1031" s="22" t="str">
        <f t="shared" ca="1" si="86"/>
        <v>'PD-LGD-EL REA'</v>
      </c>
      <c r="B1031" s="22"/>
      <c r="C1031" s="22" t="str">
        <f>'PD-LGD-EL REA'!B73</f>
        <v>Udenlandske krediteksponeringer i alt</v>
      </c>
      <c r="D1031" s="123" t="str">
        <f>'PD-LGD-EL REA'!K73</f>
        <v>REA_LGD_Udenl_ExDef_Ialt</v>
      </c>
      <c r="E1031" s="22">
        <f>'PD-LGD-EL REA'!C73</f>
        <v>0</v>
      </c>
      <c r="F1031" s="22">
        <f>'PD-LGD-EL REA'!D73</f>
        <v>0</v>
      </c>
      <c r="G1031" s="22">
        <f>'PD-LGD-EL REA'!E73</f>
        <v>0</v>
      </c>
      <c r="H1031" s="22">
        <f>'PD-LGD-EL REA'!F73</f>
        <v>0</v>
      </c>
      <c r="I1031" s="22">
        <f>'PD-LGD-EL REA'!G73</f>
        <v>0</v>
      </c>
      <c r="J1031" s="22">
        <f>'PD-LGD-EL REA'!H73</f>
        <v>0</v>
      </c>
      <c r="K1031" s="22">
        <f>'PD-LGD-EL REA'!I73</f>
        <v>0</v>
      </c>
      <c r="L1031" s="404"/>
      <c r="M1031" s="404"/>
      <c r="N1031" s="404"/>
      <c r="O1031" s="404"/>
      <c r="Q1031" s="15">
        <f t="shared" si="87"/>
        <v>24</v>
      </c>
      <c r="R1031" s="15" t="str">
        <f t="shared" ca="1" si="88"/>
        <v>'PD-LGD-EL REA'!C73</v>
      </c>
    </row>
    <row r="1032" spans="1:18">
      <c r="A1032" s="22" t="str">
        <f t="shared" ca="1" si="86"/>
        <v>'PD-LGD-EL REA'</v>
      </c>
      <c r="B1032" s="22"/>
      <c r="C1032" s="22" t="str">
        <f>'PD-LGD-EL REA'!B76</f>
        <v>Statseksponeringer</v>
      </c>
      <c r="D1032" s="123" t="str">
        <f>'PD-LGD-EL REA'!K76</f>
        <v>REA_LGD_ExDef_Stat</v>
      </c>
      <c r="E1032" s="22">
        <f>'PD-LGD-EL REA'!C76</f>
        <v>0</v>
      </c>
      <c r="F1032" s="22">
        <f>'PD-LGD-EL REA'!D76</f>
        <v>0</v>
      </c>
      <c r="G1032" s="22">
        <f>'PD-LGD-EL REA'!E76</f>
        <v>0</v>
      </c>
      <c r="H1032" s="22">
        <f>'PD-LGD-EL REA'!F76</f>
        <v>0</v>
      </c>
      <c r="I1032" s="22">
        <f>'PD-LGD-EL REA'!G76</f>
        <v>0</v>
      </c>
      <c r="J1032" s="22">
        <f>'PD-LGD-EL REA'!H76</f>
        <v>0</v>
      </c>
      <c r="K1032" s="22">
        <f>'PD-LGD-EL REA'!I76</f>
        <v>0</v>
      </c>
      <c r="L1032" s="404"/>
      <c r="M1032" s="404"/>
      <c r="N1032" s="404"/>
      <c r="O1032" s="404"/>
      <c r="Q1032" s="15">
        <f t="shared" si="87"/>
        <v>18</v>
      </c>
      <c r="R1032" s="15" t="str">
        <f t="shared" ca="1" si="88"/>
        <v>'PD-LGD-EL REA'!C76</v>
      </c>
    </row>
    <row r="1033" spans="1:18">
      <c r="A1033" s="22" t="str">
        <f t="shared" ca="1" si="86"/>
        <v>'PD-LGD-EL REA'</v>
      </c>
      <c r="B1033" s="22"/>
      <c r="C1033" s="22" t="str">
        <f>'PD-LGD-EL REA'!B77</f>
        <v>Instituteksponeringer</v>
      </c>
      <c r="D1033" s="123" t="str">
        <f>'PD-LGD-EL REA'!K77</f>
        <v>REA_LGD_ExDef_Inst</v>
      </c>
      <c r="E1033" s="22">
        <f>'PD-LGD-EL REA'!C77</f>
        <v>0</v>
      </c>
      <c r="F1033" s="22">
        <f>'PD-LGD-EL REA'!D77</f>
        <v>0</v>
      </c>
      <c r="G1033" s="22">
        <f>'PD-LGD-EL REA'!E77</f>
        <v>0</v>
      </c>
      <c r="H1033" s="22">
        <f>'PD-LGD-EL REA'!F77</f>
        <v>0</v>
      </c>
      <c r="I1033" s="22">
        <f>'PD-LGD-EL REA'!G77</f>
        <v>0</v>
      </c>
      <c r="J1033" s="22">
        <f>'PD-LGD-EL REA'!H77</f>
        <v>0</v>
      </c>
      <c r="K1033" s="22">
        <f>'PD-LGD-EL REA'!I77</f>
        <v>0</v>
      </c>
      <c r="L1033" s="404"/>
      <c r="M1033" s="404"/>
      <c r="N1033" s="404"/>
      <c r="O1033" s="404"/>
      <c r="Q1033" s="15">
        <f t="shared" si="87"/>
        <v>18</v>
      </c>
      <c r="R1033" s="15" t="str">
        <f t="shared" ca="1" si="88"/>
        <v>'PD-LGD-EL REA'!C77</v>
      </c>
    </row>
    <row r="1034" spans="1:18">
      <c r="A1034" s="22" t="str">
        <f t="shared" ca="1" si="86"/>
        <v>'PD-LGD-EL REA'</v>
      </c>
      <c r="B1034" s="22"/>
      <c r="C1034" s="22" t="str">
        <f>'PD-LGD-EL REA'!B78</f>
        <v>Erhvervseksponeringer</v>
      </c>
      <c r="D1034" s="123" t="str">
        <f>'PD-LGD-EL REA'!K78</f>
        <v>REA_LGD_ExDef_Erhv</v>
      </c>
      <c r="E1034" s="22">
        <f>'PD-LGD-EL REA'!C78</f>
        <v>0</v>
      </c>
      <c r="F1034" s="22">
        <f>'PD-LGD-EL REA'!D78</f>
        <v>0</v>
      </c>
      <c r="G1034" s="22">
        <f>'PD-LGD-EL REA'!E78</f>
        <v>0</v>
      </c>
      <c r="H1034" s="22">
        <f>'PD-LGD-EL REA'!F78</f>
        <v>0</v>
      </c>
      <c r="I1034" s="22">
        <f>'PD-LGD-EL REA'!G78</f>
        <v>0</v>
      </c>
      <c r="J1034" s="22">
        <f>'PD-LGD-EL REA'!H78</f>
        <v>0</v>
      </c>
      <c r="K1034" s="22">
        <f>'PD-LGD-EL REA'!I78</f>
        <v>0</v>
      </c>
      <c r="L1034" s="404"/>
      <c r="M1034" s="404"/>
      <c r="N1034" s="404"/>
      <c r="O1034" s="404"/>
      <c r="Q1034" s="15">
        <f t="shared" si="87"/>
        <v>18</v>
      </c>
      <c r="R1034" s="15" t="str">
        <f t="shared" ca="1" si="88"/>
        <v>'PD-LGD-EL REA'!C78</v>
      </c>
    </row>
    <row r="1035" spans="1:18">
      <c r="A1035" s="22" t="str">
        <f t="shared" ca="1" si="86"/>
        <v>'PD-LGD-EL REA'</v>
      </c>
      <c r="B1035" s="22"/>
      <c r="C1035" s="22" t="str">
        <f>'PD-LGD-EL REA'!B79</f>
        <v>Detaileksponeringer</v>
      </c>
      <c r="D1035" s="123" t="str">
        <f>'PD-LGD-EL REA'!K79</f>
        <v>REA_LGD_ExDef_Detail</v>
      </c>
      <c r="E1035" s="22">
        <f>'PD-LGD-EL REA'!C79</f>
        <v>0</v>
      </c>
      <c r="F1035" s="22">
        <f>'PD-LGD-EL REA'!D79</f>
        <v>0</v>
      </c>
      <c r="G1035" s="22">
        <f>'PD-LGD-EL REA'!E79</f>
        <v>0</v>
      </c>
      <c r="H1035" s="22">
        <f>'PD-LGD-EL REA'!F79</f>
        <v>0</v>
      </c>
      <c r="I1035" s="22">
        <f>'PD-LGD-EL REA'!G79</f>
        <v>0</v>
      </c>
      <c r="J1035" s="22">
        <f>'PD-LGD-EL REA'!H79</f>
        <v>0</v>
      </c>
      <c r="K1035" s="22">
        <f>'PD-LGD-EL REA'!I79</f>
        <v>0</v>
      </c>
      <c r="L1035" s="404"/>
      <c r="M1035" s="404"/>
      <c r="N1035" s="404"/>
      <c r="O1035" s="404"/>
      <c r="Q1035" s="15">
        <f t="shared" si="87"/>
        <v>20</v>
      </c>
      <c r="R1035" s="15" t="str">
        <f t="shared" ca="1" si="88"/>
        <v>'PD-LGD-EL REA'!C79</v>
      </c>
    </row>
    <row r="1036" spans="1:18">
      <c r="A1036" s="22" t="str">
        <f t="shared" ca="1" si="86"/>
        <v>'PD-LGD-EL REA'</v>
      </c>
      <c r="B1036" s="22"/>
      <c r="C1036" s="22" t="str">
        <f>'PD-LGD-EL REA'!B80</f>
        <v>Samlede krediteksponeringer i alt</v>
      </c>
      <c r="D1036" s="123" t="str">
        <f>'PD-LGD-EL REA'!K80</f>
        <v>REA_LGD_ExDef_Ialt</v>
      </c>
      <c r="E1036" s="22">
        <f>'PD-LGD-EL REA'!C80</f>
        <v>0</v>
      </c>
      <c r="F1036" s="22">
        <f>'PD-LGD-EL REA'!D80</f>
        <v>0</v>
      </c>
      <c r="G1036" s="22">
        <f>'PD-LGD-EL REA'!E80</f>
        <v>0</v>
      </c>
      <c r="H1036" s="22">
        <f>'PD-LGD-EL REA'!F80</f>
        <v>0</v>
      </c>
      <c r="I1036" s="22">
        <f>'PD-LGD-EL REA'!G80</f>
        <v>0</v>
      </c>
      <c r="J1036" s="22">
        <f>'PD-LGD-EL REA'!H80</f>
        <v>0</v>
      </c>
      <c r="K1036" s="22">
        <f>'PD-LGD-EL REA'!I80</f>
        <v>0</v>
      </c>
      <c r="L1036" s="404"/>
      <c r="M1036" s="404"/>
      <c r="N1036" s="404"/>
      <c r="O1036" s="404"/>
      <c r="Q1036" s="15">
        <f t="shared" si="87"/>
        <v>18</v>
      </c>
      <c r="R1036" s="15" t="str">
        <f t="shared" ca="1" si="88"/>
        <v>'PD-LGD-EL REA'!C80</v>
      </c>
    </row>
    <row r="1037" spans="1:18">
      <c r="A1037" s="22" t="str">
        <f t="shared" ca="1" si="86"/>
        <v>'PD-LGD-EL REA'</v>
      </c>
      <c r="B1037" s="22" t="str">
        <f>'PD-LGD-EL REA'!A83</f>
        <v>Eksponeringsvægtet gennemsnitlig LGD (ultimo året) for eksponeringer under 
IRB-metoden - REA</v>
      </c>
      <c r="C1037" s="22" t="str">
        <f>'PD-LGD-EL REA'!B88</f>
        <v>Statseksponeringer</v>
      </c>
      <c r="D1037" s="123" t="str">
        <f>'PD-LGD-EL REA'!K88</f>
        <v>REA_LGD_DK_Stat</v>
      </c>
      <c r="E1037" s="22">
        <f>'PD-LGD-EL REA'!C88</f>
        <v>0</v>
      </c>
      <c r="F1037" s="22">
        <f>'PD-LGD-EL REA'!D88</f>
        <v>0</v>
      </c>
      <c r="G1037" s="22">
        <f>'PD-LGD-EL REA'!E88</f>
        <v>0</v>
      </c>
      <c r="H1037" s="22">
        <f>'PD-LGD-EL REA'!F88</f>
        <v>0</v>
      </c>
      <c r="I1037" s="22">
        <f>'PD-LGD-EL REA'!G88</f>
        <v>0</v>
      </c>
      <c r="J1037" s="22">
        <f>'PD-LGD-EL REA'!H88</f>
        <v>0</v>
      </c>
      <c r="K1037" s="22">
        <f>'PD-LGD-EL REA'!I88</f>
        <v>0</v>
      </c>
      <c r="L1037" s="404"/>
      <c r="M1037" s="404"/>
      <c r="N1037" s="404"/>
      <c r="O1037" s="404"/>
      <c r="Q1037" s="15">
        <f t="shared" si="87"/>
        <v>15</v>
      </c>
      <c r="R1037" s="15" t="str">
        <f t="shared" ca="1" si="88"/>
        <v>'PD-LGD-EL REA'!C88</v>
      </c>
    </row>
    <row r="1038" spans="1:18">
      <c r="A1038" s="22" t="str">
        <f t="shared" ca="1" si="86"/>
        <v>'PD-LGD-EL REA'</v>
      </c>
      <c r="B1038" s="22"/>
      <c r="C1038" s="22" t="str">
        <f>'PD-LGD-EL REA'!B89</f>
        <v>Instituteksponeringer</v>
      </c>
      <c r="D1038" s="123" t="str">
        <f>'PD-LGD-EL REA'!K89</f>
        <v>REA_LGD_DK_Inst</v>
      </c>
      <c r="E1038" s="22">
        <f>'PD-LGD-EL REA'!C89</f>
        <v>0</v>
      </c>
      <c r="F1038" s="22">
        <f>'PD-LGD-EL REA'!D89</f>
        <v>0</v>
      </c>
      <c r="G1038" s="22">
        <f>'PD-LGD-EL REA'!E89</f>
        <v>0</v>
      </c>
      <c r="H1038" s="22">
        <f>'PD-LGD-EL REA'!F89</f>
        <v>0</v>
      </c>
      <c r="I1038" s="22">
        <f>'PD-LGD-EL REA'!G89</f>
        <v>0</v>
      </c>
      <c r="J1038" s="22">
        <f>'PD-LGD-EL REA'!H89</f>
        <v>0</v>
      </c>
      <c r="K1038" s="22">
        <f>'PD-LGD-EL REA'!I89</f>
        <v>0</v>
      </c>
      <c r="L1038" s="404"/>
      <c r="M1038" s="404"/>
      <c r="N1038" s="404"/>
      <c r="O1038" s="404"/>
      <c r="Q1038" s="15">
        <f t="shared" si="87"/>
        <v>15</v>
      </c>
      <c r="R1038" s="15" t="str">
        <f t="shared" ca="1" si="88"/>
        <v>'PD-LGD-EL REA'!C89</v>
      </c>
    </row>
    <row r="1039" spans="1:18">
      <c r="A1039" s="22" t="str">
        <f t="shared" ca="1" si="86"/>
        <v>'PD-LGD-EL REA'</v>
      </c>
      <c r="B1039" s="22"/>
      <c r="C1039" s="22" t="str">
        <f>'PD-LGD-EL REA'!B90</f>
        <v>Erhvervseksponeringer</v>
      </c>
      <c r="D1039" s="123" t="str">
        <f>'PD-LGD-EL REA'!K90</f>
        <v>REA_LGD_DK_Erhv</v>
      </c>
      <c r="E1039" s="22">
        <f>'PD-LGD-EL REA'!C90</f>
        <v>0</v>
      </c>
      <c r="F1039" s="22">
        <f>'PD-LGD-EL REA'!D90</f>
        <v>0</v>
      </c>
      <c r="G1039" s="22">
        <f>'PD-LGD-EL REA'!E90</f>
        <v>0</v>
      </c>
      <c r="H1039" s="22">
        <f>'PD-LGD-EL REA'!F90</f>
        <v>0</v>
      </c>
      <c r="I1039" s="22">
        <f>'PD-LGD-EL REA'!G90</f>
        <v>0</v>
      </c>
      <c r="J1039" s="22">
        <f>'PD-LGD-EL REA'!H90</f>
        <v>0</v>
      </c>
      <c r="K1039" s="22">
        <f>'PD-LGD-EL REA'!I90</f>
        <v>0</v>
      </c>
      <c r="L1039" s="404"/>
      <c r="M1039" s="404"/>
      <c r="N1039" s="404"/>
      <c r="O1039" s="404"/>
      <c r="Q1039" s="15">
        <f t="shared" si="87"/>
        <v>15</v>
      </c>
      <c r="R1039" s="15" t="str">
        <f t="shared" ca="1" si="88"/>
        <v>'PD-LGD-EL REA'!C90</v>
      </c>
    </row>
    <row r="1040" spans="1:18">
      <c r="A1040" s="22" t="str">
        <f t="shared" ca="1" si="86"/>
        <v>'PD-LGD-EL REA'</v>
      </c>
      <c r="B1040" s="22"/>
      <c r="C1040" s="22" t="str">
        <f>'PD-LGD-EL REA'!B91</f>
        <v>Detaileksponeringer</v>
      </c>
      <c r="D1040" s="123" t="str">
        <f>'PD-LGD-EL REA'!K91</f>
        <v>REA_LGD_DK_Detail</v>
      </c>
      <c r="E1040" s="22">
        <f>'PD-LGD-EL REA'!C91</f>
        <v>0</v>
      </c>
      <c r="F1040" s="22">
        <f>'PD-LGD-EL REA'!D91</f>
        <v>0</v>
      </c>
      <c r="G1040" s="22">
        <f>'PD-LGD-EL REA'!E91</f>
        <v>0</v>
      </c>
      <c r="H1040" s="22">
        <f>'PD-LGD-EL REA'!F91</f>
        <v>0</v>
      </c>
      <c r="I1040" s="22">
        <f>'PD-LGD-EL REA'!G91</f>
        <v>0</v>
      </c>
      <c r="J1040" s="22">
        <f>'PD-LGD-EL REA'!H91</f>
        <v>0</v>
      </c>
      <c r="K1040" s="22">
        <f>'PD-LGD-EL REA'!I91</f>
        <v>0</v>
      </c>
      <c r="L1040" s="404"/>
      <c r="M1040" s="404"/>
      <c r="N1040" s="404"/>
      <c r="O1040" s="404"/>
      <c r="Q1040" s="15">
        <f t="shared" si="87"/>
        <v>17</v>
      </c>
      <c r="R1040" s="15" t="str">
        <f t="shared" ca="1" si="88"/>
        <v>'PD-LGD-EL REA'!C91</v>
      </c>
    </row>
    <row r="1041" spans="1:18">
      <c r="A1041" s="22" t="str">
        <f t="shared" ca="1" si="86"/>
        <v>'PD-LGD-EL REA'</v>
      </c>
      <c r="B1041" s="22"/>
      <c r="C1041" s="22" t="str">
        <f>'PD-LGD-EL REA'!B92</f>
        <v>Danske krediteksponeringer i alt</v>
      </c>
      <c r="D1041" s="123" t="str">
        <f>'PD-LGD-EL REA'!K92</f>
        <v>REA_LGD_DK_Ialt</v>
      </c>
      <c r="E1041" s="22">
        <f>'PD-LGD-EL REA'!C92</f>
        <v>0</v>
      </c>
      <c r="F1041" s="22">
        <f>'PD-LGD-EL REA'!D92</f>
        <v>0</v>
      </c>
      <c r="G1041" s="22">
        <f>'PD-LGD-EL REA'!E92</f>
        <v>0</v>
      </c>
      <c r="H1041" s="22">
        <f>'PD-LGD-EL REA'!F92</f>
        <v>0</v>
      </c>
      <c r="I1041" s="22">
        <f>'PD-LGD-EL REA'!G92</f>
        <v>0</v>
      </c>
      <c r="J1041" s="22">
        <f>'PD-LGD-EL REA'!H92</f>
        <v>0</v>
      </c>
      <c r="K1041" s="22">
        <f>'PD-LGD-EL REA'!I92</f>
        <v>0</v>
      </c>
      <c r="L1041" s="404"/>
      <c r="M1041" s="404"/>
      <c r="N1041" s="404"/>
      <c r="O1041" s="404"/>
      <c r="Q1041" s="15">
        <f t="shared" si="87"/>
        <v>15</v>
      </c>
      <c r="R1041" s="15" t="str">
        <f t="shared" ca="1" si="88"/>
        <v>'PD-LGD-EL REA'!C92</v>
      </c>
    </row>
    <row r="1042" spans="1:18">
      <c r="A1042" s="22" t="str">
        <f t="shared" ca="1" si="86"/>
        <v>'PD-LGD-EL REA'</v>
      </c>
      <c r="B1042" s="22"/>
      <c r="C1042" s="22" t="str">
        <f>'PD-LGD-EL REA'!B95</f>
        <v>Statseksponeringer</v>
      </c>
      <c r="D1042" s="123" t="str">
        <f>'PD-LGD-EL REA'!K95</f>
        <v>REA_LGD_Udenl_Stat</v>
      </c>
      <c r="E1042" s="22">
        <f>'PD-LGD-EL REA'!C95</f>
        <v>0</v>
      </c>
      <c r="F1042" s="22">
        <f>'PD-LGD-EL REA'!D95</f>
        <v>0</v>
      </c>
      <c r="G1042" s="22">
        <f>'PD-LGD-EL REA'!E95</f>
        <v>0</v>
      </c>
      <c r="H1042" s="22">
        <f>'PD-LGD-EL REA'!F95</f>
        <v>0</v>
      </c>
      <c r="I1042" s="22">
        <f>'PD-LGD-EL REA'!G95</f>
        <v>0</v>
      </c>
      <c r="J1042" s="22">
        <f>'PD-LGD-EL REA'!H95</f>
        <v>0</v>
      </c>
      <c r="K1042" s="22">
        <f>'PD-LGD-EL REA'!I95</f>
        <v>0</v>
      </c>
      <c r="L1042" s="404"/>
      <c r="M1042" s="404"/>
      <c r="N1042" s="404"/>
      <c r="O1042" s="404"/>
      <c r="Q1042" s="15">
        <f t="shared" si="87"/>
        <v>18</v>
      </c>
      <c r="R1042" s="15" t="str">
        <f t="shared" ca="1" si="88"/>
        <v>'PD-LGD-EL REA'!C95</v>
      </c>
    </row>
    <row r="1043" spans="1:18">
      <c r="A1043" s="22" t="str">
        <f t="shared" ca="1" si="86"/>
        <v>'PD-LGD-EL REA'</v>
      </c>
      <c r="B1043" s="22"/>
      <c r="C1043" s="22" t="str">
        <f>'PD-LGD-EL REA'!B96</f>
        <v>Instituteksponeringer</v>
      </c>
      <c r="D1043" s="123" t="str">
        <f>'PD-LGD-EL REA'!K96</f>
        <v>REA_LGD_Udenl_Inst</v>
      </c>
      <c r="E1043" s="22">
        <f>'PD-LGD-EL REA'!C96</f>
        <v>0</v>
      </c>
      <c r="F1043" s="22">
        <f>'PD-LGD-EL REA'!D96</f>
        <v>0</v>
      </c>
      <c r="G1043" s="22">
        <f>'PD-LGD-EL REA'!E96</f>
        <v>0</v>
      </c>
      <c r="H1043" s="22">
        <f>'PD-LGD-EL REA'!F96</f>
        <v>0</v>
      </c>
      <c r="I1043" s="22">
        <f>'PD-LGD-EL REA'!G96</f>
        <v>0</v>
      </c>
      <c r="J1043" s="22">
        <f>'PD-LGD-EL REA'!H96</f>
        <v>0</v>
      </c>
      <c r="K1043" s="22">
        <f>'PD-LGD-EL REA'!I96</f>
        <v>0</v>
      </c>
      <c r="L1043" s="404"/>
      <c r="M1043" s="404"/>
      <c r="N1043" s="404"/>
      <c r="O1043" s="404"/>
      <c r="Q1043" s="15">
        <f t="shared" si="87"/>
        <v>18</v>
      </c>
      <c r="R1043" s="15" t="str">
        <f t="shared" ca="1" si="88"/>
        <v>'PD-LGD-EL REA'!C96</v>
      </c>
    </row>
    <row r="1044" spans="1:18">
      <c r="A1044" s="22" t="str">
        <f t="shared" ca="1" si="86"/>
        <v>'PD-LGD-EL REA'</v>
      </c>
      <c r="B1044" s="22"/>
      <c r="C1044" s="22" t="str">
        <f>'PD-LGD-EL REA'!B97</f>
        <v>Erhvervseksponeringer</v>
      </c>
      <c r="D1044" s="123" t="str">
        <f>'PD-LGD-EL REA'!K97</f>
        <v>REA_LGD_Udenl_Erhv</v>
      </c>
      <c r="E1044" s="22">
        <f>'PD-LGD-EL REA'!C97</f>
        <v>0</v>
      </c>
      <c r="F1044" s="22">
        <f>'PD-LGD-EL REA'!D97</f>
        <v>0</v>
      </c>
      <c r="G1044" s="22">
        <f>'PD-LGD-EL REA'!E97</f>
        <v>0</v>
      </c>
      <c r="H1044" s="22">
        <f>'PD-LGD-EL REA'!F97</f>
        <v>0</v>
      </c>
      <c r="I1044" s="22">
        <f>'PD-LGD-EL REA'!G97</f>
        <v>0</v>
      </c>
      <c r="J1044" s="22">
        <f>'PD-LGD-EL REA'!H97</f>
        <v>0</v>
      </c>
      <c r="K1044" s="22">
        <f>'PD-LGD-EL REA'!I97</f>
        <v>0</v>
      </c>
      <c r="L1044" s="404"/>
      <c r="M1044" s="404"/>
      <c r="N1044" s="404"/>
      <c r="O1044" s="404"/>
      <c r="Q1044" s="15">
        <f t="shared" si="87"/>
        <v>18</v>
      </c>
      <c r="R1044" s="15" t="str">
        <f t="shared" ca="1" si="88"/>
        <v>'PD-LGD-EL REA'!C97</v>
      </c>
    </row>
    <row r="1045" spans="1:18">
      <c r="A1045" s="22" t="str">
        <f t="shared" ca="1" si="86"/>
        <v>'PD-LGD-EL REA'</v>
      </c>
      <c r="B1045" s="22"/>
      <c r="C1045" s="22" t="str">
        <f>'PD-LGD-EL REA'!B98</f>
        <v>Detaileksponeringer</v>
      </c>
      <c r="D1045" s="123" t="str">
        <f>'PD-LGD-EL REA'!K98</f>
        <v>REA_LGD_Udenl_Detail</v>
      </c>
      <c r="E1045" s="22">
        <f>'PD-LGD-EL REA'!C98</f>
        <v>0</v>
      </c>
      <c r="F1045" s="22">
        <f>'PD-LGD-EL REA'!D98</f>
        <v>0</v>
      </c>
      <c r="G1045" s="22">
        <f>'PD-LGD-EL REA'!E98</f>
        <v>0</v>
      </c>
      <c r="H1045" s="22">
        <f>'PD-LGD-EL REA'!F98</f>
        <v>0</v>
      </c>
      <c r="I1045" s="22">
        <f>'PD-LGD-EL REA'!G98</f>
        <v>0</v>
      </c>
      <c r="J1045" s="22">
        <f>'PD-LGD-EL REA'!H98</f>
        <v>0</v>
      </c>
      <c r="K1045" s="22">
        <f>'PD-LGD-EL REA'!I98</f>
        <v>0</v>
      </c>
      <c r="L1045" s="404"/>
      <c r="M1045" s="404"/>
      <c r="N1045" s="404"/>
      <c r="O1045" s="404"/>
      <c r="Q1045" s="15">
        <f t="shared" si="87"/>
        <v>20</v>
      </c>
      <c r="R1045" s="15" t="str">
        <f t="shared" ca="1" si="88"/>
        <v>'PD-LGD-EL REA'!C98</v>
      </c>
    </row>
    <row r="1046" spans="1:18">
      <c r="A1046" s="22" t="str">
        <f t="shared" ca="1" si="86"/>
        <v>'PD-LGD-EL REA'</v>
      </c>
      <c r="B1046" s="22"/>
      <c r="C1046" s="22" t="str">
        <f>'PD-LGD-EL REA'!B99</f>
        <v>Udenlandske krediteksponeringer i alt</v>
      </c>
      <c r="D1046" s="123" t="str">
        <f>'PD-LGD-EL REA'!K99</f>
        <v>REA_LGD_Udenl_Ialt</v>
      </c>
      <c r="E1046" s="22">
        <f>'PD-LGD-EL REA'!C99</f>
        <v>0</v>
      </c>
      <c r="F1046" s="22">
        <f>'PD-LGD-EL REA'!D99</f>
        <v>0</v>
      </c>
      <c r="G1046" s="22">
        <f>'PD-LGD-EL REA'!E99</f>
        <v>0</v>
      </c>
      <c r="H1046" s="22">
        <f>'PD-LGD-EL REA'!F99</f>
        <v>0</v>
      </c>
      <c r="I1046" s="22">
        <f>'PD-LGD-EL REA'!G99</f>
        <v>0</v>
      </c>
      <c r="J1046" s="22">
        <f>'PD-LGD-EL REA'!H99</f>
        <v>0</v>
      </c>
      <c r="K1046" s="22">
        <f>'PD-LGD-EL REA'!I99</f>
        <v>0</v>
      </c>
      <c r="L1046" s="404"/>
      <c r="M1046" s="404"/>
      <c r="N1046" s="404"/>
      <c r="O1046" s="404"/>
      <c r="Q1046" s="15">
        <f t="shared" si="87"/>
        <v>18</v>
      </c>
      <c r="R1046" s="15" t="str">
        <f t="shared" ca="1" si="88"/>
        <v>'PD-LGD-EL REA'!C99</v>
      </c>
    </row>
    <row r="1047" spans="1:18">
      <c r="A1047" s="22" t="str">
        <f t="shared" ca="1" si="86"/>
        <v>'PD-LGD-EL REA'</v>
      </c>
      <c r="B1047" s="22"/>
      <c r="C1047" s="22" t="str">
        <f>'PD-LGD-EL REA'!B102</f>
        <v>Statseksponeringer</v>
      </c>
      <c r="D1047" s="123" t="str">
        <f>'PD-LGD-EL REA'!K102</f>
        <v>REA_LGD_Stat</v>
      </c>
      <c r="E1047" s="22">
        <f>'PD-LGD-EL REA'!C102</f>
        <v>0</v>
      </c>
      <c r="F1047" s="22">
        <f>'PD-LGD-EL REA'!D102</f>
        <v>0</v>
      </c>
      <c r="G1047" s="22">
        <f>'PD-LGD-EL REA'!E102</f>
        <v>0</v>
      </c>
      <c r="H1047" s="22">
        <f>'PD-LGD-EL REA'!F102</f>
        <v>0</v>
      </c>
      <c r="I1047" s="22">
        <f>'PD-LGD-EL REA'!G102</f>
        <v>0</v>
      </c>
      <c r="J1047" s="22">
        <f>'PD-LGD-EL REA'!H102</f>
        <v>0</v>
      </c>
      <c r="K1047" s="22">
        <f>'PD-LGD-EL REA'!I102</f>
        <v>0</v>
      </c>
      <c r="L1047" s="404"/>
      <c r="M1047" s="404"/>
      <c r="N1047" s="404"/>
      <c r="O1047" s="404"/>
      <c r="Q1047" s="15">
        <f t="shared" si="87"/>
        <v>12</v>
      </c>
      <c r="R1047" s="15" t="str">
        <f t="shared" ca="1" si="88"/>
        <v>'PD-LGD-EL REA'!C102</v>
      </c>
    </row>
    <row r="1048" spans="1:18">
      <c r="A1048" s="22" t="str">
        <f t="shared" ca="1" si="86"/>
        <v>'PD-LGD-EL REA'</v>
      </c>
      <c r="B1048" s="22"/>
      <c r="C1048" s="22" t="str">
        <f>'PD-LGD-EL REA'!B103</f>
        <v>Instituteksponeringer</v>
      </c>
      <c r="D1048" s="123" t="str">
        <f>'PD-LGD-EL REA'!K103</f>
        <v>REA_LGD_Inst</v>
      </c>
      <c r="E1048" s="22">
        <f>'PD-LGD-EL REA'!C103</f>
        <v>0</v>
      </c>
      <c r="F1048" s="22">
        <f>'PD-LGD-EL REA'!D103</f>
        <v>0</v>
      </c>
      <c r="G1048" s="22">
        <f>'PD-LGD-EL REA'!E103</f>
        <v>0</v>
      </c>
      <c r="H1048" s="22">
        <f>'PD-LGD-EL REA'!F103</f>
        <v>0</v>
      </c>
      <c r="I1048" s="22">
        <f>'PD-LGD-EL REA'!G103</f>
        <v>0</v>
      </c>
      <c r="J1048" s="22">
        <f>'PD-LGD-EL REA'!H103</f>
        <v>0</v>
      </c>
      <c r="K1048" s="22">
        <f>'PD-LGD-EL REA'!I103</f>
        <v>0</v>
      </c>
      <c r="L1048" s="404"/>
      <c r="M1048" s="404"/>
      <c r="N1048" s="404"/>
      <c r="O1048" s="404"/>
      <c r="Q1048" s="15">
        <f t="shared" si="87"/>
        <v>12</v>
      </c>
      <c r="R1048" s="15" t="str">
        <f t="shared" ca="1" si="88"/>
        <v>'PD-LGD-EL REA'!C103</v>
      </c>
    </row>
    <row r="1049" spans="1:18">
      <c r="A1049" s="22" t="str">
        <f t="shared" ca="1" si="86"/>
        <v>'PD-LGD-EL REA'</v>
      </c>
      <c r="B1049" s="22"/>
      <c r="C1049" s="22" t="str">
        <f>'PD-LGD-EL REA'!B104</f>
        <v>Erhvervseksponeringer</v>
      </c>
      <c r="D1049" s="123" t="str">
        <f>'PD-LGD-EL REA'!K104</f>
        <v>REA_LGD_Erhv</v>
      </c>
      <c r="E1049" s="22">
        <f>'PD-LGD-EL REA'!C104</f>
        <v>0</v>
      </c>
      <c r="F1049" s="22">
        <f>'PD-LGD-EL REA'!D104</f>
        <v>0</v>
      </c>
      <c r="G1049" s="22">
        <f>'PD-LGD-EL REA'!E104</f>
        <v>0</v>
      </c>
      <c r="H1049" s="22">
        <f>'PD-LGD-EL REA'!F104</f>
        <v>0</v>
      </c>
      <c r="I1049" s="22">
        <f>'PD-LGD-EL REA'!G104</f>
        <v>0</v>
      </c>
      <c r="J1049" s="22">
        <f>'PD-LGD-EL REA'!H104</f>
        <v>0</v>
      </c>
      <c r="K1049" s="22">
        <f>'PD-LGD-EL REA'!I104</f>
        <v>0</v>
      </c>
      <c r="L1049" s="404"/>
      <c r="M1049" s="404"/>
      <c r="N1049" s="404"/>
      <c r="O1049" s="404"/>
      <c r="Q1049" s="15">
        <f t="shared" si="87"/>
        <v>12</v>
      </c>
      <c r="R1049" s="15" t="str">
        <f t="shared" ca="1" si="88"/>
        <v>'PD-LGD-EL REA'!C104</v>
      </c>
    </row>
    <row r="1050" spans="1:18">
      <c r="A1050" s="22" t="str">
        <f t="shared" ca="1" si="86"/>
        <v>'PD-LGD-EL REA'</v>
      </c>
      <c r="B1050" s="22"/>
      <c r="C1050" s="22" t="str">
        <f>'PD-LGD-EL REA'!B105</f>
        <v>Detaileksponeringer</v>
      </c>
      <c r="D1050" s="123" t="str">
        <f>'PD-LGD-EL REA'!K105</f>
        <v>REA_LGD_Detail</v>
      </c>
      <c r="E1050" s="22">
        <f>'PD-LGD-EL REA'!C105</f>
        <v>0</v>
      </c>
      <c r="F1050" s="22">
        <f>'PD-LGD-EL REA'!D105</f>
        <v>0</v>
      </c>
      <c r="G1050" s="22">
        <f>'PD-LGD-EL REA'!E105</f>
        <v>0</v>
      </c>
      <c r="H1050" s="22">
        <f>'PD-LGD-EL REA'!F105</f>
        <v>0</v>
      </c>
      <c r="I1050" s="22">
        <f>'PD-LGD-EL REA'!G105</f>
        <v>0</v>
      </c>
      <c r="J1050" s="22">
        <f>'PD-LGD-EL REA'!H105</f>
        <v>0</v>
      </c>
      <c r="K1050" s="22">
        <f>'PD-LGD-EL REA'!I105</f>
        <v>0</v>
      </c>
      <c r="L1050" s="404"/>
      <c r="M1050" s="404"/>
      <c r="N1050" s="404"/>
      <c r="O1050" s="404"/>
      <c r="Q1050" s="15">
        <f t="shared" si="87"/>
        <v>14</v>
      </c>
      <c r="R1050" s="15" t="str">
        <f t="shared" ca="1" si="88"/>
        <v>'PD-LGD-EL REA'!C105</v>
      </c>
    </row>
    <row r="1051" spans="1:18">
      <c r="A1051" s="22" t="str">
        <f t="shared" ca="1" si="86"/>
        <v>'PD-LGD-EL REA'</v>
      </c>
      <c r="B1051" s="22"/>
      <c r="C1051" s="22" t="str">
        <f>'PD-LGD-EL REA'!B106</f>
        <v>Samlede krediteksponeringer i alt</v>
      </c>
      <c r="D1051" s="123" t="str">
        <f>'PD-LGD-EL REA'!K106</f>
        <v>REA_LGD_Ialt</v>
      </c>
      <c r="E1051" s="22">
        <f>'PD-LGD-EL REA'!C106</f>
        <v>0</v>
      </c>
      <c r="F1051" s="22">
        <f>'PD-LGD-EL REA'!D106</f>
        <v>0</v>
      </c>
      <c r="G1051" s="22">
        <f>'PD-LGD-EL REA'!E106</f>
        <v>0</v>
      </c>
      <c r="H1051" s="22">
        <f>'PD-LGD-EL REA'!F106</f>
        <v>0</v>
      </c>
      <c r="I1051" s="22">
        <f>'PD-LGD-EL REA'!G106</f>
        <v>0</v>
      </c>
      <c r="J1051" s="22">
        <f>'PD-LGD-EL REA'!H106</f>
        <v>0</v>
      </c>
      <c r="K1051" s="22">
        <f>'PD-LGD-EL REA'!I106</f>
        <v>0</v>
      </c>
      <c r="L1051" s="404"/>
      <c r="M1051" s="404"/>
      <c r="N1051" s="404"/>
      <c r="O1051" s="404"/>
      <c r="Q1051" s="15">
        <f t="shared" si="87"/>
        <v>12</v>
      </c>
      <c r="R1051" s="15" t="str">
        <f t="shared" ca="1" si="88"/>
        <v>'PD-LGD-EL REA'!C106</v>
      </c>
    </row>
    <row r="1052" spans="1:18">
      <c r="A1052" s="22" t="str">
        <f t="shared" ca="1" si="86"/>
        <v>'PD-LGD-EL REA'</v>
      </c>
      <c r="B1052" s="22" t="str">
        <f>'PD-LGD-EL REA'!A109</f>
        <v>Eksponeringsvægtet gennemsnitlig EL (ultimo året) for eksponeringer under 
IRB-metoden - REA</v>
      </c>
      <c r="C1052" s="22" t="str">
        <f>'PD-LGD-EL REA'!B114</f>
        <v>Statseksponeringer</v>
      </c>
      <c r="D1052" s="123" t="str">
        <f>'PD-LGD-EL REA'!K114</f>
        <v>REA_EL_DK_ExDef_Stat</v>
      </c>
      <c r="E1052" s="22">
        <f>'PD-LGD-EL REA'!C114</f>
        <v>0</v>
      </c>
      <c r="F1052" s="22">
        <f>'PD-LGD-EL REA'!D114</f>
        <v>0</v>
      </c>
      <c r="G1052" s="22">
        <f>'PD-LGD-EL REA'!E114</f>
        <v>0</v>
      </c>
      <c r="H1052" s="22">
        <f>'PD-LGD-EL REA'!F114</f>
        <v>0</v>
      </c>
      <c r="I1052" s="22">
        <f>'PD-LGD-EL REA'!G114</f>
        <v>0</v>
      </c>
      <c r="J1052" s="22">
        <f>'PD-LGD-EL REA'!H114</f>
        <v>0</v>
      </c>
      <c r="K1052" s="22">
        <f>'PD-LGD-EL REA'!I114</f>
        <v>0</v>
      </c>
      <c r="L1052" s="404"/>
      <c r="M1052" s="404"/>
      <c r="N1052" s="404"/>
      <c r="O1052" s="404"/>
      <c r="Q1052" s="15">
        <f t="shared" si="87"/>
        <v>20</v>
      </c>
      <c r="R1052" s="15" t="str">
        <f t="shared" ca="1" si="88"/>
        <v>'PD-LGD-EL REA'!C114</v>
      </c>
    </row>
    <row r="1053" spans="1:18">
      <c r="A1053" s="22" t="str">
        <f t="shared" ca="1" si="86"/>
        <v>'PD-LGD-EL REA'</v>
      </c>
      <c r="B1053" s="22"/>
      <c r="C1053" s="22" t="str">
        <f>'PD-LGD-EL REA'!B115</f>
        <v>Instituteksponeringer</v>
      </c>
      <c r="D1053" s="123" t="str">
        <f>'PD-LGD-EL REA'!K115</f>
        <v>REA_EL_DK_ExDef_Inst</v>
      </c>
      <c r="E1053" s="22">
        <f>'PD-LGD-EL REA'!C115</f>
        <v>0</v>
      </c>
      <c r="F1053" s="22">
        <f>'PD-LGD-EL REA'!D115</f>
        <v>0</v>
      </c>
      <c r="G1053" s="22">
        <f>'PD-LGD-EL REA'!E115</f>
        <v>0</v>
      </c>
      <c r="H1053" s="22">
        <f>'PD-LGD-EL REA'!F115</f>
        <v>0</v>
      </c>
      <c r="I1053" s="22">
        <f>'PD-LGD-EL REA'!G115</f>
        <v>0</v>
      </c>
      <c r="J1053" s="22">
        <f>'PD-LGD-EL REA'!H115</f>
        <v>0</v>
      </c>
      <c r="K1053" s="22">
        <f>'PD-LGD-EL REA'!I115</f>
        <v>0</v>
      </c>
      <c r="L1053" s="404"/>
      <c r="M1053" s="404"/>
      <c r="N1053" s="404"/>
      <c r="O1053" s="404"/>
      <c r="Q1053" s="15">
        <f t="shared" si="87"/>
        <v>20</v>
      </c>
      <c r="R1053" s="15" t="str">
        <f t="shared" ca="1" si="88"/>
        <v>'PD-LGD-EL REA'!C115</v>
      </c>
    </row>
    <row r="1054" spans="1:18">
      <c r="A1054" s="22" t="str">
        <f t="shared" ca="1" si="86"/>
        <v>'PD-LGD-EL REA'</v>
      </c>
      <c r="B1054" s="22"/>
      <c r="C1054" s="22" t="str">
        <f>'PD-LGD-EL REA'!B116</f>
        <v>Erhvervseksponeringer</v>
      </c>
      <c r="D1054" s="123" t="str">
        <f>'PD-LGD-EL REA'!K116</f>
        <v>REA_EL_DK_ExDef_Erhv</v>
      </c>
      <c r="E1054" s="22">
        <f>'PD-LGD-EL REA'!C116</f>
        <v>0</v>
      </c>
      <c r="F1054" s="22">
        <f>'PD-LGD-EL REA'!D116</f>
        <v>0</v>
      </c>
      <c r="G1054" s="22">
        <f>'PD-LGD-EL REA'!E116</f>
        <v>0</v>
      </c>
      <c r="H1054" s="22">
        <f>'PD-LGD-EL REA'!F116</f>
        <v>0</v>
      </c>
      <c r="I1054" s="22">
        <f>'PD-LGD-EL REA'!G116</f>
        <v>0</v>
      </c>
      <c r="J1054" s="22">
        <f>'PD-LGD-EL REA'!H116</f>
        <v>0</v>
      </c>
      <c r="K1054" s="22">
        <f>'PD-LGD-EL REA'!I116</f>
        <v>0</v>
      </c>
      <c r="L1054" s="404"/>
      <c r="M1054" s="404"/>
      <c r="N1054" s="404"/>
      <c r="O1054" s="404"/>
      <c r="Q1054" s="15">
        <f t="shared" si="87"/>
        <v>20</v>
      </c>
      <c r="R1054" s="15" t="str">
        <f t="shared" ca="1" si="88"/>
        <v>'PD-LGD-EL REA'!C116</v>
      </c>
    </row>
    <row r="1055" spans="1:18">
      <c r="A1055" s="22" t="str">
        <f t="shared" ca="1" si="86"/>
        <v>'PD-LGD-EL REA'</v>
      </c>
      <c r="B1055" s="22"/>
      <c r="C1055" s="22" t="str">
        <f>'PD-LGD-EL REA'!B117</f>
        <v>Detaileksponeringer</v>
      </c>
      <c r="D1055" s="123" t="str">
        <f>'PD-LGD-EL REA'!K117</f>
        <v>REA_EL_DK_ExDef_Detail</v>
      </c>
      <c r="E1055" s="22">
        <f>'PD-LGD-EL REA'!C117</f>
        <v>0</v>
      </c>
      <c r="F1055" s="22">
        <f>'PD-LGD-EL REA'!D117</f>
        <v>0</v>
      </c>
      <c r="G1055" s="22">
        <f>'PD-LGD-EL REA'!E117</f>
        <v>0</v>
      </c>
      <c r="H1055" s="22">
        <f>'PD-LGD-EL REA'!F117</f>
        <v>0</v>
      </c>
      <c r="I1055" s="22">
        <f>'PD-LGD-EL REA'!G117</f>
        <v>0</v>
      </c>
      <c r="J1055" s="22">
        <f>'PD-LGD-EL REA'!H117</f>
        <v>0</v>
      </c>
      <c r="K1055" s="22">
        <f>'PD-LGD-EL REA'!I117</f>
        <v>0</v>
      </c>
      <c r="L1055" s="404"/>
      <c r="M1055" s="404"/>
      <c r="N1055" s="404"/>
      <c r="O1055" s="404"/>
      <c r="Q1055" s="15">
        <f t="shared" si="87"/>
        <v>22</v>
      </c>
      <c r="R1055" s="15" t="str">
        <f t="shared" ca="1" si="88"/>
        <v>'PD-LGD-EL REA'!C117</v>
      </c>
    </row>
    <row r="1056" spans="1:18">
      <c r="A1056" s="22" t="str">
        <f t="shared" ca="1" si="86"/>
        <v>'PD-LGD-EL REA'</v>
      </c>
      <c r="B1056" s="22"/>
      <c r="C1056" s="22" t="str">
        <f>'PD-LGD-EL REA'!B118</f>
        <v>Danske krediteksponeringer i alt</v>
      </c>
      <c r="D1056" s="123" t="str">
        <f>'PD-LGD-EL REA'!K118</f>
        <v>REA_EL_DK_ExDef_Ialt</v>
      </c>
      <c r="E1056" s="22">
        <f>'PD-LGD-EL REA'!C118</f>
        <v>0</v>
      </c>
      <c r="F1056" s="22">
        <f>'PD-LGD-EL REA'!D118</f>
        <v>0</v>
      </c>
      <c r="G1056" s="22">
        <f>'PD-LGD-EL REA'!E118</f>
        <v>0</v>
      </c>
      <c r="H1056" s="22">
        <f>'PD-LGD-EL REA'!F118</f>
        <v>0</v>
      </c>
      <c r="I1056" s="22">
        <f>'PD-LGD-EL REA'!G118</f>
        <v>0</v>
      </c>
      <c r="J1056" s="22">
        <f>'PD-LGD-EL REA'!H118</f>
        <v>0</v>
      </c>
      <c r="K1056" s="22">
        <f>'PD-LGD-EL REA'!I118</f>
        <v>0</v>
      </c>
      <c r="L1056" s="404"/>
      <c r="M1056" s="404"/>
      <c r="N1056" s="404"/>
      <c r="O1056" s="404"/>
      <c r="Q1056" s="15">
        <f t="shared" si="87"/>
        <v>20</v>
      </c>
      <c r="R1056" s="15" t="str">
        <f t="shared" ca="1" si="88"/>
        <v>'PD-LGD-EL REA'!C118</v>
      </c>
    </row>
    <row r="1057" spans="1:18">
      <c r="A1057" s="22" t="str">
        <f t="shared" ca="1" si="86"/>
        <v>'PD-LGD-EL REA'</v>
      </c>
      <c r="B1057" s="22"/>
      <c r="C1057" s="22" t="str">
        <f>'PD-LGD-EL REA'!B121</f>
        <v>Statseksponeringer</v>
      </c>
      <c r="D1057" s="123" t="str">
        <f>'PD-LGD-EL REA'!K121</f>
        <v>REA_EL_Udenl_ExDef_Stat</v>
      </c>
      <c r="E1057" s="22">
        <f>'PD-LGD-EL REA'!C121</f>
        <v>0</v>
      </c>
      <c r="F1057" s="22">
        <f>'PD-LGD-EL REA'!D121</f>
        <v>0</v>
      </c>
      <c r="G1057" s="22">
        <f>'PD-LGD-EL REA'!E121</f>
        <v>0</v>
      </c>
      <c r="H1057" s="22">
        <f>'PD-LGD-EL REA'!F121</f>
        <v>0</v>
      </c>
      <c r="I1057" s="22">
        <f>'PD-LGD-EL REA'!G121</f>
        <v>0</v>
      </c>
      <c r="J1057" s="22">
        <f>'PD-LGD-EL REA'!H121</f>
        <v>0</v>
      </c>
      <c r="K1057" s="22">
        <f>'PD-LGD-EL REA'!I121</f>
        <v>0</v>
      </c>
      <c r="L1057" s="404"/>
      <c r="M1057" s="404"/>
      <c r="N1057" s="404"/>
      <c r="O1057" s="404"/>
      <c r="Q1057" s="15">
        <f t="shared" si="87"/>
        <v>23</v>
      </c>
      <c r="R1057" s="15" t="str">
        <f t="shared" ca="1" si="88"/>
        <v>'PD-LGD-EL REA'!C121</v>
      </c>
    </row>
    <row r="1058" spans="1:18">
      <c r="A1058" s="22" t="str">
        <f t="shared" ca="1" si="86"/>
        <v>'PD-LGD-EL REA'</v>
      </c>
      <c r="B1058" s="22"/>
      <c r="C1058" s="22" t="str">
        <f>'PD-LGD-EL REA'!B122</f>
        <v>Instituteksponeringer</v>
      </c>
      <c r="D1058" s="123" t="str">
        <f>'PD-LGD-EL REA'!K122</f>
        <v>REA_EL_Udenl_ExDef_Inst</v>
      </c>
      <c r="E1058" s="22">
        <f>'PD-LGD-EL REA'!C122</f>
        <v>0</v>
      </c>
      <c r="F1058" s="22">
        <f>'PD-LGD-EL REA'!D122</f>
        <v>0</v>
      </c>
      <c r="G1058" s="22">
        <f>'PD-LGD-EL REA'!E122</f>
        <v>0</v>
      </c>
      <c r="H1058" s="22">
        <f>'PD-LGD-EL REA'!F122</f>
        <v>0</v>
      </c>
      <c r="I1058" s="22">
        <f>'PD-LGD-EL REA'!G122</f>
        <v>0</v>
      </c>
      <c r="J1058" s="22">
        <f>'PD-LGD-EL REA'!H122</f>
        <v>0</v>
      </c>
      <c r="K1058" s="22">
        <f>'PD-LGD-EL REA'!I122</f>
        <v>0</v>
      </c>
      <c r="L1058" s="404"/>
      <c r="M1058" s="404"/>
      <c r="N1058" s="404"/>
      <c r="O1058" s="404"/>
      <c r="Q1058" s="15">
        <f t="shared" si="87"/>
        <v>23</v>
      </c>
      <c r="R1058" s="15" t="str">
        <f t="shared" ca="1" si="88"/>
        <v>'PD-LGD-EL REA'!C122</v>
      </c>
    </row>
    <row r="1059" spans="1:18">
      <c r="A1059" s="22" t="str">
        <f t="shared" ca="1" si="86"/>
        <v>'PD-LGD-EL REA'</v>
      </c>
      <c r="B1059" s="22"/>
      <c r="C1059" s="22" t="str">
        <f>'PD-LGD-EL REA'!B123</f>
        <v>Erhvervseksponeringer</v>
      </c>
      <c r="D1059" s="123" t="str">
        <f>'PD-LGD-EL REA'!K123</f>
        <v>REA_EL_Udenl_ExDef_Erhv</v>
      </c>
      <c r="E1059" s="22">
        <f>'PD-LGD-EL REA'!C123</f>
        <v>0</v>
      </c>
      <c r="F1059" s="22">
        <f>'PD-LGD-EL REA'!D123</f>
        <v>0</v>
      </c>
      <c r="G1059" s="22">
        <f>'PD-LGD-EL REA'!E123</f>
        <v>0</v>
      </c>
      <c r="H1059" s="22">
        <f>'PD-LGD-EL REA'!F123</f>
        <v>0</v>
      </c>
      <c r="I1059" s="22">
        <f>'PD-LGD-EL REA'!G123</f>
        <v>0</v>
      </c>
      <c r="J1059" s="22">
        <f>'PD-LGD-EL REA'!H123</f>
        <v>0</v>
      </c>
      <c r="K1059" s="22">
        <f>'PD-LGD-EL REA'!I123</f>
        <v>0</v>
      </c>
      <c r="L1059" s="404"/>
      <c r="M1059" s="404"/>
      <c r="N1059" s="404"/>
      <c r="O1059" s="404"/>
      <c r="Q1059" s="15">
        <f t="shared" si="87"/>
        <v>23</v>
      </c>
      <c r="R1059" s="15" t="str">
        <f t="shared" ca="1" si="88"/>
        <v>'PD-LGD-EL REA'!C123</v>
      </c>
    </row>
    <row r="1060" spans="1:18">
      <c r="A1060" s="22" t="str">
        <f t="shared" ca="1" si="86"/>
        <v>'PD-LGD-EL REA'</v>
      </c>
      <c r="B1060" s="22"/>
      <c r="C1060" s="22" t="str">
        <f>'PD-LGD-EL REA'!B124</f>
        <v>Detaileksponeringer</v>
      </c>
      <c r="D1060" s="123" t="str">
        <f>'PD-LGD-EL REA'!K124</f>
        <v>REA_EL_Udenl_ExDef_Detail</v>
      </c>
      <c r="E1060" s="22">
        <f>'PD-LGD-EL REA'!C124</f>
        <v>0</v>
      </c>
      <c r="F1060" s="22">
        <f>'PD-LGD-EL REA'!D124</f>
        <v>0</v>
      </c>
      <c r="G1060" s="22">
        <f>'PD-LGD-EL REA'!E124</f>
        <v>0</v>
      </c>
      <c r="H1060" s="22">
        <f>'PD-LGD-EL REA'!F124</f>
        <v>0</v>
      </c>
      <c r="I1060" s="22">
        <f>'PD-LGD-EL REA'!G124</f>
        <v>0</v>
      </c>
      <c r="J1060" s="22">
        <f>'PD-LGD-EL REA'!H124</f>
        <v>0</v>
      </c>
      <c r="K1060" s="22">
        <f>'PD-LGD-EL REA'!I124</f>
        <v>0</v>
      </c>
      <c r="L1060" s="404"/>
      <c r="M1060" s="404"/>
      <c r="N1060" s="404"/>
      <c r="O1060" s="404"/>
      <c r="Q1060" s="15">
        <f t="shared" si="87"/>
        <v>25</v>
      </c>
      <c r="R1060" s="15" t="str">
        <f t="shared" ca="1" si="88"/>
        <v>'PD-LGD-EL REA'!C124</v>
      </c>
    </row>
    <row r="1061" spans="1:18">
      <c r="A1061" s="22" t="str">
        <f t="shared" ca="1" si="86"/>
        <v>'PD-LGD-EL REA'</v>
      </c>
      <c r="B1061" s="22"/>
      <c r="C1061" s="22" t="str">
        <f>'PD-LGD-EL REA'!B125</f>
        <v>Udenlandske krediteksponeringer i alt</v>
      </c>
      <c r="D1061" s="123" t="str">
        <f>'PD-LGD-EL REA'!K125</f>
        <v>REA_EL_Udenl_ExDef_Ialt</v>
      </c>
      <c r="E1061" s="22">
        <f>'PD-LGD-EL REA'!C125</f>
        <v>0</v>
      </c>
      <c r="F1061" s="22">
        <f>'PD-LGD-EL REA'!D125</f>
        <v>0</v>
      </c>
      <c r="G1061" s="22">
        <f>'PD-LGD-EL REA'!E125</f>
        <v>0</v>
      </c>
      <c r="H1061" s="22">
        <f>'PD-LGD-EL REA'!F125</f>
        <v>0</v>
      </c>
      <c r="I1061" s="22">
        <f>'PD-LGD-EL REA'!G125</f>
        <v>0</v>
      </c>
      <c r="J1061" s="22">
        <f>'PD-LGD-EL REA'!H125</f>
        <v>0</v>
      </c>
      <c r="K1061" s="22">
        <f>'PD-LGD-EL REA'!I125</f>
        <v>0</v>
      </c>
      <c r="L1061" s="404"/>
      <c r="M1061" s="404"/>
      <c r="N1061" s="404"/>
      <c r="O1061" s="404"/>
      <c r="Q1061" s="15">
        <f t="shared" si="87"/>
        <v>23</v>
      </c>
      <c r="R1061" s="15" t="str">
        <f t="shared" ca="1" si="88"/>
        <v>'PD-LGD-EL REA'!C125</v>
      </c>
    </row>
    <row r="1062" spans="1:18">
      <c r="A1062" s="22" t="str">
        <f t="shared" ca="1" si="86"/>
        <v>'PD-LGD-EL REA'</v>
      </c>
      <c r="B1062" s="22"/>
      <c r="C1062" s="22" t="str">
        <f>'PD-LGD-EL REA'!B128</f>
        <v>Statseksponeringer</v>
      </c>
      <c r="D1062" s="123" t="str">
        <f>'PD-LGD-EL REA'!K128</f>
        <v>REA_EL_ExDef_Stat</v>
      </c>
      <c r="E1062" s="22">
        <f>'PD-LGD-EL REA'!C128</f>
        <v>0</v>
      </c>
      <c r="F1062" s="22">
        <f>'PD-LGD-EL REA'!D128</f>
        <v>0</v>
      </c>
      <c r="G1062" s="22">
        <f>'PD-LGD-EL REA'!E128</f>
        <v>0</v>
      </c>
      <c r="H1062" s="22">
        <f>'PD-LGD-EL REA'!F128</f>
        <v>0</v>
      </c>
      <c r="I1062" s="22">
        <f>'PD-LGD-EL REA'!G128</f>
        <v>0</v>
      </c>
      <c r="J1062" s="22">
        <f>'PD-LGD-EL REA'!H128</f>
        <v>0</v>
      </c>
      <c r="K1062" s="22">
        <f>'PD-LGD-EL REA'!I128</f>
        <v>0</v>
      </c>
      <c r="L1062" s="404"/>
      <c r="M1062" s="404"/>
      <c r="N1062" s="404"/>
      <c r="O1062" s="404"/>
      <c r="Q1062" s="15">
        <f t="shared" si="87"/>
        <v>17</v>
      </c>
      <c r="R1062" s="15" t="str">
        <f t="shared" ca="1" si="88"/>
        <v>'PD-LGD-EL REA'!C128</v>
      </c>
    </row>
    <row r="1063" spans="1:18">
      <c r="A1063" s="22" t="str">
        <f t="shared" ca="1" si="86"/>
        <v>'PD-LGD-EL REA'</v>
      </c>
      <c r="B1063" s="22"/>
      <c r="C1063" s="22" t="str">
        <f>'PD-LGD-EL REA'!B129</f>
        <v>Instituteksponeringer</v>
      </c>
      <c r="D1063" s="123" t="str">
        <f>'PD-LGD-EL REA'!K129</f>
        <v>REA_EL_ExDef_Inst</v>
      </c>
      <c r="E1063" s="22">
        <f>'PD-LGD-EL REA'!C129</f>
        <v>0</v>
      </c>
      <c r="F1063" s="22">
        <f>'PD-LGD-EL REA'!D129</f>
        <v>0</v>
      </c>
      <c r="G1063" s="22">
        <f>'PD-LGD-EL REA'!E129</f>
        <v>0</v>
      </c>
      <c r="H1063" s="22">
        <f>'PD-LGD-EL REA'!F129</f>
        <v>0</v>
      </c>
      <c r="I1063" s="22">
        <f>'PD-LGD-EL REA'!G129</f>
        <v>0</v>
      </c>
      <c r="J1063" s="22">
        <f>'PD-LGD-EL REA'!H129</f>
        <v>0</v>
      </c>
      <c r="K1063" s="22">
        <f>'PD-LGD-EL REA'!I129</f>
        <v>0</v>
      </c>
      <c r="L1063" s="404"/>
      <c r="M1063" s="404"/>
      <c r="N1063" s="404"/>
      <c r="O1063" s="404"/>
      <c r="Q1063" s="15">
        <f t="shared" si="87"/>
        <v>17</v>
      </c>
      <c r="R1063" s="15" t="str">
        <f t="shared" ca="1" si="88"/>
        <v>'PD-LGD-EL REA'!C129</v>
      </c>
    </row>
    <row r="1064" spans="1:18">
      <c r="A1064" s="22" t="str">
        <f t="shared" ca="1" si="86"/>
        <v>'PD-LGD-EL REA'</v>
      </c>
      <c r="B1064" s="22"/>
      <c r="C1064" s="22" t="str">
        <f>'PD-LGD-EL REA'!B130</f>
        <v>Erhvervseksponeringer</v>
      </c>
      <c r="D1064" s="123" t="str">
        <f>'PD-LGD-EL REA'!K130</f>
        <v>REA_EL_ExDef_Erhv</v>
      </c>
      <c r="E1064" s="22">
        <f>'PD-LGD-EL REA'!C130</f>
        <v>0</v>
      </c>
      <c r="F1064" s="22">
        <f>'PD-LGD-EL REA'!D130</f>
        <v>0</v>
      </c>
      <c r="G1064" s="22">
        <f>'PD-LGD-EL REA'!E130</f>
        <v>0</v>
      </c>
      <c r="H1064" s="22">
        <f>'PD-LGD-EL REA'!F130</f>
        <v>0</v>
      </c>
      <c r="I1064" s="22">
        <f>'PD-LGD-EL REA'!G130</f>
        <v>0</v>
      </c>
      <c r="J1064" s="22">
        <f>'PD-LGD-EL REA'!H130</f>
        <v>0</v>
      </c>
      <c r="K1064" s="22">
        <f>'PD-LGD-EL REA'!I130</f>
        <v>0</v>
      </c>
      <c r="L1064" s="404"/>
      <c r="M1064" s="404"/>
      <c r="N1064" s="404"/>
      <c r="O1064" s="404"/>
      <c r="Q1064" s="15">
        <f t="shared" si="87"/>
        <v>17</v>
      </c>
      <c r="R1064" s="15" t="str">
        <f t="shared" ca="1" si="88"/>
        <v>'PD-LGD-EL REA'!C130</v>
      </c>
    </row>
    <row r="1065" spans="1:18">
      <c r="A1065" s="22" t="str">
        <f t="shared" ca="1" si="86"/>
        <v>'PD-LGD-EL REA'</v>
      </c>
      <c r="B1065" s="22"/>
      <c r="C1065" s="22" t="str">
        <f>'PD-LGD-EL REA'!B131</f>
        <v>Detaileksponeringer</v>
      </c>
      <c r="D1065" s="123" t="str">
        <f>'PD-LGD-EL REA'!K131</f>
        <v>REA_EL_ExDef_Detail</v>
      </c>
      <c r="E1065" s="22">
        <f>'PD-LGD-EL REA'!C131</f>
        <v>0</v>
      </c>
      <c r="F1065" s="22">
        <f>'PD-LGD-EL REA'!D131</f>
        <v>0</v>
      </c>
      <c r="G1065" s="22">
        <f>'PD-LGD-EL REA'!E131</f>
        <v>0</v>
      </c>
      <c r="H1065" s="22">
        <f>'PD-LGD-EL REA'!F131</f>
        <v>0</v>
      </c>
      <c r="I1065" s="22">
        <f>'PD-LGD-EL REA'!G131</f>
        <v>0</v>
      </c>
      <c r="J1065" s="22">
        <f>'PD-LGD-EL REA'!H131</f>
        <v>0</v>
      </c>
      <c r="K1065" s="22">
        <f>'PD-LGD-EL REA'!I131</f>
        <v>0</v>
      </c>
      <c r="L1065" s="404"/>
      <c r="M1065" s="404"/>
      <c r="N1065" s="404"/>
      <c r="O1065" s="404"/>
      <c r="Q1065" s="15">
        <f t="shared" si="87"/>
        <v>19</v>
      </c>
      <c r="R1065" s="15" t="str">
        <f t="shared" ca="1" si="88"/>
        <v>'PD-LGD-EL REA'!C131</v>
      </c>
    </row>
    <row r="1066" spans="1:18">
      <c r="A1066" s="22" t="str">
        <f t="shared" ca="1" si="86"/>
        <v>'PD-LGD-EL REA'</v>
      </c>
      <c r="B1066" s="22"/>
      <c r="C1066" s="22" t="str">
        <f>'PD-LGD-EL REA'!B132</f>
        <v>Samlede krediteksponeringer i alt</v>
      </c>
      <c r="D1066" s="123" t="str">
        <f>'PD-LGD-EL REA'!K132</f>
        <v>REA_EL_ExDef_Ialt</v>
      </c>
      <c r="E1066" s="22">
        <f>'PD-LGD-EL REA'!C132</f>
        <v>0</v>
      </c>
      <c r="F1066" s="22">
        <f>'PD-LGD-EL REA'!D132</f>
        <v>0</v>
      </c>
      <c r="G1066" s="22">
        <f>'PD-LGD-EL REA'!E132</f>
        <v>0</v>
      </c>
      <c r="H1066" s="22">
        <f>'PD-LGD-EL REA'!F132</f>
        <v>0</v>
      </c>
      <c r="I1066" s="22">
        <f>'PD-LGD-EL REA'!G132</f>
        <v>0</v>
      </c>
      <c r="J1066" s="22">
        <f>'PD-LGD-EL REA'!H132</f>
        <v>0</v>
      </c>
      <c r="K1066" s="22">
        <f>'PD-LGD-EL REA'!I132</f>
        <v>0</v>
      </c>
      <c r="L1066" s="404"/>
      <c r="M1066" s="404"/>
      <c r="N1066" s="404"/>
      <c r="O1066" s="404"/>
      <c r="Q1066" s="15">
        <f t="shared" si="87"/>
        <v>17</v>
      </c>
      <c r="R1066" s="15" t="str">
        <f t="shared" ca="1" si="88"/>
        <v>'PD-LGD-EL REA'!C132</v>
      </c>
    </row>
    <row r="1067" spans="1:18">
      <c r="A1067" s="22" t="str">
        <f t="shared" ca="1" si="86"/>
        <v>'PD-LGD-EL REA'</v>
      </c>
      <c r="B1067" s="22" t="str">
        <f>'PD-LGD-EL REA'!A135</f>
        <v>Eksponeringsvægtet gennemsnitlig EL (ultimo året) for eksponeringer under 
IRB-metoden - REA</v>
      </c>
      <c r="C1067" s="22" t="str">
        <f>'PD-LGD-EL REA'!B140</f>
        <v>Statseksponeringer</v>
      </c>
      <c r="D1067" s="123" t="str">
        <f>'PD-LGD-EL REA'!K140</f>
        <v>REA_EL_DK_Stat</v>
      </c>
      <c r="E1067" s="22">
        <f>'PD-LGD-EL REA'!C140</f>
        <v>0</v>
      </c>
      <c r="F1067" s="22">
        <f>'PD-LGD-EL REA'!D140</f>
        <v>0</v>
      </c>
      <c r="G1067" s="22">
        <f>'PD-LGD-EL REA'!E140</f>
        <v>0</v>
      </c>
      <c r="H1067" s="22">
        <f>'PD-LGD-EL REA'!F140</f>
        <v>0</v>
      </c>
      <c r="I1067" s="22">
        <f>'PD-LGD-EL REA'!G140</f>
        <v>0</v>
      </c>
      <c r="J1067" s="22">
        <f>'PD-LGD-EL REA'!H140</f>
        <v>0</v>
      </c>
      <c r="K1067" s="22">
        <f>'PD-LGD-EL REA'!I140</f>
        <v>0</v>
      </c>
      <c r="L1067" s="404"/>
      <c r="M1067" s="404"/>
      <c r="N1067" s="404"/>
      <c r="O1067" s="404"/>
      <c r="Q1067" s="15">
        <f t="shared" si="87"/>
        <v>14</v>
      </c>
      <c r="R1067" s="15" t="str">
        <f t="shared" ca="1" si="88"/>
        <v>'PD-LGD-EL REA'!C140</v>
      </c>
    </row>
    <row r="1068" spans="1:18">
      <c r="A1068" s="22" t="str">
        <f t="shared" ca="1" si="86"/>
        <v>'PD-LGD-EL REA'</v>
      </c>
      <c r="B1068" s="22"/>
      <c r="C1068" s="22" t="str">
        <f>'PD-LGD-EL REA'!B141</f>
        <v>Instituteksponeringer</v>
      </c>
      <c r="D1068" s="123" t="str">
        <f>'PD-LGD-EL REA'!K141</f>
        <v>REA_EL_DK_Inst</v>
      </c>
      <c r="E1068" s="22">
        <f>'PD-LGD-EL REA'!C141</f>
        <v>0</v>
      </c>
      <c r="F1068" s="22">
        <f>'PD-LGD-EL REA'!D141</f>
        <v>0</v>
      </c>
      <c r="G1068" s="22">
        <f>'PD-LGD-EL REA'!E141</f>
        <v>0</v>
      </c>
      <c r="H1068" s="22">
        <f>'PD-LGD-EL REA'!F141</f>
        <v>0</v>
      </c>
      <c r="I1068" s="22">
        <f>'PD-LGD-EL REA'!G141</f>
        <v>0</v>
      </c>
      <c r="J1068" s="22">
        <f>'PD-LGD-EL REA'!H141</f>
        <v>0</v>
      </c>
      <c r="K1068" s="22">
        <f>'PD-LGD-EL REA'!I141</f>
        <v>0</v>
      </c>
      <c r="L1068" s="404"/>
      <c r="M1068" s="404"/>
      <c r="N1068" s="404"/>
      <c r="O1068" s="404"/>
      <c r="Q1068" s="15">
        <f t="shared" si="87"/>
        <v>14</v>
      </c>
      <c r="R1068" s="15" t="str">
        <f t="shared" ca="1" si="88"/>
        <v>'PD-LGD-EL REA'!C141</v>
      </c>
    </row>
    <row r="1069" spans="1:18">
      <c r="A1069" s="22" t="str">
        <f t="shared" ca="1" si="86"/>
        <v>'PD-LGD-EL REA'</v>
      </c>
      <c r="B1069" s="22"/>
      <c r="C1069" s="22" t="str">
        <f>'PD-LGD-EL REA'!B142</f>
        <v>Erhvervseksponeringer</v>
      </c>
      <c r="D1069" s="123" t="str">
        <f>'PD-LGD-EL REA'!K142</f>
        <v>REA_EL_DK_Erhv</v>
      </c>
      <c r="E1069" s="22">
        <f>'PD-LGD-EL REA'!C142</f>
        <v>0</v>
      </c>
      <c r="F1069" s="22">
        <f>'PD-LGD-EL REA'!D142</f>
        <v>0</v>
      </c>
      <c r="G1069" s="22">
        <f>'PD-LGD-EL REA'!E142</f>
        <v>0</v>
      </c>
      <c r="H1069" s="22">
        <f>'PD-LGD-EL REA'!F142</f>
        <v>0</v>
      </c>
      <c r="I1069" s="22">
        <f>'PD-LGD-EL REA'!G142</f>
        <v>0</v>
      </c>
      <c r="J1069" s="22">
        <f>'PD-LGD-EL REA'!H142</f>
        <v>0</v>
      </c>
      <c r="K1069" s="22">
        <f>'PD-LGD-EL REA'!I142</f>
        <v>0</v>
      </c>
      <c r="L1069" s="404"/>
      <c r="M1069" s="404"/>
      <c r="N1069" s="404"/>
      <c r="O1069" s="404"/>
      <c r="Q1069" s="15">
        <f t="shared" si="87"/>
        <v>14</v>
      </c>
      <c r="R1069" s="15" t="str">
        <f t="shared" ca="1" si="88"/>
        <v>'PD-LGD-EL REA'!C142</v>
      </c>
    </row>
    <row r="1070" spans="1:18">
      <c r="A1070" s="22" t="str">
        <f t="shared" ca="1" si="86"/>
        <v>'PD-LGD-EL REA'</v>
      </c>
      <c r="B1070" s="22"/>
      <c r="C1070" s="22" t="str">
        <f>'PD-LGD-EL REA'!B143</f>
        <v>Detaileksponeringer</v>
      </c>
      <c r="D1070" s="123" t="str">
        <f>'PD-LGD-EL REA'!K143</f>
        <v>REA_EL_DK_Detail</v>
      </c>
      <c r="E1070" s="22">
        <f>'PD-LGD-EL REA'!C143</f>
        <v>0</v>
      </c>
      <c r="F1070" s="22">
        <f>'PD-LGD-EL REA'!D143</f>
        <v>0</v>
      </c>
      <c r="G1070" s="22">
        <f>'PD-LGD-EL REA'!E143</f>
        <v>0</v>
      </c>
      <c r="H1070" s="22">
        <f>'PD-LGD-EL REA'!F143</f>
        <v>0</v>
      </c>
      <c r="I1070" s="22">
        <f>'PD-LGD-EL REA'!G143</f>
        <v>0</v>
      </c>
      <c r="J1070" s="22">
        <f>'PD-LGD-EL REA'!H143</f>
        <v>0</v>
      </c>
      <c r="K1070" s="22">
        <f>'PD-LGD-EL REA'!I143</f>
        <v>0</v>
      </c>
      <c r="L1070" s="404"/>
      <c r="M1070" s="404"/>
      <c r="N1070" s="404"/>
      <c r="O1070" s="404"/>
      <c r="Q1070" s="15">
        <f t="shared" si="87"/>
        <v>16</v>
      </c>
      <c r="R1070" s="15" t="str">
        <f t="shared" ca="1" si="88"/>
        <v>'PD-LGD-EL REA'!C143</v>
      </c>
    </row>
    <row r="1071" spans="1:18">
      <c r="A1071" s="22" t="str">
        <f t="shared" ca="1" si="86"/>
        <v>'PD-LGD-EL REA'</v>
      </c>
      <c r="B1071" s="22"/>
      <c r="C1071" s="22" t="str">
        <f>'PD-LGD-EL REA'!B144</f>
        <v>Danske krediteksponeringer i alt</v>
      </c>
      <c r="D1071" s="123" t="str">
        <f>'PD-LGD-EL REA'!K144</f>
        <v>REA_EL_DK_Ialt</v>
      </c>
      <c r="E1071" s="22">
        <f>'PD-LGD-EL REA'!C144</f>
        <v>0</v>
      </c>
      <c r="F1071" s="22">
        <f>'PD-LGD-EL REA'!D144</f>
        <v>0</v>
      </c>
      <c r="G1071" s="22">
        <f>'PD-LGD-EL REA'!E144</f>
        <v>0</v>
      </c>
      <c r="H1071" s="22">
        <f>'PD-LGD-EL REA'!F144</f>
        <v>0</v>
      </c>
      <c r="I1071" s="22">
        <f>'PD-LGD-EL REA'!G144</f>
        <v>0</v>
      </c>
      <c r="J1071" s="22">
        <f>'PD-LGD-EL REA'!H144</f>
        <v>0</v>
      </c>
      <c r="K1071" s="22">
        <f>'PD-LGD-EL REA'!I144</f>
        <v>0</v>
      </c>
      <c r="L1071" s="404"/>
      <c r="M1071" s="404"/>
      <c r="N1071" s="404"/>
      <c r="O1071" s="404"/>
      <c r="Q1071" s="15">
        <f t="shared" si="87"/>
        <v>14</v>
      </c>
      <c r="R1071" s="15" t="str">
        <f t="shared" ca="1" si="88"/>
        <v>'PD-LGD-EL REA'!C144</v>
      </c>
    </row>
    <row r="1072" spans="1:18">
      <c r="A1072" s="22" t="str">
        <f t="shared" ca="1" si="86"/>
        <v>'PD-LGD-EL REA'</v>
      </c>
      <c r="B1072" s="22"/>
      <c r="C1072" s="22" t="str">
        <f>'PD-LGD-EL REA'!B147</f>
        <v>Statseksponeringer</v>
      </c>
      <c r="D1072" s="123" t="str">
        <f>'PD-LGD-EL REA'!K147</f>
        <v>REA_EL_Udenl_Stat</v>
      </c>
      <c r="E1072" s="22">
        <f>'PD-LGD-EL REA'!C147</f>
        <v>0</v>
      </c>
      <c r="F1072" s="22">
        <f>'PD-LGD-EL REA'!D147</f>
        <v>0</v>
      </c>
      <c r="G1072" s="22">
        <f>'PD-LGD-EL REA'!E147</f>
        <v>0</v>
      </c>
      <c r="H1072" s="22">
        <f>'PD-LGD-EL REA'!F147</f>
        <v>0</v>
      </c>
      <c r="I1072" s="22">
        <f>'PD-LGD-EL REA'!G147</f>
        <v>0</v>
      </c>
      <c r="J1072" s="22">
        <f>'PD-LGD-EL REA'!H147</f>
        <v>0</v>
      </c>
      <c r="K1072" s="22">
        <f>'PD-LGD-EL REA'!I147</f>
        <v>0</v>
      </c>
      <c r="L1072" s="404"/>
      <c r="M1072" s="404"/>
      <c r="N1072" s="404"/>
      <c r="O1072" s="404"/>
      <c r="Q1072" s="15">
        <f t="shared" si="87"/>
        <v>17</v>
      </c>
      <c r="R1072" s="15" t="str">
        <f t="shared" ca="1" si="88"/>
        <v>'PD-LGD-EL REA'!C147</v>
      </c>
    </row>
    <row r="1073" spans="1:18">
      <c r="A1073" s="22" t="str">
        <f t="shared" ca="1" si="86"/>
        <v>'PD-LGD-EL REA'</v>
      </c>
      <c r="B1073" s="22"/>
      <c r="C1073" s="22" t="str">
        <f>'PD-LGD-EL REA'!B148</f>
        <v>Instituteksponeringer</v>
      </c>
      <c r="D1073" s="123" t="str">
        <f>'PD-LGD-EL REA'!K148</f>
        <v>REA_EL_Udenl_Inst</v>
      </c>
      <c r="E1073" s="22">
        <f>'PD-LGD-EL REA'!C148</f>
        <v>0</v>
      </c>
      <c r="F1073" s="22">
        <f>'PD-LGD-EL REA'!D148</f>
        <v>0</v>
      </c>
      <c r="G1073" s="22">
        <f>'PD-LGD-EL REA'!E148</f>
        <v>0</v>
      </c>
      <c r="H1073" s="22">
        <f>'PD-LGD-EL REA'!F148</f>
        <v>0</v>
      </c>
      <c r="I1073" s="22">
        <f>'PD-LGD-EL REA'!G148</f>
        <v>0</v>
      </c>
      <c r="J1073" s="22">
        <f>'PD-LGD-EL REA'!H148</f>
        <v>0</v>
      </c>
      <c r="K1073" s="22">
        <f>'PD-LGD-EL REA'!I148</f>
        <v>0</v>
      </c>
      <c r="L1073" s="404"/>
      <c r="M1073" s="404"/>
      <c r="N1073" s="404"/>
      <c r="O1073" s="404"/>
      <c r="Q1073" s="15">
        <f t="shared" si="87"/>
        <v>17</v>
      </c>
      <c r="R1073" s="15" t="str">
        <f t="shared" ca="1" si="88"/>
        <v>'PD-LGD-EL REA'!C148</v>
      </c>
    </row>
    <row r="1074" spans="1:18">
      <c r="A1074" s="22" t="str">
        <f t="shared" ca="1" si="86"/>
        <v>'PD-LGD-EL REA'</v>
      </c>
      <c r="B1074" s="22"/>
      <c r="C1074" s="22" t="str">
        <f>'PD-LGD-EL REA'!B149</f>
        <v>Erhvervseksponeringer</v>
      </c>
      <c r="D1074" s="123" t="str">
        <f>'PD-LGD-EL REA'!K149</f>
        <v>REA_EL_Udenl_Erhv</v>
      </c>
      <c r="E1074" s="22">
        <f>'PD-LGD-EL REA'!C149</f>
        <v>0</v>
      </c>
      <c r="F1074" s="22">
        <f>'PD-LGD-EL REA'!D149</f>
        <v>0</v>
      </c>
      <c r="G1074" s="22">
        <f>'PD-LGD-EL REA'!E149</f>
        <v>0</v>
      </c>
      <c r="H1074" s="22">
        <f>'PD-LGD-EL REA'!F149</f>
        <v>0</v>
      </c>
      <c r="I1074" s="22">
        <f>'PD-LGD-EL REA'!G149</f>
        <v>0</v>
      </c>
      <c r="J1074" s="22">
        <f>'PD-LGD-EL REA'!H149</f>
        <v>0</v>
      </c>
      <c r="K1074" s="22">
        <f>'PD-LGD-EL REA'!I149</f>
        <v>0</v>
      </c>
      <c r="L1074" s="404"/>
      <c r="M1074" s="404"/>
      <c r="N1074" s="404"/>
      <c r="O1074" s="404"/>
      <c r="Q1074" s="15">
        <f t="shared" si="87"/>
        <v>17</v>
      </c>
      <c r="R1074" s="15" t="str">
        <f t="shared" ca="1" si="88"/>
        <v>'PD-LGD-EL REA'!C149</v>
      </c>
    </row>
    <row r="1075" spans="1:18">
      <c r="A1075" s="22" t="str">
        <f t="shared" ref="A1075:A1113" ca="1" si="89">MID(R1075,1,FIND("!",R1075,1)-1)</f>
        <v>'PD-LGD-EL REA'</v>
      </c>
      <c r="B1075" s="22"/>
      <c r="C1075" s="22" t="str">
        <f>'PD-LGD-EL REA'!B150</f>
        <v>Detaileksponeringer</v>
      </c>
      <c r="D1075" s="123" t="str">
        <f>'PD-LGD-EL REA'!K150</f>
        <v>REA_EL_Udenl_Detail</v>
      </c>
      <c r="E1075" s="22">
        <f>'PD-LGD-EL REA'!C150</f>
        <v>0</v>
      </c>
      <c r="F1075" s="22">
        <f>'PD-LGD-EL REA'!D150</f>
        <v>0</v>
      </c>
      <c r="G1075" s="22">
        <f>'PD-LGD-EL REA'!E150</f>
        <v>0</v>
      </c>
      <c r="H1075" s="22">
        <f>'PD-LGD-EL REA'!F150</f>
        <v>0</v>
      </c>
      <c r="I1075" s="22">
        <f>'PD-LGD-EL REA'!G150</f>
        <v>0</v>
      </c>
      <c r="J1075" s="22">
        <f>'PD-LGD-EL REA'!H150</f>
        <v>0</v>
      </c>
      <c r="K1075" s="22">
        <f>'PD-LGD-EL REA'!I150</f>
        <v>0</v>
      </c>
      <c r="L1075" s="404"/>
      <c r="M1075" s="404"/>
      <c r="N1075" s="404"/>
      <c r="O1075" s="404"/>
      <c r="Q1075" s="15">
        <f t="shared" si="87"/>
        <v>19</v>
      </c>
      <c r="R1075" s="15" t="str">
        <f t="shared" ca="1" si="88"/>
        <v>'PD-LGD-EL REA'!C150</v>
      </c>
    </row>
    <row r="1076" spans="1:18">
      <c r="A1076" s="22" t="str">
        <f t="shared" ca="1" si="89"/>
        <v>'PD-LGD-EL REA'</v>
      </c>
      <c r="B1076" s="22"/>
      <c r="C1076" s="22" t="str">
        <f>'PD-LGD-EL REA'!B151</f>
        <v>Udenlandske krediteksponeringer i alt</v>
      </c>
      <c r="D1076" s="123" t="str">
        <f>'PD-LGD-EL REA'!K151</f>
        <v>REA_EL_Udenl_Ialt</v>
      </c>
      <c r="E1076" s="22">
        <f>'PD-LGD-EL REA'!C151</f>
        <v>0</v>
      </c>
      <c r="F1076" s="22">
        <f>'PD-LGD-EL REA'!D151</f>
        <v>0</v>
      </c>
      <c r="G1076" s="22">
        <f>'PD-LGD-EL REA'!E151</f>
        <v>0</v>
      </c>
      <c r="H1076" s="22">
        <f>'PD-LGD-EL REA'!F151</f>
        <v>0</v>
      </c>
      <c r="I1076" s="22">
        <f>'PD-LGD-EL REA'!G151</f>
        <v>0</v>
      </c>
      <c r="J1076" s="22">
        <f>'PD-LGD-EL REA'!H151</f>
        <v>0</v>
      </c>
      <c r="K1076" s="22">
        <f>'PD-LGD-EL REA'!I151</f>
        <v>0</v>
      </c>
      <c r="L1076" s="404"/>
      <c r="M1076" s="404"/>
      <c r="N1076" s="404"/>
      <c r="O1076" s="404"/>
      <c r="Q1076" s="15">
        <f t="shared" si="87"/>
        <v>17</v>
      </c>
      <c r="R1076" s="15" t="str">
        <f t="shared" ca="1" si="88"/>
        <v>'PD-LGD-EL REA'!C151</v>
      </c>
    </row>
    <row r="1077" spans="1:18">
      <c r="A1077" s="22" t="str">
        <f t="shared" ca="1" si="89"/>
        <v>'PD-LGD-EL REA'</v>
      </c>
      <c r="B1077" s="22"/>
      <c r="C1077" s="22" t="str">
        <f>'PD-LGD-EL REA'!B154</f>
        <v>Statseksponeringer</v>
      </c>
      <c r="D1077" s="123" t="str">
        <f>'PD-LGD-EL REA'!K154</f>
        <v>REA_EL_Stat</v>
      </c>
      <c r="E1077" s="22">
        <f>'PD-LGD-EL REA'!C154</f>
        <v>0</v>
      </c>
      <c r="F1077" s="22">
        <f>'PD-LGD-EL REA'!D154</f>
        <v>0</v>
      </c>
      <c r="G1077" s="22">
        <f>'PD-LGD-EL REA'!E154</f>
        <v>0</v>
      </c>
      <c r="H1077" s="22">
        <f>'PD-LGD-EL REA'!F154</f>
        <v>0</v>
      </c>
      <c r="I1077" s="22">
        <f>'PD-LGD-EL REA'!G154</f>
        <v>0</v>
      </c>
      <c r="J1077" s="22">
        <f>'PD-LGD-EL REA'!H154</f>
        <v>0</v>
      </c>
      <c r="K1077" s="22">
        <f>'PD-LGD-EL REA'!I154</f>
        <v>0</v>
      </c>
      <c r="L1077" s="404"/>
      <c r="M1077" s="404"/>
      <c r="N1077" s="404"/>
      <c r="O1077" s="404"/>
      <c r="Q1077" s="15">
        <f t="shared" si="87"/>
        <v>11</v>
      </c>
      <c r="R1077" s="15" t="str">
        <f t="shared" ca="1" si="88"/>
        <v>'PD-LGD-EL REA'!C154</v>
      </c>
    </row>
    <row r="1078" spans="1:18">
      <c r="A1078" s="22" t="str">
        <f t="shared" ca="1" si="89"/>
        <v>'PD-LGD-EL REA'</v>
      </c>
      <c r="B1078" s="22"/>
      <c r="C1078" s="22" t="str">
        <f>'PD-LGD-EL REA'!B155</f>
        <v>Instituteksponeringer</v>
      </c>
      <c r="D1078" s="123" t="str">
        <f>'PD-LGD-EL REA'!K155</f>
        <v>REA_EL_Inst</v>
      </c>
      <c r="E1078" s="22">
        <f>'PD-LGD-EL REA'!C155</f>
        <v>0</v>
      </c>
      <c r="F1078" s="22">
        <f>'PD-LGD-EL REA'!D155</f>
        <v>0</v>
      </c>
      <c r="G1078" s="22">
        <f>'PD-LGD-EL REA'!E155</f>
        <v>0</v>
      </c>
      <c r="H1078" s="22">
        <f>'PD-LGD-EL REA'!F155</f>
        <v>0</v>
      </c>
      <c r="I1078" s="22">
        <f>'PD-LGD-EL REA'!G155</f>
        <v>0</v>
      </c>
      <c r="J1078" s="22">
        <f>'PD-LGD-EL REA'!H155</f>
        <v>0</v>
      </c>
      <c r="K1078" s="22">
        <f>'PD-LGD-EL REA'!I155</f>
        <v>0</v>
      </c>
      <c r="L1078" s="404"/>
      <c r="M1078" s="404"/>
      <c r="N1078" s="404"/>
      <c r="O1078" s="404"/>
      <c r="Q1078" s="15">
        <f t="shared" si="87"/>
        <v>11</v>
      </c>
      <c r="R1078" s="15" t="str">
        <f t="shared" ca="1" si="88"/>
        <v>'PD-LGD-EL REA'!C155</v>
      </c>
    </row>
    <row r="1079" spans="1:18">
      <c r="A1079" s="22" t="str">
        <f t="shared" ca="1" si="89"/>
        <v>'PD-LGD-EL REA'</v>
      </c>
      <c r="B1079" s="22"/>
      <c r="C1079" s="22" t="str">
        <f>'PD-LGD-EL REA'!B156</f>
        <v>Erhvervseksponeringer</v>
      </c>
      <c r="D1079" s="123" t="str">
        <f>'PD-LGD-EL REA'!K156</f>
        <v>REA_EL_Erhv</v>
      </c>
      <c r="E1079" s="22">
        <f>'PD-LGD-EL REA'!C156</f>
        <v>0</v>
      </c>
      <c r="F1079" s="22">
        <f>'PD-LGD-EL REA'!D156</f>
        <v>0</v>
      </c>
      <c r="G1079" s="22">
        <f>'PD-LGD-EL REA'!E156</f>
        <v>0</v>
      </c>
      <c r="H1079" s="22">
        <f>'PD-LGD-EL REA'!F156</f>
        <v>0</v>
      </c>
      <c r="I1079" s="22">
        <f>'PD-LGD-EL REA'!G156</f>
        <v>0</v>
      </c>
      <c r="J1079" s="22">
        <f>'PD-LGD-EL REA'!H156</f>
        <v>0</v>
      </c>
      <c r="K1079" s="22">
        <f>'PD-LGD-EL REA'!I156</f>
        <v>0</v>
      </c>
      <c r="L1079" s="404"/>
      <c r="M1079" s="404"/>
      <c r="N1079" s="404"/>
      <c r="O1079" s="404"/>
      <c r="Q1079" s="15">
        <f t="shared" si="87"/>
        <v>11</v>
      </c>
      <c r="R1079" s="15" t="str">
        <f t="shared" ca="1" si="88"/>
        <v>'PD-LGD-EL REA'!C156</v>
      </c>
    </row>
    <row r="1080" spans="1:18">
      <c r="A1080" s="22" t="str">
        <f t="shared" ca="1" si="89"/>
        <v>'PD-LGD-EL REA'</v>
      </c>
      <c r="B1080" s="22"/>
      <c r="C1080" s="22" t="str">
        <f>'PD-LGD-EL REA'!B157</f>
        <v>Detaileksponeringer</v>
      </c>
      <c r="D1080" s="123" t="str">
        <f>'PD-LGD-EL REA'!K157</f>
        <v>REA_EL_Detail</v>
      </c>
      <c r="E1080" s="22">
        <f>'PD-LGD-EL REA'!C157</f>
        <v>0</v>
      </c>
      <c r="F1080" s="22">
        <f>'PD-LGD-EL REA'!D157</f>
        <v>0</v>
      </c>
      <c r="G1080" s="22">
        <f>'PD-LGD-EL REA'!E157</f>
        <v>0</v>
      </c>
      <c r="H1080" s="22">
        <f>'PD-LGD-EL REA'!F157</f>
        <v>0</v>
      </c>
      <c r="I1080" s="22">
        <f>'PD-LGD-EL REA'!G157</f>
        <v>0</v>
      </c>
      <c r="J1080" s="22">
        <f>'PD-LGD-EL REA'!H157</f>
        <v>0</v>
      </c>
      <c r="K1080" s="22">
        <f>'PD-LGD-EL REA'!I157</f>
        <v>0</v>
      </c>
      <c r="L1080" s="404"/>
      <c r="M1080" s="404"/>
      <c r="N1080" s="404"/>
      <c r="O1080" s="404"/>
      <c r="Q1080" s="15">
        <f t="shared" ref="Q1080:Q1113" si="90">LEN(D1080)</f>
        <v>13</v>
      </c>
      <c r="R1080" s="15" t="str">
        <f t="shared" ca="1" si="88"/>
        <v>'PD-LGD-EL REA'!C157</v>
      </c>
    </row>
    <row r="1081" spans="1:18">
      <c r="A1081" s="22" t="str">
        <f t="shared" ca="1" si="89"/>
        <v>'PD-LGD-EL REA'</v>
      </c>
      <c r="B1081" s="22"/>
      <c r="C1081" s="22" t="str">
        <f>'PD-LGD-EL REA'!B158</f>
        <v>Samlede krediteksponeringer i alt</v>
      </c>
      <c r="D1081" s="123" t="str">
        <f>'PD-LGD-EL REA'!K158</f>
        <v>REA_EL_Ialt</v>
      </c>
      <c r="E1081" s="22">
        <f>'PD-LGD-EL REA'!C158</f>
        <v>0</v>
      </c>
      <c r="F1081" s="22">
        <f>'PD-LGD-EL REA'!D158</f>
        <v>0</v>
      </c>
      <c r="G1081" s="22">
        <f>'PD-LGD-EL REA'!E158</f>
        <v>0</v>
      </c>
      <c r="H1081" s="22">
        <f>'PD-LGD-EL REA'!F158</f>
        <v>0</v>
      </c>
      <c r="I1081" s="22">
        <f>'PD-LGD-EL REA'!G158</f>
        <v>0</v>
      </c>
      <c r="J1081" s="22">
        <f>'PD-LGD-EL REA'!H158</f>
        <v>0</v>
      </c>
      <c r="K1081" s="22">
        <f>'PD-LGD-EL REA'!I158</f>
        <v>0</v>
      </c>
      <c r="L1081" s="404"/>
      <c r="M1081" s="404"/>
      <c r="N1081" s="404"/>
      <c r="O1081" s="404"/>
      <c r="Q1081" s="15">
        <f t="shared" si="90"/>
        <v>11</v>
      </c>
      <c r="R1081" s="15" t="str">
        <f t="shared" ref="R1081:R1113" ca="1" si="91">MID(_xlfn.FORMULATEXT(E1081),2,300)</f>
        <v>'PD-LGD-EL REA'!C158</v>
      </c>
    </row>
    <row r="1082" spans="1:18">
      <c r="A1082" s="407" t="str">
        <f t="shared" ca="1" si="89"/>
        <v>'Indfasning af ny regulering'</v>
      </c>
      <c r="B1082" s="407" t="str">
        <f>'Indfasning af ny regulering'!A1</f>
        <v>Opgørelse af kapitalgrundlag og samlet risikoeksponering (ultimo året)(2)</v>
      </c>
      <c r="C1082" s="407" t="str">
        <f>'Indfasning af ny regulering'!B10</f>
        <v>Egentlig kernekapital - med indfasning af ny regulering(1)</v>
      </c>
      <c r="D1082" s="408" t="str">
        <f>'Indfasning af ny regulering'!O10</f>
        <v>Sol_CET1_NyReg</v>
      </c>
      <c r="E1082" s="409">
        <f>'Indfasning af ny regulering'!C10</f>
        <v>0</v>
      </c>
      <c r="F1082" s="409">
        <f>'Indfasning af ny regulering'!D10</f>
        <v>0</v>
      </c>
      <c r="G1082" s="409">
        <f>'Indfasning af ny regulering'!E10</f>
        <v>0</v>
      </c>
      <c r="H1082" s="409">
        <f>'Indfasning af ny regulering'!F10</f>
        <v>0</v>
      </c>
      <c r="I1082" s="410">
        <f>'Indfasning af ny regulering'!I10</f>
        <v>0</v>
      </c>
      <c r="J1082" s="410">
        <f>'Indfasning af ny regulering'!J10</f>
        <v>0</v>
      </c>
      <c r="K1082" s="410">
        <f>'Indfasning af ny regulering'!K10</f>
        <v>0</v>
      </c>
      <c r="L1082" s="410">
        <f>'Indfasning af ny regulering'!G10</f>
        <v>0</v>
      </c>
      <c r="M1082" s="410">
        <f>'Indfasning af ny regulering'!H10</f>
        <v>0</v>
      </c>
      <c r="N1082" s="410">
        <f>'Indfasning af ny regulering'!L10</f>
        <v>0</v>
      </c>
      <c r="O1082" s="410">
        <f>'Indfasning af ny regulering'!M10</f>
        <v>0</v>
      </c>
      <c r="Q1082" s="15">
        <f t="shared" si="90"/>
        <v>14</v>
      </c>
      <c r="R1082" s="15" t="str">
        <f t="shared" ca="1" si="91"/>
        <v>'Indfasning af ny regulering'!C10</v>
      </c>
    </row>
    <row r="1083" spans="1:18">
      <c r="A1083" s="407" t="str">
        <f t="shared" ca="1" si="89"/>
        <v>'Indfasning af ny regulering'</v>
      </c>
      <c r="B1083" s="407"/>
      <c r="C1083" s="407" t="str">
        <f>'Indfasning af ny regulering'!B11</f>
        <v>Kernekapital - med indfasning af ny regulering(1)</v>
      </c>
      <c r="D1083" s="408" t="str">
        <f>'Indfasning af ny regulering'!O11</f>
        <v>Sol_KK_NyReg</v>
      </c>
      <c r="E1083" s="409">
        <f>'Indfasning af ny regulering'!C11</f>
        <v>0</v>
      </c>
      <c r="F1083" s="409">
        <f>'Indfasning af ny regulering'!D11</f>
        <v>0</v>
      </c>
      <c r="G1083" s="409">
        <f>'Indfasning af ny regulering'!E11</f>
        <v>0</v>
      </c>
      <c r="H1083" s="409">
        <f>'Indfasning af ny regulering'!F11</f>
        <v>0</v>
      </c>
      <c r="I1083" s="410">
        <f>'Indfasning af ny regulering'!I11</f>
        <v>0</v>
      </c>
      <c r="J1083" s="410">
        <f>'Indfasning af ny regulering'!J11</f>
        <v>0</v>
      </c>
      <c r="K1083" s="410">
        <f>'Indfasning af ny regulering'!K11</f>
        <v>0</v>
      </c>
      <c r="L1083" s="410">
        <f>'Indfasning af ny regulering'!G11</f>
        <v>0</v>
      </c>
      <c r="M1083" s="410">
        <f>'Indfasning af ny regulering'!H11</f>
        <v>0</v>
      </c>
      <c r="N1083" s="410">
        <f>'Indfasning af ny regulering'!L11</f>
        <v>0</v>
      </c>
      <c r="O1083" s="410">
        <f>'Indfasning af ny regulering'!M11</f>
        <v>0</v>
      </c>
      <c r="Q1083" s="15">
        <f t="shared" si="90"/>
        <v>12</v>
      </c>
      <c r="R1083" s="15" t="str">
        <f t="shared" ca="1" si="91"/>
        <v>'Indfasning af ny regulering'!C11</v>
      </c>
    </row>
    <row r="1084" spans="1:18">
      <c r="A1084" s="407" t="str">
        <f t="shared" ca="1" si="89"/>
        <v>'Indfasning af ny regulering'</v>
      </c>
      <c r="B1084" s="407"/>
      <c r="C1084" s="407" t="str">
        <f>'Indfasning af ny regulering'!B12</f>
        <v>Kapitalgrundlag - med indfasning af ny regulering(1)</v>
      </c>
      <c r="D1084" s="408" t="str">
        <f>'Indfasning af ny regulering'!O12</f>
        <v>Sol_KapGrund_NyReg</v>
      </c>
      <c r="E1084" s="409">
        <f>'Indfasning af ny regulering'!C12</f>
        <v>0</v>
      </c>
      <c r="F1084" s="409">
        <f>'Indfasning af ny regulering'!D12</f>
        <v>0</v>
      </c>
      <c r="G1084" s="409">
        <f>'Indfasning af ny regulering'!E12</f>
        <v>0</v>
      </c>
      <c r="H1084" s="409">
        <f>'Indfasning af ny regulering'!F12</f>
        <v>0</v>
      </c>
      <c r="I1084" s="410">
        <f>'Indfasning af ny regulering'!I12</f>
        <v>0</v>
      </c>
      <c r="J1084" s="410">
        <f>'Indfasning af ny regulering'!J12</f>
        <v>0</v>
      </c>
      <c r="K1084" s="410">
        <f>'Indfasning af ny regulering'!K12</f>
        <v>0</v>
      </c>
      <c r="L1084" s="410">
        <f>'Indfasning af ny regulering'!G12</f>
        <v>0</v>
      </c>
      <c r="M1084" s="410">
        <f>'Indfasning af ny regulering'!H12</f>
        <v>0</v>
      </c>
      <c r="N1084" s="410">
        <f>'Indfasning af ny regulering'!L12</f>
        <v>0</v>
      </c>
      <c r="O1084" s="410">
        <f>'Indfasning af ny regulering'!M12</f>
        <v>0</v>
      </c>
      <c r="Q1084" s="15">
        <f t="shared" si="90"/>
        <v>18</v>
      </c>
      <c r="R1084" s="15" t="str">
        <f t="shared" ca="1" si="91"/>
        <v>'Indfasning af ny regulering'!C12</v>
      </c>
    </row>
    <row r="1085" spans="1:18">
      <c r="A1085" s="407" t="str">
        <f t="shared" ca="1" si="89"/>
        <v>'Indfasning af ny regulering'</v>
      </c>
      <c r="B1085" s="407"/>
      <c r="C1085" s="407" t="str">
        <f>'Indfasning af ny regulering'!B18</f>
        <v xml:space="preserve">Gældsforpligtelser mv. til dækning af NEP- og gældsbufferkrav - med indfasning af ny regulering(1) </v>
      </c>
      <c r="D1085" s="408" t="str">
        <f>'Indfasning af ny regulering'!O18</f>
        <v>NEP_GaeldMv_NyReg</v>
      </c>
      <c r="E1085" s="409">
        <f>'Indfasning af ny regulering'!C18</f>
        <v>0</v>
      </c>
      <c r="F1085" s="409">
        <f>'Indfasning af ny regulering'!D18</f>
        <v>0</v>
      </c>
      <c r="G1085" s="409">
        <f>'Indfasning af ny regulering'!E18</f>
        <v>0</v>
      </c>
      <c r="H1085" s="409">
        <f>'Indfasning af ny regulering'!F18</f>
        <v>0</v>
      </c>
      <c r="I1085" s="410">
        <f>'Indfasning af ny regulering'!I18</f>
        <v>0</v>
      </c>
      <c r="J1085" s="410">
        <f>'Indfasning af ny regulering'!J18</f>
        <v>0</v>
      </c>
      <c r="K1085" s="410">
        <f>'Indfasning af ny regulering'!K18</f>
        <v>0</v>
      </c>
      <c r="L1085" s="410">
        <f>'Indfasning af ny regulering'!G18</f>
        <v>0</v>
      </c>
      <c r="M1085" s="410">
        <f>'Indfasning af ny regulering'!H18</f>
        <v>0</v>
      </c>
      <c r="N1085" s="410">
        <f>'Indfasning af ny regulering'!L18</f>
        <v>0</v>
      </c>
      <c r="O1085" s="410">
        <f>'Indfasning af ny regulering'!M18</f>
        <v>0</v>
      </c>
      <c r="Q1085" s="15">
        <f t="shared" si="90"/>
        <v>17</v>
      </c>
      <c r="R1085" s="15" t="str">
        <f t="shared" ca="1" si="91"/>
        <v>'Indfasning af ny regulering'!C18</v>
      </c>
    </row>
    <row r="1086" spans="1:18">
      <c r="A1086" s="407" t="str">
        <f t="shared" ca="1" si="89"/>
        <v>'Indfasning af ny regulering'</v>
      </c>
      <c r="B1086" s="407"/>
      <c r="C1086" s="407" t="str">
        <f>'Indfasning af ny regulering'!B19</f>
        <v xml:space="preserve">Instrumenter til dækning af NEP- og gældsbufferkrav samt det kombinerede kapitalbufferkrav i alt - med indfasning af ny regulering(1) </v>
      </c>
      <c r="D1086" s="408" t="str">
        <f>'Indfasning af ny regulering'!O19</f>
        <v>NEP_Instr_Ialt_NyReg</v>
      </c>
      <c r="E1086" s="409">
        <f>'Indfasning af ny regulering'!C19</f>
        <v>0</v>
      </c>
      <c r="F1086" s="409">
        <f>'Indfasning af ny regulering'!D19</f>
        <v>0</v>
      </c>
      <c r="G1086" s="409">
        <f>'Indfasning af ny regulering'!E19</f>
        <v>0</v>
      </c>
      <c r="H1086" s="409">
        <f>'Indfasning af ny regulering'!F19</f>
        <v>0</v>
      </c>
      <c r="I1086" s="410">
        <f>'Indfasning af ny regulering'!I19</f>
        <v>0</v>
      </c>
      <c r="J1086" s="410">
        <f>'Indfasning af ny regulering'!J19</f>
        <v>0</v>
      </c>
      <c r="K1086" s="410">
        <f>'Indfasning af ny regulering'!K19</f>
        <v>0</v>
      </c>
      <c r="L1086" s="410">
        <f>'Indfasning af ny regulering'!G19</f>
        <v>0</v>
      </c>
      <c r="M1086" s="410">
        <f>'Indfasning af ny regulering'!H19</f>
        <v>0</v>
      </c>
      <c r="N1086" s="410">
        <f>'Indfasning af ny regulering'!L19</f>
        <v>0</v>
      </c>
      <c r="O1086" s="410">
        <f>'Indfasning af ny regulering'!M19</f>
        <v>0</v>
      </c>
      <c r="Q1086" s="15">
        <f t="shared" si="90"/>
        <v>20</v>
      </c>
      <c r="R1086" s="15" t="str">
        <f t="shared" ca="1" si="91"/>
        <v>'Indfasning af ny regulering'!C19</v>
      </c>
    </row>
    <row r="1087" spans="1:18">
      <c r="A1087" s="407" t="str">
        <f t="shared" ca="1" si="89"/>
        <v>'Indfasning af ny regulering'</v>
      </c>
      <c r="B1087" s="407"/>
      <c r="C1087" s="407" t="str">
        <f>'Indfasning af ny regulering'!B20</f>
        <v>Instrumenter til dækning af det samlede subordinationskrav - med indfasning af ny regulering (1)</v>
      </c>
      <c r="D1087" s="408" t="str">
        <f>'Indfasning af ny regulering'!O20</f>
        <v>NEP_Instr_Subord_NyReg</v>
      </c>
      <c r="E1087" s="409">
        <f>'Indfasning af ny regulering'!C20</f>
        <v>0</v>
      </c>
      <c r="F1087" s="409">
        <f>'Indfasning af ny regulering'!D20</f>
        <v>0</v>
      </c>
      <c r="G1087" s="409">
        <f>'Indfasning af ny regulering'!E20</f>
        <v>0</v>
      </c>
      <c r="H1087" s="409">
        <f>'Indfasning af ny regulering'!F20</f>
        <v>0</v>
      </c>
      <c r="I1087" s="410">
        <f>'Indfasning af ny regulering'!I20</f>
        <v>0</v>
      </c>
      <c r="J1087" s="410">
        <f>'Indfasning af ny regulering'!J20</f>
        <v>0</v>
      </c>
      <c r="K1087" s="410">
        <f>'Indfasning af ny regulering'!K20</f>
        <v>0</v>
      </c>
      <c r="L1087" s="410">
        <f>'Indfasning af ny regulering'!G20</f>
        <v>0</v>
      </c>
      <c r="M1087" s="410">
        <f>'Indfasning af ny regulering'!H20</f>
        <v>0</v>
      </c>
      <c r="N1087" s="410">
        <f>'Indfasning af ny regulering'!L20</f>
        <v>0</v>
      </c>
      <c r="O1087" s="410">
        <f>'Indfasning af ny regulering'!M20</f>
        <v>0</v>
      </c>
      <c r="Q1087" s="15">
        <f t="shared" si="90"/>
        <v>22</v>
      </c>
      <c r="R1087" s="15" t="str">
        <f t="shared" ca="1" si="91"/>
        <v>'Indfasning af ny regulering'!C20</v>
      </c>
    </row>
    <row r="1088" spans="1:18">
      <c r="A1088" s="407" t="str">
        <f t="shared" ca="1" si="89"/>
        <v>'Indfasning af ny regulering'</v>
      </c>
      <c r="B1088" s="407"/>
      <c r="C1088" s="407" t="str">
        <f>'Indfasning af ny regulering'!B24</f>
        <v>Memo: Samlet risikoeksponering - med indfasning af ny regulering(1)</v>
      </c>
      <c r="D1088" s="408" t="str">
        <f>'Indfasning af ny regulering'!O24</f>
        <v>Sol_REA_Ialt_NyReg</v>
      </c>
      <c r="E1088" s="409">
        <f>'Indfasning af ny regulering'!C24</f>
        <v>0</v>
      </c>
      <c r="F1088" s="409">
        <f>'Indfasning af ny regulering'!D24</f>
        <v>0</v>
      </c>
      <c r="G1088" s="409">
        <f>'Indfasning af ny regulering'!E24</f>
        <v>0</v>
      </c>
      <c r="H1088" s="409">
        <f>'Indfasning af ny regulering'!F24</f>
        <v>0</v>
      </c>
      <c r="I1088" s="410">
        <f>'Indfasning af ny regulering'!I24</f>
        <v>0</v>
      </c>
      <c r="J1088" s="410">
        <f>'Indfasning af ny regulering'!J24</f>
        <v>0</v>
      </c>
      <c r="K1088" s="410">
        <f>'Indfasning af ny regulering'!K24</f>
        <v>0</v>
      </c>
      <c r="L1088" s="410">
        <f>'Indfasning af ny regulering'!G24</f>
        <v>0</v>
      </c>
      <c r="M1088" s="410">
        <f>'Indfasning af ny regulering'!H24</f>
        <v>0</v>
      </c>
      <c r="N1088" s="410">
        <f>'Indfasning af ny regulering'!L24</f>
        <v>0</v>
      </c>
      <c r="O1088" s="410">
        <f>'Indfasning af ny regulering'!M24</f>
        <v>0</v>
      </c>
      <c r="Q1088" s="15">
        <f t="shared" si="90"/>
        <v>18</v>
      </c>
      <c r="R1088" s="15" t="str">
        <f t="shared" ca="1" si="91"/>
        <v>'Indfasning af ny regulering'!C24</v>
      </c>
    </row>
    <row r="1089" spans="1:18">
      <c r="A1089" s="407" t="str">
        <f t="shared" ca="1" si="89"/>
        <v>'Indfasning af ny regulering'</v>
      </c>
      <c r="B1089" s="407" t="str">
        <f>'Indfasning af ny regulering'!A29</f>
        <v>Opgørelse af tilstrækkeligt kapitalgrundlag og kapitalbufferkrav (ultimo året)</v>
      </c>
      <c r="C1089" s="407" t="str">
        <f>'Indfasning af ny regulering'!B37</f>
        <v>Tilstrækkeligt kapitalgrundlag - med indfasning af ny regulering(2)</v>
      </c>
      <c r="D1089" s="408" t="str">
        <f>'Indfasning af ny regulering'!O37</f>
        <v>Sol_TilstrKapG_NyReg</v>
      </c>
      <c r="E1089" s="409">
        <f>'Indfasning af ny regulering'!C37</f>
        <v>0</v>
      </c>
      <c r="F1089" s="409">
        <f>'Indfasning af ny regulering'!D37</f>
        <v>0</v>
      </c>
      <c r="G1089" s="409">
        <f>'Indfasning af ny regulering'!E37</f>
        <v>0</v>
      </c>
      <c r="H1089" s="409">
        <f>'Indfasning af ny regulering'!F37</f>
        <v>0</v>
      </c>
      <c r="I1089" s="410">
        <f>'Indfasning af ny regulering'!I37</f>
        <v>0</v>
      </c>
      <c r="J1089" s="410">
        <f>'Indfasning af ny regulering'!J37</f>
        <v>0</v>
      </c>
      <c r="K1089" s="410">
        <f>'Indfasning af ny regulering'!K37</f>
        <v>0</v>
      </c>
      <c r="L1089" s="410">
        <f>'Indfasning af ny regulering'!G37</f>
        <v>0</v>
      </c>
      <c r="M1089" s="410">
        <f>'Indfasning af ny regulering'!H37</f>
        <v>0</v>
      </c>
      <c r="N1089" s="410">
        <f>'Indfasning af ny regulering'!L37</f>
        <v>0</v>
      </c>
      <c r="O1089" s="410">
        <f>'Indfasning af ny regulering'!M37</f>
        <v>0</v>
      </c>
      <c r="Q1089" s="15">
        <f t="shared" si="90"/>
        <v>20</v>
      </c>
      <c r="R1089" s="15" t="str">
        <f t="shared" ca="1" si="91"/>
        <v>'Indfasning af ny regulering'!C37</v>
      </c>
    </row>
    <row r="1090" spans="1:18">
      <c r="A1090" s="407" t="str">
        <f t="shared" ca="1" si="89"/>
        <v>'Indfasning af ny regulering'</v>
      </c>
      <c r="B1090" s="407"/>
      <c r="C1090" s="407" t="str">
        <f>'Indfasning af ny regulering'!B38</f>
        <v>… heraf: Krav til egentlig kernekapital, CET1 (minimumskrav + søjle II)</v>
      </c>
      <c r="D1090" s="408" t="str">
        <f>'Indfasning af ny regulering'!O38</f>
        <v>Sol_TilstrKapG_CET1_NyReg</v>
      </c>
      <c r="E1090" s="409">
        <f>'Indfasning af ny regulering'!C38</f>
        <v>0</v>
      </c>
      <c r="F1090" s="409">
        <f>'Indfasning af ny regulering'!D38</f>
        <v>0</v>
      </c>
      <c r="G1090" s="409">
        <f>'Indfasning af ny regulering'!E38</f>
        <v>0</v>
      </c>
      <c r="H1090" s="409">
        <f>'Indfasning af ny regulering'!F38</f>
        <v>0</v>
      </c>
      <c r="I1090" s="410">
        <f>'Indfasning af ny regulering'!I38</f>
        <v>0</v>
      </c>
      <c r="J1090" s="410">
        <f>'Indfasning af ny regulering'!J38</f>
        <v>0</v>
      </c>
      <c r="K1090" s="410">
        <f>'Indfasning af ny regulering'!K38</f>
        <v>0</v>
      </c>
      <c r="L1090" s="410">
        <f>'Indfasning af ny regulering'!G38</f>
        <v>0</v>
      </c>
      <c r="M1090" s="410">
        <f>'Indfasning af ny regulering'!H38</f>
        <v>0</v>
      </c>
      <c r="N1090" s="410">
        <f>'Indfasning af ny regulering'!L38</f>
        <v>0</v>
      </c>
      <c r="O1090" s="410">
        <f>'Indfasning af ny regulering'!M38</f>
        <v>0</v>
      </c>
      <c r="Q1090" s="15">
        <f t="shared" si="90"/>
        <v>25</v>
      </c>
      <c r="R1090" s="15" t="str">
        <f t="shared" ca="1" si="91"/>
        <v>'Indfasning af ny regulering'!C38</v>
      </c>
    </row>
    <row r="1091" spans="1:18">
      <c r="A1091" s="407" t="str">
        <f t="shared" ca="1" si="89"/>
        <v>'Indfasning af ny regulering'</v>
      </c>
      <c r="B1091" s="407"/>
      <c r="C1091" s="407" t="str">
        <f>'Indfasning af ny regulering'!B39</f>
        <v>… heraf: Krav til kernekapital, T1 (minimumskrav + søjle II)</v>
      </c>
      <c r="D1091" s="408" t="str">
        <f>'Indfasning af ny regulering'!O39</f>
        <v>Sol_TilstrKapG_KK_NyReg</v>
      </c>
      <c r="E1091" s="409">
        <f>'Indfasning af ny regulering'!C39</f>
        <v>0</v>
      </c>
      <c r="F1091" s="409">
        <f>'Indfasning af ny regulering'!D39</f>
        <v>0</v>
      </c>
      <c r="G1091" s="409">
        <f>'Indfasning af ny regulering'!E39</f>
        <v>0</v>
      </c>
      <c r="H1091" s="409">
        <f>'Indfasning af ny regulering'!F39</f>
        <v>0</v>
      </c>
      <c r="I1091" s="410">
        <f>'Indfasning af ny regulering'!I39</f>
        <v>0</v>
      </c>
      <c r="J1091" s="410">
        <f>'Indfasning af ny regulering'!J39</f>
        <v>0</v>
      </c>
      <c r="K1091" s="410">
        <f>'Indfasning af ny regulering'!K39</f>
        <v>0</v>
      </c>
      <c r="L1091" s="410">
        <f>'Indfasning af ny regulering'!G39</f>
        <v>0</v>
      </c>
      <c r="M1091" s="410">
        <f>'Indfasning af ny regulering'!H39</f>
        <v>0</v>
      </c>
      <c r="N1091" s="410">
        <f>'Indfasning af ny regulering'!L39</f>
        <v>0</v>
      </c>
      <c r="O1091" s="410">
        <f>'Indfasning af ny regulering'!M39</f>
        <v>0</v>
      </c>
      <c r="Q1091" s="15">
        <f t="shared" si="90"/>
        <v>23</v>
      </c>
      <c r="R1091" s="15" t="str">
        <f t="shared" ca="1" si="91"/>
        <v>'Indfasning af ny regulering'!C39</v>
      </c>
    </row>
    <row r="1092" spans="1:18">
      <c r="A1092" s="407" t="str">
        <f t="shared" ca="1" si="89"/>
        <v>'Indfasning af ny regulering'</v>
      </c>
      <c r="B1092" s="407" t="str">
        <f>'Indfasning af ny regulering'!A47</f>
        <v>Opgørelse af NEP- og gældsbufferkrav samt det kombinerede kapitalbufferkrav
(ultimo året)</v>
      </c>
      <c r="C1092" s="407" t="str">
        <f>'Indfasning af ny regulering'!B62</f>
        <v>NEP- og gældsbufferkrav</v>
      </c>
      <c r="D1092" s="408" t="str">
        <f>'Indfasning af ny regulering'!O62</f>
        <v>NEP_NEPGBKrav_Ialt_NyReg</v>
      </c>
      <c r="E1092" s="409">
        <f>'Indfasning af ny regulering'!C62</f>
        <v>0</v>
      </c>
      <c r="F1092" s="409">
        <f>'Indfasning af ny regulering'!D62</f>
        <v>0</v>
      </c>
      <c r="G1092" s="409">
        <f>'Indfasning af ny regulering'!E62</f>
        <v>0</v>
      </c>
      <c r="H1092" s="409">
        <f>'Indfasning af ny regulering'!F62</f>
        <v>0</v>
      </c>
      <c r="I1092" s="410">
        <f>'Indfasning af ny regulering'!I62</f>
        <v>0</v>
      </c>
      <c r="J1092" s="410">
        <f>'Indfasning af ny regulering'!J62</f>
        <v>0</v>
      </c>
      <c r="K1092" s="410">
        <f>'Indfasning af ny regulering'!K62</f>
        <v>0</v>
      </c>
      <c r="L1092" s="410">
        <f>'Indfasning af ny regulering'!G62</f>
        <v>0</v>
      </c>
      <c r="M1092" s="410">
        <f>'Indfasning af ny regulering'!H62</f>
        <v>0</v>
      </c>
      <c r="N1092" s="410">
        <f>'Indfasning af ny regulering'!L62</f>
        <v>0</v>
      </c>
      <c r="O1092" s="410">
        <f>'Indfasning af ny regulering'!M62</f>
        <v>0</v>
      </c>
      <c r="Q1092" s="15">
        <f t="shared" si="90"/>
        <v>24</v>
      </c>
      <c r="R1092" s="15" t="str">
        <f t="shared" ca="1" si="91"/>
        <v>'Indfasning af ny regulering'!C62</v>
      </c>
    </row>
    <row r="1093" spans="1:18">
      <c r="A1093" s="407" t="str">
        <f t="shared" ca="1" si="89"/>
        <v>'Indfasning af ny regulering'</v>
      </c>
      <c r="B1093" s="407"/>
      <c r="C1093" s="407" t="str">
        <f>'Indfasning af ny regulering'!B63</f>
        <v>NEP-krav for bankaktiviteter</v>
      </c>
      <c r="D1093" s="408" t="str">
        <f>'Indfasning af ny regulering'!O63</f>
        <v>NEP_NEPGBKrav_NEPBank_NyReg</v>
      </c>
      <c r="E1093" s="409">
        <f>'Indfasning af ny regulering'!C63</f>
        <v>0</v>
      </c>
      <c r="F1093" s="409">
        <f>'Indfasning af ny regulering'!D63</f>
        <v>0</v>
      </c>
      <c r="G1093" s="409">
        <f>'Indfasning af ny regulering'!E63</f>
        <v>0</v>
      </c>
      <c r="H1093" s="409">
        <f>'Indfasning af ny regulering'!F63</f>
        <v>0</v>
      </c>
      <c r="I1093" s="410">
        <f>'Indfasning af ny regulering'!I63</f>
        <v>0</v>
      </c>
      <c r="J1093" s="410">
        <f>'Indfasning af ny regulering'!J63</f>
        <v>0</v>
      </c>
      <c r="K1093" s="410">
        <f>'Indfasning af ny regulering'!K63</f>
        <v>0</v>
      </c>
      <c r="L1093" s="410">
        <f>'Indfasning af ny regulering'!G63</f>
        <v>0</v>
      </c>
      <c r="M1093" s="410">
        <f>'Indfasning af ny regulering'!H63</f>
        <v>0</v>
      </c>
      <c r="N1093" s="410">
        <f>'Indfasning af ny regulering'!L63</f>
        <v>0</v>
      </c>
      <c r="O1093" s="410">
        <f>'Indfasning af ny regulering'!M63</f>
        <v>0</v>
      </c>
      <c r="Q1093" s="15">
        <f t="shared" si="90"/>
        <v>27</v>
      </c>
      <c r="R1093" s="15" t="str">
        <f t="shared" ca="1" si="91"/>
        <v>'Indfasning af ny regulering'!C63</v>
      </c>
    </row>
    <row r="1094" spans="1:18">
      <c r="A1094" s="407" t="str">
        <f t="shared" ca="1" si="89"/>
        <v>'Indfasning af ny regulering'</v>
      </c>
      <c r="B1094" s="407"/>
      <c r="C1094" s="407" t="str">
        <f>'Indfasning af ny regulering'!B64</f>
        <v>Kapitalkrav til realkreditinstitutter (solvensbehov + kombineret kapitalbufferkrav)</v>
      </c>
      <c r="D1094" s="408" t="str">
        <f>'Indfasning af ny regulering'!O64</f>
        <v>NEP_NEPGBKrav_KravReal_NyReg</v>
      </c>
      <c r="E1094" s="409">
        <f>'Indfasning af ny regulering'!C64</f>
        <v>0</v>
      </c>
      <c r="F1094" s="409">
        <f>'Indfasning af ny regulering'!D64</f>
        <v>0</v>
      </c>
      <c r="G1094" s="409">
        <f>'Indfasning af ny regulering'!E64</f>
        <v>0</v>
      </c>
      <c r="H1094" s="409">
        <f>'Indfasning af ny regulering'!F64</f>
        <v>0</v>
      </c>
      <c r="I1094" s="410">
        <f>'Indfasning af ny regulering'!I64</f>
        <v>0</v>
      </c>
      <c r="J1094" s="410">
        <f>'Indfasning af ny regulering'!J64</f>
        <v>0</v>
      </c>
      <c r="K1094" s="410">
        <f>'Indfasning af ny regulering'!K64</f>
        <v>0</v>
      </c>
      <c r="L1094" s="410">
        <f>'Indfasning af ny regulering'!G64</f>
        <v>0</v>
      </c>
      <c r="M1094" s="410">
        <f>'Indfasning af ny regulering'!H64</f>
        <v>0</v>
      </c>
      <c r="N1094" s="410">
        <f>'Indfasning af ny regulering'!L64</f>
        <v>0</v>
      </c>
      <c r="O1094" s="410">
        <f>'Indfasning af ny regulering'!M64</f>
        <v>0</v>
      </c>
      <c r="Q1094" s="15">
        <f t="shared" si="90"/>
        <v>28</v>
      </c>
      <c r="R1094" s="15" t="str">
        <f t="shared" ca="1" si="91"/>
        <v>'Indfasning af ny regulering'!C64</v>
      </c>
    </row>
    <row r="1095" spans="1:18">
      <c r="A1095" s="407" t="str">
        <f t="shared" ca="1" si="89"/>
        <v>'Indfasning af ny regulering'</v>
      </c>
      <c r="B1095" s="407"/>
      <c r="C1095" s="407" t="str">
        <f>'Indfasning af ny regulering'!B65</f>
        <v>Gældsbufferkrav til realkreditaktiviteter</v>
      </c>
      <c r="D1095" s="408" t="str">
        <f>'Indfasning af ny regulering'!O65</f>
        <v>NEP_NEPGBKrav_GB_NyReg</v>
      </c>
      <c r="E1095" s="409">
        <f>'Indfasning af ny regulering'!C65</f>
        <v>0</v>
      </c>
      <c r="F1095" s="409">
        <f>'Indfasning af ny regulering'!D65</f>
        <v>0</v>
      </c>
      <c r="G1095" s="409">
        <f>'Indfasning af ny regulering'!E65</f>
        <v>0</v>
      </c>
      <c r="H1095" s="409">
        <f>'Indfasning af ny regulering'!F65</f>
        <v>0</v>
      </c>
      <c r="I1095" s="410">
        <f>'Indfasning af ny regulering'!I65</f>
        <v>0</v>
      </c>
      <c r="J1095" s="410">
        <f>'Indfasning af ny regulering'!J65</f>
        <v>0</v>
      </c>
      <c r="K1095" s="410">
        <f>'Indfasning af ny regulering'!K65</f>
        <v>0</v>
      </c>
      <c r="L1095" s="410">
        <f>'Indfasning af ny regulering'!G65</f>
        <v>0</v>
      </c>
      <c r="M1095" s="410">
        <f>'Indfasning af ny regulering'!H65</f>
        <v>0</v>
      </c>
      <c r="N1095" s="410">
        <f>'Indfasning af ny regulering'!L65</f>
        <v>0</v>
      </c>
      <c r="O1095" s="410">
        <f>'Indfasning af ny regulering'!M65</f>
        <v>0</v>
      </c>
      <c r="Q1095" s="15">
        <f t="shared" si="90"/>
        <v>22</v>
      </c>
      <c r="R1095" s="15" t="str">
        <f t="shared" ca="1" si="91"/>
        <v>'Indfasning af ny regulering'!C65</v>
      </c>
    </row>
    <row r="1096" spans="1:18">
      <c r="A1096" s="407" t="str">
        <f t="shared" ca="1" si="89"/>
        <v>'Indfasning af ny regulering'</v>
      </c>
      <c r="B1096" s="407"/>
      <c r="C1096" s="407" t="str">
        <f>'Indfasning af ny regulering'!B66</f>
        <v>Kombineret kapitalbufferkrav for bankaktiviteter</v>
      </c>
      <c r="D1096" s="408" t="str">
        <f>'Indfasning af ny regulering'!O66</f>
        <v>NEP_BufKravBank_NyReg</v>
      </c>
      <c r="E1096" s="409">
        <f>'Indfasning af ny regulering'!C66</f>
        <v>0</v>
      </c>
      <c r="F1096" s="409">
        <f>'Indfasning af ny regulering'!D66</f>
        <v>0</v>
      </c>
      <c r="G1096" s="409">
        <f>'Indfasning af ny regulering'!E66</f>
        <v>0</v>
      </c>
      <c r="H1096" s="409">
        <f>'Indfasning af ny regulering'!F66</f>
        <v>0</v>
      </c>
      <c r="I1096" s="410">
        <f>'Indfasning af ny regulering'!I66</f>
        <v>0</v>
      </c>
      <c r="J1096" s="410">
        <f>'Indfasning af ny regulering'!J66</f>
        <v>0</v>
      </c>
      <c r="K1096" s="410">
        <f>'Indfasning af ny regulering'!K66</f>
        <v>0</v>
      </c>
      <c r="L1096" s="410">
        <f>'Indfasning af ny regulering'!G66</f>
        <v>0</v>
      </c>
      <c r="M1096" s="410">
        <f>'Indfasning af ny regulering'!H66</f>
        <v>0</v>
      </c>
      <c r="N1096" s="410">
        <f>'Indfasning af ny regulering'!L66</f>
        <v>0</v>
      </c>
      <c r="O1096" s="410">
        <f>'Indfasning af ny regulering'!M66</f>
        <v>0</v>
      </c>
      <c r="Q1096" s="15">
        <f t="shared" si="90"/>
        <v>21</v>
      </c>
      <c r="R1096" s="15" t="str">
        <f t="shared" ca="1" si="91"/>
        <v>'Indfasning af ny regulering'!C66</v>
      </c>
    </row>
    <row r="1097" spans="1:18">
      <c r="A1097" s="407" t="str">
        <f t="shared" ca="1" si="89"/>
        <v>'Indfasning af ny regulering'</v>
      </c>
      <c r="B1097" s="407"/>
      <c r="C1097" s="407" t="str">
        <f>'Indfasning af ny regulering'!B67</f>
        <v>Samlet krav bestående af NEP- og gældsbufferkrav samt det kombinerede kapitalbufferkrav</v>
      </c>
      <c r="D1097" s="408" t="str">
        <f>'Indfasning af ny regulering'!O67</f>
        <v>NEP_NEPGBKravPlusBuf_NyReg</v>
      </c>
      <c r="E1097" s="409">
        <f>'Indfasning af ny regulering'!C67</f>
        <v>0</v>
      </c>
      <c r="F1097" s="409">
        <f>'Indfasning af ny regulering'!D67</f>
        <v>0</v>
      </c>
      <c r="G1097" s="409">
        <f>'Indfasning af ny regulering'!E67</f>
        <v>0</v>
      </c>
      <c r="H1097" s="409">
        <f>'Indfasning af ny regulering'!F67</f>
        <v>0</v>
      </c>
      <c r="I1097" s="410">
        <f>'Indfasning af ny regulering'!I67</f>
        <v>0</v>
      </c>
      <c r="J1097" s="410">
        <f>'Indfasning af ny regulering'!J67</f>
        <v>0</v>
      </c>
      <c r="K1097" s="410">
        <f>'Indfasning af ny regulering'!K67</f>
        <v>0</v>
      </c>
      <c r="L1097" s="410">
        <f>'Indfasning af ny regulering'!G67</f>
        <v>0</v>
      </c>
      <c r="M1097" s="410">
        <f>'Indfasning af ny regulering'!H67</f>
        <v>0</v>
      </c>
      <c r="N1097" s="410">
        <f>'Indfasning af ny regulering'!L67</f>
        <v>0</v>
      </c>
      <c r="O1097" s="410">
        <f>'Indfasning af ny regulering'!M67</f>
        <v>0</v>
      </c>
      <c r="Q1097" s="15">
        <f t="shared" si="90"/>
        <v>26</v>
      </c>
      <c r="R1097" s="15" t="str">
        <f t="shared" ca="1" si="91"/>
        <v>'Indfasning af ny regulering'!C67</v>
      </c>
    </row>
    <row r="1098" spans="1:18">
      <c r="A1098" s="407" t="str">
        <f t="shared" ca="1" si="89"/>
        <v>'Indfasning af ny regulering'</v>
      </c>
      <c r="B1098" s="407"/>
      <c r="C1098" s="407" t="str">
        <f>'Indfasning af ny regulering'!B68</f>
        <v>Overdækning til det samlede krav inkl. det kombinerede kapitalbufferkrav</v>
      </c>
      <c r="D1098" s="408" t="s">
        <v>1263</v>
      </c>
      <c r="E1098" s="409">
        <f>'Indfasning af ny regulering'!C68</f>
        <v>0</v>
      </c>
      <c r="F1098" s="409">
        <f>'Indfasning af ny regulering'!D68</f>
        <v>0</v>
      </c>
      <c r="G1098" s="409">
        <f>'Indfasning af ny regulering'!E68</f>
        <v>0</v>
      </c>
      <c r="H1098" s="409">
        <f>'Indfasning af ny regulering'!F68</f>
        <v>0</v>
      </c>
      <c r="I1098" s="410">
        <f>'Indfasning af ny regulering'!I68</f>
        <v>0</v>
      </c>
      <c r="J1098" s="410">
        <f>'Indfasning af ny regulering'!J68</f>
        <v>0</v>
      </c>
      <c r="K1098" s="410">
        <f>'Indfasning af ny regulering'!K68</f>
        <v>0</v>
      </c>
      <c r="L1098" s="410">
        <f>'Indfasning af ny regulering'!G68</f>
        <v>0</v>
      </c>
      <c r="M1098" s="410">
        <f>'Indfasning af ny regulering'!H68</f>
        <v>0</v>
      </c>
      <c r="N1098" s="410">
        <f>'Indfasning af ny regulering'!L68</f>
        <v>0</v>
      </c>
      <c r="O1098" s="410">
        <f>'Indfasning af ny regulering'!M68</f>
        <v>0</v>
      </c>
      <c r="Q1098" s="15">
        <f t="shared" si="90"/>
        <v>28</v>
      </c>
      <c r="R1098" s="15" t="str">
        <f t="shared" ca="1" si="91"/>
        <v>'Indfasning af ny regulering'!C68</v>
      </c>
    </row>
    <row r="1099" spans="1:18">
      <c r="A1099" s="407" t="str">
        <f t="shared" ca="1" si="89"/>
        <v>'Indfasning af ny regulering'</v>
      </c>
      <c r="B1099" s="407"/>
      <c r="C1099" s="407" t="str">
        <f>'Indfasning af ny regulering'!B69</f>
        <v>Samlet subordinationskrav</v>
      </c>
      <c r="D1099" s="408" t="str">
        <f>'Indfasning af ny regulering'!O69</f>
        <v>NEP_SubordKrav_NyReg</v>
      </c>
      <c r="E1099" s="409">
        <f>'Indfasning af ny regulering'!C69</f>
        <v>0</v>
      </c>
      <c r="F1099" s="409">
        <f>'Indfasning af ny regulering'!D69</f>
        <v>0</v>
      </c>
      <c r="G1099" s="409">
        <f>'Indfasning af ny regulering'!E69</f>
        <v>0</v>
      </c>
      <c r="H1099" s="409">
        <f>'Indfasning af ny regulering'!F69</f>
        <v>0</v>
      </c>
      <c r="I1099" s="410">
        <f>'Indfasning af ny regulering'!I69</f>
        <v>0</v>
      </c>
      <c r="J1099" s="410">
        <f>'Indfasning af ny regulering'!J69</f>
        <v>0</v>
      </c>
      <c r="K1099" s="410">
        <f>'Indfasning af ny regulering'!K69</f>
        <v>0</v>
      </c>
      <c r="L1099" s="410">
        <f>'Indfasning af ny regulering'!G69</f>
        <v>0</v>
      </c>
      <c r="M1099" s="410">
        <f>'Indfasning af ny regulering'!H69</f>
        <v>0</v>
      </c>
      <c r="N1099" s="410">
        <f>'Indfasning af ny regulering'!L69</f>
        <v>0</v>
      </c>
      <c r="O1099" s="410">
        <f>'Indfasning af ny regulering'!M69</f>
        <v>0</v>
      </c>
      <c r="Q1099" s="15">
        <f t="shared" si="90"/>
        <v>20</v>
      </c>
      <c r="R1099" s="15" t="str">
        <f t="shared" ca="1" si="91"/>
        <v>'Indfasning af ny regulering'!C69</v>
      </c>
    </row>
    <row r="1100" spans="1:18">
      <c r="A1100" s="407" t="str">
        <f t="shared" ca="1" si="89"/>
        <v>'Indfasning af ny regulering'</v>
      </c>
      <c r="B1100" s="407"/>
      <c r="C1100" s="407" t="str">
        <f>'Indfasning af ny regulering'!B70</f>
        <v>Overdækning til det samlede subordinationskrav</v>
      </c>
      <c r="D1100" s="408" t="str">
        <f>'Indfasning af ny regulering'!O70</f>
        <v>NEP_Over_SubordKrav_NyReg</v>
      </c>
      <c r="E1100" s="409">
        <f>'Indfasning af ny regulering'!C70</f>
        <v>0</v>
      </c>
      <c r="F1100" s="409">
        <f>'Indfasning af ny regulering'!D70</f>
        <v>0</v>
      </c>
      <c r="G1100" s="409">
        <f>'Indfasning af ny regulering'!E70</f>
        <v>0</v>
      </c>
      <c r="H1100" s="409">
        <f>'Indfasning af ny regulering'!F70</f>
        <v>0</v>
      </c>
      <c r="I1100" s="410">
        <f>'Indfasning af ny regulering'!I70</f>
        <v>0</v>
      </c>
      <c r="J1100" s="410">
        <f>'Indfasning af ny regulering'!J70</f>
        <v>0</v>
      </c>
      <c r="K1100" s="410">
        <f>'Indfasning af ny regulering'!K70</f>
        <v>0</v>
      </c>
      <c r="L1100" s="410">
        <f>'Indfasning af ny regulering'!G70</f>
        <v>0</v>
      </c>
      <c r="M1100" s="410">
        <f>'Indfasning af ny regulering'!H70</f>
        <v>0</v>
      </c>
      <c r="N1100" s="410">
        <f>'Indfasning af ny regulering'!L70</f>
        <v>0</v>
      </c>
      <c r="O1100" s="410">
        <f>'Indfasning af ny regulering'!M70</f>
        <v>0</v>
      </c>
      <c r="Q1100" s="15">
        <f t="shared" si="90"/>
        <v>25</v>
      </c>
      <c r="R1100" s="15" t="str">
        <f t="shared" ca="1" si="91"/>
        <v>'Indfasning af ny regulering'!C70</v>
      </c>
    </row>
    <row r="1101" spans="1:18">
      <c r="A1101" s="407" t="str">
        <f t="shared" ca="1" si="89"/>
        <v>'Indfasning af ny regulering'</v>
      </c>
      <c r="B1101" s="407" t="str">
        <f>'Indfasning af ny regulering'!A73</f>
        <v>Opgørelse af kapitalprocenter mv. (ultimo året, pct. af risikoeksponering)</v>
      </c>
      <c r="C1101" s="407" t="str">
        <f>'Indfasning af ny regulering'!B80</f>
        <v>Egentlig kernekapital - med indfasning af ny regulering</v>
      </c>
      <c r="D1101" s="408" t="str">
        <f>'Indfasning af ny regulering'!O80</f>
        <v>Sol_CET1_NyReg_Pct</v>
      </c>
      <c r="E1101" s="409">
        <f>'Indfasning af ny regulering'!C80</f>
        <v>0</v>
      </c>
      <c r="F1101" s="409">
        <f>'Indfasning af ny regulering'!D80</f>
        <v>0</v>
      </c>
      <c r="G1101" s="409">
        <f>'Indfasning af ny regulering'!E80</f>
        <v>0</v>
      </c>
      <c r="H1101" s="409">
        <f>'Indfasning af ny regulering'!F80</f>
        <v>0</v>
      </c>
      <c r="I1101" s="410">
        <f>'Indfasning af ny regulering'!I80</f>
        <v>0</v>
      </c>
      <c r="J1101" s="410">
        <f>'Indfasning af ny regulering'!J80</f>
        <v>0</v>
      </c>
      <c r="K1101" s="410">
        <f>'Indfasning af ny regulering'!K80</f>
        <v>0</v>
      </c>
      <c r="L1101" s="410">
        <f>'Indfasning af ny regulering'!G80</f>
        <v>0</v>
      </c>
      <c r="M1101" s="410">
        <f>'Indfasning af ny regulering'!H80</f>
        <v>0</v>
      </c>
      <c r="N1101" s="410">
        <f>'Indfasning af ny regulering'!L80</f>
        <v>0</v>
      </c>
      <c r="O1101" s="410">
        <f>'Indfasning af ny regulering'!M80</f>
        <v>0</v>
      </c>
      <c r="Q1101" s="15">
        <f t="shared" si="90"/>
        <v>18</v>
      </c>
      <c r="R1101" s="15" t="str">
        <f t="shared" ca="1" si="91"/>
        <v>'Indfasning af ny regulering'!C80</v>
      </c>
    </row>
    <row r="1102" spans="1:18">
      <c r="A1102" s="407" t="str">
        <f t="shared" ca="1" si="89"/>
        <v>'Indfasning af ny regulering'</v>
      </c>
      <c r="B1102" s="407"/>
      <c r="C1102" s="407" t="str">
        <f>'Indfasning af ny regulering'!B81</f>
        <v>Kernekapital - med indfasning af ny regulering</v>
      </c>
      <c r="D1102" s="408" t="str">
        <f>'Indfasning af ny regulering'!O81</f>
        <v>Sol_KK_NyReg_Pct</v>
      </c>
      <c r="E1102" s="409">
        <f>'Indfasning af ny regulering'!C81</f>
        <v>0</v>
      </c>
      <c r="F1102" s="409">
        <f>'Indfasning af ny regulering'!D81</f>
        <v>0</v>
      </c>
      <c r="G1102" s="409">
        <f>'Indfasning af ny regulering'!E81</f>
        <v>0</v>
      </c>
      <c r="H1102" s="409">
        <f>'Indfasning af ny regulering'!F81</f>
        <v>0</v>
      </c>
      <c r="I1102" s="410">
        <f>'Indfasning af ny regulering'!I81</f>
        <v>0</v>
      </c>
      <c r="J1102" s="410">
        <f>'Indfasning af ny regulering'!J81</f>
        <v>0</v>
      </c>
      <c r="K1102" s="410">
        <f>'Indfasning af ny regulering'!K81</f>
        <v>0</v>
      </c>
      <c r="L1102" s="410">
        <f>'Indfasning af ny regulering'!G81</f>
        <v>0</v>
      </c>
      <c r="M1102" s="410">
        <f>'Indfasning af ny regulering'!H81</f>
        <v>0</v>
      </c>
      <c r="N1102" s="410">
        <f>'Indfasning af ny regulering'!L81</f>
        <v>0</v>
      </c>
      <c r="O1102" s="410">
        <f>'Indfasning af ny regulering'!M81</f>
        <v>0</v>
      </c>
      <c r="Q1102" s="15">
        <f t="shared" si="90"/>
        <v>16</v>
      </c>
      <c r="R1102" s="15" t="str">
        <f t="shared" ca="1" si="91"/>
        <v>'Indfasning af ny regulering'!C81</v>
      </c>
    </row>
    <row r="1103" spans="1:18">
      <c r="A1103" s="407" t="str">
        <f t="shared" ca="1" si="89"/>
        <v>'Indfasning af ny regulering'</v>
      </c>
      <c r="B1103" s="407"/>
      <c r="C1103" s="407" t="str">
        <f>'Indfasning af ny regulering'!B82</f>
        <v>Kapitalgrundlag - med indfasning af ny regulering</v>
      </c>
      <c r="D1103" s="408" t="str">
        <f>'Indfasning af ny regulering'!O82</f>
        <v>Sol_KapGrund_NyReg_Pct</v>
      </c>
      <c r="E1103" s="409">
        <f>'Indfasning af ny regulering'!C82</f>
        <v>0</v>
      </c>
      <c r="F1103" s="409">
        <f>'Indfasning af ny regulering'!D82</f>
        <v>0</v>
      </c>
      <c r="G1103" s="409">
        <f>'Indfasning af ny regulering'!E82</f>
        <v>0</v>
      </c>
      <c r="H1103" s="409">
        <f>'Indfasning af ny regulering'!F82</f>
        <v>0</v>
      </c>
      <c r="I1103" s="410">
        <f>'Indfasning af ny regulering'!I82</f>
        <v>0</v>
      </c>
      <c r="J1103" s="410">
        <f>'Indfasning af ny regulering'!J82</f>
        <v>0</v>
      </c>
      <c r="K1103" s="410">
        <f>'Indfasning af ny regulering'!K82</f>
        <v>0</v>
      </c>
      <c r="L1103" s="410">
        <f>'Indfasning af ny regulering'!G82</f>
        <v>0</v>
      </c>
      <c r="M1103" s="410">
        <f>'Indfasning af ny regulering'!H82</f>
        <v>0</v>
      </c>
      <c r="N1103" s="410">
        <f>'Indfasning af ny regulering'!L82</f>
        <v>0</v>
      </c>
      <c r="O1103" s="410">
        <f>'Indfasning af ny regulering'!M82</f>
        <v>0</v>
      </c>
      <c r="Q1103" s="15">
        <f t="shared" si="90"/>
        <v>22</v>
      </c>
      <c r="R1103" s="15" t="str">
        <f t="shared" ca="1" si="91"/>
        <v>'Indfasning af ny regulering'!C82</v>
      </c>
    </row>
    <row r="1104" spans="1:18">
      <c r="A1104" s="407" t="str">
        <f t="shared" ca="1" si="89"/>
        <v>'Indfasning af ny regulering'</v>
      </c>
      <c r="B1104" s="407"/>
      <c r="C1104" s="407" t="str">
        <f>'Indfasning af ny regulering'!B87</f>
        <v>Solvensbehov - med indfasning af ny regulering</v>
      </c>
      <c r="D1104" s="408" t="str">
        <f>'Indfasning af ny regulering'!O87</f>
        <v>Sol_TilstrKapG_NyReg_Pct</v>
      </c>
      <c r="E1104" s="409">
        <f>'Indfasning af ny regulering'!C87</f>
        <v>0</v>
      </c>
      <c r="F1104" s="409">
        <f>'Indfasning af ny regulering'!D87</f>
        <v>0</v>
      </c>
      <c r="G1104" s="409">
        <f>'Indfasning af ny regulering'!E87</f>
        <v>0</v>
      </c>
      <c r="H1104" s="409">
        <f>'Indfasning af ny regulering'!F87</f>
        <v>0</v>
      </c>
      <c r="I1104" s="410">
        <f>'Indfasning af ny regulering'!I87</f>
        <v>0</v>
      </c>
      <c r="J1104" s="410">
        <f>'Indfasning af ny regulering'!J87</f>
        <v>0</v>
      </c>
      <c r="K1104" s="410">
        <f>'Indfasning af ny regulering'!K87</f>
        <v>0</v>
      </c>
      <c r="L1104" s="410">
        <f>'Indfasning af ny regulering'!G87</f>
        <v>0</v>
      </c>
      <c r="M1104" s="410">
        <f>'Indfasning af ny regulering'!H87</f>
        <v>0</v>
      </c>
      <c r="N1104" s="410">
        <f>'Indfasning af ny regulering'!L87</f>
        <v>0</v>
      </c>
      <c r="O1104" s="410">
        <f>'Indfasning af ny regulering'!M87</f>
        <v>0</v>
      </c>
      <c r="Q1104" s="15">
        <f t="shared" si="90"/>
        <v>24</v>
      </c>
      <c r="R1104" s="15" t="str">
        <f t="shared" ca="1" si="91"/>
        <v>'Indfasning af ny regulering'!C87</v>
      </c>
    </row>
    <row r="1105" spans="1:18">
      <c r="A1105" s="407" t="str">
        <f t="shared" ca="1" si="89"/>
        <v>'Indfasning af ny regulering'</v>
      </c>
      <c r="B1105" s="407"/>
      <c r="C1105" s="407" t="str">
        <f>'Indfasning af ny regulering'!B88</f>
        <v>… heraf: Krav til egentlig kernekapital, CET1 (minimumskrav + søjle II)</v>
      </c>
      <c r="D1105" s="408" t="str">
        <f>'Indfasning af ny regulering'!O88</f>
        <v>Sol_TilstrKapG_CET1_NyReg_Pct</v>
      </c>
      <c r="E1105" s="409">
        <f>'Indfasning af ny regulering'!C88</f>
        <v>0</v>
      </c>
      <c r="F1105" s="409">
        <f>'Indfasning af ny regulering'!D88</f>
        <v>0</v>
      </c>
      <c r="G1105" s="409">
        <f>'Indfasning af ny regulering'!E88</f>
        <v>0</v>
      </c>
      <c r="H1105" s="409">
        <f>'Indfasning af ny regulering'!F88</f>
        <v>0</v>
      </c>
      <c r="I1105" s="410">
        <f>'Indfasning af ny regulering'!I88</f>
        <v>0</v>
      </c>
      <c r="J1105" s="410">
        <f>'Indfasning af ny regulering'!J88</f>
        <v>0</v>
      </c>
      <c r="K1105" s="410">
        <f>'Indfasning af ny regulering'!K88</f>
        <v>0</v>
      </c>
      <c r="L1105" s="410">
        <f>'Indfasning af ny regulering'!G88</f>
        <v>0</v>
      </c>
      <c r="M1105" s="410">
        <f>'Indfasning af ny regulering'!H88</f>
        <v>0</v>
      </c>
      <c r="N1105" s="410">
        <f>'Indfasning af ny regulering'!L88</f>
        <v>0</v>
      </c>
      <c r="O1105" s="410">
        <f>'Indfasning af ny regulering'!M88</f>
        <v>0</v>
      </c>
      <c r="Q1105" s="15">
        <f t="shared" si="90"/>
        <v>29</v>
      </c>
      <c r="R1105" s="15" t="str">
        <f t="shared" ca="1" si="91"/>
        <v>'Indfasning af ny regulering'!C88</v>
      </c>
    </row>
    <row r="1106" spans="1:18">
      <c r="A1106" s="407" t="str">
        <f t="shared" ca="1" si="89"/>
        <v>'Indfasning af ny regulering'</v>
      </c>
      <c r="B1106" s="407"/>
      <c r="C1106" s="407" t="str">
        <f>'Indfasning af ny regulering'!B89</f>
        <v>… heraf: Krav til kernekapital, T1 (minimumskrav + søjle II)</v>
      </c>
      <c r="D1106" s="408" t="str">
        <f>'Indfasning af ny regulering'!O89</f>
        <v>Sol_TilstrKapG_KK_NyReg_Pct</v>
      </c>
      <c r="E1106" s="409">
        <f>'Indfasning af ny regulering'!C89</f>
        <v>0</v>
      </c>
      <c r="F1106" s="409">
        <f>'Indfasning af ny regulering'!D89</f>
        <v>0</v>
      </c>
      <c r="G1106" s="409">
        <f>'Indfasning af ny regulering'!E89</f>
        <v>0</v>
      </c>
      <c r="H1106" s="409">
        <f>'Indfasning af ny regulering'!F89</f>
        <v>0</v>
      </c>
      <c r="I1106" s="410">
        <f>'Indfasning af ny regulering'!I89</f>
        <v>0</v>
      </c>
      <c r="J1106" s="410">
        <f>'Indfasning af ny regulering'!J89</f>
        <v>0</v>
      </c>
      <c r="K1106" s="410">
        <f>'Indfasning af ny regulering'!K89</f>
        <v>0</v>
      </c>
      <c r="L1106" s="410">
        <f>'Indfasning af ny regulering'!G89</f>
        <v>0</v>
      </c>
      <c r="M1106" s="410">
        <f>'Indfasning af ny regulering'!H89</f>
        <v>0</v>
      </c>
      <c r="N1106" s="410">
        <f>'Indfasning af ny regulering'!L89</f>
        <v>0</v>
      </c>
      <c r="O1106" s="410">
        <f>'Indfasning af ny regulering'!M89</f>
        <v>0</v>
      </c>
      <c r="Q1106" s="15">
        <f t="shared" si="90"/>
        <v>27</v>
      </c>
      <c r="R1106" s="15" t="str">
        <f t="shared" ca="1" si="91"/>
        <v>'Indfasning af ny regulering'!C89</v>
      </c>
    </row>
    <row r="1107" spans="1:18">
      <c r="A1107" s="407" t="str">
        <f t="shared" ca="1" si="89"/>
        <v>'Indfasning af ny regulering'</v>
      </c>
      <c r="B1107" s="407"/>
      <c r="C1107" s="407" t="str">
        <f>'Indfasning af ny regulering'!B96</f>
        <v>Samlet egentlig kernekapitalkrav - med indfasning af ny regulering</v>
      </c>
      <c r="D1107" s="408" t="str">
        <f>'Indfasning af ny regulering'!O96</f>
        <v>Sol_KapKrav_CET1_NyReg_Pct</v>
      </c>
      <c r="E1107" s="409">
        <f>'Indfasning af ny regulering'!C96</f>
        <v>0</v>
      </c>
      <c r="F1107" s="409">
        <f>'Indfasning af ny regulering'!D96</f>
        <v>0</v>
      </c>
      <c r="G1107" s="409">
        <f>'Indfasning af ny regulering'!E96</f>
        <v>0</v>
      </c>
      <c r="H1107" s="409">
        <f>'Indfasning af ny regulering'!F96</f>
        <v>0</v>
      </c>
      <c r="I1107" s="410">
        <f>'Indfasning af ny regulering'!I96</f>
        <v>0</v>
      </c>
      <c r="J1107" s="410">
        <f>'Indfasning af ny regulering'!J96</f>
        <v>0</v>
      </c>
      <c r="K1107" s="410">
        <f>'Indfasning af ny regulering'!K96</f>
        <v>0</v>
      </c>
      <c r="L1107" s="410">
        <f>'Indfasning af ny regulering'!G96</f>
        <v>0</v>
      </c>
      <c r="M1107" s="410">
        <f>'Indfasning af ny regulering'!H96</f>
        <v>0</v>
      </c>
      <c r="N1107" s="410">
        <f>'Indfasning af ny regulering'!L96</f>
        <v>0</v>
      </c>
      <c r="O1107" s="410">
        <f>'Indfasning af ny regulering'!M96</f>
        <v>0</v>
      </c>
      <c r="Q1107" s="15">
        <f t="shared" si="90"/>
        <v>26</v>
      </c>
      <c r="R1107" s="15" t="str">
        <f t="shared" ca="1" si="91"/>
        <v>'Indfasning af ny regulering'!C96</v>
      </c>
    </row>
    <row r="1108" spans="1:18">
      <c r="A1108" s="407" t="str">
        <f t="shared" ca="1" si="89"/>
        <v>'Indfasning af ny regulering'</v>
      </c>
      <c r="B1108" s="407"/>
      <c r="C1108" s="407" t="str">
        <f>'Indfasning af ny regulering'!B97</f>
        <v>Samlet kernekapitalkrav - med indfasning af ny regulering</v>
      </c>
      <c r="D1108" s="408" t="str">
        <f>'Indfasning af ny regulering'!O97</f>
        <v>Sol_KapKrav_KK_NyReg_Pct</v>
      </c>
      <c r="E1108" s="409">
        <f>'Indfasning af ny regulering'!C97</f>
        <v>0</v>
      </c>
      <c r="F1108" s="409">
        <f>'Indfasning af ny regulering'!D97</f>
        <v>0</v>
      </c>
      <c r="G1108" s="409">
        <f>'Indfasning af ny regulering'!E97</f>
        <v>0</v>
      </c>
      <c r="H1108" s="409">
        <f>'Indfasning af ny regulering'!F97</f>
        <v>0</v>
      </c>
      <c r="I1108" s="410">
        <f>'Indfasning af ny regulering'!I97</f>
        <v>0</v>
      </c>
      <c r="J1108" s="410">
        <f>'Indfasning af ny regulering'!J97</f>
        <v>0</v>
      </c>
      <c r="K1108" s="410">
        <f>'Indfasning af ny regulering'!K97</f>
        <v>0</v>
      </c>
      <c r="L1108" s="410">
        <f>'Indfasning af ny regulering'!G97</f>
        <v>0</v>
      </c>
      <c r="M1108" s="410">
        <f>'Indfasning af ny regulering'!H97</f>
        <v>0</v>
      </c>
      <c r="N1108" s="410">
        <f>'Indfasning af ny regulering'!L97</f>
        <v>0</v>
      </c>
      <c r="O1108" s="410">
        <f>'Indfasning af ny regulering'!M97</f>
        <v>0</v>
      </c>
      <c r="Q1108" s="15">
        <f t="shared" si="90"/>
        <v>24</v>
      </c>
      <c r="R1108" s="15" t="str">
        <f t="shared" ca="1" si="91"/>
        <v>'Indfasning af ny regulering'!C97</v>
      </c>
    </row>
    <row r="1109" spans="1:18">
      <c r="A1109" s="407" t="str">
        <f t="shared" ca="1" si="89"/>
        <v>'Indfasning af ny regulering'</v>
      </c>
      <c r="B1109" s="407"/>
      <c r="C1109" s="407" t="str">
        <f>'Indfasning af ny regulering'!B98</f>
        <v>Samlet kapitalgrundlagskrav - med indfasning af ny regulering</v>
      </c>
      <c r="D1109" s="408" t="str">
        <f>'Indfasning af ny regulering'!O98</f>
        <v>Sol_KapKrav_KapG_NyReg_Pct</v>
      </c>
      <c r="E1109" s="409">
        <f>'Indfasning af ny regulering'!C98</f>
        <v>0</v>
      </c>
      <c r="F1109" s="409">
        <f>'Indfasning af ny regulering'!D98</f>
        <v>0</v>
      </c>
      <c r="G1109" s="409">
        <f>'Indfasning af ny regulering'!E98</f>
        <v>0</v>
      </c>
      <c r="H1109" s="409">
        <f>'Indfasning af ny regulering'!F98</f>
        <v>0</v>
      </c>
      <c r="I1109" s="410">
        <f>'Indfasning af ny regulering'!I98</f>
        <v>0</v>
      </c>
      <c r="J1109" s="410">
        <f>'Indfasning af ny regulering'!J98</f>
        <v>0</v>
      </c>
      <c r="K1109" s="410">
        <f>'Indfasning af ny regulering'!K98</f>
        <v>0</v>
      </c>
      <c r="L1109" s="410">
        <f>'Indfasning af ny regulering'!G98</f>
        <v>0</v>
      </c>
      <c r="M1109" s="410">
        <f>'Indfasning af ny regulering'!H98</f>
        <v>0</v>
      </c>
      <c r="N1109" s="410">
        <f>'Indfasning af ny regulering'!L98</f>
        <v>0</v>
      </c>
      <c r="O1109" s="410">
        <f>'Indfasning af ny regulering'!M98</f>
        <v>0</v>
      </c>
      <c r="Q1109" s="15">
        <f t="shared" si="90"/>
        <v>26</v>
      </c>
      <c r="R1109" s="15" t="str">
        <f t="shared" ca="1" si="91"/>
        <v>'Indfasning af ny regulering'!C98</v>
      </c>
    </row>
    <row r="1110" spans="1:18">
      <c r="A1110" s="407" t="str">
        <f t="shared" ca="1" si="89"/>
        <v>'Indfasning af ny regulering'</v>
      </c>
      <c r="B1110" s="407"/>
      <c r="C1110" s="407" t="str">
        <f>'Indfasning af ny regulering'!B103</f>
        <v>Overdækning til egentlig kernekapitalkrav - med indfasning af ny regulering</v>
      </c>
      <c r="D1110" s="408" t="str">
        <f>'Indfasning af ny regulering'!O103</f>
        <v>Sol_Over_CET1_NyReg_Pct</v>
      </c>
      <c r="E1110" s="409">
        <f>'Indfasning af ny regulering'!C103</f>
        <v>0</v>
      </c>
      <c r="F1110" s="409">
        <f>'Indfasning af ny regulering'!D103</f>
        <v>0</v>
      </c>
      <c r="G1110" s="409">
        <f>'Indfasning af ny regulering'!E103</f>
        <v>0</v>
      </c>
      <c r="H1110" s="409">
        <f>'Indfasning af ny regulering'!F103</f>
        <v>0</v>
      </c>
      <c r="I1110" s="410">
        <f>'Indfasning af ny regulering'!I103</f>
        <v>0</v>
      </c>
      <c r="J1110" s="410">
        <f>'Indfasning af ny regulering'!J103</f>
        <v>0</v>
      </c>
      <c r="K1110" s="410">
        <f>'Indfasning af ny regulering'!K103</f>
        <v>0</v>
      </c>
      <c r="L1110" s="410">
        <f>'Indfasning af ny regulering'!G103</f>
        <v>0</v>
      </c>
      <c r="M1110" s="410">
        <f>'Indfasning af ny regulering'!H103</f>
        <v>0</v>
      </c>
      <c r="N1110" s="410">
        <f>'Indfasning af ny regulering'!L103</f>
        <v>0</v>
      </c>
      <c r="O1110" s="410">
        <f>'Indfasning af ny regulering'!M103</f>
        <v>0</v>
      </c>
      <c r="Q1110" s="15">
        <f t="shared" si="90"/>
        <v>23</v>
      </c>
      <c r="R1110" s="15" t="str">
        <f t="shared" ca="1" si="91"/>
        <v>'Indfasning af ny regulering'!C103</v>
      </c>
    </row>
    <row r="1111" spans="1:18">
      <c r="A1111" s="407" t="str">
        <f t="shared" ca="1" si="89"/>
        <v>'Indfasning af ny regulering'</v>
      </c>
      <c r="B1111" s="407"/>
      <c r="C1111" s="407" t="str">
        <f>'Indfasning af ny regulering'!B104</f>
        <v>Overdækning til kernekapitalkrav - med indfasning af ny regulering</v>
      </c>
      <c r="D1111" s="408" t="str">
        <f>'Indfasning af ny regulering'!O104</f>
        <v>Sol_Over_KK_NyReg_Pct</v>
      </c>
      <c r="E1111" s="409">
        <f>'Indfasning af ny regulering'!C104</f>
        <v>0</v>
      </c>
      <c r="F1111" s="409">
        <f>'Indfasning af ny regulering'!D104</f>
        <v>0</v>
      </c>
      <c r="G1111" s="409">
        <f>'Indfasning af ny regulering'!E104</f>
        <v>0</v>
      </c>
      <c r="H1111" s="409">
        <f>'Indfasning af ny regulering'!F104</f>
        <v>0</v>
      </c>
      <c r="I1111" s="410">
        <f>'Indfasning af ny regulering'!I104</f>
        <v>0</v>
      </c>
      <c r="J1111" s="410">
        <f>'Indfasning af ny regulering'!J104</f>
        <v>0</v>
      </c>
      <c r="K1111" s="410">
        <f>'Indfasning af ny regulering'!K104</f>
        <v>0</v>
      </c>
      <c r="L1111" s="410">
        <f>'Indfasning af ny regulering'!G104</f>
        <v>0</v>
      </c>
      <c r="M1111" s="410">
        <f>'Indfasning af ny regulering'!H104</f>
        <v>0</v>
      </c>
      <c r="N1111" s="410">
        <f>'Indfasning af ny regulering'!L104</f>
        <v>0</v>
      </c>
      <c r="O1111" s="410">
        <f>'Indfasning af ny regulering'!M104</f>
        <v>0</v>
      </c>
      <c r="Q1111" s="15">
        <f t="shared" si="90"/>
        <v>21</v>
      </c>
      <c r="R1111" s="15" t="str">
        <f t="shared" ca="1" si="91"/>
        <v>'Indfasning af ny regulering'!C104</v>
      </c>
    </row>
    <row r="1112" spans="1:18">
      <c r="A1112" s="407" t="str">
        <f t="shared" ca="1" si="89"/>
        <v>'Indfasning af ny regulering'</v>
      </c>
      <c r="B1112" s="407"/>
      <c r="C1112" s="407" t="str">
        <f>'Indfasning af ny regulering'!B105</f>
        <v>Overdækning til det samlede kapitalgrundlagskrav - med indfasning af ny regulering</v>
      </c>
      <c r="D1112" s="408" t="str">
        <f>'Indfasning af ny regulering'!O105</f>
        <v>Sol_Over_KapGrund_NyReg_Pct</v>
      </c>
      <c r="E1112" s="409">
        <f>'Indfasning af ny regulering'!C105</f>
        <v>0</v>
      </c>
      <c r="F1112" s="409">
        <f>'Indfasning af ny regulering'!D105</f>
        <v>0</v>
      </c>
      <c r="G1112" s="409">
        <f>'Indfasning af ny regulering'!E105</f>
        <v>0</v>
      </c>
      <c r="H1112" s="409">
        <f>'Indfasning af ny regulering'!F105</f>
        <v>0</v>
      </c>
      <c r="I1112" s="410">
        <f>'Indfasning af ny regulering'!I105</f>
        <v>0</v>
      </c>
      <c r="J1112" s="410">
        <f>'Indfasning af ny regulering'!J105</f>
        <v>0</v>
      </c>
      <c r="K1112" s="410">
        <f>'Indfasning af ny regulering'!K105</f>
        <v>0</v>
      </c>
      <c r="L1112" s="410">
        <f>'Indfasning af ny regulering'!G105</f>
        <v>0</v>
      </c>
      <c r="M1112" s="410">
        <f>'Indfasning af ny regulering'!H105</f>
        <v>0</v>
      </c>
      <c r="N1112" s="410">
        <f>'Indfasning af ny regulering'!L105</f>
        <v>0</v>
      </c>
      <c r="O1112" s="410">
        <f>'Indfasning af ny regulering'!M105</f>
        <v>0</v>
      </c>
      <c r="Q1112" s="15">
        <f t="shared" si="90"/>
        <v>27</v>
      </c>
      <c r="R1112" s="15" t="str">
        <f t="shared" ca="1" si="91"/>
        <v>'Indfasning af ny regulering'!C105</v>
      </c>
    </row>
    <row r="1113" spans="1:18">
      <c r="A1113" s="407" t="str">
        <f t="shared" ca="1" si="89"/>
        <v>'Indfasning af ny regulering'</v>
      </c>
      <c r="B1113" s="407"/>
      <c r="C1113" s="407" t="str">
        <f>'Indfasning af ny regulering'!B108</f>
        <v>Bindende overdækning - med indfasning af ny regulering</v>
      </c>
      <c r="D1113" s="408" t="str">
        <f>'Indfasning af ny regulering'!O108</f>
        <v>Sol_Over_Bindende_NyReg_Pct</v>
      </c>
      <c r="E1113" s="409">
        <f>'Indfasning af ny regulering'!C108</f>
        <v>0</v>
      </c>
      <c r="F1113" s="409">
        <f>'Indfasning af ny regulering'!D108</f>
        <v>0</v>
      </c>
      <c r="G1113" s="409">
        <f>'Indfasning af ny regulering'!E108</f>
        <v>0</v>
      </c>
      <c r="H1113" s="409">
        <f>'Indfasning af ny regulering'!F108</f>
        <v>0</v>
      </c>
      <c r="I1113" s="410">
        <f>'Indfasning af ny regulering'!I108</f>
        <v>0</v>
      </c>
      <c r="J1113" s="410">
        <f>'Indfasning af ny regulering'!J108</f>
        <v>0</v>
      </c>
      <c r="K1113" s="410">
        <f>'Indfasning af ny regulering'!K108</f>
        <v>0</v>
      </c>
      <c r="L1113" s="410">
        <f>'Indfasning af ny regulering'!G108</f>
        <v>0</v>
      </c>
      <c r="M1113" s="410">
        <f>'Indfasning af ny regulering'!H108</f>
        <v>0</v>
      </c>
      <c r="N1113" s="410">
        <f>'Indfasning af ny regulering'!L108</f>
        <v>0</v>
      </c>
      <c r="O1113" s="410">
        <f>'Indfasning af ny regulering'!M108</f>
        <v>0</v>
      </c>
      <c r="Q1113" s="15">
        <f t="shared" si="90"/>
        <v>27</v>
      </c>
      <c r="R1113" s="15" t="str">
        <f t="shared" ca="1" si="91"/>
        <v>'Indfasning af ny regulering'!C108</v>
      </c>
    </row>
  </sheetData>
  <conditionalFormatting sqref="Q2:Q1113">
    <cfRule type="cellIs" dxfId="17" priority="1" operator="greaterThan">
      <formula>30</formula>
    </cfRule>
  </conditionalFormatting>
  <pageMargins left="0.7" right="0.7" top="0.75" bottom="0.75" header="0.3" footer="0.3"/>
  <pageSetup paperSize="9" orientation="portrait" horizontalDpi="1200" verticalDpi="12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Ark18">
    <pageSetUpPr fitToPage="1"/>
  </sheetPr>
  <dimension ref="A1:Q134"/>
  <sheetViews>
    <sheetView topLeftCell="A47" workbookViewId="0">
      <selection activeCell="H62" sqref="H62"/>
    </sheetView>
  </sheetViews>
  <sheetFormatPr defaultColWidth="9.140625" defaultRowHeight="15" customHeight="1"/>
  <cols>
    <col min="1" max="1" width="8.5703125" style="25" customWidth="1"/>
    <col min="2" max="2" width="78" style="15" customWidth="1"/>
    <col min="3" max="7" width="9.7109375" style="15" customWidth="1"/>
    <col min="8" max="8" width="14.42578125" style="15" customWidth="1"/>
    <col min="9" max="12" width="9.7109375" style="15" customWidth="1"/>
    <col min="13" max="14" width="14.7109375" style="15" customWidth="1"/>
    <col min="15" max="15" width="33.42578125" style="15" bestFit="1" customWidth="1"/>
    <col min="16" max="16" width="27.7109375" style="15" customWidth="1"/>
    <col min="17" max="16384" width="9.140625" style="15"/>
  </cols>
  <sheetData>
    <row r="1" spans="1:17" ht="15" customHeight="1">
      <c r="A1" s="444" t="s">
        <v>859</v>
      </c>
      <c r="B1" s="444"/>
      <c r="C1" s="442" t="s">
        <v>45</v>
      </c>
      <c r="D1" s="619" t="str">
        <f>Resultat!D$1</f>
        <v>Basisscenario</v>
      </c>
      <c r="E1" s="620"/>
      <c r="F1" s="620"/>
      <c r="G1" s="620"/>
      <c r="H1" s="620"/>
      <c r="I1" s="454" t="str">
        <f>Resultat!G$1</f>
        <v>Stress-scenario</v>
      </c>
      <c r="J1" s="454"/>
      <c r="K1" s="454"/>
      <c r="L1" s="454"/>
      <c r="M1" s="454"/>
      <c r="O1" s="362"/>
      <c r="P1" s="362"/>
    </row>
    <row r="2" spans="1:17" ht="15" customHeight="1">
      <c r="A2" s="444"/>
      <c r="B2" s="444"/>
      <c r="C2" s="442"/>
      <c r="D2" s="621"/>
      <c r="E2" s="622"/>
      <c r="F2" s="622"/>
      <c r="G2" s="622"/>
      <c r="H2" s="622"/>
      <c r="I2" s="454"/>
      <c r="J2" s="454"/>
      <c r="K2" s="454"/>
      <c r="L2" s="454"/>
      <c r="M2" s="454"/>
      <c r="O2" s="362"/>
      <c r="P2" s="362"/>
    </row>
    <row r="3" spans="1:17" ht="15" customHeight="1">
      <c r="A3" s="444"/>
      <c r="B3" s="444"/>
      <c r="C3" s="72" t="s">
        <v>1</v>
      </c>
      <c r="D3" s="623" t="s">
        <v>22</v>
      </c>
      <c r="E3" s="624"/>
      <c r="F3" s="624"/>
      <c r="G3" s="624"/>
      <c r="H3" s="624"/>
      <c r="I3" s="623" t="s">
        <v>22</v>
      </c>
      <c r="J3" s="624"/>
      <c r="K3" s="624"/>
      <c r="L3" s="624"/>
      <c r="M3" s="624"/>
    </row>
    <row r="4" spans="1:17" ht="15" customHeight="1">
      <c r="A4" s="444"/>
      <c r="B4" s="444"/>
      <c r="C4" s="72" t="s">
        <v>229</v>
      </c>
      <c r="D4" s="554" t="s">
        <v>229</v>
      </c>
      <c r="E4" s="555"/>
      <c r="F4" s="555"/>
      <c r="G4" s="555"/>
      <c r="H4" s="555"/>
      <c r="I4" s="554" t="s">
        <v>229</v>
      </c>
      <c r="J4" s="555"/>
      <c r="K4" s="555"/>
      <c r="L4" s="555"/>
      <c r="M4" s="555"/>
      <c r="O4" s="455" t="s">
        <v>689</v>
      </c>
      <c r="P4" s="455" t="s">
        <v>743</v>
      </c>
      <c r="Q4" s="15" t="s">
        <v>757</v>
      </c>
    </row>
    <row r="5" spans="1:17" ht="25.5">
      <c r="A5" s="444"/>
      <c r="B5" s="444"/>
      <c r="C5" s="72">
        <f>Resultat!C$5</f>
        <v>2025</v>
      </c>
      <c r="D5" s="72">
        <f>Resultat!D$5</f>
        <v>2026</v>
      </c>
      <c r="E5" s="72">
        <f>Resultat!E$5</f>
        <v>2027</v>
      </c>
      <c r="F5" s="72">
        <f>Resultat!F$5</f>
        <v>2028</v>
      </c>
      <c r="G5" s="144" t="str">
        <f>"1. januar "&amp;F5+1</f>
        <v>1. januar 2029</v>
      </c>
      <c r="H5" s="144" t="str">
        <f>"1. januar "&amp;F5+1 &amp;CHAR(10)&amp;"(fuldt indfaset)"</f>
        <v>1. januar 2029
(fuldt indfaset)</v>
      </c>
      <c r="I5" s="72">
        <f>Resultat!D$5</f>
        <v>2026</v>
      </c>
      <c r="J5" s="72">
        <f>Resultat!E$5</f>
        <v>2027</v>
      </c>
      <c r="K5" s="72">
        <f>Resultat!F$5</f>
        <v>2028</v>
      </c>
      <c r="L5" s="144" t="str">
        <f>"1. januar "&amp;K5+1</f>
        <v>1. januar 2029</v>
      </c>
      <c r="M5" s="144" t="str">
        <f>"1. januar "&amp;K5+1 &amp;CHAR(10)&amp;"(fuldt indfaset)"</f>
        <v>1. januar 2029
(fuldt indfaset)</v>
      </c>
      <c r="O5" s="445"/>
      <c r="P5" s="445"/>
      <c r="Q5" s="15" t="s">
        <v>757</v>
      </c>
    </row>
    <row r="6" spans="1:17" ht="15" customHeight="1">
      <c r="A6" s="286"/>
      <c r="B6" s="287" t="s">
        <v>138</v>
      </c>
      <c r="C6" s="72"/>
      <c r="D6" s="72"/>
      <c r="E6" s="72"/>
      <c r="F6" s="72"/>
      <c r="G6" s="72"/>
      <c r="H6" s="72"/>
      <c r="I6" s="72"/>
      <c r="J6" s="72"/>
      <c r="K6" s="72"/>
      <c r="L6" s="72"/>
      <c r="M6" s="72"/>
      <c r="O6" s="164"/>
      <c r="P6" s="244"/>
    </row>
    <row r="7" spans="1:17" ht="15" customHeight="1">
      <c r="A7" s="91">
        <v>1</v>
      </c>
      <c r="B7" s="212" t="s">
        <v>113</v>
      </c>
      <c r="C7" s="181">
        <f>Solvens!C6</f>
        <v>0</v>
      </c>
      <c r="D7" s="181">
        <f>Solvens!D6</f>
        <v>0</v>
      </c>
      <c r="E7" s="181">
        <f>Solvens!E6</f>
        <v>0</v>
      </c>
      <c r="F7" s="181">
        <f>Solvens!F6</f>
        <v>0</v>
      </c>
      <c r="G7" s="360"/>
      <c r="H7" s="182"/>
      <c r="I7" s="181">
        <f>Solvens!G6</f>
        <v>0</v>
      </c>
      <c r="J7" s="181">
        <f>Solvens!H6</f>
        <v>0</v>
      </c>
      <c r="K7" s="181">
        <f>Solvens!I6</f>
        <v>0</v>
      </c>
      <c r="L7" s="360"/>
      <c r="M7" s="182"/>
      <c r="O7" s="165"/>
      <c r="P7" s="245"/>
      <c r="Q7" s="15" t="s">
        <v>757</v>
      </c>
    </row>
    <row r="8" spans="1:17" ht="15" customHeight="1">
      <c r="A8" s="91">
        <f>A7+1</f>
        <v>2</v>
      </c>
      <c r="B8" s="212" t="s">
        <v>126</v>
      </c>
      <c r="C8" s="181">
        <f>Solvens!C19</f>
        <v>0</v>
      </c>
      <c r="D8" s="181">
        <f>Solvens!D19</f>
        <v>0</v>
      </c>
      <c r="E8" s="181">
        <f>Solvens!E19</f>
        <v>0</v>
      </c>
      <c r="F8" s="181">
        <f>Solvens!F19</f>
        <v>0</v>
      </c>
      <c r="G8" s="360"/>
      <c r="H8" s="182"/>
      <c r="I8" s="181">
        <f>Solvens!G19</f>
        <v>0</v>
      </c>
      <c r="J8" s="181">
        <f>Solvens!H19</f>
        <v>0</v>
      </c>
      <c r="K8" s="181">
        <f>Solvens!I19</f>
        <v>0</v>
      </c>
      <c r="L8" s="360"/>
      <c r="M8" s="182"/>
      <c r="O8" s="165"/>
      <c r="P8" s="245"/>
      <c r="Q8" s="15" t="s">
        <v>757</v>
      </c>
    </row>
    <row r="9" spans="1:17" ht="15" customHeight="1">
      <c r="A9" s="91">
        <f t="shared" ref="A9:A12" si="0">A8+1</f>
        <v>3</v>
      </c>
      <c r="B9" s="212" t="s">
        <v>127</v>
      </c>
      <c r="C9" s="181">
        <f>Solvens!C25</f>
        <v>0</v>
      </c>
      <c r="D9" s="181">
        <f>Solvens!D25</f>
        <v>0</v>
      </c>
      <c r="E9" s="181">
        <f>Solvens!E25</f>
        <v>0</v>
      </c>
      <c r="F9" s="181">
        <f>Solvens!F25</f>
        <v>0</v>
      </c>
      <c r="G9" s="360"/>
      <c r="H9" s="182"/>
      <c r="I9" s="181">
        <f>Solvens!G25</f>
        <v>0</v>
      </c>
      <c r="J9" s="181">
        <f>Solvens!H25</f>
        <v>0</v>
      </c>
      <c r="K9" s="181">
        <f>Solvens!I25</f>
        <v>0</v>
      </c>
      <c r="L9" s="360"/>
      <c r="M9" s="182"/>
      <c r="O9" s="165"/>
      <c r="P9" s="245"/>
      <c r="Q9" s="15" t="s">
        <v>757</v>
      </c>
    </row>
    <row r="10" spans="1:17" ht="15" customHeight="1">
      <c r="A10" s="91">
        <f t="shared" si="0"/>
        <v>4</v>
      </c>
      <c r="B10" s="213" t="s">
        <v>1143</v>
      </c>
      <c r="C10" s="298"/>
      <c r="D10" s="298"/>
      <c r="E10" s="298"/>
      <c r="F10" s="298"/>
      <c r="G10" s="298"/>
      <c r="H10" s="298"/>
      <c r="I10" s="298"/>
      <c r="J10" s="298"/>
      <c r="K10" s="298"/>
      <c r="L10" s="298"/>
      <c r="M10" s="298"/>
      <c r="O10" s="165" t="s">
        <v>1011</v>
      </c>
      <c r="P10" s="245"/>
      <c r="Q10" s="15" t="s">
        <v>757</v>
      </c>
    </row>
    <row r="11" spans="1:17" ht="15" customHeight="1">
      <c r="A11" s="91">
        <f t="shared" si="0"/>
        <v>5</v>
      </c>
      <c r="B11" s="213" t="s">
        <v>1144</v>
      </c>
      <c r="C11" s="298"/>
      <c r="D11" s="298"/>
      <c r="E11" s="298"/>
      <c r="F11" s="298"/>
      <c r="G11" s="298"/>
      <c r="H11" s="298"/>
      <c r="I11" s="298"/>
      <c r="J11" s="298"/>
      <c r="K11" s="298"/>
      <c r="L11" s="298"/>
      <c r="M11" s="298"/>
      <c r="O11" s="165" t="s">
        <v>1012</v>
      </c>
      <c r="P11" s="245"/>
      <c r="Q11" s="15" t="s">
        <v>757</v>
      </c>
    </row>
    <row r="12" spans="1:17" ht="15" customHeight="1">
      <c r="A12" s="91">
        <f t="shared" si="0"/>
        <v>6</v>
      </c>
      <c r="B12" s="213" t="s">
        <v>1145</v>
      </c>
      <c r="C12" s="298"/>
      <c r="D12" s="298"/>
      <c r="E12" s="298"/>
      <c r="F12" s="298"/>
      <c r="G12" s="298"/>
      <c r="H12" s="298"/>
      <c r="I12" s="298"/>
      <c r="J12" s="298"/>
      <c r="K12" s="298"/>
      <c r="L12" s="298"/>
      <c r="M12" s="298"/>
      <c r="O12" s="165" t="s">
        <v>1013</v>
      </c>
      <c r="P12" s="245"/>
      <c r="Q12" s="15" t="s">
        <v>757</v>
      </c>
    </row>
    <row r="13" spans="1:17" ht="15" customHeight="1">
      <c r="A13" s="91"/>
      <c r="B13" s="213"/>
      <c r="C13" s="213"/>
      <c r="D13" s="213"/>
      <c r="E13" s="213"/>
      <c r="F13" s="213"/>
      <c r="G13" s="213"/>
      <c r="H13" s="213"/>
      <c r="I13" s="213"/>
      <c r="J13" s="213"/>
      <c r="K13" s="213"/>
      <c r="L13" s="213"/>
      <c r="M13" s="213"/>
      <c r="O13" s="165"/>
      <c r="P13" s="245"/>
    </row>
    <row r="14" spans="1:17" ht="15" customHeight="1">
      <c r="A14" s="91"/>
      <c r="B14" s="221" t="s">
        <v>1140</v>
      </c>
      <c r="C14" s="213"/>
      <c r="D14" s="213"/>
      <c r="E14" s="213"/>
      <c r="F14" s="213"/>
      <c r="G14" s="213"/>
      <c r="H14" s="213"/>
      <c r="I14" s="213"/>
      <c r="J14" s="213"/>
      <c r="K14" s="213"/>
      <c r="L14" s="213"/>
      <c r="M14" s="213"/>
      <c r="O14" s="165"/>
      <c r="P14" s="245"/>
    </row>
    <row r="15" spans="1:17" ht="22.5" customHeight="1">
      <c r="A15" s="91">
        <f>A12+1</f>
        <v>7</v>
      </c>
      <c r="B15" s="212" t="s">
        <v>1240</v>
      </c>
      <c r="C15" s="259">
        <f>SUM('NEP- og gældsbufferkrav'!C11:C13)</f>
        <v>0</v>
      </c>
      <c r="D15" s="259">
        <f>SUM('NEP- og gældsbufferkrav'!D11:D13)</f>
        <v>0</v>
      </c>
      <c r="E15" s="259">
        <f>SUM('NEP- og gældsbufferkrav'!E11:E13)</f>
        <v>0</v>
      </c>
      <c r="F15" s="259">
        <f>SUM('NEP- og gældsbufferkrav'!F11:F13)</f>
        <v>0</v>
      </c>
      <c r="G15" s="361"/>
      <c r="H15" s="182"/>
      <c r="I15" s="259">
        <f>SUM('NEP- og gældsbufferkrav'!G11:G13)</f>
        <v>0</v>
      </c>
      <c r="J15" s="259">
        <f>SUM('NEP- og gældsbufferkrav'!H11:H13)</f>
        <v>0</v>
      </c>
      <c r="K15" s="259">
        <f>SUM('NEP- og gældsbufferkrav'!I11:I13)</f>
        <v>0</v>
      </c>
      <c r="L15" s="361"/>
      <c r="M15" s="182"/>
      <c r="O15" s="165"/>
      <c r="P15" s="245"/>
    </row>
    <row r="16" spans="1:17" ht="15" customHeight="1">
      <c r="A16" s="91">
        <f>A15+1</f>
        <v>8</v>
      </c>
      <c r="B16" s="212" t="s">
        <v>1067</v>
      </c>
      <c r="C16" s="259">
        <f>SUM(C9,C15)</f>
        <v>0</v>
      </c>
      <c r="D16" s="259">
        <f t="shared" ref="D16:K16" si="1">SUM(D9,D15)</f>
        <v>0</v>
      </c>
      <c r="E16" s="259">
        <f t="shared" si="1"/>
        <v>0</v>
      </c>
      <c r="F16" s="259">
        <f t="shared" si="1"/>
        <v>0</v>
      </c>
      <c r="G16" s="361"/>
      <c r="H16" s="182"/>
      <c r="I16" s="259">
        <f t="shared" si="1"/>
        <v>0</v>
      </c>
      <c r="J16" s="259">
        <f t="shared" si="1"/>
        <v>0</v>
      </c>
      <c r="K16" s="259">
        <f t="shared" si="1"/>
        <v>0</v>
      </c>
      <c r="L16" s="361"/>
      <c r="M16" s="182"/>
      <c r="O16" s="165"/>
      <c r="P16" s="245"/>
    </row>
    <row r="17" spans="1:17" ht="12.75">
      <c r="A17" s="91">
        <f t="shared" ref="A17:A20" si="2">A16+1</f>
        <v>9</v>
      </c>
      <c r="B17" s="220" t="s">
        <v>1069</v>
      </c>
      <c r="C17" s="259">
        <f>'NEP- og gældsbufferkrav'!C21</f>
        <v>0</v>
      </c>
      <c r="D17" s="259">
        <f>'NEP- og gældsbufferkrav'!D21</f>
        <v>0</v>
      </c>
      <c r="E17" s="259">
        <f>'NEP- og gældsbufferkrav'!E21</f>
        <v>0</v>
      </c>
      <c r="F17" s="259">
        <f>'NEP- og gældsbufferkrav'!F21</f>
        <v>0</v>
      </c>
      <c r="G17" s="361"/>
      <c r="H17" s="182"/>
      <c r="I17" s="259">
        <f>'NEP- og gældsbufferkrav'!G21</f>
        <v>0</v>
      </c>
      <c r="J17" s="259">
        <f>'NEP- og gældsbufferkrav'!H21</f>
        <v>0</v>
      </c>
      <c r="K17" s="259">
        <f>'NEP- og gældsbufferkrav'!I21</f>
        <v>0</v>
      </c>
      <c r="L17" s="361"/>
      <c r="M17" s="182"/>
      <c r="O17" s="165"/>
      <c r="P17" s="245"/>
    </row>
    <row r="18" spans="1:17" ht="15" customHeight="1">
      <c r="A18" s="91">
        <f t="shared" si="2"/>
        <v>10</v>
      </c>
      <c r="B18" s="213" t="s">
        <v>1241</v>
      </c>
      <c r="C18" s="297"/>
      <c r="D18" s="297"/>
      <c r="E18" s="297"/>
      <c r="F18" s="297"/>
      <c r="G18" s="297"/>
      <c r="H18" s="297"/>
      <c r="I18" s="297"/>
      <c r="J18" s="297"/>
      <c r="K18" s="297"/>
      <c r="L18" s="297"/>
      <c r="M18" s="297"/>
      <c r="O18" s="165" t="s">
        <v>1326</v>
      </c>
      <c r="P18" s="245"/>
    </row>
    <row r="19" spans="1:17" ht="30" customHeight="1">
      <c r="A19" s="91">
        <f t="shared" si="2"/>
        <v>11</v>
      </c>
      <c r="B19" s="213" t="s">
        <v>1242</v>
      </c>
      <c r="C19" s="258">
        <f>SUM(C12,C18)</f>
        <v>0</v>
      </c>
      <c r="D19" s="258">
        <f t="shared" ref="D19:M19" si="3">SUM(D12,D18)</f>
        <v>0</v>
      </c>
      <c r="E19" s="258">
        <f t="shared" si="3"/>
        <v>0</v>
      </c>
      <c r="F19" s="258">
        <f>SUM(F12,F18)</f>
        <v>0</v>
      </c>
      <c r="G19" s="258">
        <f>SUM(G12,G18)</f>
        <v>0</v>
      </c>
      <c r="H19" s="258">
        <f t="shared" si="3"/>
        <v>0</v>
      </c>
      <c r="I19" s="258">
        <f t="shared" si="3"/>
        <v>0</v>
      </c>
      <c r="J19" s="258">
        <f t="shared" si="3"/>
        <v>0</v>
      </c>
      <c r="K19" s="258">
        <f t="shared" si="3"/>
        <v>0</v>
      </c>
      <c r="L19" s="258">
        <f t="shared" si="3"/>
        <v>0</v>
      </c>
      <c r="M19" s="258">
        <f t="shared" si="3"/>
        <v>0</v>
      </c>
      <c r="O19" s="165" t="s">
        <v>1073</v>
      </c>
      <c r="P19" s="245"/>
    </row>
    <row r="20" spans="1:17">
      <c r="A20" s="91">
        <f t="shared" si="2"/>
        <v>12</v>
      </c>
      <c r="B20" s="213" t="s">
        <v>1243</v>
      </c>
      <c r="C20" s="297"/>
      <c r="D20" s="297"/>
      <c r="E20" s="297"/>
      <c r="F20" s="297"/>
      <c r="G20" s="297"/>
      <c r="H20" s="297"/>
      <c r="I20" s="297"/>
      <c r="J20" s="297"/>
      <c r="K20" s="297"/>
      <c r="L20" s="297"/>
      <c r="M20" s="297"/>
      <c r="O20" s="165" t="s">
        <v>1074</v>
      </c>
      <c r="P20" s="245"/>
    </row>
    <row r="21" spans="1:17" ht="12.75">
      <c r="A21" s="91"/>
      <c r="B21" s="213"/>
      <c r="C21" s="258"/>
      <c r="D21" s="258"/>
      <c r="E21" s="258"/>
      <c r="F21" s="258"/>
      <c r="G21" s="258"/>
      <c r="H21" s="258"/>
      <c r="I21" s="258"/>
      <c r="J21" s="258"/>
      <c r="K21" s="258"/>
      <c r="L21" s="258"/>
      <c r="M21" s="258"/>
      <c r="O21" s="165"/>
      <c r="P21" s="245"/>
    </row>
    <row r="22" spans="1:17" ht="15" customHeight="1">
      <c r="A22" s="91"/>
      <c r="B22" s="221" t="s">
        <v>124</v>
      </c>
      <c r="C22" s="40"/>
      <c r="D22" s="40"/>
      <c r="E22" s="40"/>
      <c r="F22" s="40"/>
      <c r="G22" s="40"/>
      <c r="H22" s="40"/>
      <c r="I22" s="40"/>
      <c r="J22" s="40"/>
      <c r="K22" s="40"/>
      <c r="L22" s="40"/>
      <c r="M22" s="40"/>
      <c r="O22" s="165"/>
      <c r="P22" s="245"/>
    </row>
    <row r="23" spans="1:17" ht="15" customHeight="1">
      <c r="A23" s="91">
        <f>A20+1</f>
        <v>13</v>
      </c>
      <c r="B23" s="220" t="s">
        <v>115</v>
      </c>
      <c r="C23" s="181">
        <f>Solvens!C40</f>
        <v>0</v>
      </c>
      <c r="D23" s="181">
        <f>Solvens!D40</f>
        <v>0</v>
      </c>
      <c r="E23" s="181">
        <f>Solvens!E40</f>
        <v>0</v>
      </c>
      <c r="F23" s="181">
        <f>Solvens!F40</f>
        <v>0</v>
      </c>
      <c r="G23" s="360"/>
      <c r="H23" s="182"/>
      <c r="I23" s="181">
        <f>Solvens!G40</f>
        <v>0</v>
      </c>
      <c r="J23" s="181">
        <f>Solvens!H40</f>
        <v>0</v>
      </c>
      <c r="K23" s="181">
        <f>Solvens!I40</f>
        <v>0</v>
      </c>
      <c r="L23" s="360"/>
      <c r="M23" s="182"/>
      <c r="O23" s="151"/>
      <c r="P23" s="104"/>
    </row>
    <row r="24" spans="1:17">
      <c r="A24" s="24">
        <f t="shared" ref="A24" si="4">A23+1</f>
        <v>14</v>
      </c>
      <c r="B24" s="213" t="s">
        <v>982</v>
      </c>
      <c r="C24" s="298"/>
      <c r="D24" s="298"/>
      <c r="E24" s="298"/>
      <c r="F24" s="298"/>
      <c r="G24" s="298"/>
      <c r="H24" s="298"/>
      <c r="I24" s="298"/>
      <c r="J24" s="298"/>
      <c r="K24" s="298"/>
      <c r="L24" s="298"/>
      <c r="M24" s="298"/>
      <c r="O24" s="166" t="s">
        <v>1014</v>
      </c>
      <c r="P24" s="135"/>
    </row>
    <row r="25" spans="1:17" ht="62.25" customHeight="1">
      <c r="A25" s="618" t="s">
        <v>2133</v>
      </c>
      <c r="B25" s="618"/>
      <c r="C25" s="618"/>
      <c r="D25" s="618"/>
      <c r="E25" s="618"/>
      <c r="F25" s="618"/>
      <c r="G25" s="618"/>
      <c r="H25" s="618"/>
      <c r="I25" s="618"/>
      <c r="J25" s="618"/>
      <c r="K25" s="618"/>
      <c r="L25" s="618"/>
      <c r="M25" s="618"/>
      <c r="Q25" s="15" t="s">
        <v>757</v>
      </c>
    </row>
    <row r="26" spans="1:17" ht="12.75" customHeight="1">
      <c r="A26" s="625" t="str">
        <f>"(2) Med undtagelse af kolonnerne G, H, L og M, der opgøres pr. 1/1/"&amp;$F$5+1&amp;"."</f>
        <v>(2) Med undtagelse af kolonnerne G, H, L og M, der opgøres pr. 1/1/2029.</v>
      </c>
      <c r="B26" s="625"/>
      <c r="C26" s="625"/>
      <c r="D26" s="625"/>
      <c r="E26" s="625"/>
      <c r="F26" s="625"/>
      <c r="G26" s="625"/>
      <c r="H26" s="625"/>
      <c r="I26" s="625"/>
      <c r="J26" s="625"/>
      <c r="K26" s="625"/>
      <c r="L26" s="625"/>
      <c r="M26" s="625"/>
    </row>
    <row r="27" spans="1:17" ht="18.75" customHeight="1">
      <c r="A27" s="625" t="s">
        <v>1172</v>
      </c>
      <c r="B27" s="625"/>
      <c r="C27" s="625"/>
      <c r="D27" s="625"/>
      <c r="E27" s="625"/>
      <c r="F27" s="625"/>
      <c r="G27" s="625"/>
      <c r="H27" s="625"/>
      <c r="I27" s="625"/>
      <c r="J27" s="625"/>
      <c r="K27" s="625"/>
      <c r="L27" s="625"/>
      <c r="M27" s="625"/>
      <c r="Q27" s="15" t="s">
        <v>757</v>
      </c>
    </row>
    <row r="28" spans="1:17" ht="12.95" customHeight="1">
      <c r="A28" s="15"/>
      <c r="B28" s="28"/>
      <c r="C28" s="294"/>
      <c r="D28" s="294"/>
      <c r="E28" s="294"/>
      <c r="F28" s="295"/>
      <c r="G28" s="295"/>
      <c r="H28" s="295"/>
      <c r="I28" s="296"/>
      <c r="J28" s="294"/>
      <c r="K28" s="294"/>
      <c r="L28" s="294"/>
      <c r="M28" s="295"/>
      <c r="N28" s="257"/>
      <c r="Q28" s="15" t="s">
        <v>757</v>
      </c>
    </row>
    <row r="29" spans="1:17" ht="15" customHeight="1">
      <c r="A29" s="444" t="s">
        <v>1627</v>
      </c>
      <c r="B29" s="444"/>
      <c r="C29" s="442" t="s">
        <v>45</v>
      </c>
      <c r="D29" s="619" t="str">
        <f>Resultat!D$1</f>
        <v>Basisscenario</v>
      </c>
      <c r="E29" s="620"/>
      <c r="F29" s="620"/>
      <c r="G29" s="620"/>
      <c r="H29" s="620"/>
      <c r="I29" s="454" t="str">
        <f>Resultat!G$1</f>
        <v>Stress-scenario</v>
      </c>
      <c r="J29" s="454"/>
      <c r="K29" s="454"/>
      <c r="L29" s="454"/>
      <c r="M29" s="454"/>
      <c r="Q29" s="15" t="s">
        <v>757</v>
      </c>
    </row>
    <row r="30" spans="1:17" ht="15" customHeight="1">
      <c r="A30" s="444"/>
      <c r="B30" s="444"/>
      <c r="C30" s="442"/>
      <c r="D30" s="621"/>
      <c r="E30" s="622"/>
      <c r="F30" s="622"/>
      <c r="G30" s="622"/>
      <c r="H30" s="622"/>
      <c r="I30" s="454"/>
      <c r="J30" s="454"/>
      <c r="K30" s="454"/>
      <c r="L30" s="454"/>
      <c r="M30" s="454"/>
      <c r="Q30" s="15" t="s">
        <v>757</v>
      </c>
    </row>
    <row r="31" spans="1:17" ht="15" customHeight="1">
      <c r="A31" s="444"/>
      <c r="B31" s="444"/>
      <c r="C31" s="72" t="s">
        <v>1</v>
      </c>
      <c r="D31" s="623" t="s">
        <v>22</v>
      </c>
      <c r="E31" s="624"/>
      <c r="F31" s="624"/>
      <c r="G31" s="624"/>
      <c r="H31" s="624"/>
      <c r="I31" s="623" t="s">
        <v>22</v>
      </c>
      <c r="J31" s="624"/>
      <c r="K31" s="624"/>
      <c r="L31" s="624"/>
      <c r="M31" s="624"/>
      <c r="Q31" s="15" t="s">
        <v>757</v>
      </c>
    </row>
    <row r="32" spans="1:17" ht="15" customHeight="1">
      <c r="A32" s="465"/>
      <c r="B32" s="466"/>
      <c r="C32" s="72" t="s">
        <v>229</v>
      </c>
      <c r="D32" s="554" t="s">
        <v>229</v>
      </c>
      <c r="E32" s="555"/>
      <c r="F32" s="555"/>
      <c r="G32" s="555"/>
      <c r="H32" s="555"/>
      <c r="I32" s="554" t="s">
        <v>229</v>
      </c>
      <c r="J32" s="555"/>
      <c r="K32" s="555"/>
      <c r="L32" s="555"/>
      <c r="M32" s="555"/>
      <c r="O32" s="455" t="s">
        <v>689</v>
      </c>
      <c r="P32" s="455" t="s">
        <v>760</v>
      </c>
      <c r="Q32" s="15" t="s">
        <v>757</v>
      </c>
    </row>
    <row r="33" spans="1:17" ht="30" customHeight="1">
      <c r="A33" s="465"/>
      <c r="B33" s="466"/>
      <c r="C33" s="72">
        <f>Resultat!C$5</f>
        <v>2025</v>
      </c>
      <c r="D33" s="72">
        <f>Resultat!D$5</f>
        <v>2026</v>
      </c>
      <c r="E33" s="72">
        <f>Resultat!E$5</f>
        <v>2027</v>
      </c>
      <c r="F33" s="72">
        <f>Resultat!F$5</f>
        <v>2028</v>
      </c>
      <c r="G33" s="144" t="str">
        <f>"1. januar "&amp;F33+1</f>
        <v>1. januar 2029</v>
      </c>
      <c r="H33" s="144" t="str">
        <f>"1. januar "&amp;F33+1 &amp;CHAR(10)&amp;"(fuldt indfaset)"</f>
        <v>1. januar 2029
(fuldt indfaset)</v>
      </c>
      <c r="I33" s="72">
        <f>Resultat!D$5</f>
        <v>2026</v>
      </c>
      <c r="J33" s="72">
        <f>Resultat!E$5</f>
        <v>2027</v>
      </c>
      <c r="K33" s="72">
        <f>Resultat!F$5</f>
        <v>2028</v>
      </c>
      <c r="L33" s="144" t="str">
        <f>"1. januar "&amp;K33+1</f>
        <v>1. januar 2029</v>
      </c>
      <c r="M33" s="144" t="str">
        <f>"1. januar "&amp;K33+1 &amp;CHAR(10)&amp;"(fuldt indfaset)"</f>
        <v>1. januar 2029
(fuldt indfaset)</v>
      </c>
      <c r="O33" s="445"/>
      <c r="P33" s="455"/>
      <c r="Q33" s="15" t="s">
        <v>757</v>
      </c>
    </row>
    <row r="34" spans="1:17" ht="15" customHeight="1">
      <c r="A34" s="48">
        <f>A24+1</f>
        <v>15</v>
      </c>
      <c r="B34" s="12" t="s">
        <v>134</v>
      </c>
      <c r="C34" s="181">
        <f>Solvens!C50</f>
        <v>0</v>
      </c>
      <c r="D34" s="181">
        <f>Solvens!D50</f>
        <v>0</v>
      </c>
      <c r="E34" s="181">
        <f>Solvens!E50</f>
        <v>0</v>
      </c>
      <c r="F34" s="181">
        <f>Solvens!F50</f>
        <v>0</v>
      </c>
      <c r="G34" s="360"/>
      <c r="H34" s="182"/>
      <c r="I34" s="181">
        <f>Solvens!G50</f>
        <v>0</v>
      </c>
      <c r="J34" s="181">
        <f>Solvens!H50</f>
        <v>0</v>
      </c>
      <c r="K34" s="181">
        <f>Solvens!I50</f>
        <v>0</v>
      </c>
      <c r="L34" s="360"/>
      <c r="M34" s="182"/>
      <c r="O34" s="131"/>
      <c r="P34" s="137"/>
      <c r="Q34" s="15" t="s">
        <v>757</v>
      </c>
    </row>
    <row r="35" spans="1:17" ht="15" customHeight="1">
      <c r="A35" s="24">
        <f t="shared" ref="A35:A41" si="5">A34+1</f>
        <v>16</v>
      </c>
      <c r="B35" s="94" t="s">
        <v>687</v>
      </c>
      <c r="C35" s="181">
        <f>Solvens!C51</f>
        <v>0</v>
      </c>
      <c r="D35" s="181">
        <f>Solvens!D51</f>
        <v>0</v>
      </c>
      <c r="E35" s="181">
        <f>Solvens!E51</f>
        <v>0</v>
      </c>
      <c r="F35" s="181">
        <f>Solvens!F51</f>
        <v>0</v>
      </c>
      <c r="G35" s="360"/>
      <c r="H35" s="182"/>
      <c r="I35" s="181">
        <f>Solvens!G51</f>
        <v>0</v>
      </c>
      <c r="J35" s="181">
        <f>Solvens!H51</f>
        <v>0</v>
      </c>
      <c r="K35" s="181">
        <f>Solvens!I51</f>
        <v>0</v>
      </c>
      <c r="L35" s="360"/>
      <c r="M35" s="182"/>
      <c r="O35" s="104"/>
      <c r="P35" s="106"/>
    </row>
    <row r="36" spans="1:17" ht="15" customHeight="1">
      <c r="A36" s="24">
        <f t="shared" si="5"/>
        <v>17</v>
      </c>
      <c r="B36" s="94" t="s">
        <v>688</v>
      </c>
      <c r="C36" s="181">
        <f>Solvens!C52</f>
        <v>0</v>
      </c>
      <c r="D36" s="181">
        <f>Solvens!D52</f>
        <v>0</v>
      </c>
      <c r="E36" s="181">
        <f>Solvens!E52</f>
        <v>0</v>
      </c>
      <c r="F36" s="181">
        <f>Solvens!F52</f>
        <v>0</v>
      </c>
      <c r="G36" s="360"/>
      <c r="H36" s="182"/>
      <c r="I36" s="181">
        <f>Solvens!G52</f>
        <v>0</v>
      </c>
      <c r="J36" s="181">
        <f>Solvens!H52</f>
        <v>0</v>
      </c>
      <c r="K36" s="181">
        <f>Solvens!I52</f>
        <v>0</v>
      </c>
      <c r="L36" s="360"/>
      <c r="M36" s="182"/>
      <c r="O36" s="104"/>
      <c r="P36" s="106"/>
    </row>
    <row r="37" spans="1:17">
      <c r="A37" s="24">
        <f t="shared" si="5"/>
        <v>18</v>
      </c>
      <c r="B37" s="13" t="s">
        <v>902</v>
      </c>
      <c r="C37" s="61"/>
      <c r="D37" s="61"/>
      <c r="E37" s="61"/>
      <c r="F37" s="61"/>
      <c r="G37" s="61"/>
      <c r="H37" s="61"/>
      <c r="I37" s="61"/>
      <c r="J37" s="61"/>
      <c r="K37" s="61"/>
      <c r="L37" s="61"/>
      <c r="M37" s="61"/>
      <c r="O37" s="104" t="s">
        <v>1008</v>
      </c>
      <c r="P37" s="137"/>
    </row>
    <row r="38" spans="1:17" ht="15" customHeight="1">
      <c r="A38" s="24">
        <f t="shared" si="5"/>
        <v>19</v>
      </c>
      <c r="B38" s="167" t="s">
        <v>687</v>
      </c>
      <c r="C38" s="61"/>
      <c r="D38" s="61"/>
      <c r="E38" s="61"/>
      <c r="F38" s="61"/>
      <c r="G38" s="61"/>
      <c r="H38" s="61"/>
      <c r="I38" s="61"/>
      <c r="J38" s="61"/>
      <c r="K38" s="61"/>
      <c r="L38" s="61"/>
      <c r="M38" s="61"/>
      <c r="O38" s="104" t="s">
        <v>1009</v>
      </c>
      <c r="P38" s="137"/>
    </row>
    <row r="39" spans="1:17" ht="15" customHeight="1">
      <c r="A39" s="24">
        <f t="shared" si="5"/>
        <v>20</v>
      </c>
      <c r="B39" s="167" t="s">
        <v>688</v>
      </c>
      <c r="C39" s="61"/>
      <c r="D39" s="61"/>
      <c r="E39" s="61"/>
      <c r="F39" s="61"/>
      <c r="G39" s="61"/>
      <c r="H39" s="61"/>
      <c r="I39" s="61"/>
      <c r="J39" s="61"/>
      <c r="K39" s="61"/>
      <c r="L39" s="61"/>
      <c r="M39" s="61"/>
      <c r="O39" s="104" t="s">
        <v>1010</v>
      </c>
      <c r="P39" s="137"/>
    </row>
    <row r="40" spans="1:17" ht="15" customHeight="1">
      <c r="A40" s="24">
        <f t="shared" si="5"/>
        <v>21</v>
      </c>
      <c r="B40" s="8" t="s">
        <v>135</v>
      </c>
      <c r="C40" s="181">
        <f>Solvens!C53</f>
        <v>0</v>
      </c>
      <c r="D40" s="181">
        <f>Solvens!D53</f>
        <v>0</v>
      </c>
      <c r="E40" s="181">
        <f>Solvens!E53</f>
        <v>0</v>
      </c>
      <c r="F40" s="181">
        <f>Solvens!F53</f>
        <v>0</v>
      </c>
      <c r="G40" s="360"/>
      <c r="H40" s="182"/>
      <c r="I40" s="181">
        <f>Solvens!G53</f>
        <v>0</v>
      </c>
      <c r="J40" s="181">
        <f>Solvens!H53</f>
        <v>0</v>
      </c>
      <c r="K40" s="181">
        <f>Solvens!I53</f>
        <v>0</v>
      </c>
      <c r="L40" s="360"/>
      <c r="M40" s="182"/>
      <c r="O40" s="104"/>
      <c r="P40" s="137"/>
      <c r="Q40" s="15" t="s">
        <v>757</v>
      </c>
    </row>
    <row r="41" spans="1:17" ht="15" customHeight="1">
      <c r="A41" s="24">
        <f t="shared" si="5"/>
        <v>22</v>
      </c>
      <c r="B41" s="288" t="s">
        <v>1244</v>
      </c>
      <c r="C41" s="61"/>
      <c r="D41" s="61"/>
      <c r="E41" s="61"/>
      <c r="F41" s="61"/>
      <c r="G41" s="61"/>
      <c r="H41" s="61"/>
      <c r="I41" s="61"/>
      <c r="J41" s="61"/>
      <c r="K41" s="61"/>
      <c r="L41" s="61"/>
      <c r="M41" s="61"/>
      <c r="O41" s="135"/>
      <c r="P41" s="106"/>
    </row>
    <row r="42" spans="1:17" ht="12.95" customHeight="1">
      <c r="A42" s="626" t="s">
        <v>887</v>
      </c>
      <c r="B42" s="626"/>
      <c r="C42" s="626"/>
      <c r="D42" s="626"/>
      <c r="E42" s="626"/>
      <c r="F42" s="626"/>
      <c r="G42" s="626"/>
      <c r="H42" s="626"/>
      <c r="I42" s="626"/>
      <c r="J42" s="626"/>
      <c r="K42" s="626"/>
      <c r="L42" s="626"/>
      <c r="M42" s="626"/>
      <c r="N42" s="246"/>
      <c r="O42" s="627" t="s">
        <v>786</v>
      </c>
      <c r="P42" s="470"/>
      <c r="Q42" s="15" t="s">
        <v>757</v>
      </c>
    </row>
    <row r="43" spans="1:17" ht="26.1" customHeight="1">
      <c r="A43" s="487" t="str">
        <f>"(2) Se bemærkningerne under note (1) til tabellen ovenfor. De nye reguleringsmæssige tiltag kan have betydning for Søjle II tillæget i fremskrivningsperioden, fx hvis der i Søjle II tillæget i udgangspunktet (ultimo "&amp;$C$5&amp;") er foretaget en reservation for ny regulering, og denne reservation forsvinder (helt eller delvist) i takt med implementeringen af den nye regulering."</f>
        <v>(2) Se bemærkningerne under note (1) til tabellen ovenfor. De nye reguleringsmæssige tiltag kan have betydning for Søjle II tillæget i fremskrivningsperioden, fx hvis der i Søjle II tillæget i udgangspunktet (ultimo 2025) er foretaget en reservation for ny regulering, og denne reservation forsvinder (helt eller delvist) i takt med implementeringen af den nye regulering.</v>
      </c>
      <c r="B43" s="487"/>
      <c r="C43" s="487"/>
      <c r="D43" s="487"/>
      <c r="E43" s="487"/>
      <c r="F43" s="487"/>
      <c r="G43" s="487"/>
      <c r="H43" s="487"/>
      <c r="I43" s="487"/>
      <c r="J43" s="487"/>
      <c r="K43" s="487"/>
      <c r="L43" s="487"/>
      <c r="M43" s="487"/>
      <c r="N43" s="246"/>
      <c r="O43" s="471"/>
      <c r="P43" s="471"/>
    </row>
    <row r="44" spans="1:17" ht="12.75">
      <c r="A44" s="628" t="s">
        <v>888</v>
      </c>
      <c r="B44" s="628"/>
      <c r="C44" s="628"/>
      <c r="D44" s="628"/>
      <c r="E44" s="628"/>
      <c r="F44" s="628"/>
      <c r="G44" s="628"/>
      <c r="H44" s="628"/>
      <c r="I44" s="628"/>
      <c r="J44" s="628"/>
      <c r="K44" s="628"/>
      <c r="L44" s="628"/>
      <c r="M44" s="628"/>
      <c r="O44" s="471"/>
      <c r="P44" s="471"/>
      <c r="Q44" s="15" t="s">
        <v>757</v>
      </c>
    </row>
    <row r="45" spans="1:17" ht="12.75">
      <c r="A45" s="272"/>
      <c r="B45" s="272"/>
      <c r="C45" s="272"/>
      <c r="D45" s="272"/>
      <c r="E45" s="272"/>
      <c r="F45" s="272"/>
      <c r="G45" s="272"/>
      <c r="H45" s="272"/>
      <c r="I45" s="272"/>
      <c r="J45" s="272"/>
      <c r="K45" s="272"/>
      <c r="L45" s="272"/>
      <c r="M45" s="272"/>
      <c r="O45" s="266"/>
      <c r="P45" s="266"/>
    </row>
    <row r="46" spans="1:17" ht="12.75">
      <c r="A46" s="272"/>
      <c r="B46" s="272"/>
      <c r="C46" s="272"/>
      <c r="D46" s="272"/>
      <c r="E46" s="272"/>
      <c r="F46" s="272"/>
      <c r="G46" s="272"/>
      <c r="H46" s="272"/>
      <c r="I46" s="272"/>
      <c r="J46" s="272"/>
      <c r="K46" s="272"/>
      <c r="L46" s="272"/>
      <c r="M46" s="272"/>
      <c r="O46" s="266"/>
      <c r="P46" s="266"/>
    </row>
    <row r="47" spans="1:17" ht="15" customHeight="1">
      <c r="A47" s="630" t="s">
        <v>1021</v>
      </c>
      <c r="B47" s="460"/>
      <c r="C47" s="442" t="s">
        <v>45</v>
      </c>
      <c r="D47" s="619" t="str">
        <f>Resultat!D$1</f>
        <v>Basisscenario</v>
      </c>
      <c r="E47" s="620"/>
      <c r="F47" s="620"/>
      <c r="G47" s="620"/>
      <c r="H47" s="620"/>
      <c r="I47" s="454" t="str">
        <f>Resultat!G$1</f>
        <v>Stress-scenario</v>
      </c>
      <c r="J47" s="454"/>
      <c r="K47" s="454"/>
      <c r="L47" s="454"/>
      <c r="M47" s="454"/>
      <c r="O47" s="445" t="s">
        <v>689</v>
      </c>
      <c r="P47" s="266"/>
    </row>
    <row r="48" spans="1:17" ht="15" customHeight="1">
      <c r="A48" s="461"/>
      <c r="B48" s="462"/>
      <c r="C48" s="442"/>
      <c r="D48" s="621"/>
      <c r="E48" s="622"/>
      <c r="F48" s="622"/>
      <c r="G48" s="622"/>
      <c r="H48" s="622"/>
      <c r="I48" s="454"/>
      <c r="J48" s="454"/>
      <c r="K48" s="454"/>
      <c r="L48" s="454"/>
      <c r="M48" s="454"/>
      <c r="O48" s="629"/>
      <c r="P48" s="266"/>
    </row>
    <row r="49" spans="1:16" ht="15" customHeight="1">
      <c r="A49" s="461"/>
      <c r="B49" s="462"/>
      <c r="C49" s="72" t="s">
        <v>50</v>
      </c>
      <c r="D49" s="554" t="s">
        <v>50</v>
      </c>
      <c r="E49" s="555"/>
      <c r="F49" s="555"/>
      <c r="G49" s="555"/>
      <c r="H49" s="555"/>
      <c r="I49" s="554" t="s">
        <v>50</v>
      </c>
      <c r="J49" s="555"/>
      <c r="K49" s="555"/>
      <c r="L49" s="555"/>
      <c r="M49" s="555"/>
      <c r="O49" s="131"/>
      <c r="P49" s="266"/>
    </row>
    <row r="50" spans="1:16" ht="30" customHeight="1">
      <c r="A50" s="463"/>
      <c r="B50" s="464"/>
      <c r="C50" s="72">
        <f>Resultat!C$5</f>
        <v>2025</v>
      </c>
      <c r="D50" s="72">
        <f>Resultat!D$5</f>
        <v>2026</v>
      </c>
      <c r="E50" s="72">
        <f>Resultat!E$5</f>
        <v>2027</v>
      </c>
      <c r="F50" s="72">
        <f>Resultat!F$5</f>
        <v>2028</v>
      </c>
      <c r="G50" s="144" t="str">
        <f>"1. januar "&amp;F50+1</f>
        <v>1. januar 2029</v>
      </c>
      <c r="H50" s="144" t="str">
        <f>"1. januar "&amp;F50+1 &amp;CHAR(10)&amp;"(fuldt indfaset)"</f>
        <v>1. januar 2029
(fuldt indfaset)</v>
      </c>
      <c r="I50" s="72">
        <f>Resultat!D$5</f>
        <v>2026</v>
      </c>
      <c r="J50" s="72">
        <f>Resultat!E$5</f>
        <v>2027</v>
      </c>
      <c r="K50" s="72">
        <f>Resultat!F$5</f>
        <v>2028</v>
      </c>
      <c r="L50" s="144" t="str">
        <f>"1. januar "&amp;K50+1</f>
        <v>1. januar 2029</v>
      </c>
      <c r="M50" s="144" t="str">
        <f>"1. januar "&amp;K50+1 &amp;CHAR(10)&amp;"(fuldt indfaset)"</f>
        <v>1. januar 2029
(fuldt indfaset)</v>
      </c>
      <c r="O50" s="104"/>
      <c r="P50" s="266"/>
    </row>
    <row r="51" spans="1:16" ht="15" customHeight="1">
      <c r="A51" s="48">
        <f>A41+1</f>
        <v>23</v>
      </c>
      <c r="B51" s="7" t="s">
        <v>1031</v>
      </c>
      <c r="C51" s="50">
        <f>'NEP- og gældsbufferkrav'!C32</f>
        <v>0</v>
      </c>
      <c r="D51" s="50">
        <f>'NEP- og gældsbufferkrav'!D32</f>
        <v>0</v>
      </c>
      <c r="E51" s="50">
        <f>'NEP- og gældsbufferkrav'!E32</f>
        <v>0</v>
      </c>
      <c r="F51" s="50">
        <f>'NEP- og gældsbufferkrav'!F32</f>
        <v>0</v>
      </c>
      <c r="G51" s="337"/>
      <c r="H51" s="168"/>
      <c r="I51" s="50">
        <f>'NEP- og gældsbufferkrav'!G32</f>
        <v>0</v>
      </c>
      <c r="J51" s="50">
        <f>'NEP- og gældsbufferkrav'!H32</f>
        <v>0</v>
      </c>
      <c r="K51" s="50">
        <f>'NEP- og gældsbufferkrav'!I32</f>
        <v>0</v>
      </c>
      <c r="L51" s="337"/>
      <c r="M51" s="168"/>
      <c r="O51" s="104"/>
      <c r="P51" s="266"/>
    </row>
    <row r="52" spans="1:16" ht="15" customHeight="1">
      <c r="A52" s="24">
        <f t="shared" ref="A52:A70" si="6">A51+1</f>
        <v>24</v>
      </c>
      <c r="B52" s="260" t="s">
        <v>1058</v>
      </c>
      <c r="C52" s="50">
        <f>'NEP- og gældsbufferkrav'!C33</f>
        <v>0</v>
      </c>
      <c r="D52" s="50">
        <f>'NEP- og gældsbufferkrav'!D33</f>
        <v>0</v>
      </c>
      <c r="E52" s="50">
        <f>'NEP- og gældsbufferkrav'!E33</f>
        <v>0</v>
      </c>
      <c r="F52" s="50">
        <f>'NEP- og gældsbufferkrav'!F33</f>
        <v>0</v>
      </c>
      <c r="G52" s="337"/>
      <c r="H52" s="168"/>
      <c r="I52" s="50">
        <f>'NEP- og gældsbufferkrav'!G33</f>
        <v>0</v>
      </c>
      <c r="J52" s="50">
        <f>'NEP- og gældsbufferkrav'!H33</f>
        <v>0</v>
      </c>
      <c r="K52" s="50">
        <f>'NEP- og gældsbufferkrav'!I33</f>
        <v>0</v>
      </c>
      <c r="L52" s="337"/>
      <c r="M52" s="168"/>
      <c r="O52" s="104"/>
      <c r="P52" s="266"/>
    </row>
    <row r="53" spans="1:16" ht="15" customHeight="1">
      <c r="A53" s="24">
        <f t="shared" si="6"/>
        <v>25</v>
      </c>
      <c r="B53" s="260" t="s">
        <v>1065</v>
      </c>
      <c r="C53" s="50">
        <f>'NEP- og gældsbufferkrav'!C34</f>
        <v>0</v>
      </c>
      <c r="D53" s="50">
        <f>'NEP- og gældsbufferkrav'!D34</f>
        <v>0</v>
      </c>
      <c r="E53" s="50">
        <f>'NEP- og gældsbufferkrav'!E34</f>
        <v>0</v>
      </c>
      <c r="F53" s="50">
        <f>'NEP- og gældsbufferkrav'!F34</f>
        <v>0</v>
      </c>
      <c r="G53" s="337"/>
      <c r="H53" s="168"/>
      <c r="I53" s="50">
        <f>'NEP- og gældsbufferkrav'!G34</f>
        <v>0</v>
      </c>
      <c r="J53" s="50">
        <f>'NEP- og gældsbufferkrav'!H34</f>
        <v>0</v>
      </c>
      <c r="K53" s="50">
        <f>'NEP- og gældsbufferkrav'!I34</f>
        <v>0</v>
      </c>
      <c r="L53" s="337"/>
      <c r="M53" s="168"/>
      <c r="O53" s="104"/>
      <c r="P53" s="266"/>
    </row>
    <row r="54" spans="1:16" ht="15" customHeight="1">
      <c r="A54" s="24">
        <f t="shared" si="6"/>
        <v>26</v>
      </c>
      <c r="B54" s="34" t="s">
        <v>1059</v>
      </c>
      <c r="C54" s="50">
        <f>'NEP- og gældsbufferkrav'!C35</f>
        <v>0</v>
      </c>
      <c r="D54" s="50">
        <f>'NEP- og gældsbufferkrav'!D35</f>
        <v>0</v>
      </c>
      <c r="E54" s="50">
        <f>'NEP- og gældsbufferkrav'!E35</f>
        <v>0</v>
      </c>
      <c r="F54" s="50">
        <f>'NEP- og gældsbufferkrav'!F35</f>
        <v>0</v>
      </c>
      <c r="G54" s="337"/>
      <c r="H54" s="168"/>
      <c r="I54" s="50">
        <f>'NEP- og gældsbufferkrav'!G35</f>
        <v>0</v>
      </c>
      <c r="J54" s="50">
        <f>'NEP- og gældsbufferkrav'!H35</f>
        <v>0</v>
      </c>
      <c r="K54" s="50">
        <f>'NEP- og gældsbufferkrav'!I35</f>
        <v>0</v>
      </c>
      <c r="L54" s="337"/>
      <c r="M54" s="168"/>
      <c r="O54" s="104"/>
      <c r="P54" s="266"/>
    </row>
    <row r="55" spans="1:16" ht="15" customHeight="1">
      <c r="A55" s="24">
        <f t="shared" si="6"/>
        <v>27</v>
      </c>
      <c r="B55" s="261" t="s">
        <v>1066</v>
      </c>
      <c r="C55" s="50">
        <f>'NEP- og gældsbufferkrav'!C38</f>
        <v>0</v>
      </c>
      <c r="D55" s="50">
        <f>'NEP- og gældsbufferkrav'!D38</f>
        <v>0</v>
      </c>
      <c r="E55" s="50">
        <f>'NEP- og gældsbufferkrav'!E38</f>
        <v>0</v>
      </c>
      <c r="F55" s="50">
        <f>'NEP- og gældsbufferkrav'!F38</f>
        <v>0</v>
      </c>
      <c r="G55" s="337"/>
      <c r="H55" s="168"/>
      <c r="I55" s="50">
        <f>'NEP- og gældsbufferkrav'!G38</f>
        <v>0</v>
      </c>
      <c r="J55" s="50">
        <f>'NEP- og gældsbufferkrav'!H38</f>
        <v>0</v>
      </c>
      <c r="K55" s="50">
        <f>'NEP- og gældsbufferkrav'!I38</f>
        <v>0</v>
      </c>
      <c r="L55" s="337"/>
      <c r="M55" s="168"/>
      <c r="O55" s="138"/>
      <c r="P55" s="266"/>
    </row>
    <row r="56" spans="1:16" ht="15" customHeight="1">
      <c r="A56" s="24">
        <f t="shared" si="6"/>
        <v>28</v>
      </c>
      <c r="B56" s="261" t="s">
        <v>1022</v>
      </c>
      <c r="C56" s="50">
        <f>'NEP- og gældsbufferkrav'!C39</f>
        <v>0</v>
      </c>
      <c r="D56" s="50">
        <f>'NEP- og gældsbufferkrav'!D39</f>
        <v>0</v>
      </c>
      <c r="E56" s="50">
        <f>'NEP- og gældsbufferkrav'!E39</f>
        <v>0</v>
      </c>
      <c r="F56" s="50">
        <f>'NEP- og gældsbufferkrav'!F39</f>
        <v>0</v>
      </c>
      <c r="G56" s="337"/>
      <c r="H56" s="168"/>
      <c r="I56" s="50">
        <f>'NEP- og gældsbufferkrav'!G39</f>
        <v>0</v>
      </c>
      <c r="J56" s="50">
        <f>'NEP- og gældsbufferkrav'!H39</f>
        <v>0</v>
      </c>
      <c r="K56" s="50">
        <f>'NEP- og gældsbufferkrav'!I39</f>
        <v>0</v>
      </c>
      <c r="L56" s="337"/>
      <c r="M56" s="168"/>
      <c r="O56" s="104"/>
      <c r="P56" s="266"/>
    </row>
    <row r="57" spans="1:16" ht="15" customHeight="1">
      <c r="A57" s="24">
        <f t="shared" si="6"/>
        <v>29</v>
      </c>
      <c r="B57" s="49" t="s">
        <v>1027</v>
      </c>
      <c r="C57" s="50">
        <f>'NEP- og gældsbufferkrav'!C40</f>
        <v>0</v>
      </c>
      <c r="D57" s="50">
        <f>'NEP- og gældsbufferkrav'!D40</f>
        <v>0</v>
      </c>
      <c r="E57" s="50">
        <f>'NEP- og gældsbufferkrav'!E40</f>
        <v>0</v>
      </c>
      <c r="F57" s="50">
        <f>'NEP- og gældsbufferkrav'!F40</f>
        <v>0</v>
      </c>
      <c r="G57" s="337"/>
      <c r="H57" s="168"/>
      <c r="I57" s="50">
        <f>'NEP- og gældsbufferkrav'!G40</f>
        <v>0</v>
      </c>
      <c r="J57" s="50">
        <f>'NEP- og gældsbufferkrav'!H40</f>
        <v>0</v>
      </c>
      <c r="K57" s="50">
        <f>'NEP- og gældsbufferkrav'!I40</f>
        <v>0</v>
      </c>
      <c r="L57" s="337"/>
      <c r="M57" s="168"/>
      <c r="O57" s="104"/>
      <c r="P57" s="266"/>
    </row>
    <row r="58" spans="1:16" ht="15" customHeight="1">
      <c r="A58" s="24">
        <f t="shared" si="6"/>
        <v>30</v>
      </c>
      <c r="B58" s="261" t="s">
        <v>1070</v>
      </c>
      <c r="C58" s="50">
        <f>'NEP- og gældsbufferkrav'!C41</f>
        <v>0</v>
      </c>
      <c r="D58" s="50">
        <f>'NEP- og gældsbufferkrav'!D41</f>
        <v>0</v>
      </c>
      <c r="E58" s="50">
        <f>'NEP- og gældsbufferkrav'!E41</f>
        <v>0</v>
      </c>
      <c r="F58" s="50">
        <f>'NEP- og gældsbufferkrav'!F41</f>
        <v>0</v>
      </c>
      <c r="G58" s="337"/>
      <c r="H58" s="168"/>
      <c r="I58" s="50">
        <f>'NEP- og gældsbufferkrav'!G41</f>
        <v>0</v>
      </c>
      <c r="J58" s="50">
        <f>'NEP- og gældsbufferkrav'!H41</f>
        <v>0</v>
      </c>
      <c r="K58" s="50">
        <f>'NEP- og gældsbufferkrav'!I41</f>
        <v>0</v>
      </c>
      <c r="L58" s="337"/>
      <c r="M58" s="168"/>
      <c r="O58" s="104"/>
      <c r="P58" s="266"/>
    </row>
    <row r="59" spans="1:16" ht="15" customHeight="1">
      <c r="A59" s="24">
        <f t="shared" si="6"/>
        <v>31</v>
      </c>
      <c r="B59" s="49" t="s">
        <v>1030</v>
      </c>
      <c r="C59" s="50">
        <f>'NEP- og gældsbufferkrav'!C42</f>
        <v>0</v>
      </c>
      <c r="D59" s="50">
        <f>'NEP- og gældsbufferkrav'!D42</f>
        <v>0</v>
      </c>
      <c r="E59" s="50">
        <f>'NEP- og gældsbufferkrav'!E42</f>
        <v>0</v>
      </c>
      <c r="F59" s="50">
        <f>'NEP- og gældsbufferkrav'!F42</f>
        <v>0</v>
      </c>
      <c r="G59" s="337"/>
      <c r="H59" s="168"/>
      <c r="I59" s="50">
        <f>'NEP- og gældsbufferkrav'!G42</f>
        <v>0</v>
      </c>
      <c r="J59" s="50">
        <f>'NEP- og gældsbufferkrav'!H42</f>
        <v>0</v>
      </c>
      <c r="K59" s="50">
        <f>'NEP- og gældsbufferkrav'!I42</f>
        <v>0</v>
      </c>
      <c r="L59" s="337"/>
      <c r="M59" s="168"/>
      <c r="O59" s="104"/>
      <c r="P59" s="266"/>
    </row>
    <row r="60" spans="1:16" ht="15" customHeight="1">
      <c r="A60" s="24"/>
      <c r="B60" s="49"/>
      <c r="C60" s="50"/>
      <c r="D60" s="50"/>
      <c r="E60" s="50"/>
      <c r="F60" s="50"/>
      <c r="G60" s="50"/>
      <c r="H60" s="50"/>
      <c r="I60" s="50"/>
      <c r="J60" s="50"/>
      <c r="K60" s="50"/>
      <c r="L60" s="50"/>
      <c r="M60" s="50"/>
      <c r="O60" s="104"/>
      <c r="P60" s="266"/>
    </row>
    <row r="61" spans="1:16" ht="15" customHeight="1">
      <c r="A61" s="24"/>
      <c r="B61" s="274" t="s">
        <v>1068</v>
      </c>
      <c r="C61" s="50"/>
      <c r="D61" s="50"/>
      <c r="E61" s="50"/>
      <c r="F61" s="50"/>
      <c r="G61" s="50"/>
      <c r="H61" s="50"/>
      <c r="I61" s="50"/>
      <c r="J61" s="50"/>
      <c r="K61" s="50"/>
      <c r="L61" s="50"/>
      <c r="M61" s="50"/>
      <c r="O61" s="104"/>
      <c r="P61" s="266"/>
    </row>
    <row r="62" spans="1:16" ht="15" customHeight="1">
      <c r="A62" s="24">
        <f>A59+1</f>
        <v>32</v>
      </c>
      <c r="B62" s="262" t="s">
        <v>1031</v>
      </c>
      <c r="C62" s="50">
        <f>SUM(C63:C65)</f>
        <v>0</v>
      </c>
      <c r="D62" s="50">
        <f t="shared" ref="D62:M62" si="7">SUM(D63:D65)</f>
        <v>0</v>
      </c>
      <c r="E62" s="50">
        <f t="shared" si="7"/>
        <v>0</v>
      </c>
      <c r="F62" s="50">
        <f t="shared" si="7"/>
        <v>0</v>
      </c>
      <c r="G62" s="50">
        <f t="shared" si="7"/>
        <v>0</v>
      </c>
      <c r="H62" s="50">
        <f t="shared" si="7"/>
        <v>0</v>
      </c>
      <c r="I62" s="50">
        <f t="shared" si="7"/>
        <v>0</v>
      </c>
      <c r="J62" s="50">
        <f t="shared" si="7"/>
        <v>0</v>
      </c>
      <c r="K62" s="50">
        <f t="shared" si="7"/>
        <v>0</v>
      </c>
      <c r="L62" s="50">
        <f t="shared" si="7"/>
        <v>0</v>
      </c>
      <c r="M62" s="50">
        <f t="shared" si="7"/>
        <v>0</v>
      </c>
      <c r="O62" s="104" t="s">
        <v>1082</v>
      </c>
      <c r="P62" s="266"/>
    </row>
    <row r="63" spans="1:16" ht="15" customHeight="1">
      <c r="A63" s="24">
        <f t="shared" si="6"/>
        <v>33</v>
      </c>
      <c r="B63" s="263" t="s">
        <v>1058</v>
      </c>
      <c r="C63" s="61"/>
      <c r="D63" s="61"/>
      <c r="E63" s="61"/>
      <c r="F63" s="61"/>
      <c r="G63" s="61"/>
      <c r="H63" s="61"/>
      <c r="I63" s="61"/>
      <c r="J63" s="61"/>
      <c r="K63" s="61"/>
      <c r="L63" s="61"/>
      <c r="M63" s="61"/>
      <c r="O63" s="104" t="s">
        <v>1083</v>
      </c>
      <c r="P63" s="266"/>
    </row>
    <row r="64" spans="1:16" ht="15" customHeight="1">
      <c r="A64" s="24">
        <f t="shared" si="6"/>
        <v>34</v>
      </c>
      <c r="B64" s="263" t="s">
        <v>1065</v>
      </c>
      <c r="C64" s="61"/>
      <c r="D64" s="61"/>
      <c r="E64" s="61"/>
      <c r="F64" s="61"/>
      <c r="G64" s="61"/>
      <c r="H64" s="61"/>
      <c r="I64" s="61"/>
      <c r="J64" s="61"/>
      <c r="K64" s="61"/>
      <c r="L64" s="61"/>
      <c r="M64" s="61"/>
      <c r="O64" s="104" t="s">
        <v>1090</v>
      </c>
      <c r="P64" s="266"/>
    </row>
    <row r="65" spans="1:17" ht="15" customHeight="1">
      <c r="A65" s="24">
        <f t="shared" si="6"/>
        <v>35</v>
      </c>
      <c r="B65" s="264" t="s">
        <v>1059</v>
      </c>
      <c r="C65" s="61"/>
      <c r="D65" s="61"/>
      <c r="E65" s="61"/>
      <c r="F65" s="61"/>
      <c r="G65" s="61"/>
      <c r="H65" s="61"/>
      <c r="I65" s="61"/>
      <c r="J65" s="61"/>
      <c r="K65" s="61"/>
      <c r="L65" s="61"/>
      <c r="M65" s="61"/>
      <c r="O65" s="104" t="s">
        <v>1093</v>
      </c>
      <c r="P65" s="266"/>
    </row>
    <row r="66" spans="1:17" ht="15" customHeight="1">
      <c r="A66" s="24">
        <f t="shared" si="6"/>
        <v>36</v>
      </c>
      <c r="B66" s="265" t="s">
        <v>1066</v>
      </c>
      <c r="C66" s="61"/>
      <c r="D66" s="61"/>
      <c r="E66" s="61"/>
      <c r="F66" s="61"/>
      <c r="G66" s="61"/>
      <c r="H66" s="61"/>
      <c r="I66" s="61"/>
      <c r="J66" s="61"/>
      <c r="K66" s="61"/>
      <c r="L66" s="61"/>
      <c r="M66" s="61"/>
      <c r="O66" s="104" t="s">
        <v>1081</v>
      </c>
      <c r="P66" s="266"/>
    </row>
    <row r="67" spans="1:17" ht="15" customHeight="1">
      <c r="A67" s="24">
        <f t="shared" si="6"/>
        <v>37</v>
      </c>
      <c r="B67" s="265" t="s">
        <v>1022</v>
      </c>
      <c r="C67" s="50">
        <f>SUM(C62,C66)</f>
        <v>0</v>
      </c>
      <c r="D67" s="50">
        <f t="shared" ref="D67:M67" si="8">SUM(D62,D66)</f>
        <v>0</v>
      </c>
      <c r="E67" s="50">
        <f t="shared" si="8"/>
        <v>0</v>
      </c>
      <c r="F67" s="50">
        <f t="shared" si="8"/>
        <v>0</v>
      </c>
      <c r="G67" s="50">
        <f t="shared" si="8"/>
        <v>0</v>
      </c>
      <c r="H67" s="50">
        <f t="shared" si="8"/>
        <v>0</v>
      </c>
      <c r="I67" s="50">
        <f t="shared" si="8"/>
        <v>0</v>
      </c>
      <c r="J67" s="50">
        <f t="shared" si="8"/>
        <v>0</v>
      </c>
      <c r="K67" s="50">
        <f t="shared" si="8"/>
        <v>0</v>
      </c>
      <c r="L67" s="50">
        <f t="shared" si="8"/>
        <v>0</v>
      </c>
      <c r="M67" s="50">
        <f t="shared" si="8"/>
        <v>0</v>
      </c>
      <c r="O67" s="104" t="s">
        <v>1084</v>
      </c>
      <c r="P67" s="266"/>
    </row>
    <row r="68" spans="1:17" ht="15" customHeight="1">
      <c r="A68" s="24">
        <f t="shared" si="6"/>
        <v>38</v>
      </c>
      <c r="B68" s="34" t="s">
        <v>1027</v>
      </c>
      <c r="C68" s="50">
        <f t="shared" ref="C68:M68" si="9">C19-C67</f>
        <v>0</v>
      </c>
      <c r="D68" s="50">
        <f t="shared" si="9"/>
        <v>0</v>
      </c>
      <c r="E68" s="50">
        <f t="shared" si="9"/>
        <v>0</v>
      </c>
      <c r="F68" s="50">
        <f t="shared" si="9"/>
        <v>0</v>
      </c>
      <c r="G68" s="50">
        <f t="shared" si="9"/>
        <v>0</v>
      </c>
      <c r="H68" s="50">
        <f t="shared" si="9"/>
        <v>0</v>
      </c>
      <c r="I68" s="50">
        <f t="shared" si="9"/>
        <v>0</v>
      </c>
      <c r="J68" s="50">
        <f t="shared" si="9"/>
        <v>0</v>
      </c>
      <c r="K68" s="50">
        <f t="shared" si="9"/>
        <v>0</v>
      </c>
      <c r="L68" s="50">
        <f t="shared" si="9"/>
        <v>0</v>
      </c>
      <c r="M68" s="50">
        <f t="shared" si="9"/>
        <v>0</v>
      </c>
      <c r="O68" s="104" t="s">
        <v>1084</v>
      </c>
      <c r="P68" s="266"/>
    </row>
    <row r="69" spans="1:17" ht="15" customHeight="1">
      <c r="A69" s="24">
        <f t="shared" si="6"/>
        <v>39</v>
      </c>
      <c r="B69" s="265" t="s">
        <v>1070</v>
      </c>
      <c r="C69" s="61"/>
      <c r="D69" s="61"/>
      <c r="E69" s="61"/>
      <c r="F69" s="61"/>
      <c r="G69" s="61"/>
      <c r="H69" s="61"/>
      <c r="I69" s="61"/>
      <c r="J69" s="61"/>
      <c r="K69" s="61"/>
      <c r="L69" s="61"/>
      <c r="M69" s="61"/>
      <c r="O69" s="104" t="s">
        <v>1097</v>
      </c>
      <c r="P69" s="266"/>
    </row>
    <row r="70" spans="1:17" ht="15" customHeight="1">
      <c r="A70" s="24">
        <f t="shared" si="6"/>
        <v>40</v>
      </c>
      <c r="B70" s="34" t="s">
        <v>1030</v>
      </c>
      <c r="C70" s="50">
        <f t="shared" ref="C70:M70" si="10">C20-C69</f>
        <v>0</v>
      </c>
      <c r="D70" s="50">
        <f t="shared" si="10"/>
        <v>0</v>
      </c>
      <c r="E70" s="50">
        <f t="shared" si="10"/>
        <v>0</v>
      </c>
      <c r="F70" s="50">
        <f t="shared" si="10"/>
        <v>0</v>
      </c>
      <c r="G70" s="50">
        <f t="shared" si="10"/>
        <v>0</v>
      </c>
      <c r="H70" s="50">
        <f t="shared" si="10"/>
        <v>0</v>
      </c>
      <c r="I70" s="50">
        <f t="shared" si="10"/>
        <v>0</v>
      </c>
      <c r="J70" s="50">
        <f t="shared" si="10"/>
        <v>0</v>
      </c>
      <c r="K70" s="50">
        <f t="shared" si="10"/>
        <v>0</v>
      </c>
      <c r="L70" s="50">
        <f t="shared" si="10"/>
        <v>0</v>
      </c>
      <c r="M70" s="50">
        <f t="shared" si="10"/>
        <v>0</v>
      </c>
      <c r="O70" s="135" t="s">
        <v>1098</v>
      </c>
      <c r="P70" s="266"/>
    </row>
    <row r="71" spans="1:17" ht="12.75">
      <c r="A71" s="272"/>
      <c r="B71" s="272"/>
      <c r="C71" s="272"/>
      <c r="D71" s="272"/>
      <c r="E71" s="272"/>
      <c r="F71" s="272"/>
      <c r="G71" s="272"/>
      <c r="H71" s="272"/>
      <c r="I71" s="272"/>
      <c r="J71" s="272"/>
      <c r="K71" s="272"/>
      <c r="L71" s="272"/>
      <c r="M71" s="272"/>
      <c r="O71" s="266"/>
      <c r="P71" s="266"/>
    </row>
    <row r="72" spans="1:17" ht="15" customHeight="1">
      <c r="A72" s="272"/>
      <c r="B72" s="272"/>
      <c r="C72" s="272"/>
      <c r="D72" s="272"/>
      <c r="E72" s="272"/>
      <c r="F72" s="272"/>
      <c r="G72" s="272"/>
      <c r="H72" s="272"/>
      <c r="I72" s="272"/>
      <c r="J72" s="272"/>
      <c r="K72" s="272"/>
      <c r="L72" s="272"/>
      <c r="M72" s="272"/>
      <c r="Q72" s="15" t="s">
        <v>757</v>
      </c>
    </row>
    <row r="73" spans="1:17" ht="15" customHeight="1">
      <c r="A73" s="459" t="s">
        <v>230</v>
      </c>
      <c r="B73" s="460"/>
      <c r="C73" s="442" t="s">
        <v>45</v>
      </c>
      <c r="D73" s="619" t="str">
        <f>Resultat!D$1</f>
        <v>Basisscenario</v>
      </c>
      <c r="E73" s="620"/>
      <c r="F73" s="620"/>
      <c r="G73" s="620"/>
      <c r="H73" s="620"/>
      <c r="I73" s="454" t="str">
        <f>Resultat!G$1</f>
        <v>Stress-scenario</v>
      </c>
      <c r="J73" s="454"/>
      <c r="K73" s="454"/>
      <c r="L73" s="454"/>
      <c r="M73" s="454"/>
      <c r="O73" s="44" t="s">
        <v>171</v>
      </c>
      <c r="Q73" s="15" t="s">
        <v>757</v>
      </c>
    </row>
    <row r="74" spans="1:17" ht="15" customHeight="1">
      <c r="A74" s="461"/>
      <c r="B74" s="462"/>
      <c r="C74" s="442"/>
      <c r="D74" s="621"/>
      <c r="E74" s="622"/>
      <c r="F74" s="622"/>
      <c r="G74" s="622"/>
      <c r="H74" s="622"/>
      <c r="I74" s="454"/>
      <c r="J74" s="454"/>
      <c r="K74" s="454"/>
      <c r="L74" s="454"/>
      <c r="M74" s="454"/>
    </row>
    <row r="75" spans="1:17" ht="15" customHeight="1">
      <c r="A75" s="461"/>
      <c r="B75" s="462"/>
      <c r="C75" s="72" t="s">
        <v>50</v>
      </c>
      <c r="D75" s="554" t="s">
        <v>50</v>
      </c>
      <c r="E75" s="555"/>
      <c r="F75" s="555"/>
      <c r="G75" s="555"/>
      <c r="H75" s="555"/>
      <c r="I75" s="554" t="s">
        <v>50</v>
      </c>
      <c r="J75" s="555"/>
      <c r="K75" s="555"/>
      <c r="L75" s="555"/>
      <c r="M75" s="555"/>
      <c r="O75" s="445" t="s">
        <v>689</v>
      </c>
      <c r="Q75" s="15" t="s">
        <v>757</v>
      </c>
    </row>
    <row r="76" spans="1:17" ht="30" customHeight="1">
      <c r="A76" s="463"/>
      <c r="B76" s="464"/>
      <c r="C76" s="72">
        <f>Resultat!C$5</f>
        <v>2025</v>
      </c>
      <c r="D76" s="72">
        <f>Resultat!D$5</f>
        <v>2026</v>
      </c>
      <c r="E76" s="72">
        <f>Resultat!E$5</f>
        <v>2027</v>
      </c>
      <c r="F76" s="72">
        <f>Resultat!F$5</f>
        <v>2028</v>
      </c>
      <c r="G76" s="144" t="str">
        <f>"1. januar "&amp;F76+1</f>
        <v>1. januar 2029</v>
      </c>
      <c r="H76" s="144" t="str">
        <f>"1. januar "&amp;F76+1 &amp;CHAR(10)&amp;"(fuldt indfaset)"</f>
        <v>1. januar 2029
(fuldt indfaset)</v>
      </c>
      <c r="I76" s="72">
        <f>Resultat!D$5</f>
        <v>2026</v>
      </c>
      <c r="J76" s="72">
        <f>Resultat!E$5</f>
        <v>2027</v>
      </c>
      <c r="K76" s="72">
        <f>Resultat!F$5</f>
        <v>2028</v>
      </c>
      <c r="L76" s="144" t="str">
        <f>"1. januar "&amp;K76+1</f>
        <v>1. januar 2029</v>
      </c>
      <c r="M76" s="144" t="str">
        <f>"1. januar "&amp;K76+1 &amp;CHAR(10)&amp;"(fuldt indfaset)"</f>
        <v>1. januar 2029
(fuldt indfaset)</v>
      </c>
      <c r="O76" s="629"/>
      <c r="Q76" s="15" t="s">
        <v>757</v>
      </c>
    </row>
    <row r="77" spans="1:17" ht="15" customHeight="1">
      <c r="A77" s="48">
        <f>A70+1</f>
        <v>41</v>
      </c>
      <c r="B77" s="22" t="str">
        <f>B7</f>
        <v xml:space="preserve">Egentlig kernekapital </v>
      </c>
      <c r="C77" s="55">
        <f t="shared" ref="C77:F79" si="11">IF(C$23=0,0,C7/C$23*100)</f>
        <v>0</v>
      </c>
      <c r="D77" s="55">
        <f t="shared" si="11"/>
        <v>0</v>
      </c>
      <c r="E77" s="55">
        <f t="shared" si="11"/>
        <v>0</v>
      </c>
      <c r="F77" s="55">
        <f t="shared" si="11"/>
        <v>0</v>
      </c>
      <c r="G77" s="168"/>
      <c r="H77" s="168"/>
      <c r="I77" s="55">
        <f t="shared" ref="I77:K79" si="12">IF(I$23=0,0,I7/I$23*100)</f>
        <v>0</v>
      </c>
      <c r="J77" s="55">
        <f t="shared" si="12"/>
        <v>0</v>
      </c>
      <c r="K77" s="55">
        <f t="shared" si="12"/>
        <v>0</v>
      </c>
      <c r="L77" s="168"/>
      <c r="M77" s="168"/>
      <c r="O77" s="131"/>
      <c r="Q77" s="15" t="s">
        <v>757</v>
      </c>
    </row>
    <row r="78" spans="1:17" ht="15" customHeight="1">
      <c r="A78" s="24">
        <f t="shared" ref="A78" si="13">A77+1</f>
        <v>42</v>
      </c>
      <c r="B78" s="22" t="str">
        <f>B8</f>
        <v xml:space="preserve">Kernekapital </v>
      </c>
      <c r="C78" s="55">
        <f t="shared" si="11"/>
        <v>0</v>
      </c>
      <c r="D78" s="55">
        <f t="shared" si="11"/>
        <v>0</v>
      </c>
      <c r="E78" s="55">
        <f t="shared" si="11"/>
        <v>0</v>
      </c>
      <c r="F78" s="55">
        <f t="shared" si="11"/>
        <v>0</v>
      </c>
      <c r="G78" s="168"/>
      <c r="H78" s="168"/>
      <c r="I78" s="55">
        <f t="shared" si="12"/>
        <v>0</v>
      </c>
      <c r="J78" s="55">
        <f t="shared" si="12"/>
        <v>0</v>
      </c>
      <c r="K78" s="55">
        <f t="shared" si="12"/>
        <v>0</v>
      </c>
      <c r="L78" s="168"/>
      <c r="M78" s="168"/>
      <c r="O78" s="104"/>
      <c r="Q78" s="15" t="s">
        <v>757</v>
      </c>
    </row>
    <row r="79" spans="1:17" ht="15" customHeight="1">
      <c r="A79" s="24">
        <f>A78+1</f>
        <v>43</v>
      </c>
      <c r="B79" s="22" t="str">
        <f>B9</f>
        <v xml:space="preserve">Kapitalgrundlag </v>
      </c>
      <c r="C79" s="55">
        <f t="shared" si="11"/>
        <v>0</v>
      </c>
      <c r="D79" s="55">
        <f t="shared" si="11"/>
        <v>0</v>
      </c>
      <c r="E79" s="55">
        <f t="shared" si="11"/>
        <v>0</v>
      </c>
      <c r="F79" s="55">
        <f t="shared" si="11"/>
        <v>0</v>
      </c>
      <c r="G79" s="168"/>
      <c r="H79" s="168"/>
      <c r="I79" s="55">
        <f t="shared" si="12"/>
        <v>0</v>
      </c>
      <c r="J79" s="55">
        <f t="shared" si="12"/>
        <v>0</v>
      </c>
      <c r="K79" s="55">
        <f t="shared" si="12"/>
        <v>0</v>
      </c>
      <c r="L79" s="168"/>
      <c r="M79" s="168"/>
      <c r="O79" s="104"/>
      <c r="Q79" s="15" t="s">
        <v>757</v>
      </c>
    </row>
    <row r="80" spans="1:17" ht="15" customHeight="1">
      <c r="A80" s="24">
        <f>A79+1</f>
        <v>44</v>
      </c>
      <c r="B80" s="26" t="s">
        <v>1163</v>
      </c>
      <c r="C80" s="55">
        <f t="shared" ref="C80:M82" si="14">IF(C$24=0,0,C10/C$24*100)</f>
        <v>0</v>
      </c>
      <c r="D80" s="55">
        <f t="shared" si="14"/>
        <v>0</v>
      </c>
      <c r="E80" s="55">
        <f t="shared" si="14"/>
        <v>0</v>
      </c>
      <c r="F80" s="273">
        <f t="shared" si="14"/>
        <v>0</v>
      </c>
      <c r="G80" s="55">
        <f t="shared" si="14"/>
        <v>0</v>
      </c>
      <c r="H80" s="55">
        <f t="shared" si="14"/>
        <v>0</v>
      </c>
      <c r="I80" s="55">
        <f t="shared" si="14"/>
        <v>0</v>
      </c>
      <c r="J80" s="55">
        <f t="shared" si="14"/>
        <v>0</v>
      </c>
      <c r="K80" s="55">
        <f t="shared" si="14"/>
        <v>0</v>
      </c>
      <c r="L80" s="55">
        <f t="shared" si="14"/>
        <v>0</v>
      </c>
      <c r="M80" s="55">
        <f t="shared" si="14"/>
        <v>0</v>
      </c>
      <c r="O80" s="104" t="s">
        <v>983</v>
      </c>
    </row>
    <row r="81" spans="1:17" ht="15" customHeight="1">
      <c r="A81" s="24">
        <f>A80+1</f>
        <v>45</v>
      </c>
      <c r="B81" s="26" t="s">
        <v>1164</v>
      </c>
      <c r="C81" s="55">
        <f t="shared" si="14"/>
        <v>0</v>
      </c>
      <c r="D81" s="55">
        <f t="shared" si="14"/>
        <v>0</v>
      </c>
      <c r="E81" s="55">
        <f t="shared" si="14"/>
        <v>0</v>
      </c>
      <c r="F81" s="55">
        <f t="shared" si="14"/>
        <v>0</v>
      </c>
      <c r="G81" s="55">
        <f t="shared" si="14"/>
        <v>0</v>
      </c>
      <c r="H81" s="55">
        <f t="shared" si="14"/>
        <v>0</v>
      </c>
      <c r="I81" s="55">
        <f t="shared" si="14"/>
        <v>0</v>
      </c>
      <c r="J81" s="55">
        <f t="shared" si="14"/>
        <v>0</v>
      </c>
      <c r="K81" s="55">
        <f t="shared" si="14"/>
        <v>0</v>
      </c>
      <c r="L81" s="55">
        <f t="shared" si="14"/>
        <v>0</v>
      </c>
      <c r="M81" s="55">
        <f t="shared" si="14"/>
        <v>0</v>
      </c>
      <c r="O81" s="104" t="s">
        <v>984</v>
      </c>
    </row>
    <row r="82" spans="1:17" ht="15" customHeight="1">
      <c r="A82" s="24">
        <f>A81+1</f>
        <v>46</v>
      </c>
      <c r="B82" s="26" t="s">
        <v>1165</v>
      </c>
      <c r="C82" s="55">
        <f t="shared" si="14"/>
        <v>0</v>
      </c>
      <c r="D82" s="55">
        <f t="shared" si="14"/>
        <v>0</v>
      </c>
      <c r="E82" s="55">
        <f t="shared" si="14"/>
        <v>0</v>
      </c>
      <c r="F82" s="55">
        <f t="shared" si="14"/>
        <v>0</v>
      </c>
      <c r="G82" s="55">
        <f t="shared" si="14"/>
        <v>0</v>
      </c>
      <c r="H82" s="55">
        <f t="shared" si="14"/>
        <v>0</v>
      </c>
      <c r="I82" s="55">
        <f t="shared" si="14"/>
        <v>0</v>
      </c>
      <c r="J82" s="55">
        <f t="shared" si="14"/>
        <v>0</v>
      </c>
      <c r="K82" s="55">
        <f t="shared" si="14"/>
        <v>0</v>
      </c>
      <c r="L82" s="55">
        <f t="shared" si="14"/>
        <v>0</v>
      </c>
      <c r="M82" s="55">
        <f t="shared" si="14"/>
        <v>0</v>
      </c>
      <c r="O82" s="104" t="s">
        <v>985</v>
      </c>
    </row>
    <row r="83" spans="1:17" ht="15" customHeight="1">
      <c r="A83" s="41"/>
      <c r="B83" s="22"/>
      <c r="C83" s="22"/>
      <c r="D83" s="22"/>
      <c r="E83" s="22"/>
      <c r="F83" s="22"/>
      <c r="G83" s="22"/>
      <c r="H83" s="22"/>
      <c r="I83" s="22"/>
      <c r="J83" s="22"/>
      <c r="K83" s="22"/>
      <c r="L83" s="22"/>
      <c r="M83" s="22"/>
      <c r="O83" s="138"/>
      <c r="Q83" s="15" t="s">
        <v>757</v>
      </c>
    </row>
    <row r="84" spans="1:17" ht="15" customHeight="1">
      <c r="A84" s="48">
        <f>A82+1</f>
        <v>47</v>
      </c>
      <c r="B84" s="12" t="s">
        <v>207</v>
      </c>
      <c r="C84" s="56">
        <f t="shared" ref="C84:F86" si="15">IF(C$23=0,0,C34/C$23*100)</f>
        <v>0</v>
      </c>
      <c r="D84" s="56">
        <f t="shared" si="15"/>
        <v>0</v>
      </c>
      <c r="E84" s="56">
        <f t="shared" si="15"/>
        <v>0</v>
      </c>
      <c r="F84" s="56">
        <f t="shared" si="15"/>
        <v>0</v>
      </c>
      <c r="G84" s="168"/>
      <c r="H84" s="168"/>
      <c r="I84" s="56">
        <f t="shared" ref="I84:K86" si="16">IF(I$23=0,0,I34/I$23*100)</f>
        <v>0</v>
      </c>
      <c r="J84" s="56">
        <f t="shared" si="16"/>
        <v>0</v>
      </c>
      <c r="K84" s="56">
        <f t="shared" si="16"/>
        <v>0</v>
      </c>
      <c r="L84" s="168"/>
      <c r="M84" s="168"/>
      <c r="O84" s="104"/>
      <c r="Q84" s="15" t="s">
        <v>757</v>
      </c>
    </row>
    <row r="85" spans="1:17" ht="15" customHeight="1">
      <c r="A85" s="24">
        <f t="shared" ref="A85:A91" si="17">A84+1</f>
        <v>48</v>
      </c>
      <c r="B85" s="12" t="s">
        <v>208</v>
      </c>
      <c r="C85" s="56">
        <f t="shared" si="15"/>
        <v>0</v>
      </c>
      <c r="D85" s="56">
        <f t="shared" si="15"/>
        <v>0</v>
      </c>
      <c r="E85" s="56">
        <f t="shared" si="15"/>
        <v>0</v>
      </c>
      <c r="F85" s="56">
        <f t="shared" si="15"/>
        <v>0</v>
      </c>
      <c r="G85" s="168"/>
      <c r="H85" s="168"/>
      <c r="I85" s="56">
        <f t="shared" si="16"/>
        <v>0</v>
      </c>
      <c r="J85" s="56">
        <f t="shared" si="16"/>
        <v>0</v>
      </c>
      <c r="K85" s="56">
        <f t="shared" si="16"/>
        <v>0</v>
      </c>
      <c r="L85" s="168"/>
      <c r="M85" s="168"/>
      <c r="O85" s="104"/>
    </row>
    <row r="86" spans="1:17" ht="15" customHeight="1">
      <c r="A86" s="24">
        <f t="shared" si="17"/>
        <v>49</v>
      </c>
      <c r="B86" s="12" t="s">
        <v>209</v>
      </c>
      <c r="C86" s="56">
        <f t="shared" si="15"/>
        <v>0</v>
      </c>
      <c r="D86" s="56">
        <f t="shared" si="15"/>
        <v>0</v>
      </c>
      <c r="E86" s="56">
        <f t="shared" si="15"/>
        <v>0</v>
      </c>
      <c r="F86" s="56">
        <f t="shared" si="15"/>
        <v>0</v>
      </c>
      <c r="G86" s="168"/>
      <c r="H86" s="168"/>
      <c r="I86" s="56">
        <f t="shared" si="16"/>
        <v>0</v>
      </c>
      <c r="J86" s="56">
        <f t="shared" si="16"/>
        <v>0</v>
      </c>
      <c r="K86" s="56">
        <f t="shared" si="16"/>
        <v>0</v>
      </c>
      <c r="L86" s="168"/>
      <c r="M86" s="168"/>
      <c r="O86" s="104"/>
    </row>
    <row r="87" spans="1:17" ht="15" customHeight="1">
      <c r="A87" s="24">
        <f t="shared" si="17"/>
        <v>50</v>
      </c>
      <c r="B87" s="13" t="s">
        <v>894</v>
      </c>
      <c r="C87" s="56">
        <f t="shared" ref="C87:M89" si="18">IF(C$24=0,0,C37/C$24*100)</f>
        <v>0</v>
      </c>
      <c r="D87" s="56">
        <f t="shared" si="18"/>
        <v>0</v>
      </c>
      <c r="E87" s="56">
        <f t="shared" si="18"/>
        <v>0</v>
      </c>
      <c r="F87" s="56">
        <f t="shared" si="18"/>
        <v>0</v>
      </c>
      <c r="G87" s="56">
        <f t="shared" si="18"/>
        <v>0</v>
      </c>
      <c r="H87" s="56">
        <f t="shared" si="18"/>
        <v>0</v>
      </c>
      <c r="I87" s="56">
        <f t="shared" si="18"/>
        <v>0</v>
      </c>
      <c r="J87" s="56">
        <f t="shared" si="18"/>
        <v>0</v>
      </c>
      <c r="K87" s="56">
        <f t="shared" si="18"/>
        <v>0</v>
      </c>
      <c r="L87" s="56">
        <f t="shared" si="18"/>
        <v>0</v>
      </c>
      <c r="M87" s="56">
        <f t="shared" si="18"/>
        <v>0</v>
      </c>
      <c r="O87" s="104" t="s">
        <v>986</v>
      </c>
    </row>
    <row r="88" spans="1:17" ht="15" customHeight="1">
      <c r="A88" s="24">
        <f t="shared" si="17"/>
        <v>51</v>
      </c>
      <c r="B88" s="167" t="s">
        <v>687</v>
      </c>
      <c r="C88" s="56">
        <f t="shared" si="18"/>
        <v>0</v>
      </c>
      <c r="D88" s="56">
        <f t="shared" si="18"/>
        <v>0</v>
      </c>
      <c r="E88" s="56">
        <f t="shared" si="18"/>
        <v>0</v>
      </c>
      <c r="F88" s="56">
        <f t="shared" si="18"/>
        <v>0</v>
      </c>
      <c r="G88" s="56">
        <f t="shared" si="18"/>
        <v>0</v>
      </c>
      <c r="H88" s="56">
        <f t="shared" si="18"/>
        <v>0</v>
      </c>
      <c r="I88" s="56">
        <f t="shared" si="18"/>
        <v>0</v>
      </c>
      <c r="J88" s="56">
        <f t="shared" si="18"/>
        <v>0</v>
      </c>
      <c r="K88" s="56">
        <f t="shared" si="18"/>
        <v>0</v>
      </c>
      <c r="L88" s="56">
        <f t="shared" si="18"/>
        <v>0</v>
      </c>
      <c r="M88" s="56">
        <f t="shared" si="18"/>
        <v>0</v>
      </c>
      <c r="O88" s="104" t="s">
        <v>987</v>
      </c>
    </row>
    <row r="89" spans="1:17" ht="15" customHeight="1">
      <c r="A89" s="24">
        <f t="shared" si="17"/>
        <v>52</v>
      </c>
      <c r="B89" s="167" t="s">
        <v>688</v>
      </c>
      <c r="C89" s="56">
        <f t="shared" si="18"/>
        <v>0</v>
      </c>
      <c r="D89" s="56">
        <f t="shared" si="18"/>
        <v>0</v>
      </c>
      <c r="E89" s="56">
        <f t="shared" si="18"/>
        <v>0</v>
      </c>
      <c r="F89" s="56">
        <f t="shared" si="18"/>
        <v>0</v>
      </c>
      <c r="G89" s="56">
        <f t="shared" si="18"/>
        <v>0</v>
      </c>
      <c r="H89" s="56">
        <f t="shared" si="18"/>
        <v>0</v>
      </c>
      <c r="I89" s="56">
        <f t="shared" si="18"/>
        <v>0</v>
      </c>
      <c r="J89" s="56">
        <f t="shared" si="18"/>
        <v>0</v>
      </c>
      <c r="K89" s="56">
        <f t="shared" si="18"/>
        <v>0</v>
      </c>
      <c r="L89" s="56">
        <f t="shared" si="18"/>
        <v>0</v>
      </c>
      <c r="M89" s="56">
        <f t="shared" si="18"/>
        <v>0</v>
      </c>
      <c r="O89" s="104" t="s">
        <v>988</v>
      </c>
    </row>
    <row r="90" spans="1:17" ht="15" customHeight="1">
      <c r="A90" s="24">
        <f t="shared" si="17"/>
        <v>53</v>
      </c>
      <c r="B90" s="8" t="s">
        <v>142</v>
      </c>
      <c r="C90" s="56">
        <f>IF(C$23=0,0,C40/C$23*100)</f>
        <v>0</v>
      </c>
      <c r="D90" s="56">
        <f>IF(D$23=0,0,D40/D$23*100)</f>
        <v>0</v>
      </c>
      <c r="E90" s="56">
        <f>IF(E$23=0,0,E40/E$23*100)</f>
        <v>0</v>
      </c>
      <c r="F90" s="56">
        <f>IF(F$23=0,0,F40/F$23*100)</f>
        <v>0</v>
      </c>
      <c r="G90" s="168"/>
      <c r="H90" s="168"/>
      <c r="I90" s="56">
        <f>IF(I$23=0,0,I40/I$23*100)</f>
        <v>0</v>
      </c>
      <c r="J90" s="56">
        <f>IF(J$23=0,0,J40/J$23*100)</f>
        <v>0</v>
      </c>
      <c r="K90" s="56">
        <f>IF(K$23=0,0,K40/K$23*100)</f>
        <v>0</v>
      </c>
      <c r="L90" s="168"/>
      <c r="M90" s="168"/>
      <c r="O90" s="104"/>
      <c r="Q90" s="15" t="s">
        <v>757</v>
      </c>
    </row>
    <row r="91" spans="1:17" ht="15" customHeight="1">
      <c r="A91" s="24">
        <f t="shared" si="17"/>
        <v>54</v>
      </c>
      <c r="B91" s="288" t="s">
        <v>1166</v>
      </c>
      <c r="C91" s="56">
        <f t="shared" ref="C91:M91" si="19">IF(C$24=0,0,C41/C$24*100)</f>
        <v>0</v>
      </c>
      <c r="D91" s="56">
        <f t="shared" si="19"/>
        <v>0</v>
      </c>
      <c r="E91" s="56">
        <f t="shared" si="19"/>
        <v>0</v>
      </c>
      <c r="F91" s="56">
        <f t="shared" si="19"/>
        <v>0</v>
      </c>
      <c r="G91" s="56">
        <f t="shared" si="19"/>
        <v>0</v>
      </c>
      <c r="H91" s="56">
        <f>IF(H$24=0,0,H41/H$24*100)</f>
        <v>0</v>
      </c>
      <c r="I91" s="56">
        <f t="shared" si="19"/>
        <v>0</v>
      </c>
      <c r="J91" s="56">
        <f t="shared" si="19"/>
        <v>0</v>
      </c>
      <c r="K91" s="56">
        <f t="shared" si="19"/>
        <v>0</v>
      </c>
      <c r="L91" s="56">
        <f t="shared" si="19"/>
        <v>0</v>
      </c>
      <c r="M91" s="56">
        <f t="shared" si="19"/>
        <v>0</v>
      </c>
      <c r="O91" s="104"/>
    </row>
    <row r="92" spans="1:17" ht="15" customHeight="1">
      <c r="A92" s="48"/>
      <c r="B92" s="8"/>
      <c r="C92" s="56"/>
      <c r="D92" s="56"/>
      <c r="E92" s="56"/>
      <c r="F92" s="56"/>
      <c r="G92" s="56"/>
      <c r="H92" s="56"/>
      <c r="I92" s="56"/>
      <c r="J92" s="56"/>
      <c r="K92" s="56"/>
      <c r="L92" s="56"/>
      <c r="M92" s="56"/>
      <c r="O92" s="104"/>
    </row>
    <row r="93" spans="1:17" ht="15" customHeight="1">
      <c r="A93" s="48">
        <f>A91+1</f>
        <v>55</v>
      </c>
      <c r="B93" s="12" t="s">
        <v>224</v>
      </c>
      <c r="C93" s="55">
        <f>C85+C90</f>
        <v>0</v>
      </c>
      <c r="D93" s="55">
        <f t="shared" ref="D93:K93" si="20">D85+D90</f>
        <v>0</v>
      </c>
      <c r="E93" s="55">
        <f t="shared" si="20"/>
        <v>0</v>
      </c>
      <c r="F93" s="55">
        <f>F85+F90</f>
        <v>0</v>
      </c>
      <c r="G93" s="168"/>
      <c r="H93" s="168"/>
      <c r="I93" s="55">
        <f t="shared" si="20"/>
        <v>0</v>
      </c>
      <c r="J93" s="55">
        <f t="shared" si="20"/>
        <v>0</v>
      </c>
      <c r="K93" s="55">
        <f t="shared" si="20"/>
        <v>0</v>
      </c>
      <c r="L93" s="168"/>
      <c r="M93" s="168"/>
      <c r="O93" s="104"/>
      <c r="Q93" s="15" t="s">
        <v>757</v>
      </c>
    </row>
    <row r="94" spans="1:17" ht="15" customHeight="1">
      <c r="A94" s="24">
        <f t="shared" ref="A94:A98" si="21">A93+1</f>
        <v>56</v>
      </c>
      <c r="B94" s="12" t="s">
        <v>225</v>
      </c>
      <c r="C94" s="55">
        <f>C86+C90</f>
        <v>0</v>
      </c>
      <c r="D94" s="55">
        <f t="shared" ref="D94:K94" si="22">D86+D90</f>
        <v>0</v>
      </c>
      <c r="E94" s="55">
        <f t="shared" si="22"/>
        <v>0</v>
      </c>
      <c r="F94" s="55">
        <f>F86+F90</f>
        <v>0</v>
      </c>
      <c r="G94" s="168"/>
      <c r="H94" s="168"/>
      <c r="I94" s="55">
        <f t="shared" si="22"/>
        <v>0</v>
      </c>
      <c r="J94" s="55">
        <f t="shared" si="22"/>
        <v>0</v>
      </c>
      <c r="K94" s="55">
        <f t="shared" si="22"/>
        <v>0</v>
      </c>
      <c r="L94" s="168"/>
      <c r="M94" s="168"/>
      <c r="O94" s="104"/>
      <c r="Q94" s="15" t="s">
        <v>757</v>
      </c>
    </row>
    <row r="95" spans="1:17" ht="15" customHeight="1">
      <c r="A95" s="24">
        <f t="shared" si="21"/>
        <v>57</v>
      </c>
      <c r="B95" s="12" t="s">
        <v>210</v>
      </c>
      <c r="C95" s="55">
        <f>C84+C90</f>
        <v>0</v>
      </c>
      <c r="D95" s="55">
        <f t="shared" ref="D95:K95" si="23">D84+D90</f>
        <v>0</v>
      </c>
      <c r="E95" s="55">
        <f t="shared" si="23"/>
        <v>0</v>
      </c>
      <c r="F95" s="55">
        <f>F84+F90</f>
        <v>0</v>
      </c>
      <c r="G95" s="168"/>
      <c r="H95" s="168"/>
      <c r="I95" s="55">
        <f t="shared" si="23"/>
        <v>0</v>
      </c>
      <c r="J95" s="55">
        <f t="shared" si="23"/>
        <v>0</v>
      </c>
      <c r="K95" s="55">
        <f t="shared" si="23"/>
        <v>0</v>
      </c>
      <c r="L95" s="168"/>
      <c r="M95" s="168"/>
      <c r="O95" s="104"/>
      <c r="Q95" s="15" t="s">
        <v>757</v>
      </c>
    </row>
    <row r="96" spans="1:17" ht="15" customHeight="1">
      <c r="A96" s="24">
        <f t="shared" si="21"/>
        <v>58</v>
      </c>
      <c r="B96" s="13" t="s">
        <v>895</v>
      </c>
      <c r="C96" s="55">
        <f>C88+C$91</f>
        <v>0</v>
      </c>
      <c r="D96" s="55">
        <f t="shared" ref="D96:L97" si="24">D88+D$91</f>
        <v>0</v>
      </c>
      <c r="E96" s="55">
        <f t="shared" si="24"/>
        <v>0</v>
      </c>
      <c r="F96" s="55">
        <f t="shared" si="24"/>
        <v>0</v>
      </c>
      <c r="G96" s="55">
        <f t="shared" si="24"/>
        <v>0</v>
      </c>
      <c r="H96" s="55">
        <f>H88+H$91</f>
        <v>0</v>
      </c>
      <c r="I96" s="55">
        <f t="shared" si="24"/>
        <v>0</v>
      </c>
      <c r="J96" s="55">
        <f t="shared" si="24"/>
        <v>0</v>
      </c>
      <c r="K96" s="55">
        <f t="shared" si="24"/>
        <v>0</v>
      </c>
      <c r="L96" s="55">
        <f t="shared" si="24"/>
        <v>0</v>
      </c>
      <c r="M96" s="55">
        <f>M88+M$91</f>
        <v>0</v>
      </c>
      <c r="O96" s="104" t="s">
        <v>989</v>
      </c>
    </row>
    <row r="97" spans="1:17" ht="15" customHeight="1">
      <c r="A97" s="24">
        <f t="shared" si="21"/>
        <v>59</v>
      </c>
      <c r="B97" s="13" t="s">
        <v>896</v>
      </c>
      <c r="C97" s="55">
        <f>C89+C$91</f>
        <v>0</v>
      </c>
      <c r="D97" s="55">
        <f t="shared" si="24"/>
        <v>0</v>
      </c>
      <c r="E97" s="55">
        <f t="shared" si="24"/>
        <v>0</v>
      </c>
      <c r="F97" s="55">
        <f t="shared" si="24"/>
        <v>0</v>
      </c>
      <c r="G97" s="55">
        <f t="shared" si="24"/>
        <v>0</v>
      </c>
      <c r="H97" s="55">
        <f>H89+H$91</f>
        <v>0</v>
      </c>
      <c r="I97" s="55">
        <f t="shared" si="24"/>
        <v>0</v>
      </c>
      <c r="J97" s="55">
        <f t="shared" si="24"/>
        <v>0</v>
      </c>
      <c r="K97" s="55">
        <f t="shared" si="24"/>
        <v>0</v>
      </c>
      <c r="L97" s="55">
        <f t="shared" si="24"/>
        <v>0</v>
      </c>
      <c r="M97" s="55">
        <f>M89+M$91</f>
        <v>0</v>
      </c>
      <c r="O97" s="104" t="s">
        <v>990</v>
      </c>
    </row>
    <row r="98" spans="1:17" ht="15" customHeight="1">
      <c r="A98" s="24">
        <f t="shared" si="21"/>
        <v>60</v>
      </c>
      <c r="B98" s="13" t="s">
        <v>897</v>
      </c>
      <c r="C98" s="55">
        <f>C87+C$91</f>
        <v>0</v>
      </c>
      <c r="D98" s="55">
        <f t="shared" ref="D98:L98" si="25">D87+D$91</f>
        <v>0</v>
      </c>
      <c r="E98" s="55">
        <f t="shared" si="25"/>
        <v>0</v>
      </c>
      <c r="F98" s="55">
        <f t="shared" si="25"/>
        <v>0</v>
      </c>
      <c r="G98" s="55">
        <f t="shared" si="25"/>
        <v>0</v>
      </c>
      <c r="H98" s="55">
        <f>H87+H$91</f>
        <v>0</v>
      </c>
      <c r="I98" s="55">
        <f t="shared" si="25"/>
        <v>0</v>
      </c>
      <c r="J98" s="55">
        <f t="shared" si="25"/>
        <v>0</v>
      </c>
      <c r="K98" s="55">
        <f t="shared" si="25"/>
        <v>0</v>
      </c>
      <c r="L98" s="55">
        <f t="shared" si="25"/>
        <v>0</v>
      </c>
      <c r="M98" s="55">
        <f>M87+M$91</f>
        <v>0</v>
      </c>
      <c r="O98" s="104" t="s">
        <v>991</v>
      </c>
    </row>
    <row r="99" spans="1:17" ht="15" customHeight="1">
      <c r="A99" s="48"/>
      <c r="B99" s="12"/>
      <c r="C99" s="12"/>
      <c r="D99" s="12"/>
      <c r="E99" s="12"/>
      <c r="F99" s="12"/>
      <c r="G99" s="12"/>
      <c r="H99" s="12"/>
      <c r="I99" s="12"/>
      <c r="J99" s="12"/>
      <c r="K99" s="12"/>
      <c r="L99" s="12"/>
      <c r="M99" s="12"/>
      <c r="O99" s="138"/>
      <c r="Q99" s="15" t="s">
        <v>757</v>
      </c>
    </row>
    <row r="100" spans="1:17" ht="15" customHeight="1">
      <c r="A100" s="24">
        <f>A98+1</f>
        <v>61</v>
      </c>
      <c r="B100" s="12" t="s">
        <v>222</v>
      </c>
      <c r="C100" s="56">
        <f t="shared" ref="C100:G105" si="26">C77-C93</f>
        <v>0</v>
      </c>
      <c r="D100" s="56">
        <f t="shared" si="26"/>
        <v>0</v>
      </c>
      <c r="E100" s="56">
        <f t="shared" si="26"/>
        <v>0</v>
      </c>
      <c r="F100" s="56">
        <f t="shared" si="26"/>
        <v>0</v>
      </c>
      <c r="G100" s="168"/>
      <c r="H100" s="168"/>
      <c r="I100" s="56">
        <f t="shared" ref="I100:L105" si="27">I77-I93</f>
        <v>0</v>
      </c>
      <c r="J100" s="56">
        <f t="shared" si="27"/>
        <v>0</v>
      </c>
      <c r="K100" s="56">
        <f t="shared" si="27"/>
        <v>0</v>
      </c>
      <c r="L100" s="168"/>
      <c r="M100" s="168"/>
      <c r="O100" s="104"/>
      <c r="Q100" s="15" t="s">
        <v>757</v>
      </c>
    </row>
    <row r="101" spans="1:17" ht="15" customHeight="1">
      <c r="A101" s="24">
        <f t="shared" ref="A101:A104" si="28">A100+1</f>
        <v>62</v>
      </c>
      <c r="B101" s="12" t="s">
        <v>223</v>
      </c>
      <c r="C101" s="56">
        <f t="shared" si="26"/>
        <v>0</v>
      </c>
      <c r="D101" s="56">
        <f t="shared" si="26"/>
        <v>0</v>
      </c>
      <c r="E101" s="56">
        <f t="shared" si="26"/>
        <v>0</v>
      </c>
      <c r="F101" s="56">
        <f t="shared" si="26"/>
        <v>0</v>
      </c>
      <c r="G101" s="168"/>
      <c r="H101" s="168"/>
      <c r="I101" s="56">
        <f t="shared" si="27"/>
        <v>0</v>
      </c>
      <c r="J101" s="56">
        <f t="shared" si="27"/>
        <v>0</v>
      </c>
      <c r="K101" s="56">
        <f t="shared" si="27"/>
        <v>0</v>
      </c>
      <c r="L101" s="168"/>
      <c r="M101" s="168"/>
      <c r="O101" s="104"/>
      <c r="Q101" s="15" t="s">
        <v>757</v>
      </c>
    </row>
    <row r="102" spans="1:17" ht="15" customHeight="1">
      <c r="A102" s="24">
        <f t="shared" si="28"/>
        <v>63</v>
      </c>
      <c r="B102" s="12" t="s">
        <v>211</v>
      </c>
      <c r="C102" s="56">
        <f t="shared" si="26"/>
        <v>0</v>
      </c>
      <c r="D102" s="56">
        <f t="shared" si="26"/>
        <v>0</v>
      </c>
      <c r="E102" s="56">
        <f t="shared" si="26"/>
        <v>0</v>
      </c>
      <c r="F102" s="56">
        <f t="shared" si="26"/>
        <v>0</v>
      </c>
      <c r="G102" s="168"/>
      <c r="H102" s="168"/>
      <c r="I102" s="56">
        <f t="shared" si="27"/>
        <v>0</v>
      </c>
      <c r="J102" s="56">
        <f t="shared" si="27"/>
        <v>0</v>
      </c>
      <c r="K102" s="56">
        <f t="shared" si="27"/>
        <v>0</v>
      </c>
      <c r="L102" s="168"/>
      <c r="M102" s="168"/>
      <c r="O102" s="104"/>
      <c r="Q102" s="15" t="s">
        <v>757</v>
      </c>
    </row>
    <row r="103" spans="1:17" ht="15" customHeight="1">
      <c r="A103" s="24">
        <f t="shared" si="28"/>
        <v>64</v>
      </c>
      <c r="B103" s="13" t="s">
        <v>898</v>
      </c>
      <c r="C103" s="56">
        <f t="shared" si="26"/>
        <v>0</v>
      </c>
      <c r="D103" s="56">
        <f t="shared" si="26"/>
        <v>0</v>
      </c>
      <c r="E103" s="56">
        <f t="shared" si="26"/>
        <v>0</v>
      </c>
      <c r="F103" s="56">
        <f t="shared" si="26"/>
        <v>0</v>
      </c>
      <c r="G103" s="56">
        <f t="shared" si="26"/>
        <v>0</v>
      </c>
      <c r="H103" s="56">
        <f>H80-H96</f>
        <v>0</v>
      </c>
      <c r="I103" s="56">
        <f t="shared" si="27"/>
        <v>0</v>
      </c>
      <c r="J103" s="56">
        <f t="shared" si="27"/>
        <v>0</v>
      </c>
      <c r="K103" s="56">
        <f t="shared" si="27"/>
        <v>0</v>
      </c>
      <c r="L103" s="56">
        <f t="shared" si="27"/>
        <v>0</v>
      </c>
      <c r="M103" s="56">
        <f>M80-M96</f>
        <v>0</v>
      </c>
      <c r="O103" s="104" t="s">
        <v>992</v>
      </c>
    </row>
    <row r="104" spans="1:17" ht="15" customHeight="1">
      <c r="A104" s="24">
        <f t="shared" si="28"/>
        <v>65</v>
      </c>
      <c r="B104" s="13" t="s">
        <v>899</v>
      </c>
      <c r="C104" s="56">
        <f t="shared" si="26"/>
        <v>0</v>
      </c>
      <c r="D104" s="56">
        <f t="shared" si="26"/>
        <v>0</v>
      </c>
      <c r="E104" s="56">
        <f t="shared" si="26"/>
        <v>0</v>
      </c>
      <c r="F104" s="56">
        <f t="shared" si="26"/>
        <v>0</v>
      </c>
      <c r="G104" s="56">
        <f t="shared" si="26"/>
        <v>0</v>
      </c>
      <c r="H104" s="56">
        <f>H81-H97</f>
        <v>0</v>
      </c>
      <c r="I104" s="56">
        <f t="shared" si="27"/>
        <v>0</v>
      </c>
      <c r="J104" s="56">
        <f t="shared" si="27"/>
        <v>0</v>
      </c>
      <c r="K104" s="56">
        <f t="shared" si="27"/>
        <v>0</v>
      </c>
      <c r="L104" s="56">
        <f>L81-L97</f>
        <v>0</v>
      </c>
      <c r="M104" s="56">
        <f>M81-M97</f>
        <v>0</v>
      </c>
      <c r="O104" s="104" t="s">
        <v>993</v>
      </c>
    </row>
    <row r="105" spans="1:17" ht="15" customHeight="1">
      <c r="A105" s="24">
        <f>A104+1</f>
        <v>66</v>
      </c>
      <c r="B105" s="13" t="s">
        <v>900</v>
      </c>
      <c r="C105" s="56">
        <f t="shared" si="26"/>
        <v>0</v>
      </c>
      <c r="D105" s="56">
        <f t="shared" si="26"/>
        <v>0</v>
      </c>
      <c r="E105" s="56">
        <f t="shared" si="26"/>
        <v>0</v>
      </c>
      <c r="F105" s="56">
        <f t="shared" si="26"/>
        <v>0</v>
      </c>
      <c r="G105" s="56">
        <f t="shared" si="26"/>
        <v>0</v>
      </c>
      <c r="H105" s="56">
        <f>H82-H98</f>
        <v>0</v>
      </c>
      <c r="I105" s="56">
        <f t="shared" si="27"/>
        <v>0</v>
      </c>
      <c r="J105" s="56">
        <f t="shared" si="27"/>
        <v>0</v>
      </c>
      <c r="K105" s="56">
        <f t="shared" si="27"/>
        <v>0</v>
      </c>
      <c r="L105" s="56">
        <f t="shared" si="27"/>
        <v>0</v>
      </c>
      <c r="M105" s="56">
        <f>M82-M98</f>
        <v>0</v>
      </c>
      <c r="O105" s="104" t="s">
        <v>994</v>
      </c>
    </row>
    <row r="106" spans="1:17" ht="15" customHeight="1">
      <c r="A106" s="24"/>
      <c r="B106" s="12"/>
      <c r="C106" s="12"/>
      <c r="D106" s="12"/>
      <c r="E106" s="12"/>
      <c r="F106" s="12"/>
      <c r="G106" s="12"/>
      <c r="H106" s="12"/>
      <c r="I106" s="12"/>
      <c r="J106" s="12"/>
      <c r="K106" s="12"/>
      <c r="L106" s="12"/>
      <c r="M106" s="12"/>
      <c r="O106" s="138"/>
      <c r="Q106" s="15" t="s">
        <v>757</v>
      </c>
    </row>
    <row r="107" spans="1:17" ht="15" customHeight="1">
      <c r="A107" s="24">
        <f>A105+1</f>
        <v>67</v>
      </c>
      <c r="B107" s="12" t="s">
        <v>212</v>
      </c>
      <c r="C107" s="56">
        <f>MIN(C100:C102)</f>
        <v>0</v>
      </c>
      <c r="D107" s="56">
        <f t="shared" ref="D107:K107" si="29">MIN(D100:D102)</f>
        <v>0</v>
      </c>
      <c r="E107" s="56">
        <f t="shared" si="29"/>
        <v>0</v>
      </c>
      <c r="F107" s="56">
        <f t="shared" si="29"/>
        <v>0</v>
      </c>
      <c r="G107" s="168"/>
      <c r="H107" s="168"/>
      <c r="I107" s="56">
        <f t="shared" si="29"/>
        <v>0</v>
      </c>
      <c r="J107" s="56">
        <f t="shared" si="29"/>
        <v>0</v>
      </c>
      <c r="K107" s="56">
        <f t="shared" si="29"/>
        <v>0</v>
      </c>
      <c r="L107" s="168"/>
      <c r="M107" s="168"/>
      <c r="O107" s="104"/>
      <c r="Q107" s="15" t="s">
        <v>757</v>
      </c>
    </row>
    <row r="108" spans="1:17" ht="15" customHeight="1">
      <c r="A108" s="24">
        <f>A107+1</f>
        <v>68</v>
      </c>
      <c r="B108" s="13" t="s">
        <v>901</v>
      </c>
      <c r="C108" s="56">
        <f>MIN(C103:C105)</f>
        <v>0</v>
      </c>
      <c r="D108" s="56">
        <f t="shared" ref="D108:J108" si="30">MIN(D103:D105)</f>
        <v>0</v>
      </c>
      <c r="E108" s="56">
        <f t="shared" si="30"/>
        <v>0</v>
      </c>
      <c r="F108" s="56">
        <f t="shared" si="30"/>
        <v>0</v>
      </c>
      <c r="G108" s="56">
        <f t="shared" si="30"/>
        <v>0</v>
      </c>
      <c r="H108" s="56">
        <f t="shared" si="30"/>
        <v>0</v>
      </c>
      <c r="I108" s="56">
        <f t="shared" si="30"/>
        <v>0</v>
      </c>
      <c r="J108" s="56">
        <f t="shared" si="30"/>
        <v>0</v>
      </c>
      <c r="K108" s="56">
        <f>MIN(K103:K105)</f>
        <v>0</v>
      </c>
      <c r="L108" s="56">
        <f>MIN(L103:L105)</f>
        <v>0</v>
      </c>
      <c r="M108" s="56">
        <f>MIN(M103:M105)</f>
        <v>0</v>
      </c>
      <c r="O108" s="135" t="s">
        <v>995</v>
      </c>
    </row>
    <row r="111" spans="1:17" ht="15" customHeight="1">
      <c r="A111" s="15"/>
    </row>
    <row r="112" spans="1:17" ht="15" customHeight="1">
      <c r="A112" s="15"/>
    </row>
    <row r="113" spans="1:1" ht="15" customHeight="1">
      <c r="A113" s="15"/>
    </row>
    <row r="114" spans="1:1" ht="12.75">
      <c r="A114" s="15"/>
    </row>
    <row r="115" spans="1:1" ht="15" customHeight="1">
      <c r="A115" s="15"/>
    </row>
    <row r="116" spans="1:1" ht="15" customHeight="1">
      <c r="A116" s="15"/>
    </row>
    <row r="117" spans="1:1" ht="15" customHeight="1">
      <c r="A117" s="15"/>
    </row>
    <row r="118" spans="1:1" ht="15" customHeight="1">
      <c r="A118" s="15"/>
    </row>
    <row r="119" spans="1:1" ht="15" customHeight="1">
      <c r="A119" s="15"/>
    </row>
    <row r="120" spans="1:1" ht="15" customHeight="1">
      <c r="A120" s="15"/>
    </row>
    <row r="121" spans="1:1" ht="15" customHeight="1">
      <c r="A121" s="15"/>
    </row>
    <row r="122" spans="1:1" ht="15" customHeight="1">
      <c r="A122" s="15"/>
    </row>
    <row r="123" spans="1:1" ht="15" customHeight="1">
      <c r="A123" s="15"/>
    </row>
    <row r="124" spans="1:1" ht="15" customHeight="1">
      <c r="A124" s="15"/>
    </row>
    <row r="125" spans="1:1" ht="15" customHeight="1">
      <c r="A125" s="15"/>
    </row>
    <row r="126" spans="1:1" ht="15" customHeight="1">
      <c r="A126" s="15"/>
    </row>
    <row r="127" spans="1:1" ht="15" customHeight="1">
      <c r="A127" s="15"/>
    </row>
    <row r="128" spans="1:1" ht="15" customHeight="1">
      <c r="A128" s="15"/>
    </row>
    <row r="129" spans="1:1" ht="15" customHeight="1">
      <c r="A129" s="15"/>
    </row>
    <row r="130" spans="1:1" ht="15" customHeight="1">
      <c r="A130" s="15"/>
    </row>
    <row r="131" spans="1:1" ht="15" customHeight="1">
      <c r="A131" s="15"/>
    </row>
    <row r="132" spans="1:1" ht="15" customHeight="1">
      <c r="A132" s="15"/>
    </row>
    <row r="133" spans="1:1" ht="15" customHeight="1">
      <c r="A133" s="15"/>
    </row>
    <row r="134" spans="1:1" ht="15" customHeight="1">
      <c r="A134" s="15"/>
    </row>
  </sheetData>
  <sheetProtection algorithmName="SHA-512" hashValue="05ltlGyBQmHtqYLNliAbpx6tqxn/rnykaeH0NZTMoMq5ugaEq70AlBmwMo0KJaaXcmRGkNV7ywutrHM0nVeZHw==" saltValue="iLN1dR3bfJhZ1tfAkctWzg==" spinCount="100000" sheet="1" objects="1" scenarios="1"/>
  <mergeCells count="43">
    <mergeCell ref="A44:M44"/>
    <mergeCell ref="O44:P44"/>
    <mergeCell ref="A73:B76"/>
    <mergeCell ref="C73:C74"/>
    <mergeCell ref="D73:H74"/>
    <mergeCell ref="I73:M74"/>
    <mergeCell ref="D75:H75"/>
    <mergeCell ref="I75:M75"/>
    <mergeCell ref="O75:O76"/>
    <mergeCell ref="O47:O48"/>
    <mergeCell ref="A47:B50"/>
    <mergeCell ref="C47:C48"/>
    <mergeCell ref="D47:H48"/>
    <mergeCell ref="I47:M48"/>
    <mergeCell ref="D49:H49"/>
    <mergeCell ref="I49:M49"/>
    <mergeCell ref="O32:O33"/>
    <mergeCell ref="P32:P33"/>
    <mergeCell ref="A42:M42"/>
    <mergeCell ref="O42:P42"/>
    <mergeCell ref="A43:M43"/>
    <mergeCell ref="O43:P43"/>
    <mergeCell ref="I1:M2"/>
    <mergeCell ref="D3:H3"/>
    <mergeCell ref="I3:M3"/>
    <mergeCell ref="D4:H4"/>
    <mergeCell ref="I4:M4"/>
    <mergeCell ref="O4:O5"/>
    <mergeCell ref="P4:P5"/>
    <mergeCell ref="A25:M25"/>
    <mergeCell ref="A29:B33"/>
    <mergeCell ref="C29:C30"/>
    <mergeCell ref="D29:H30"/>
    <mergeCell ref="I29:M30"/>
    <mergeCell ref="D31:H31"/>
    <mergeCell ref="I31:M31"/>
    <mergeCell ref="D32:H32"/>
    <mergeCell ref="I32:M32"/>
    <mergeCell ref="A26:M26"/>
    <mergeCell ref="A27:M27"/>
    <mergeCell ref="A1:B5"/>
    <mergeCell ref="C1:C2"/>
    <mergeCell ref="D1:H2"/>
  </mergeCells>
  <conditionalFormatting sqref="C100:F102">
    <cfRule type="cellIs" dxfId="4" priority="3" operator="lessThan">
      <formula>0</formula>
    </cfRule>
  </conditionalFormatting>
  <conditionalFormatting sqref="C107:F107">
    <cfRule type="cellIs" dxfId="3" priority="4" operator="lessThan">
      <formula>0</formula>
    </cfRule>
  </conditionalFormatting>
  <conditionalFormatting sqref="C103:M105 C108:M108">
    <cfRule type="cellIs" dxfId="2" priority="5" operator="lessThan">
      <formula>0</formula>
    </cfRule>
  </conditionalFormatting>
  <conditionalFormatting sqref="I100:K102">
    <cfRule type="cellIs" dxfId="1" priority="2" operator="lessThan">
      <formula>0</formula>
    </cfRule>
  </conditionalFormatting>
  <conditionalFormatting sqref="I107:K107">
    <cfRule type="cellIs" dxfId="0" priority="1" operator="lessThan">
      <formula>0</formula>
    </cfRule>
  </conditionalFormatting>
  <pageMargins left="0.70866141732283461" right="0.70866141732283461" top="0.74803149606299213" bottom="0.74803149606299213" header="0.31496062992125984" footer="0.31496062992125984"/>
  <pageSetup paperSize="9" scale="64" fitToHeight="0" orientation="landscape" r:id="rId1"/>
  <headerFooter>
    <oddHeader>&amp;C
Finanstilsynets makroøkonomiske stresstest</oddHeader>
    <oddFooter>&amp;L&amp;A&amp;R&amp;P</oddFooter>
  </headerFooter>
  <rowBreaks count="1" manualBreakCount="1">
    <brk id="26" max="11"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A006FD-1EEC-4685-AF86-70FD1277F789}">
  <dimension ref="A1:K36"/>
  <sheetViews>
    <sheetView topLeftCell="A9" workbookViewId="0">
      <selection activeCell="D36" sqref="D36"/>
    </sheetView>
  </sheetViews>
  <sheetFormatPr defaultRowHeight="15"/>
  <cols>
    <col min="2" max="2" width="57.28515625" customWidth="1"/>
    <col min="3" max="3" width="17.28515625" customWidth="1"/>
    <col min="4" max="4" width="16.28515625" customWidth="1"/>
    <col min="5" max="8" width="14.7109375" customWidth="1"/>
  </cols>
  <sheetData>
    <row r="1" spans="1:8" ht="42.75" customHeight="1">
      <c r="A1" s="641" t="s">
        <v>1293</v>
      </c>
      <c r="B1" s="642"/>
      <c r="C1" s="637" t="s">
        <v>1294</v>
      </c>
      <c r="D1" s="647"/>
      <c r="E1" s="638"/>
      <c r="F1" s="648" t="s">
        <v>1295</v>
      </c>
      <c r="G1" s="648"/>
      <c r="H1" s="648"/>
    </row>
    <row r="2" spans="1:8">
      <c r="A2" s="643"/>
      <c r="B2" s="644"/>
      <c r="C2" s="639" t="s">
        <v>1296</v>
      </c>
      <c r="D2" s="649"/>
      <c r="E2" s="640"/>
      <c r="F2" s="650" t="s">
        <v>1297</v>
      </c>
      <c r="G2" s="650"/>
      <c r="H2" s="650"/>
    </row>
    <row r="3" spans="1:8">
      <c r="A3" s="643"/>
      <c r="B3" s="644"/>
      <c r="C3" s="639" t="s">
        <v>229</v>
      </c>
      <c r="D3" s="649"/>
      <c r="E3" s="640"/>
      <c r="F3" s="650" t="s">
        <v>229</v>
      </c>
      <c r="G3" s="650"/>
      <c r="H3" s="650"/>
    </row>
    <row r="4" spans="1:8">
      <c r="A4" s="643"/>
      <c r="B4" s="644"/>
      <c r="C4" s="639" t="str">
        <f>Resultat!C$5&amp;", ultimo"</f>
        <v>2025, ultimo</v>
      </c>
      <c r="D4" s="649"/>
      <c r="E4" s="640"/>
      <c r="F4" s="651" t="str">
        <f>Resultat!$C$5&amp;", ultimo, efter stød"</f>
        <v>2025, ultimo, efter stød</v>
      </c>
      <c r="G4" s="651"/>
      <c r="H4" s="651"/>
    </row>
    <row r="5" spans="1:8" ht="45" customHeight="1">
      <c r="A5" s="645"/>
      <c r="B5" s="646"/>
      <c r="C5" s="304" t="s">
        <v>1298</v>
      </c>
      <c r="D5" s="305" t="s">
        <v>1299</v>
      </c>
      <c r="E5" s="303" t="s">
        <v>158</v>
      </c>
      <c r="F5" s="304" t="s">
        <v>1298</v>
      </c>
      <c r="G5" s="305" t="s">
        <v>1299</v>
      </c>
      <c r="H5" s="303" t="s">
        <v>158</v>
      </c>
    </row>
    <row r="6" spans="1:8">
      <c r="A6" s="306">
        <v>1</v>
      </c>
      <c r="B6" s="307" t="s">
        <v>1300</v>
      </c>
      <c r="C6" s="433"/>
      <c r="D6" s="433"/>
      <c r="E6" s="307">
        <f>SUM(C6:D6)</f>
        <v>0</v>
      </c>
      <c r="F6" s="433"/>
      <c r="G6" s="433"/>
      <c r="H6" s="307">
        <f>SUM(F6:G6)</f>
        <v>0</v>
      </c>
    </row>
    <row r="7" spans="1:8">
      <c r="A7" s="306">
        <f>A6+1</f>
        <v>2</v>
      </c>
      <c r="B7" s="307" t="s">
        <v>1301</v>
      </c>
      <c r="C7" s="433"/>
      <c r="D7" s="433"/>
      <c r="E7" s="307">
        <f t="shared" ref="E7:E11" si="0">SUM(C7:D7)</f>
        <v>0</v>
      </c>
      <c r="F7" s="433"/>
      <c r="G7" s="433"/>
      <c r="H7" s="307">
        <f t="shared" ref="H7:H11" si="1">SUM(F7:G7)</f>
        <v>0</v>
      </c>
    </row>
    <row r="8" spans="1:8">
      <c r="A8" s="306" t="s">
        <v>1302</v>
      </c>
      <c r="B8" s="307" t="s">
        <v>1505</v>
      </c>
      <c r="C8" s="433"/>
      <c r="D8" s="433"/>
      <c r="E8" s="307">
        <f t="shared" si="0"/>
        <v>0</v>
      </c>
      <c r="F8" s="433"/>
      <c r="G8" s="433"/>
      <c r="H8" s="307">
        <f t="shared" si="1"/>
        <v>0</v>
      </c>
    </row>
    <row r="9" spans="1:8">
      <c r="A9" s="306" t="s">
        <v>1304</v>
      </c>
      <c r="B9" s="307" t="s">
        <v>1506</v>
      </c>
      <c r="C9" s="433"/>
      <c r="D9" s="433"/>
      <c r="E9" s="307">
        <f t="shared" si="0"/>
        <v>0</v>
      </c>
      <c r="F9" s="433"/>
      <c r="G9" s="433"/>
      <c r="H9" s="307">
        <f t="shared" si="1"/>
        <v>0</v>
      </c>
    </row>
    <row r="10" spans="1:8">
      <c r="A10" s="306">
        <f>A7+1</f>
        <v>3</v>
      </c>
      <c r="B10" s="308" t="s">
        <v>1306</v>
      </c>
      <c r="C10" s="433"/>
      <c r="D10" s="433"/>
      <c r="E10" s="307">
        <f t="shared" si="0"/>
        <v>0</v>
      </c>
      <c r="F10" s="433"/>
      <c r="G10" s="433"/>
      <c r="H10" s="307">
        <f t="shared" si="1"/>
        <v>0</v>
      </c>
    </row>
    <row r="11" spans="1:8">
      <c r="A11" s="306">
        <f>A10+1</f>
        <v>4</v>
      </c>
      <c r="B11" s="307" t="s">
        <v>158</v>
      </c>
      <c r="C11" s="307">
        <f>C6+C7+C10</f>
        <v>0</v>
      </c>
      <c r="D11" s="307">
        <f>D6+D7+D10</f>
        <v>0</v>
      </c>
      <c r="E11" s="307">
        <f t="shared" si="0"/>
        <v>0</v>
      </c>
      <c r="F11" s="400">
        <f>F6+F7+F10</f>
        <v>0</v>
      </c>
      <c r="G11" s="400">
        <f>G6+G7+G10</f>
        <v>0</v>
      </c>
      <c r="H11" s="307">
        <f t="shared" si="1"/>
        <v>0</v>
      </c>
    </row>
    <row r="12" spans="1:8">
      <c r="H12" s="309"/>
    </row>
    <row r="13" spans="1:8">
      <c r="H13" s="309"/>
    </row>
    <row r="14" spans="1:8" ht="34.5" customHeight="1">
      <c r="A14" s="631" t="s">
        <v>1307</v>
      </c>
      <c r="B14" s="632"/>
      <c r="C14" s="144" t="s">
        <v>45</v>
      </c>
      <c r="D14" s="301" t="s">
        <v>1308</v>
      </c>
      <c r="H14" s="309"/>
    </row>
    <row r="15" spans="1:8">
      <c r="A15" s="633"/>
      <c r="B15" s="634"/>
      <c r="C15" s="72" t="s">
        <v>229</v>
      </c>
      <c r="D15" s="72" t="s">
        <v>229</v>
      </c>
      <c r="F15" s="6"/>
      <c r="G15" s="2"/>
      <c r="H15" s="309"/>
    </row>
    <row r="16" spans="1:8" ht="30.75" customHeight="1">
      <c r="A16" s="635"/>
      <c r="B16" s="636"/>
      <c r="C16" s="310" t="str">
        <f>Resultat!$C$5&amp;", ultimo"</f>
        <v>2025, ultimo</v>
      </c>
      <c r="D16" s="311" t="str">
        <f>Resultat!$C$5&amp;", ultimo, efter stød"</f>
        <v>2025, ultimo, efter stød</v>
      </c>
      <c r="H16" s="309"/>
    </row>
    <row r="17" spans="1:11">
      <c r="A17" s="306">
        <v>1</v>
      </c>
      <c r="B17" s="12" t="s">
        <v>124</v>
      </c>
      <c r="C17" s="434"/>
      <c r="D17" s="434"/>
      <c r="H17" s="309"/>
    </row>
    <row r="18" spans="1:11">
      <c r="A18" s="306" t="s">
        <v>1309</v>
      </c>
      <c r="B18" s="22" t="s">
        <v>1310</v>
      </c>
      <c r="C18" s="434"/>
      <c r="D18" s="434"/>
    </row>
    <row r="19" spans="1:11">
      <c r="A19" s="306"/>
      <c r="B19" s="71"/>
      <c r="C19" s="71"/>
      <c r="D19" s="71"/>
    </row>
    <row r="20" spans="1:11">
      <c r="A20" s="306">
        <v>2</v>
      </c>
      <c r="B20" s="22" t="s">
        <v>1311</v>
      </c>
      <c r="C20" s="434"/>
      <c r="D20" s="434"/>
    </row>
    <row r="21" spans="1:11">
      <c r="A21" s="306" t="s">
        <v>1302</v>
      </c>
      <c r="B21" s="12" t="s">
        <v>1312</v>
      </c>
      <c r="C21" s="434"/>
      <c r="D21" s="434"/>
    </row>
    <row r="22" spans="1:11">
      <c r="A22" s="306"/>
      <c r="B22" s="71"/>
      <c r="C22" s="71"/>
      <c r="D22" s="71"/>
    </row>
    <row r="23" spans="1:11">
      <c r="A23" s="306">
        <v>3</v>
      </c>
      <c r="B23" s="12" t="s">
        <v>1313</v>
      </c>
      <c r="C23" s="307">
        <f>IF(C17=0,0,C20/C17*100)</f>
        <v>0</v>
      </c>
      <c r="D23" s="307">
        <f>IF(D17=0,0,D20/D17*100)</f>
        <v>0</v>
      </c>
    </row>
    <row r="24" spans="1:11">
      <c r="A24" s="306" t="s">
        <v>1314</v>
      </c>
      <c r="B24" s="12" t="s">
        <v>1315</v>
      </c>
      <c r="C24" s="307">
        <f>IF(C17=0,0,C21/C17*100)</f>
        <v>0</v>
      </c>
      <c r="D24" s="307">
        <f>IF(D17=0,0,D21/D17*100)</f>
        <v>0</v>
      </c>
    </row>
    <row r="25" spans="1:11">
      <c r="A25" s="313"/>
      <c r="B25" s="15"/>
      <c r="C25" s="314"/>
      <c r="D25" s="314"/>
    </row>
    <row r="26" spans="1:11">
      <c r="K26" s="315"/>
    </row>
    <row r="27" spans="1:11" ht="33.75" customHeight="1">
      <c r="A27" s="631" t="s">
        <v>1316</v>
      </c>
      <c r="B27" s="632"/>
      <c r="C27" s="637" t="s">
        <v>1294</v>
      </c>
      <c r="D27" s="638"/>
      <c r="E27" s="302" t="s">
        <v>1308</v>
      </c>
      <c r="K27" s="315"/>
    </row>
    <row r="28" spans="1:11">
      <c r="A28" s="633"/>
      <c r="B28" s="634"/>
      <c r="C28" s="639" t="s">
        <v>229</v>
      </c>
      <c r="D28" s="640"/>
      <c r="E28" s="303" t="s">
        <v>229</v>
      </c>
      <c r="K28" s="315"/>
    </row>
    <row r="29" spans="1:11" ht="30.75" customHeight="1">
      <c r="A29" s="633"/>
      <c r="B29" s="634"/>
      <c r="C29" s="637" t="str">
        <f>Resultat!$C$5&amp;", ultimo"</f>
        <v>2025, ultimo</v>
      </c>
      <c r="D29" s="638"/>
      <c r="E29" s="311" t="str">
        <f>Resultat!$C$5&amp;", ultimo, efter stød"</f>
        <v>2025, ultimo, efter stød</v>
      </c>
      <c r="K29" s="315"/>
    </row>
    <row r="30" spans="1:11" ht="32.25" customHeight="1">
      <c r="A30" s="635"/>
      <c r="B30" s="636"/>
      <c r="C30" s="316" t="s">
        <v>1317</v>
      </c>
      <c r="D30" s="316" t="s">
        <v>1296</v>
      </c>
      <c r="E30" s="316" t="s">
        <v>1296</v>
      </c>
    </row>
    <row r="31" spans="1:11">
      <c r="A31" s="306">
        <v>1</v>
      </c>
      <c r="B31" s="307" t="s">
        <v>1300</v>
      </c>
      <c r="C31" s="435"/>
      <c r="D31" s="435"/>
      <c r="E31" s="435"/>
    </row>
    <row r="32" spans="1:11">
      <c r="A32" s="306">
        <f>A31+1</f>
        <v>2</v>
      </c>
      <c r="B32" s="307" t="s">
        <v>1301</v>
      </c>
      <c r="C32" s="435"/>
      <c r="D32" s="435"/>
      <c r="E32" s="435"/>
    </row>
    <row r="33" spans="1:5">
      <c r="A33" s="306" t="s">
        <v>1302</v>
      </c>
      <c r="B33" s="307" t="s">
        <v>1303</v>
      </c>
      <c r="C33" s="435"/>
      <c r="D33" s="435"/>
      <c r="E33" s="435"/>
    </row>
    <row r="34" spans="1:5">
      <c r="A34" s="306" t="s">
        <v>1304</v>
      </c>
      <c r="B34" s="307" t="s">
        <v>1305</v>
      </c>
      <c r="C34" s="435"/>
      <c r="D34" s="435"/>
      <c r="E34" s="435"/>
    </row>
    <row r="35" spans="1:5">
      <c r="A35" s="306">
        <f>A32+1</f>
        <v>3</v>
      </c>
      <c r="B35" s="308" t="s">
        <v>1306</v>
      </c>
      <c r="C35" s="435"/>
      <c r="D35" s="435"/>
      <c r="E35" s="435"/>
    </row>
    <row r="36" spans="1:5">
      <c r="A36" s="306">
        <f>A35+1</f>
        <v>4</v>
      </c>
      <c r="B36" s="307" t="s">
        <v>158</v>
      </c>
      <c r="C36" s="307">
        <f>C31+C32+C35</f>
        <v>0</v>
      </c>
      <c r="D36" s="307">
        <f t="shared" ref="D36:E36" si="2">D31+D32+D35</f>
        <v>0</v>
      </c>
      <c r="E36" s="307">
        <f t="shared" si="2"/>
        <v>0</v>
      </c>
    </row>
  </sheetData>
  <sheetProtection algorithmName="SHA-512" hashValue="T6wMdNGQxMx7vJgrSv+0VXvAw+cd4X4ifUs0IG9eNEHa2aoMgT4bBNPcIzE07oXBYtpASxEm1pAMtUAfriC4nw==" saltValue="l3g26mID8kO0a0CgaoUhDg==" spinCount="100000" sheet="1" objects="1" scenarios="1"/>
  <mergeCells count="14">
    <mergeCell ref="A1:B5"/>
    <mergeCell ref="C1:E1"/>
    <mergeCell ref="F1:H1"/>
    <mergeCell ref="C2:E2"/>
    <mergeCell ref="F2:H2"/>
    <mergeCell ref="C3:E3"/>
    <mergeCell ref="F3:H3"/>
    <mergeCell ref="C4:E4"/>
    <mergeCell ref="F4:H4"/>
    <mergeCell ref="A14:B16"/>
    <mergeCell ref="A27:B30"/>
    <mergeCell ref="C27:D27"/>
    <mergeCell ref="C28:D28"/>
    <mergeCell ref="C29:D29"/>
  </mergeCell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Ark19">
    <tabColor theme="0" tint="-0.249977111117893"/>
  </sheetPr>
  <dimension ref="A2:B38"/>
  <sheetViews>
    <sheetView workbookViewId="0">
      <selection activeCell="B9" sqref="B9"/>
    </sheetView>
  </sheetViews>
  <sheetFormatPr defaultRowHeight="15"/>
  <cols>
    <col min="1" max="1" width="30.7109375" customWidth="1"/>
    <col min="2" max="2" width="91" bestFit="1" customWidth="1"/>
  </cols>
  <sheetData>
    <row r="2" spans="1:2" ht="23.25">
      <c r="A2" s="120" t="s">
        <v>765</v>
      </c>
      <c r="B2" s="80"/>
    </row>
    <row r="3" spans="1:2">
      <c r="A3" s="80"/>
      <c r="B3" s="80"/>
    </row>
    <row r="4" spans="1:2">
      <c r="A4" s="110" t="s">
        <v>766</v>
      </c>
      <c r="B4" s="111" t="s">
        <v>1423</v>
      </c>
    </row>
    <row r="5" spans="1:2">
      <c r="A5" s="652" t="s">
        <v>767</v>
      </c>
      <c r="B5" s="112" t="s">
        <v>1418</v>
      </c>
    </row>
    <row r="6" spans="1:2">
      <c r="A6" s="653"/>
      <c r="B6" s="116" t="s">
        <v>772</v>
      </c>
    </row>
    <row r="7" spans="1:2">
      <c r="A7" s="654"/>
      <c r="B7" s="114" t="s">
        <v>773</v>
      </c>
    </row>
    <row r="8" spans="1:2">
      <c r="A8" s="348" t="s">
        <v>768</v>
      </c>
      <c r="B8" s="112" t="s">
        <v>774</v>
      </c>
    </row>
    <row r="9" spans="1:2">
      <c r="A9" s="652" t="s">
        <v>80</v>
      </c>
      <c r="B9" s="112" t="s">
        <v>1415</v>
      </c>
    </row>
    <row r="10" spans="1:2">
      <c r="A10" s="653"/>
      <c r="B10" s="116" t="s">
        <v>1416</v>
      </c>
    </row>
    <row r="11" spans="1:2">
      <c r="A11" s="654"/>
      <c r="B11" s="114" t="s">
        <v>1417</v>
      </c>
    </row>
    <row r="12" spans="1:2" ht="15" customHeight="1">
      <c r="A12" s="653" t="s">
        <v>769</v>
      </c>
      <c r="B12" s="116" t="s">
        <v>1419</v>
      </c>
    </row>
    <row r="13" spans="1:2">
      <c r="A13" s="653"/>
      <c r="B13" s="116" t="s">
        <v>1420</v>
      </c>
    </row>
    <row r="14" spans="1:2" ht="15" customHeight="1">
      <c r="A14" s="653"/>
      <c r="B14" s="116" t="s">
        <v>1421</v>
      </c>
    </row>
    <row r="15" spans="1:2">
      <c r="A15" s="654"/>
      <c r="B15" s="114" t="s">
        <v>1422</v>
      </c>
    </row>
    <row r="16" spans="1:2">
      <c r="A16" s="352" t="s">
        <v>1424</v>
      </c>
      <c r="B16" s="80"/>
    </row>
    <row r="17" spans="1:2">
      <c r="A17" s="117"/>
      <c r="B17" s="80"/>
    </row>
    <row r="18" spans="1:2" ht="23.25">
      <c r="A18" s="120" t="s">
        <v>770</v>
      </c>
      <c r="B18" s="80"/>
    </row>
    <row r="19" spans="1:2">
      <c r="A19" s="80"/>
      <c r="B19" s="80"/>
    </row>
    <row r="20" spans="1:2">
      <c r="A20" s="110" t="s">
        <v>766</v>
      </c>
      <c r="B20" s="111" t="s">
        <v>1423</v>
      </c>
    </row>
    <row r="21" spans="1:2">
      <c r="A21" s="652" t="s">
        <v>767</v>
      </c>
      <c r="B21" s="112" t="s">
        <v>771</v>
      </c>
    </row>
    <row r="22" spans="1:2">
      <c r="A22" s="653"/>
      <c r="B22" s="116" t="s">
        <v>772</v>
      </c>
    </row>
    <row r="23" spans="1:2">
      <c r="A23" s="654"/>
      <c r="B23" s="114" t="s">
        <v>773</v>
      </c>
    </row>
    <row r="24" spans="1:2">
      <c r="A24" s="353" t="s">
        <v>768</v>
      </c>
      <c r="B24" s="354" t="s">
        <v>774</v>
      </c>
    </row>
    <row r="25" spans="1:2">
      <c r="A25" s="655" t="s">
        <v>80</v>
      </c>
      <c r="B25" s="112" t="s">
        <v>1417</v>
      </c>
    </row>
    <row r="26" spans="1:2">
      <c r="A26" s="656"/>
      <c r="B26" s="114" t="s">
        <v>1415</v>
      </c>
    </row>
    <row r="27" spans="1:2">
      <c r="A27" s="115" t="s">
        <v>769</v>
      </c>
      <c r="B27" s="116" t="s">
        <v>775</v>
      </c>
    </row>
    <row r="28" spans="1:2">
      <c r="A28" s="655" t="s">
        <v>776</v>
      </c>
      <c r="B28" s="112" t="s">
        <v>777</v>
      </c>
    </row>
    <row r="29" spans="1:2">
      <c r="A29" s="656"/>
      <c r="B29" s="114" t="s">
        <v>778</v>
      </c>
    </row>
    <row r="30" spans="1:2">
      <c r="A30" s="118" t="s">
        <v>147</v>
      </c>
      <c r="B30" s="116" t="s">
        <v>1429</v>
      </c>
    </row>
    <row r="31" spans="1:2">
      <c r="A31" s="118" t="s">
        <v>147</v>
      </c>
      <c r="B31" s="116" t="s">
        <v>1430</v>
      </c>
    </row>
    <row r="32" spans="1:2">
      <c r="A32" s="118" t="s">
        <v>147</v>
      </c>
      <c r="B32" s="116" t="s">
        <v>1425</v>
      </c>
    </row>
    <row r="33" spans="1:2">
      <c r="A33" s="118" t="s">
        <v>147</v>
      </c>
      <c r="B33" s="116" t="s">
        <v>779</v>
      </c>
    </row>
    <row r="34" spans="1:2">
      <c r="A34" s="118" t="s">
        <v>147</v>
      </c>
      <c r="B34" s="116" t="s">
        <v>1426</v>
      </c>
    </row>
    <row r="35" spans="1:2">
      <c r="A35" s="118" t="s">
        <v>147</v>
      </c>
      <c r="B35" s="116" t="s">
        <v>1427</v>
      </c>
    </row>
    <row r="36" spans="1:2">
      <c r="A36" s="118"/>
      <c r="B36" s="116" t="s">
        <v>1428</v>
      </c>
    </row>
    <row r="37" spans="1:2">
      <c r="A37" s="119" t="s">
        <v>147</v>
      </c>
      <c r="B37" s="114" t="s">
        <v>780</v>
      </c>
    </row>
    <row r="38" spans="1:2" ht="44.25" customHeight="1">
      <c r="A38" s="657" t="s">
        <v>782</v>
      </c>
      <c r="B38" s="658"/>
    </row>
  </sheetData>
  <mergeCells count="7">
    <mergeCell ref="A5:A7"/>
    <mergeCell ref="A25:A26"/>
    <mergeCell ref="A38:B38"/>
    <mergeCell ref="A9:A11"/>
    <mergeCell ref="A12:A15"/>
    <mergeCell ref="A21:A23"/>
    <mergeCell ref="A28:A29"/>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7C9003-081F-4A4A-BCBC-F3DB5F5FB80D}">
  <sheetPr>
    <tabColor theme="0" tint="-0.249977111117893"/>
  </sheetPr>
  <dimension ref="B2:J12"/>
  <sheetViews>
    <sheetView workbookViewId="0">
      <selection activeCell="C4" sqref="C4"/>
    </sheetView>
  </sheetViews>
  <sheetFormatPr defaultRowHeight="15"/>
  <cols>
    <col min="2" max="2" width="46.85546875" bestFit="1" customWidth="1"/>
    <col min="3" max="3" width="20" customWidth="1"/>
    <col min="8" max="8" width="20.42578125" bestFit="1" customWidth="1"/>
    <col min="10" max="10" width="20.42578125" bestFit="1" customWidth="1"/>
  </cols>
  <sheetData>
    <row r="2" spans="2:10" ht="21">
      <c r="B2" s="362" t="s">
        <v>1489</v>
      </c>
      <c r="J2" s="362" t="s">
        <v>1487</v>
      </c>
    </row>
    <row r="4" spans="2:10">
      <c r="B4" s="353" t="s">
        <v>1635</v>
      </c>
      <c r="C4" s="421" t="s">
        <v>1636</v>
      </c>
      <c r="J4" s="403" t="s">
        <v>1636</v>
      </c>
    </row>
    <row r="5" spans="2:10">
      <c r="J5" s="113" t="s">
        <v>1637</v>
      </c>
    </row>
    <row r="7" spans="2:10" ht="21">
      <c r="B7" s="362" t="s">
        <v>1494</v>
      </c>
    </row>
    <row r="9" spans="2:10">
      <c r="B9" s="312"/>
      <c r="C9" s="436" t="s">
        <v>1488</v>
      </c>
      <c r="D9" s="437"/>
      <c r="E9" s="112"/>
    </row>
    <row r="10" spans="2:10">
      <c r="B10" s="388"/>
      <c r="C10" s="438" t="s">
        <v>1490</v>
      </c>
      <c r="D10" s="439"/>
      <c r="E10" s="116"/>
    </row>
    <row r="11" spans="2:10">
      <c r="B11" s="366"/>
      <c r="C11" s="363" t="s">
        <v>1491</v>
      </c>
      <c r="D11" s="364"/>
      <c r="E11" s="116"/>
    </row>
    <row r="12" spans="2:10">
      <c r="B12" s="367"/>
      <c r="C12" s="440" t="s">
        <v>1492</v>
      </c>
      <c r="D12" s="441"/>
      <c r="E12" s="114"/>
    </row>
  </sheetData>
  <sheetProtection algorithmName="SHA-512" hashValue="Ia/NBlZ9TMcl8DqOVkAhIQXY65LflLxxhwFU5F0VgCM9Xmw5fNUUDO5OCZUK7yyVyt00Hb7v0pQ95pUlv1R3hQ==" saltValue="JyyXmc8s9PwjvGnpVUjYWA==" spinCount="100000" sheet="1" objects="1" scenarios="1"/>
  <mergeCells count="3">
    <mergeCell ref="C9:D9"/>
    <mergeCell ref="C10:D10"/>
    <mergeCell ref="C12:D12"/>
  </mergeCells>
  <dataValidations count="1">
    <dataValidation type="list" allowBlank="1" showInputMessage="1" showErrorMessage="1" sqref="C4" xr:uid="{B5EA2CE8-D6FA-4E8F-A759-299A4E6EDF8F}">
      <formula1>$J$4:$J$5</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2">
    <pageSetUpPr fitToPage="1"/>
  </sheetPr>
  <dimension ref="A1:O40"/>
  <sheetViews>
    <sheetView workbookViewId="0">
      <selection activeCell="K3" sqref="K3"/>
    </sheetView>
  </sheetViews>
  <sheetFormatPr defaultColWidth="9.140625" defaultRowHeight="15" customHeight="1"/>
  <cols>
    <col min="1" max="1" width="5.7109375" style="15" customWidth="1"/>
    <col min="2" max="2" width="60.7109375" style="15" customWidth="1"/>
    <col min="3" max="9" width="9.7109375" style="15" customWidth="1"/>
    <col min="10" max="10" width="5.7109375" style="15" customWidth="1"/>
    <col min="11" max="11" width="20.7109375" style="15" customWidth="1"/>
    <col min="12" max="12" width="31.7109375" style="15" customWidth="1"/>
    <col min="13" max="16384" width="9.140625" style="15"/>
  </cols>
  <sheetData>
    <row r="1" spans="1:15" ht="15" customHeight="1">
      <c r="A1" s="447" t="s">
        <v>0</v>
      </c>
      <c r="B1" s="448"/>
      <c r="C1" s="442" t="s">
        <v>45</v>
      </c>
      <c r="D1" s="453" t="s">
        <v>34</v>
      </c>
      <c r="E1" s="453"/>
      <c r="F1" s="453"/>
      <c r="G1" s="454" t="s">
        <v>42</v>
      </c>
      <c r="H1" s="454"/>
      <c r="I1" s="454"/>
    </row>
    <row r="2" spans="1:15" ht="15" customHeight="1">
      <c r="A2" s="449"/>
      <c r="B2" s="450"/>
      <c r="C2" s="442"/>
      <c r="D2" s="453"/>
      <c r="E2" s="453"/>
      <c r="F2" s="453"/>
      <c r="G2" s="454"/>
      <c r="H2" s="454"/>
      <c r="I2" s="454"/>
    </row>
    <row r="3" spans="1:15" ht="15" customHeight="1">
      <c r="A3" s="449"/>
      <c r="B3" s="450"/>
      <c r="C3" s="72" t="s">
        <v>1</v>
      </c>
      <c r="D3" s="442" t="s">
        <v>22</v>
      </c>
      <c r="E3" s="442"/>
      <c r="F3" s="442"/>
      <c r="G3" s="442" t="s">
        <v>22</v>
      </c>
      <c r="H3" s="442"/>
      <c r="I3" s="442"/>
    </row>
    <row r="4" spans="1:15" ht="15" customHeight="1">
      <c r="A4" s="449"/>
      <c r="B4" s="450"/>
      <c r="C4" s="72" t="s">
        <v>229</v>
      </c>
      <c r="D4" s="443" t="s">
        <v>229</v>
      </c>
      <c r="E4" s="443"/>
      <c r="F4" s="443"/>
      <c r="G4" s="443" t="s">
        <v>229</v>
      </c>
      <c r="H4" s="443"/>
      <c r="I4" s="443"/>
      <c r="K4" s="445" t="s">
        <v>689</v>
      </c>
      <c r="L4" s="445" t="s">
        <v>690</v>
      </c>
      <c r="M4" s="15" t="s">
        <v>757</v>
      </c>
      <c r="O4" s="246"/>
    </row>
    <row r="5" spans="1:15" ht="15" customHeight="1">
      <c r="A5" s="451"/>
      <c r="B5" s="452"/>
      <c r="C5" s="72">
        <v>2025</v>
      </c>
      <c r="D5" s="72">
        <f>C5+1</f>
        <v>2026</v>
      </c>
      <c r="E5" s="72">
        <f t="shared" ref="E5:F5" si="0">D5+1</f>
        <v>2027</v>
      </c>
      <c r="F5" s="72">
        <f t="shared" si="0"/>
        <v>2028</v>
      </c>
      <c r="G5" s="72">
        <f>D5</f>
        <v>2026</v>
      </c>
      <c r="H5" s="72">
        <f t="shared" ref="H5:I5" si="1">E5</f>
        <v>2027</v>
      </c>
      <c r="I5" s="72">
        <f t="shared" si="1"/>
        <v>2028</v>
      </c>
      <c r="K5" s="446"/>
      <c r="L5" s="446"/>
      <c r="M5" s="15" t="s">
        <v>757</v>
      </c>
      <c r="O5" s="246"/>
    </row>
    <row r="6" spans="1:15" ht="15" customHeight="1">
      <c r="A6" s="24">
        <v>1</v>
      </c>
      <c r="B6" s="12" t="s">
        <v>40</v>
      </c>
      <c r="C6" s="58"/>
      <c r="D6" s="58"/>
      <c r="E6" s="58"/>
      <c r="F6" s="58"/>
      <c r="G6" s="58"/>
      <c r="H6" s="58"/>
      <c r="I6" s="58"/>
      <c r="K6" s="130" t="s">
        <v>261</v>
      </c>
      <c r="L6" s="131" t="s">
        <v>175</v>
      </c>
      <c r="M6" s="15" t="s">
        <v>757</v>
      </c>
      <c r="O6" s="246"/>
    </row>
    <row r="7" spans="1:15" ht="15" customHeight="1">
      <c r="A7" s="24">
        <f>A6+1</f>
        <v>2</v>
      </c>
      <c r="B7" s="12" t="s">
        <v>41</v>
      </c>
      <c r="C7" s="58"/>
      <c r="D7" s="58"/>
      <c r="E7" s="58"/>
      <c r="F7" s="58"/>
      <c r="G7" s="58"/>
      <c r="H7" s="58"/>
      <c r="I7" s="58"/>
      <c r="K7" s="132" t="s">
        <v>262</v>
      </c>
      <c r="L7" s="133" t="s">
        <v>745</v>
      </c>
      <c r="M7" s="15" t="s">
        <v>757</v>
      </c>
      <c r="O7" s="246"/>
    </row>
    <row r="8" spans="1:15" ht="15" customHeight="1">
      <c r="A8" s="24">
        <f t="shared" ref="A8:A19" si="2">A7+1</f>
        <v>3</v>
      </c>
      <c r="B8" s="12" t="s">
        <v>2</v>
      </c>
      <c r="C8" s="368">
        <f>C6+C7</f>
        <v>0</v>
      </c>
      <c r="D8" s="368">
        <f t="shared" ref="D8:I8" si="3">D6+D7</f>
        <v>0</v>
      </c>
      <c r="E8" s="368">
        <f t="shared" si="3"/>
        <v>0</v>
      </c>
      <c r="F8" s="368">
        <f t="shared" si="3"/>
        <v>0</v>
      </c>
      <c r="G8" s="368">
        <f t="shared" si="3"/>
        <v>0</v>
      </c>
      <c r="H8" s="368">
        <f t="shared" si="3"/>
        <v>0</v>
      </c>
      <c r="I8" s="368">
        <f t="shared" si="3"/>
        <v>0</v>
      </c>
      <c r="K8" s="132" t="s">
        <v>263</v>
      </c>
      <c r="L8" s="104" t="s">
        <v>176</v>
      </c>
      <c r="M8" s="15" t="s">
        <v>757</v>
      </c>
      <c r="O8" s="246"/>
    </row>
    <row r="9" spans="1:15" ht="15" customHeight="1">
      <c r="A9" s="24">
        <f t="shared" si="2"/>
        <v>4</v>
      </c>
      <c r="B9" s="12" t="s">
        <v>23</v>
      </c>
      <c r="C9" s="58"/>
      <c r="D9" s="58"/>
      <c r="E9" s="58"/>
      <c r="F9" s="58"/>
      <c r="G9" s="58"/>
      <c r="H9" s="58"/>
      <c r="I9" s="58"/>
      <c r="K9" s="132" t="s">
        <v>264</v>
      </c>
      <c r="L9" s="104" t="s">
        <v>746</v>
      </c>
      <c r="M9" s="15" t="s">
        <v>757</v>
      </c>
    </row>
    <row r="10" spans="1:15" ht="15" customHeight="1">
      <c r="A10" s="24">
        <f t="shared" si="2"/>
        <v>5</v>
      </c>
      <c r="B10" s="12" t="s">
        <v>24</v>
      </c>
      <c r="C10" s="58"/>
      <c r="D10" s="58"/>
      <c r="E10" s="58"/>
      <c r="F10" s="58"/>
      <c r="G10" s="58"/>
      <c r="H10" s="58"/>
      <c r="I10" s="58"/>
      <c r="K10" s="132" t="s">
        <v>265</v>
      </c>
      <c r="L10" s="104" t="s">
        <v>241</v>
      </c>
      <c r="M10" s="15" t="s">
        <v>757</v>
      </c>
    </row>
    <row r="11" spans="1:15" ht="15" customHeight="1">
      <c r="A11" s="24">
        <f t="shared" si="2"/>
        <v>6</v>
      </c>
      <c r="B11" s="12" t="s">
        <v>3</v>
      </c>
      <c r="C11" s="58"/>
      <c r="D11" s="58"/>
      <c r="E11" s="58"/>
      <c r="F11" s="58"/>
      <c r="G11" s="58"/>
      <c r="H11" s="58"/>
      <c r="I11" s="58"/>
      <c r="K11" s="132" t="s">
        <v>266</v>
      </c>
      <c r="L11" s="104" t="s">
        <v>177</v>
      </c>
      <c r="M11" s="15" t="s">
        <v>757</v>
      </c>
      <c r="O11" s="246"/>
    </row>
    <row r="12" spans="1:15" ht="15" customHeight="1">
      <c r="A12" s="24">
        <f t="shared" si="2"/>
        <v>7</v>
      </c>
      <c r="B12" s="90" t="s">
        <v>37</v>
      </c>
      <c r="C12" s="61"/>
      <c r="D12" s="61"/>
      <c r="E12" s="61"/>
      <c r="F12" s="61"/>
      <c r="G12" s="61"/>
      <c r="H12" s="61"/>
      <c r="I12" s="61"/>
      <c r="J12" s="136"/>
      <c r="K12" s="147" t="s">
        <v>267</v>
      </c>
      <c r="L12" s="148" t="s">
        <v>747</v>
      </c>
      <c r="M12" s="15" t="s">
        <v>757</v>
      </c>
    </row>
    <row r="13" spans="1:15" ht="15" customHeight="1">
      <c r="A13" s="24">
        <f t="shared" si="2"/>
        <v>8</v>
      </c>
      <c r="B13" s="22" t="s">
        <v>167</v>
      </c>
      <c r="C13" s="58"/>
      <c r="D13" s="58"/>
      <c r="E13" s="58"/>
      <c r="F13" s="58"/>
      <c r="G13" s="58"/>
      <c r="H13" s="58"/>
      <c r="I13" s="58"/>
      <c r="K13" s="132" t="s">
        <v>268</v>
      </c>
      <c r="L13" s="133" t="s">
        <v>748</v>
      </c>
      <c r="M13" s="15" t="s">
        <v>757</v>
      </c>
    </row>
    <row r="14" spans="1:15" ht="15" customHeight="1">
      <c r="A14" s="24">
        <f t="shared" si="2"/>
        <v>9</v>
      </c>
      <c r="B14" s="22" t="s">
        <v>38</v>
      </c>
      <c r="C14" s="58"/>
      <c r="D14" s="58"/>
      <c r="E14" s="58"/>
      <c r="F14" s="58"/>
      <c r="G14" s="58"/>
      <c r="H14" s="58"/>
      <c r="I14" s="58"/>
      <c r="K14" s="132" t="s">
        <v>269</v>
      </c>
      <c r="L14" s="133" t="s">
        <v>749</v>
      </c>
      <c r="M14" s="15" t="s">
        <v>757</v>
      </c>
    </row>
    <row r="15" spans="1:15" ht="15" customHeight="1">
      <c r="A15" s="24">
        <f t="shared" si="2"/>
        <v>10</v>
      </c>
      <c r="B15" s="12" t="s">
        <v>43</v>
      </c>
      <c r="C15" s="58"/>
      <c r="D15" s="58"/>
      <c r="E15" s="58"/>
      <c r="F15" s="58"/>
      <c r="G15" s="58"/>
      <c r="H15" s="58"/>
      <c r="I15" s="58"/>
      <c r="K15" s="132" t="s">
        <v>270</v>
      </c>
      <c r="L15" s="104" t="s">
        <v>178</v>
      </c>
      <c r="M15" s="15" t="s">
        <v>757</v>
      </c>
    </row>
    <row r="16" spans="1:15" ht="15" customHeight="1">
      <c r="A16" s="24">
        <f t="shared" si="2"/>
        <v>11</v>
      </c>
      <c r="B16" s="12" t="s">
        <v>1171</v>
      </c>
      <c r="C16" s="58"/>
      <c r="D16" s="58"/>
      <c r="E16" s="58"/>
      <c r="F16" s="58"/>
      <c r="G16" s="58"/>
      <c r="H16" s="58"/>
      <c r="I16" s="58"/>
      <c r="K16" s="132" t="s">
        <v>271</v>
      </c>
      <c r="L16" s="104" t="s">
        <v>750</v>
      </c>
      <c r="M16" s="15" t="s">
        <v>757</v>
      </c>
    </row>
    <row r="17" spans="1:13" ht="15" customHeight="1">
      <c r="A17" s="24">
        <f t="shared" si="2"/>
        <v>12</v>
      </c>
      <c r="B17" s="12" t="s">
        <v>4</v>
      </c>
      <c r="C17" s="368">
        <f t="shared" ref="C17:I17" si="4">SUM(C8:C14)+C15+C16</f>
        <v>0</v>
      </c>
      <c r="D17" s="368">
        <f t="shared" si="4"/>
        <v>0</v>
      </c>
      <c r="E17" s="368">
        <f t="shared" si="4"/>
        <v>0</v>
      </c>
      <c r="F17" s="368">
        <f t="shared" si="4"/>
        <v>0</v>
      </c>
      <c r="G17" s="368">
        <f t="shared" si="4"/>
        <v>0</v>
      </c>
      <c r="H17" s="368">
        <f t="shared" si="4"/>
        <v>0</v>
      </c>
      <c r="I17" s="368">
        <f t="shared" si="4"/>
        <v>0</v>
      </c>
      <c r="K17" s="132" t="s">
        <v>272</v>
      </c>
      <c r="L17" s="104" t="s">
        <v>179</v>
      </c>
      <c r="M17" s="15" t="s">
        <v>757</v>
      </c>
    </row>
    <row r="18" spans="1:13" ht="15" customHeight="1">
      <c r="A18" s="24">
        <f t="shared" si="2"/>
        <v>13</v>
      </c>
      <c r="B18" s="12" t="s">
        <v>39</v>
      </c>
      <c r="C18" s="58"/>
      <c r="D18" s="58"/>
      <c r="E18" s="58"/>
      <c r="F18" s="58"/>
      <c r="G18" s="58"/>
      <c r="H18" s="58"/>
      <c r="I18" s="58"/>
      <c r="K18" s="132" t="s">
        <v>273</v>
      </c>
      <c r="L18" s="133" t="s">
        <v>751</v>
      </c>
      <c r="M18" s="15" t="s">
        <v>757</v>
      </c>
    </row>
    <row r="19" spans="1:13" ht="15" customHeight="1">
      <c r="A19" s="24">
        <f t="shared" si="2"/>
        <v>14</v>
      </c>
      <c r="B19" s="12" t="s">
        <v>5</v>
      </c>
      <c r="C19" s="368">
        <f>C17+C18</f>
        <v>0</v>
      </c>
      <c r="D19" s="368">
        <f t="shared" ref="D19:I19" si="5">D17+D18</f>
        <v>0</v>
      </c>
      <c r="E19" s="368">
        <f t="shared" si="5"/>
        <v>0</v>
      </c>
      <c r="F19" s="368">
        <f t="shared" si="5"/>
        <v>0</v>
      </c>
      <c r="G19" s="368">
        <f t="shared" si="5"/>
        <v>0</v>
      </c>
      <c r="H19" s="368">
        <f t="shared" si="5"/>
        <v>0</v>
      </c>
      <c r="I19" s="368">
        <f t="shared" si="5"/>
        <v>0</v>
      </c>
      <c r="K19" s="134" t="s">
        <v>274</v>
      </c>
      <c r="L19" s="135" t="s">
        <v>180</v>
      </c>
      <c r="M19" s="15" t="s">
        <v>757</v>
      </c>
    </row>
    <row r="20" spans="1:13" ht="15" customHeight="1">
      <c r="K20" s="28"/>
      <c r="L20" s="28"/>
      <c r="M20" s="15" t="s">
        <v>757</v>
      </c>
    </row>
    <row r="21" spans="1:13" ht="15" customHeight="1">
      <c r="A21" s="444" t="s">
        <v>139</v>
      </c>
      <c r="B21" s="444"/>
      <c r="C21" s="442" t="s">
        <v>45</v>
      </c>
      <c r="D21" s="453" t="str">
        <f>$D$1</f>
        <v>Basisscenario</v>
      </c>
      <c r="E21" s="453"/>
      <c r="F21" s="453"/>
      <c r="G21" s="454" t="str">
        <f>$G$1</f>
        <v>Stress-scenario</v>
      </c>
      <c r="H21" s="454"/>
      <c r="I21" s="454"/>
      <c r="K21" s="28"/>
      <c r="L21" s="28"/>
      <c r="M21" s="15" t="s">
        <v>757</v>
      </c>
    </row>
    <row r="22" spans="1:13" ht="15" customHeight="1">
      <c r="A22" s="444"/>
      <c r="B22" s="444"/>
      <c r="C22" s="442"/>
      <c r="D22" s="453"/>
      <c r="E22" s="453"/>
      <c r="F22" s="453"/>
      <c r="G22" s="454"/>
      <c r="H22" s="454"/>
      <c r="I22" s="454"/>
      <c r="K22" s="28"/>
      <c r="L22" s="28"/>
      <c r="M22" s="15" t="s">
        <v>757</v>
      </c>
    </row>
    <row r="23" spans="1:13" ht="15" customHeight="1">
      <c r="A23" s="444"/>
      <c r="B23" s="444"/>
      <c r="C23" s="72" t="s">
        <v>1</v>
      </c>
      <c r="D23" s="442" t="s">
        <v>22</v>
      </c>
      <c r="E23" s="442"/>
      <c r="F23" s="442"/>
      <c r="G23" s="442" t="s">
        <v>22</v>
      </c>
      <c r="H23" s="442"/>
      <c r="I23" s="442"/>
      <c r="K23" s="28"/>
      <c r="L23" s="28"/>
      <c r="M23" s="15" t="s">
        <v>757</v>
      </c>
    </row>
    <row r="24" spans="1:13" ht="15" customHeight="1">
      <c r="A24" s="444"/>
      <c r="B24" s="444"/>
      <c r="C24" s="72" t="s">
        <v>229</v>
      </c>
      <c r="D24" s="443" t="s">
        <v>229</v>
      </c>
      <c r="E24" s="443"/>
      <c r="F24" s="443"/>
      <c r="G24" s="443" t="s">
        <v>229</v>
      </c>
      <c r="H24" s="443"/>
      <c r="I24" s="443"/>
      <c r="K24" s="445" t="s">
        <v>689</v>
      </c>
      <c r="L24" s="445" t="s">
        <v>743</v>
      </c>
      <c r="M24" s="15" t="s">
        <v>757</v>
      </c>
    </row>
    <row r="25" spans="1:13" ht="15" customHeight="1">
      <c r="A25" s="444"/>
      <c r="B25" s="444"/>
      <c r="C25" s="72">
        <f>C5</f>
        <v>2025</v>
      </c>
      <c r="D25" s="72">
        <f t="shared" ref="D25:I25" si="6">D5</f>
        <v>2026</v>
      </c>
      <c r="E25" s="72">
        <f t="shared" si="6"/>
        <v>2027</v>
      </c>
      <c r="F25" s="72">
        <f t="shared" si="6"/>
        <v>2028</v>
      </c>
      <c r="G25" s="72">
        <f t="shared" si="6"/>
        <v>2026</v>
      </c>
      <c r="H25" s="72">
        <f t="shared" si="6"/>
        <v>2027</v>
      </c>
      <c r="I25" s="72">
        <f t="shared" si="6"/>
        <v>2028</v>
      </c>
      <c r="K25" s="446"/>
      <c r="L25" s="446"/>
      <c r="M25" s="15" t="s">
        <v>757</v>
      </c>
    </row>
    <row r="26" spans="1:13" ht="15" customHeight="1">
      <c r="A26" s="24">
        <f>A19+1</f>
        <v>15</v>
      </c>
      <c r="B26" s="12" t="s">
        <v>1245</v>
      </c>
      <c r="C26" s="58"/>
      <c r="D26" s="58"/>
      <c r="E26" s="58"/>
      <c r="F26" s="58"/>
      <c r="G26" s="58"/>
      <c r="H26" s="58"/>
      <c r="I26" s="58"/>
      <c r="K26" s="130" t="s">
        <v>275</v>
      </c>
      <c r="L26" s="247" t="s">
        <v>933</v>
      </c>
      <c r="M26" s="15" t="s">
        <v>757</v>
      </c>
    </row>
    <row r="27" spans="1:13" ht="15" customHeight="1">
      <c r="A27" s="24">
        <f t="shared" ref="A27:A28" si="7">A26+1</f>
        <v>16</v>
      </c>
      <c r="B27" s="90" t="s">
        <v>1246</v>
      </c>
      <c r="C27" s="58"/>
      <c r="D27" s="58"/>
      <c r="E27" s="58"/>
      <c r="F27" s="58"/>
      <c r="G27" s="58"/>
      <c r="H27" s="58"/>
      <c r="I27" s="58"/>
      <c r="K27" s="132" t="s">
        <v>276</v>
      </c>
      <c r="L27" s="133"/>
      <c r="M27" s="15" t="s">
        <v>757</v>
      </c>
    </row>
    <row r="28" spans="1:13" ht="15" customHeight="1">
      <c r="A28" s="24">
        <f t="shared" si="7"/>
        <v>17</v>
      </c>
      <c r="B28" s="22" t="s">
        <v>168</v>
      </c>
      <c r="C28" s="58"/>
      <c r="D28" s="58"/>
      <c r="E28" s="58"/>
      <c r="F28" s="58"/>
      <c r="G28" s="58"/>
      <c r="H28" s="58"/>
      <c r="I28" s="58"/>
      <c r="K28" s="135" t="s">
        <v>277</v>
      </c>
      <c r="L28" s="135"/>
      <c r="M28" s="15" t="s">
        <v>757</v>
      </c>
    </row>
    <row r="29" spans="1:13" ht="15" customHeight="1">
      <c r="A29" s="121" t="s">
        <v>1247</v>
      </c>
      <c r="B29" s="136"/>
    </row>
    <row r="30" spans="1:13" ht="15" customHeight="1">
      <c r="A30" s="121" t="s">
        <v>1141</v>
      </c>
    </row>
    <row r="37" spans="1:1" ht="15" customHeight="1">
      <c r="A37" s="19"/>
    </row>
    <row r="40" spans="1:1" ht="15" customHeight="1">
      <c r="A40" s="19"/>
    </row>
  </sheetData>
  <sheetProtection algorithmName="SHA-512" hashValue="ScncZ9L+NtdxYUwapIKqqANp+a2/494NcKXAcyKNcXl7ZO96PE3HuhZLipLvadkq1GpEH1GNfNf4NPBIZ2HUvQ==" saltValue="wf7QEzpFp5pCWeBpCWrd8Q==" spinCount="100000" sheet="1" objects="1" scenarios="1"/>
  <mergeCells count="20">
    <mergeCell ref="A21:B25"/>
    <mergeCell ref="K4:K5"/>
    <mergeCell ref="L4:L5"/>
    <mergeCell ref="K24:K25"/>
    <mergeCell ref="L24:L25"/>
    <mergeCell ref="A1:B5"/>
    <mergeCell ref="C1:C2"/>
    <mergeCell ref="C21:C22"/>
    <mergeCell ref="D21:F22"/>
    <mergeCell ref="G21:I22"/>
    <mergeCell ref="D4:F4"/>
    <mergeCell ref="D3:F3"/>
    <mergeCell ref="D1:F2"/>
    <mergeCell ref="G1:I2"/>
    <mergeCell ref="G3:I3"/>
    <mergeCell ref="G4:I4"/>
    <mergeCell ref="D23:F23"/>
    <mergeCell ref="D24:F24"/>
    <mergeCell ref="G23:I23"/>
    <mergeCell ref="G24:I24"/>
  </mergeCells>
  <pageMargins left="0.70866141732283472" right="0.70866141732283472" top="0.74803149606299213" bottom="0.74803149606299213" header="0.31496062992125984" footer="0.31496062992125984"/>
  <pageSetup paperSize="9" scale="68" fitToHeight="0" orientation="landscape" r:id="rId1"/>
  <headerFooter>
    <oddHeader>&amp;C
Finanstilsynets makroøkonomiske stresstest</oddHeader>
    <oddFooter>&amp;L&amp;A&amp;R&amp;P</oddFooter>
  </headerFooter>
  <ignoredErrors>
    <ignoredError sqref="G9:H9 G10:H10 G11:H11 E14 G15:H15 G16 G18:H18 H14 D18:E18 C19 E16 E15 E11 E10 E9 C8" unlocked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3">
    <pageSetUpPr fitToPage="1"/>
  </sheetPr>
  <dimension ref="A1:M60"/>
  <sheetViews>
    <sheetView topLeftCell="A37" workbookViewId="0">
      <selection activeCell="C45" sqref="C45:I45"/>
    </sheetView>
  </sheetViews>
  <sheetFormatPr defaultColWidth="9.140625" defaultRowHeight="15" customHeight="1"/>
  <cols>
    <col min="1" max="1" width="5.7109375" style="4" customWidth="1"/>
    <col min="2" max="2" width="60.7109375" style="2" customWidth="1"/>
    <col min="3" max="9" width="9.7109375" style="2" customWidth="1"/>
    <col min="10" max="10" width="5.7109375" style="2" customWidth="1"/>
    <col min="11" max="12" width="30.7109375" style="2" customWidth="1"/>
    <col min="13" max="16384" width="9.140625" style="2"/>
  </cols>
  <sheetData>
    <row r="1" spans="1:13" ht="15" customHeight="1">
      <c r="A1" s="457" t="s">
        <v>29</v>
      </c>
      <c r="B1" s="457"/>
      <c r="C1" s="442" t="s">
        <v>45</v>
      </c>
      <c r="D1" s="453" t="str">
        <f>Resultat!$D$1</f>
        <v>Basisscenario</v>
      </c>
      <c r="E1" s="453"/>
      <c r="F1" s="453"/>
      <c r="G1" s="454" t="str">
        <f>Resultat!$G$1</f>
        <v>Stress-scenario</v>
      </c>
      <c r="H1" s="454"/>
      <c r="I1" s="454"/>
    </row>
    <row r="2" spans="1:13" ht="15" customHeight="1">
      <c r="A2" s="457"/>
      <c r="B2" s="457"/>
      <c r="C2" s="442"/>
      <c r="D2" s="453"/>
      <c r="E2" s="453"/>
      <c r="F2" s="453"/>
      <c r="G2" s="454"/>
      <c r="H2" s="454"/>
      <c r="I2" s="454"/>
    </row>
    <row r="3" spans="1:13" ht="15" customHeight="1">
      <c r="A3" s="457"/>
      <c r="B3" s="457"/>
      <c r="C3" s="72" t="s">
        <v>1</v>
      </c>
      <c r="D3" s="442" t="s">
        <v>22</v>
      </c>
      <c r="E3" s="442"/>
      <c r="F3" s="442"/>
      <c r="G3" s="442" t="s">
        <v>22</v>
      </c>
      <c r="H3" s="442"/>
      <c r="I3" s="442"/>
    </row>
    <row r="4" spans="1:13" ht="15" customHeight="1">
      <c r="A4" s="457"/>
      <c r="B4" s="457"/>
      <c r="C4" s="72" t="s">
        <v>229</v>
      </c>
      <c r="D4" s="443" t="s">
        <v>229</v>
      </c>
      <c r="E4" s="443"/>
      <c r="F4" s="443"/>
      <c r="G4" s="443" t="s">
        <v>229</v>
      </c>
      <c r="H4" s="443"/>
      <c r="I4" s="443"/>
      <c r="K4" s="455" t="s">
        <v>689</v>
      </c>
      <c r="L4" s="455" t="s">
        <v>690</v>
      </c>
      <c r="M4" s="2" t="s">
        <v>757</v>
      </c>
    </row>
    <row r="5" spans="1:13" ht="15" customHeight="1">
      <c r="A5" s="457"/>
      <c r="B5" s="457"/>
      <c r="C5" s="72">
        <f>Resultat!$C$5</f>
        <v>2025</v>
      </c>
      <c r="D5" s="72">
        <f>Resultat!$D$5</f>
        <v>2026</v>
      </c>
      <c r="E5" s="72">
        <f>Resultat!$E$5</f>
        <v>2027</v>
      </c>
      <c r="F5" s="72">
        <f>Resultat!$F$5</f>
        <v>2028</v>
      </c>
      <c r="G5" s="72">
        <f>Resultat!$G$5</f>
        <v>2026</v>
      </c>
      <c r="H5" s="72">
        <f>Resultat!$H$5</f>
        <v>2027</v>
      </c>
      <c r="I5" s="72">
        <f>Resultat!$I$5</f>
        <v>2028</v>
      </c>
      <c r="K5" s="455"/>
      <c r="L5" s="455"/>
      <c r="M5" s="2" t="s">
        <v>757</v>
      </c>
    </row>
    <row r="6" spans="1:13" ht="15" customHeight="1">
      <c r="A6" s="24"/>
      <c r="B6" s="7" t="s">
        <v>11</v>
      </c>
      <c r="C6" s="57"/>
      <c r="D6" s="40"/>
      <c r="E6" s="40"/>
      <c r="F6" s="40"/>
      <c r="G6" s="40"/>
      <c r="H6" s="40"/>
      <c r="I6" s="40"/>
      <c r="K6" s="131"/>
      <c r="L6" s="106"/>
      <c r="M6" s="2" t="s">
        <v>757</v>
      </c>
    </row>
    <row r="7" spans="1:13" ht="15" customHeight="1">
      <c r="A7" s="24">
        <v>1</v>
      </c>
      <c r="B7" s="22" t="s">
        <v>1169</v>
      </c>
      <c r="C7" s="58"/>
      <c r="D7" s="58"/>
      <c r="E7" s="58"/>
      <c r="F7" s="58"/>
      <c r="G7" s="58"/>
      <c r="H7" s="58"/>
      <c r="I7" s="58"/>
      <c r="K7" s="104" t="s">
        <v>304</v>
      </c>
      <c r="L7" s="106" t="s">
        <v>247</v>
      </c>
      <c r="M7" s="2" t="s">
        <v>757</v>
      </c>
    </row>
    <row r="8" spans="1:13" ht="15" customHeight="1">
      <c r="A8" s="24" t="str">
        <f>$A$7&amp;"."&amp;1</f>
        <v>1.1</v>
      </c>
      <c r="B8" s="90" t="s">
        <v>1167</v>
      </c>
      <c r="C8" s="58"/>
      <c r="D8" s="58"/>
      <c r="E8" s="58"/>
      <c r="F8" s="58"/>
      <c r="G8" s="58"/>
      <c r="H8" s="58"/>
      <c r="I8" s="58"/>
      <c r="K8" s="104" t="s">
        <v>1222</v>
      </c>
      <c r="L8" s="106"/>
    </row>
    <row r="9" spans="1:13" ht="15" customHeight="1">
      <c r="A9" s="24">
        <f>A7+1</f>
        <v>2</v>
      </c>
      <c r="B9" s="8" t="s">
        <v>6</v>
      </c>
      <c r="C9" s="369"/>
      <c r="D9" s="58"/>
      <c r="E9" s="58"/>
      <c r="F9" s="58"/>
      <c r="G9" s="58"/>
      <c r="H9" s="58"/>
      <c r="I9" s="58"/>
      <c r="K9" s="104" t="s">
        <v>305</v>
      </c>
      <c r="L9" s="106" t="s">
        <v>194</v>
      </c>
      <c r="M9" s="2" t="s">
        <v>757</v>
      </c>
    </row>
    <row r="10" spans="1:13" ht="15" customHeight="1">
      <c r="A10" s="24">
        <f t="shared" ref="A10:A19" si="0">A9+1</f>
        <v>3</v>
      </c>
      <c r="B10" s="12" t="s">
        <v>44</v>
      </c>
      <c r="C10" s="58"/>
      <c r="D10" s="58"/>
      <c r="E10" s="58"/>
      <c r="F10" s="58"/>
      <c r="G10" s="58"/>
      <c r="H10" s="58"/>
      <c r="I10" s="58"/>
      <c r="K10" s="104" t="s">
        <v>306</v>
      </c>
      <c r="L10" s="106" t="s">
        <v>248</v>
      </c>
      <c r="M10" s="2" t="s">
        <v>757</v>
      </c>
    </row>
    <row r="11" spans="1:13" ht="15" customHeight="1">
      <c r="A11" s="24">
        <f>A10+1</f>
        <v>4</v>
      </c>
      <c r="B11" s="12" t="s">
        <v>7</v>
      </c>
      <c r="C11" s="368">
        <f>SUM(C12:C13)</f>
        <v>0</v>
      </c>
      <c r="D11" s="368">
        <f t="shared" ref="D11:I11" si="1">SUM(D12:D13)</f>
        <v>0</v>
      </c>
      <c r="E11" s="368">
        <f t="shared" si="1"/>
        <v>0</v>
      </c>
      <c r="F11" s="368">
        <f t="shared" si="1"/>
        <v>0</v>
      </c>
      <c r="G11" s="368">
        <f t="shared" si="1"/>
        <v>0</v>
      </c>
      <c r="H11" s="368">
        <f t="shared" si="1"/>
        <v>0</v>
      </c>
      <c r="I11" s="368">
        <f t="shared" si="1"/>
        <v>0</v>
      </c>
      <c r="K11" s="104" t="s">
        <v>307</v>
      </c>
      <c r="L11" s="106"/>
      <c r="M11" s="2" t="s">
        <v>757</v>
      </c>
    </row>
    <row r="12" spans="1:13" ht="15" customHeight="1">
      <c r="A12" s="24" t="str">
        <f>$A$11&amp;"."&amp;1</f>
        <v>4.1</v>
      </c>
      <c r="B12" s="91" t="s">
        <v>1212</v>
      </c>
      <c r="C12" s="58"/>
      <c r="D12" s="58"/>
      <c r="E12" s="58"/>
      <c r="F12" s="58"/>
      <c r="G12" s="58"/>
      <c r="H12" s="58"/>
      <c r="I12" s="58"/>
      <c r="K12" s="104" t="s">
        <v>1215</v>
      </c>
      <c r="L12" s="106" t="s">
        <v>1214</v>
      </c>
    </row>
    <row r="13" spans="1:13" ht="15" customHeight="1">
      <c r="A13" s="24" t="str">
        <f>$A$11&amp;"."&amp;2</f>
        <v>4.2</v>
      </c>
      <c r="B13" s="91" t="s">
        <v>1213</v>
      </c>
      <c r="C13" s="58"/>
      <c r="D13" s="58"/>
      <c r="E13" s="58"/>
      <c r="F13" s="58"/>
      <c r="G13" s="58"/>
      <c r="H13" s="58"/>
      <c r="I13" s="58"/>
      <c r="K13" s="104" t="s">
        <v>1216</v>
      </c>
      <c r="L13" s="106" t="s">
        <v>1217</v>
      </c>
    </row>
    <row r="14" spans="1:13" ht="15" customHeight="1">
      <c r="A14" s="24">
        <f>A11+1</f>
        <v>5</v>
      </c>
      <c r="B14" s="12" t="s">
        <v>8</v>
      </c>
      <c r="C14" s="58"/>
      <c r="D14" s="58"/>
      <c r="E14" s="58"/>
      <c r="F14" s="58"/>
      <c r="G14" s="58"/>
      <c r="H14" s="58"/>
      <c r="I14" s="58"/>
      <c r="K14" s="104" t="s">
        <v>308</v>
      </c>
      <c r="L14" s="106" t="s">
        <v>195</v>
      </c>
      <c r="M14" s="2" t="s">
        <v>757</v>
      </c>
    </row>
    <row r="15" spans="1:13" ht="15" customHeight="1">
      <c r="A15" s="91" t="s">
        <v>129</v>
      </c>
      <c r="B15" s="91" t="s">
        <v>752</v>
      </c>
      <c r="C15" s="58"/>
      <c r="D15" s="58"/>
      <c r="E15" s="58"/>
      <c r="F15" s="58"/>
      <c r="G15" s="58"/>
      <c r="H15" s="58"/>
      <c r="I15" s="58"/>
      <c r="K15" s="104" t="s">
        <v>754</v>
      </c>
      <c r="L15" s="106"/>
      <c r="M15" s="2" t="s">
        <v>757</v>
      </c>
    </row>
    <row r="16" spans="1:13" ht="15" customHeight="1">
      <c r="A16" s="91" t="s">
        <v>130</v>
      </c>
      <c r="B16" s="91" t="s">
        <v>753</v>
      </c>
      <c r="C16" s="58"/>
      <c r="D16" s="58"/>
      <c r="E16" s="58"/>
      <c r="F16" s="58"/>
      <c r="G16" s="58"/>
      <c r="H16" s="58"/>
      <c r="I16" s="58"/>
      <c r="K16" s="104" t="s">
        <v>755</v>
      </c>
      <c r="L16" s="106"/>
      <c r="M16" s="2" t="s">
        <v>757</v>
      </c>
    </row>
    <row r="17" spans="1:13" ht="15" customHeight="1">
      <c r="A17" s="24">
        <f>A14+1</f>
        <v>6</v>
      </c>
      <c r="B17" s="12" t="s">
        <v>25</v>
      </c>
      <c r="C17" s="58"/>
      <c r="D17" s="58"/>
      <c r="E17" s="58"/>
      <c r="F17" s="58"/>
      <c r="G17" s="58"/>
      <c r="H17" s="58"/>
      <c r="I17" s="58"/>
      <c r="K17" s="104" t="s">
        <v>309</v>
      </c>
      <c r="L17" s="106" t="s">
        <v>249</v>
      </c>
      <c r="M17" s="2" t="s">
        <v>757</v>
      </c>
    </row>
    <row r="18" spans="1:13" ht="15" customHeight="1">
      <c r="A18" s="24">
        <f t="shared" si="0"/>
        <v>7</v>
      </c>
      <c r="B18" s="22" t="s">
        <v>206</v>
      </c>
      <c r="C18" s="58"/>
      <c r="D18" s="58"/>
      <c r="E18" s="58"/>
      <c r="F18" s="58"/>
      <c r="G18" s="58"/>
      <c r="H18" s="58"/>
      <c r="I18" s="58"/>
      <c r="K18" s="104" t="s">
        <v>578</v>
      </c>
      <c r="L18" s="106" t="s">
        <v>250</v>
      </c>
      <c r="M18" s="2" t="s">
        <v>757</v>
      </c>
    </row>
    <row r="19" spans="1:13" ht="15" customHeight="1">
      <c r="A19" s="24">
        <f t="shared" si="0"/>
        <v>8</v>
      </c>
      <c r="B19" s="12" t="s">
        <v>9</v>
      </c>
      <c r="C19" s="58"/>
      <c r="D19" s="58"/>
      <c r="E19" s="58"/>
      <c r="F19" s="58"/>
      <c r="G19" s="58"/>
      <c r="H19" s="58"/>
      <c r="I19" s="58"/>
      <c r="K19" s="104" t="s">
        <v>310</v>
      </c>
      <c r="L19" s="106" t="s">
        <v>196</v>
      </c>
      <c r="M19" s="2" t="s">
        <v>757</v>
      </c>
    </row>
    <row r="20" spans="1:13" ht="15" customHeight="1">
      <c r="A20" s="24" t="str">
        <f>$A$19&amp;"."&amp;1</f>
        <v>8.1</v>
      </c>
      <c r="B20" s="49" t="s">
        <v>219</v>
      </c>
      <c r="C20" s="58"/>
      <c r="D20" s="58"/>
      <c r="E20" s="58"/>
      <c r="F20" s="58"/>
      <c r="G20" s="58"/>
      <c r="H20" s="58"/>
      <c r="I20" s="58"/>
      <c r="K20" s="104" t="s">
        <v>576</v>
      </c>
      <c r="L20" s="106" t="s">
        <v>251</v>
      </c>
      <c r="M20" s="2" t="s">
        <v>757</v>
      </c>
    </row>
    <row r="21" spans="1:13" ht="15" customHeight="1">
      <c r="A21" s="24" t="str">
        <f>$A$19&amp;"."&amp;2</f>
        <v>8.2</v>
      </c>
      <c r="B21" s="49" t="s">
        <v>218</v>
      </c>
      <c r="C21" s="58"/>
      <c r="D21" s="58"/>
      <c r="E21" s="58"/>
      <c r="F21" s="58"/>
      <c r="G21" s="58"/>
      <c r="H21" s="58"/>
      <c r="I21" s="58"/>
      <c r="K21" s="104" t="s">
        <v>577</v>
      </c>
      <c r="L21" s="106" t="s">
        <v>252</v>
      </c>
      <c r="M21" s="2" t="s">
        <v>757</v>
      </c>
    </row>
    <row r="22" spans="1:13" ht="15" customHeight="1">
      <c r="A22" s="24" t="str">
        <f>$A$19&amp;"."&amp;3</f>
        <v>8.3</v>
      </c>
      <c r="B22" s="49" t="s">
        <v>934</v>
      </c>
      <c r="C22" s="58"/>
      <c r="D22" s="58"/>
      <c r="E22" s="58"/>
      <c r="F22" s="58"/>
      <c r="G22" s="58"/>
      <c r="H22" s="58"/>
      <c r="I22" s="58"/>
      <c r="K22" s="97" t="s">
        <v>935</v>
      </c>
      <c r="L22" s="106" t="s">
        <v>936</v>
      </c>
    </row>
    <row r="23" spans="1:13" ht="15" customHeight="1">
      <c r="A23" s="24">
        <f>A19+1</f>
        <v>9</v>
      </c>
      <c r="B23" s="12" t="s">
        <v>833</v>
      </c>
      <c r="C23" s="58"/>
      <c r="D23" s="58"/>
      <c r="E23" s="58"/>
      <c r="F23" s="58"/>
      <c r="G23" s="58"/>
      <c r="H23" s="58"/>
      <c r="I23" s="58"/>
      <c r="K23" s="104" t="s">
        <v>311</v>
      </c>
      <c r="L23" s="106" t="s">
        <v>253</v>
      </c>
      <c r="M23" s="2" t="s">
        <v>757</v>
      </c>
    </row>
    <row r="24" spans="1:13" ht="15" customHeight="1">
      <c r="A24" s="24">
        <f>A23+1</f>
        <v>10</v>
      </c>
      <c r="B24" s="9" t="s">
        <v>10</v>
      </c>
      <c r="C24" s="368">
        <f t="shared" ref="C24:I24" si="2">SUM(C7,C9:C10,C14)+SUM(C17:C19)+SUM(C23:C23)</f>
        <v>0</v>
      </c>
      <c r="D24" s="368">
        <f t="shared" si="2"/>
        <v>0</v>
      </c>
      <c r="E24" s="368">
        <f t="shared" si="2"/>
        <v>0</v>
      </c>
      <c r="F24" s="368">
        <f t="shared" si="2"/>
        <v>0</v>
      </c>
      <c r="G24" s="368">
        <f t="shared" si="2"/>
        <v>0</v>
      </c>
      <c r="H24" s="368">
        <f t="shared" si="2"/>
        <v>0</v>
      </c>
      <c r="I24" s="368">
        <f t="shared" si="2"/>
        <v>0</v>
      </c>
      <c r="K24" s="104" t="s">
        <v>312</v>
      </c>
      <c r="L24" s="106" t="s">
        <v>197</v>
      </c>
      <c r="M24" s="2" t="s">
        <v>757</v>
      </c>
    </row>
    <row r="25" spans="1:13" ht="15" customHeight="1">
      <c r="A25" s="24"/>
      <c r="B25" s="9"/>
      <c r="C25" s="76"/>
      <c r="D25" s="40"/>
      <c r="E25" s="40"/>
      <c r="F25" s="40"/>
      <c r="G25" s="40"/>
      <c r="H25" s="40"/>
      <c r="I25" s="40"/>
      <c r="K25" s="104"/>
      <c r="L25" s="106"/>
      <c r="M25" s="2" t="s">
        <v>757</v>
      </c>
    </row>
    <row r="26" spans="1:13" ht="15" customHeight="1">
      <c r="A26" s="24"/>
      <c r="B26" s="171" t="s">
        <v>12</v>
      </c>
      <c r="C26" s="183"/>
      <c r="D26" s="169"/>
      <c r="E26" s="169"/>
      <c r="F26" s="169"/>
      <c r="G26" s="169"/>
      <c r="H26" s="169"/>
      <c r="I26" s="169"/>
      <c r="J26" s="150"/>
      <c r="K26" s="102"/>
      <c r="L26" s="163"/>
      <c r="M26" s="2" t="s">
        <v>757</v>
      </c>
    </row>
    <row r="27" spans="1:13" ht="15" customHeight="1">
      <c r="A27" s="24"/>
      <c r="B27" s="170" t="s">
        <v>15</v>
      </c>
      <c r="C27" s="184"/>
      <c r="D27" s="169"/>
      <c r="E27" s="169"/>
      <c r="F27" s="169"/>
      <c r="G27" s="169"/>
      <c r="H27" s="169"/>
      <c r="I27" s="169"/>
      <c r="J27" s="150"/>
      <c r="K27" s="102"/>
      <c r="L27" s="163"/>
      <c r="M27" s="2" t="s">
        <v>757</v>
      </c>
    </row>
    <row r="28" spans="1:13" ht="15" customHeight="1">
      <c r="A28" s="24">
        <f>A24+1</f>
        <v>11</v>
      </c>
      <c r="B28" s="90" t="s">
        <v>13</v>
      </c>
      <c r="C28" s="61"/>
      <c r="D28" s="61"/>
      <c r="E28" s="61"/>
      <c r="F28" s="61"/>
      <c r="G28" s="61"/>
      <c r="H28" s="61"/>
      <c r="I28" s="61"/>
      <c r="J28" s="150"/>
      <c r="K28" s="102" t="s">
        <v>313</v>
      </c>
      <c r="L28" s="163" t="s">
        <v>198</v>
      </c>
      <c r="M28" s="2" t="s">
        <v>757</v>
      </c>
    </row>
    <row r="29" spans="1:13" ht="15" customHeight="1">
      <c r="A29" s="24">
        <f>A28+1</f>
        <v>12</v>
      </c>
      <c r="B29" s="90" t="s">
        <v>55</v>
      </c>
      <c r="C29" s="61"/>
      <c r="D29" s="61"/>
      <c r="E29" s="61"/>
      <c r="F29" s="61"/>
      <c r="G29" s="61"/>
      <c r="H29" s="61"/>
      <c r="I29" s="61"/>
      <c r="J29" s="150"/>
      <c r="K29" s="102" t="s">
        <v>314</v>
      </c>
      <c r="L29" s="163" t="s">
        <v>798</v>
      </c>
      <c r="M29" s="2" t="s">
        <v>757</v>
      </c>
    </row>
    <row r="30" spans="1:13" ht="15" customHeight="1">
      <c r="A30" s="24">
        <f>A29+1</f>
        <v>13</v>
      </c>
      <c r="B30" s="90" t="s">
        <v>796</v>
      </c>
      <c r="C30" s="61"/>
      <c r="D30" s="61"/>
      <c r="E30" s="61"/>
      <c r="F30" s="61"/>
      <c r="G30" s="61"/>
      <c r="H30" s="61"/>
      <c r="I30" s="61"/>
      <c r="J30" s="150"/>
      <c r="K30" s="102" t="s">
        <v>797</v>
      </c>
      <c r="L30" s="163" t="s">
        <v>799</v>
      </c>
    </row>
    <row r="31" spans="1:13" ht="15" customHeight="1">
      <c r="A31" s="24">
        <f t="shared" ref="A31:A37" si="3">A30+1</f>
        <v>14</v>
      </c>
      <c r="B31" s="90" t="s">
        <v>14</v>
      </c>
      <c r="C31" s="61"/>
      <c r="D31" s="61"/>
      <c r="E31" s="61"/>
      <c r="F31" s="61"/>
      <c r="G31" s="61"/>
      <c r="H31" s="61"/>
      <c r="I31" s="61"/>
      <c r="J31" s="150"/>
      <c r="K31" s="102" t="s">
        <v>315</v>
      </c>
      <c r="L31" s="163" t="s">
        <v>254</v>
      </c>
      <c r="M31" s="2" t="s">
        <v>757</v>
      </c>
    </row>
    <row r="32" spans="1:13" ht="15" customHeight="1">
      <c r="A32" s="24" t="str">
        <f>$A$31&amp;"."&amp;1</f>
        <v>14.1</v>
      </c>
      <c r="B32" s="211" t="s">
        <v>834</v>
      </c>
      <c r="C32" s="371">
        <f>C33-C34</f>
        <v>0</v>
      </c>
      <c r="D32" s="371">
        <f t="shared" ref="D32:H32" si="4">D33-D34</f>
        <v>0</v>
      </c>
      <c r="E32" s="371">
        <f t="shared" si="4"/>
        <v>0</v>
      </c>
      <c r="F32" s="371">
        <f t="shared" si="4"/>
        <v>0</v>
      </c>
      <c r="G32" s="371">
        <f t="shared" si="4"/>
        <v>0</v>
      </c>
      <c r="H32" s="371">
        <f t="shared" si="4"/>
        <v>0</v>
      </c>
      <c r="I32" s="371">
        <f>I33-I34</f>
        <v>0</v>
      </c>
      <c r="J32" s="150"/>
      <c r="K32" s="185" t="s">
        <v>835</v>
      </c>
      <c r="L32" s="163"/>
    </row>
    <row r="33" spans="1:13" ht="15" customHeight="1">
      <c r="A33" s="91" t="str">
        <f>$A$31&amp;"."&amp;1&amp;"."&amp;1</f>
        <v>14.1.1</v>
      </c>
      <c r="B33" s="211" t="s">
        <v>1291</v>
      </c>
      <c r="C33" s="61"/>
      <c r="D33" s="61"/>
      <c r="E33" s="61"/>
      <c r="F33" s="61"/>
      <c r="G33" s="61"/>
      <c r="H33" s="61"/>
      <c r="I33" s="61"/>
      <c r="J33" s="150"/>
      <c r="K33" s="185" t="s">
        <v>1375</v>
      </c>
      <c r="L33" s="163" t="s">
        <v>836</v>
      </c>
    </row>
    <row r="34" spans="1:13" ht="15" customHeight="1">
      <c r="A34" s="91" t="str">
        <f>$A$31&amp;"."&amp;1&amp;"."&amp;2</f>
        <v>14.1.2</v>
      </c>
      <c r="B34" s="211" t="s">
        <v>1327</v>
      </c>
      <c r="C34" s="61"/>
      <c r="D34" s="61"/>
      <c r="E34" s="61"/>
      <c r="F34" s="61"/>
      <c r="G34" s="61"/>
      <c r="H34" s="61"/>
      <c r="I34" s="61"/>
      <c r="J34" s="150"/>
      <c r="K34" s="185" t="s">
        <v>1376</v>
      </c>
      <c r="L34" s="163"/>
    </row>
    <row r="35" spans="1:13" ht="15" customHeight="1">
      <c r="A35" s="91" t="str">
        <f>$A$31&amp;"."&amp;2</f>
        <v>14.2</v>
      </c>
      <c r="B35" s="211" t="s">
        <v>1288</v>
      </c>
      <c r="C35" s="371">
        <f>C31-C32</f>
        <v>0</v>
      </c>
      <c r="D35" s="371">
        <f t="shared" ref="D35:I35" si="5">D31-D32</f>
        <v>0</v>
      </c>
      <c r="E35" s="371">
        <f t="shared" si="5"/>
        <v>0</v>
      </c>
      <c r="F35" s="371">
        <f t="shared" si="5"/>
        <v>0</v>
      </c>
      <c r="G35" s="371">
        <f t="shared" si="5"/>
        <v>0</v>
      </c>
      <c r="H35" s="371">
        <f t="shared" si="5"/>
        <v>0</v>
      </c>
      <c r="I35" s="371">
        <f t="shared" si="5"/>
        <v>0</v>
      </c>
      <c r="J35" s="150"/>
      <c r="K35" s="185" t="s">
        <v>1378</v>
      </c>
      <c r="L35" s="163"/>
    </row>
    <row r="36" spans="1:13" ht="15" customHeight="1">
      <c r="A36" s="24">
        <f>A31+1</f>
        <v>15</v>
      </c>
      <c r="B36" s="12" t="s">
        <v>1170</v>
      </c>
      <c r="C36" s="61"/>
      <c r="D36" s="61"/>
      <c r="E36" s="61"/>
      <c r="F36" s="61"/>
      <c r="G36" s="61"/>
      <c r="H36" s="61"/>
      <c r="I36" s="61"/>
      <c r="J36" s="150"/>
      <c r="K36" s="102" t="s">
        <v>316</v>
      </c>
      <c r="L36" s="163" t="s">
        <v>255</v>
      </c>
      <c r="M36" s="2" t="s">
        <v>757</v>
      </c>
    </row>
    <row r="37" spans="1:13" ht="15" customHeight="1">
      <c r="A37" s="24">
        <f t="shared" si="3"/>
        <v>16</v>
      </c>
      <c r="B37" s="170" t="s">
        <v>16</v>
      </c>
      <c r="C37" s="372">
        <f t="shared" ref="C37:I37" si="6">SUM(C28:C31,C36)</f>
        <v>0</v>
      </c>
      <c r="D37" s="372">
        <f t="shared" si="6"/>
        <v>0</v>
      </c>
      <c r="E37" s="372">
        <f t="shared" si="6"/>
        <v>0</v>
      </c>
      <c r="F37" s="372">
        <f t="shared" si="6"/>
        <v>0</v>
      </c>
      <c r="G37" s="372">
        <f t="shared" si="6"/>
        <v>0</v>
      </c>
      <c r="H37" s="372">
        <f t="shared" si="6"/>
        <v>0</v>
      </c>
      <c r="I37" s="372">
        <f t="shared" si="6"/>
        <v>0</v>
      </c>
      <c r="J37" s="150"/>
      <c r="K37" s="102" t="s">
        <v>317</v>
      </c>
      <c r="L37" s="163" t="s">
        <v>199</v>
      </c>
      <c r="M37" s="2" t="s">
        <v>757</v>
      </c>
    </row>
    <row r="38" spans="1:13" ht="15" customHeight="1">
      <c r="A38" s="24"/>
      <c r="B38" s="90"/>
      <c r="C38" s="169"/>
      <c r="D38" s="169"/>
      <c r="E38" s="169"/>
      <c r="F38" s="169"/>
      <c r="G38" s="169"/>
      <c r="H38" s="169"/>
      <c r="I38" s="169"/>
      <c r="J38" s="150"/>
      <c r="K38" s="102"/>
      <c r="L38" s="163"/>
      <c r="M38" s="2" t="s">
        <v>757</v>
      </c>
    </row>
    <row r="39" spans="1:13" ht="15" customHeight="1">
      <c r="A39" s="24">
        <f>A37+1</f>
        <v>17</v>
      </c>
      <c r="B39" s="9" t="s">
        <v>17</v>
      </c>
      <c r="C39" s="370"/>
      <c r="D39" s="58"/>
      <c r="E39" s="58"/>
      <c r="F39" s="58"/>
      <c r="G39" s="58"/>
      <c r="H39" s="58"/>
      <c r="I39" s="58"/>
      <c r="K39" s="104" t="s">
        <v>318</v>
      </c>
      <c r="L39" s="106" t="s">
        <v>200</v>
      </c>
      <c r="M39" s="2" t="s">
        <v>757</v>
      </c>
    </row>
    <row r="40" spans="1:13" ht="15" customHeight="1">
      <c r="A40" s="24" t="str">
        <f>$A$39&amp;"."&amp;1</f>
        <v>17.1</v>
      </c>
      <c r="B40" s="34" t="s">
        <v>237</v>
      </c>
      <c r="C40" s="370"/>
      <c r="D40" s="58"/>
      <c r="E40" s="58"/>
      <c r="F40" s="58"/>
      <c r="G40" s="58"/>
      <c r="H40" s="58"/>
      <c r="I40" s="58"/>
      <c r="K40" s="104" t="s">
        <v>872</v>
      </c>
      <c r="L40" s="106" t="s">
        <v>256</v>
      </c>
      <c r="M40" s="2" t="s">
        <v>757</v>
      </c>
    </row>
    <row r="41" spans="1:13" ht="15" customHeight="1">
      <c r="A41" s="24"/>
      <c r="B41" s="12"/>
      <c r="C41" s="40"/>
      <c r="D41" s="40"/>
      <c r="E41" s="40"/>
      <c r="F41" s="40"/>
      <c r="G41" s="40"/>
      <c r="H41" s="40"/>
      <c r="I41" s="40"/>
      <c r="K41" s="104"/>
      <c r="L41" s="106"/>
      <c r="M41" s="2" t="s">
        <v>757</v>
      </c>
    </row>
    <row r="42" spans="1:13" ht="15" customHeight="1">
      <c r="A42" s="24">
        <f>A39+1</f>
        <v>18</v>
      </c>
      <c r="B42" s="12" t="s">
        <v>35</v>
      </c>
      <c r="C42" s="58"/>
      <c r="D42" s="58"/>
      <c r="E42" s="58"/>
      <c r="F42" s="58"/>
      <c r="G42" s="58"/>
      <c r="H42" s="58"/>
      <c r="I42" s="58"/>
      <c r="K42" s="104" t="s">
        <v>319</v>
      </c>
      <c r="L42" s="106" t="s">
        <v>201</v>
      </c>
      <c r="M42" s="2" t="s">
        <v>757</v>
      </c>
    </row>
    <row r="43" spans="1:13" ht="15" customHeight="1">
      <c r="A43" s="24">
        <f>A42+1</f>
        <v>19</v>
      </c>
      <c r="B43" s="12" t="s">
        <v>18</v>
      </c>
      <c r="C43" s="58"/>
      <c r="D43" s="58"/>
      <c r="E43" s="58"/>
      <c r="F43" s="58"/>
      <c r="G43" s="58"/>
      <c r="H43" s="58"/>
      <c r="I43" s="58"/>
      <c r="K43" s="104" t="s">
        <v>320</v>
      </c>
      <c r="L43" s="106" t="s">
        <v>202</v>
      </c>
      <c r="M43" s="2" t="s">
        <v>757</v>
      </c>
    </row>
    <row r="44" spans="1:13" ht="15" customHeight="1">
      <c r="A44" s="24" t="str">
        <f>$A$43&amp;"."&amp;1</f>
        <v>19.1</v>
      </c>
      <c r="B44" s="11" t="s">
        <v>169</v>
      </c>
      <c r="C44" s="58"/>
      <c r="D44" s="58"/>
      <c r="E44" s="58"/>
      <c r="F44" s="58"/>
      <c r="G44" s="58"/>
      <c r="H44" s="58"/>
      <c r="I44" s="58"/>
      <c r="K44" s="104" t="s">
        <v>321</v>
      </c>
      <c r="L44" s="106"/>
      <c r="M44" s="2" t="s">
        <v>757</v>
      </c>
    </row>
    <row r="45" spans="1:13" ht="15" customHeight="1">
      <c r="A45" s="24">
        <f>A43+1</f>
        <v>20</v>
      </c>
      <c r="B45" s="9" t="s">
        <v>19</v>
      </c>
      <c r="C45" s="368">
        <f>C37+C39+C42+C43</f>
        <v>0</v>
      </c>
      <c r="D45" s="368">
        <f t="shared" ref="D45:I45" si="7">D37+D39+D42+D43</f>
        <v>0</v>
      </c>
      <c r="E45" s="368">
        <f t="shared" si="7"/>
        <v>0</v>
      </c>
      <c r="F45" s="368">
        <f t="shared" si="7"/>
        <v>0</v>
      </c>
      <c r="G45" s="368">
        <f t="shared" si="7"/>
        <v>0</v>
      </c>
      <c r="H45" s="368">
        <f t="shared" si="7"/>
        <v>0</v>
      </c>
      <c r="I45" s="368">
        <f t="shared" si="7"/>
        <v>0</v>
      </c>
      <c r="K45" s="135" t="s">
        <v>322</v>
      </c>
      <c r="L45" s="107" t="s">
        <v>257</v>
      </c>
      <c r="M45" s="2" t="s">
        <v>757</v>
      </c>
    </row>
    <row r="46" spans="1:13" ht="86.25" customHeight="1">
      <c r="A46" s="456" t="s">
        <v>1248</v>
      </c>
      <c r="B46" s="456"/>
      <c r="C46" s="456"/>
      <c r="D46" s="456"/>
      <c r="E46" s="456"/>
      <c r="F46" s="456"/>
      <c r="G46" s="456"/>
      <c r="H46" s="456"/>
      <c r="I46" s="456"/>
      <c r="K46" s="38"/>
      <c r="L46" s="38"/>
    </row>
    <row r="47" spans="1:13" ht="15" customHeight="1">
      <c r="A47" s="75"/>
      <c r="B47" s="10"/>
      <c r="C47" s="29"/>
    </row>
    <row r="48" spans="1:13" ht="15" customHeight="1">
      <c r="A48" s="447" t="s">
        <v>30</v>
      </c>
      <c r="B48" s="448"/>
      <c r="C48" s="442" t="s">
        <v>45</v>
      </c>
      <c r="D48" s="453" t="str">
        <f>Resultat!$D$1</f>
        <v>Basisscenario</v>
      </c>
      <c r="E48" s="453"/>
      <c r="F48" s="453"/>
      <c r="G48" s="454" t="str">
        <f>Resultat!$G$1</f>
        <v>Stress-scenario</v>
      </c>
      <c r="H48" s="454"/>
      <c r="I48" s="454"/>
    </row>
    <row r="49" spans="1:12" ht="15" customHeight="1">
      <c r="A49" s="449"/>
      <c r="B49" s="450"/>
      <c r="C49" s="442"/>
      <c r="D49" s="453"/>
      <c r="E49" s="453"/>
      <c r="F49" s="453"/>
      <c r="G49" s="454"/>
      <c r="H49" s="454"/>
      <c r="I49" s="454"/>
    </row>
    <row r="50" spans="1:12" ht="15" customHeight="1">
      <c r="A50" s="449"/>
      <c r="B50" s="450"/>
      <c r="C50" s="72" t="s">
        <v>1</v>
      </c>
      <c r="D50" s="442" t="s">
        <v>22</v>
      </c>
      <c r="E50" s="442"/>
      <c r="F50" s="442"/>
      <c r="G50" s="442" t="s">
        <v>22</v>
      </c>
      <c r="H50" s="442"/>
      <c r="I50" s="442"/>
    </row>
    <row r="51" spans="1:12" ht="15" customHeight="1">
      <c r="A51" s="449"/>
      <c r="B51" s="450"/>
      <c r="C51" s="72" t="s">
        <v>229</v>
      </c>
      <c r="D51" s="443" t="s">
        <v>229</v>
      </c>
      <c r="E51" s="443"/>
      <c r="F51" s="443"/>
      <c r="G51" s="443" t="s">
        <v>229</v>
      </c>
      <c r="H51" s="443"/>
      <c r="I51" s="443"/>
      <c r="K51" s="455" t="s">
        <v>689</v>
      </c>
      <c r="L51" s="455" t="s">
        <v>690</v>
      </c>
    </row>
    <row r="52" spans="1:12" ht="15" customHeight="1">
      <c r="A52" s="451"/>
      <c r="B52" s="452"/>
      <c r="C52" s="72">
        <f>Resultat!$C$5</f>
        <v>2025</v>
      </c>
      <c r="D52" s="72">
        <f>Resultat!$D$5</f>
        <v>2026</v>
      </c>
      <c r="E52" s="72">
        <f>Resultat!$E$5</f>
        <v>2027</v>
      </c>
      <c r="F52" s="72">
        <f>Resultat!$F$5</f>
        <v>2028</v>
      </c>
      <c r="G52" s="72">
        <f>Resultat!$G$5</f>
        <v>2026</v>
      </c>
      <c r="H52" s="72">
        <f>Resultat!$H$5</f>
        <v>2027</v>
      </c>
      <c r="I52" s="72">
        <f>Resultat!$I$5</f>
        <v>2028</v>
      </c>
      <c r="K52" s="455"/>
      <c r="L52" s="455"/>
    </row>
    <row r="53" spans="1:12" ht="15" customHeight="1">
      <c r="A53" s="24">
        <f>A45+1</f>
        <v>21</v>
      </c>
      <c r="B53" s="12" t="s">
        <v>203</v>
      </c>
      <c r="C53" s="58"/>
      <c r="D53" s="58"/>
      <c r="E53" s="58"/>
      <c r="F53" s="58"/>
      <c r="G53" s="58"/>
      <c r="H53" s="58"/>
      <c r="I53" s="58"/>
      <c r="K53" s="131" t="s">
        <v>323</v>
      </c>
      <c r="L53" s="108" t="s">
        <v>258</v>
      </c>
    </row>
    <row r="54" spans="1:12" ht="15" customHeight="1">
      <c r="A54" s="91">
        <f>A53+1</f>
        <v>22</v>
      </c>
      <c r="B54" s="90" t="s">
        <v>145</v>
      </c>
      <c r="C54" s="61"/>
      <c r="D54" s="61"/>
      <c r="E54" s="61"/>
      <c r="F54" s="61"/>
      <c r="G54" s="61"/>
      <c r="H54" s="61"/>
      <c r="I54" s="61"/>
      <c r="J54" s="186"/>
      <c r="K54" s="163" t="s">
        <v>324</v>
      </c>
      <c r="L54" s="147" t="s">
        <v>259</v>
      </c>
    </row>
    <row r="55" spans="1:12" ht="15" customHeight="1">
      <c r="A55" s="123">
        <f>A54+1</f>
        <v>23</v>
      </c>
      <c r="B55" s="159" t="s">
        <v>756</v>
      </c>
      <c r="C55" s="372">
        <f t="shared" ref="C55:I55" si="8">SUM(C10,C53:C54)</f>
        <v>0</v>
      </c>
      <c r="D55" s="372">
        <f t="shared" si="8"/>
        <v>0</v>
      </c>
      <c r="E55" s="372">
        <f t="shared" si="8"/>
        <v>0</v>
      </c>
      <c r="F55" s="372">
        <f t="shared" si="8"/>
        <v>0</v>
      </c>
      <c r="G55" s="372">
        <f t="shared" si="8"/>
        <v>0</v>
      </c>
      <c r="H55" s="372">
        <f t="shared" si="8"/>
        <v>0</v>
      </c>
      <c r="I55" s="372">
        <f t="shared" si="8"/>
        <v>0</v>
      </c>
      <c r="J55" s="186"/>
      <c r="K55" s="163" t="s">
        <v>758</v>
      </c>
      <c r="L55" s="102"/>
    </row>
    <row r="56" spans="1:12" ht="15" customHeight="1">
      <c r="A56" s="123">
        <f t="shared" ref="A56" si="9">A55+1</f>
        <v>24</v>
      </c>
      <c r="B56" s="159" t="s">
        <v>1210</v>
      </c>
      <c r="C56" s="61"/>
      <c r="D56" s="61"/>
      <c r="E56" s="61"/>
      <c r="F56" s="61"/>
      <c r="G56" s="61"/>
      <c r="H56" s="61"/>
      <c r="I56" s="61"/>
      <c r="J56" s="186"/>
      <c r="K56" s="163" t="s">
        <v>1227</v>
      </c>
      <c r="L56" s="102"/>
    </row>
    <row r="57" spans="1:12" ht="15" customHeight="1">
      <c r="A57" s="123" t="str">
        <f>$A$56&amp;"."&amp;1</f>
        <v>24.1</v>
      </c>
      <c r="B57" s="159" t="s">
        <v>1209</v>
      </c>
      <c r="C57" s="61"/>
      <c r="D57" s="61"/>
      <c r="E57" s="61"/>
      <c r="F57" s="61"/>
      <c r="G57" s="61"/>
      <c r="H57" s="61"/>
      <c r="I57" s="61"/>
      <c r="J57" s="186"/>
      <c r="K57" s="163" t="s">
        <v>1228</v>
      </c>
      <c r="L57" s="102" t="s">
        <v>831</v>
      </c>
    </row>
    <row r="58" spans="1:12" s="285" customFormat="1" ht="30" customHeight="1">
      <c r="A58" s="280">
        <f>A56+1</f>
        <v>25</v>
      </c>
      <c r="B58" s="281" t="s">
        <v>1211</v>
      </c>
      <c r="C58" s="373"/>
      <c r="D58" s="373"/>
      <c r="E58" s="373"/>
      <c r="F58" s="373"/>
      <c r="G58" s="373"/>
      <c r="H58" s="373"/>
      <c r="I58" s="373"/>
      <c r="J58" s="282"/>
      <c r="K58" s="283" t="s">
        <v>1235</v>
      </c>
      <c r="L58" s="284" t="s">
        <v>830</v>
      </c>
    </row>
    <row r="59" spans="1:12" ht="15" customHeight="1">
      <c r="A59" s="123" t="str">
        <f>$A$58&amp;"."&amp;1</f>
        <v>25.1</v>
      </c>
      <c r="B59" s="159" t="s">
        <v>1209</v>
      </c>
      <c r="C59" s="61"/>
      <c r="D59" s="61"/>
      <c r="E59" s="61"/>
      <c r="F59" s="61"/>
      <c r="G59" s="61"/>
      <c r="H59" s="61"/>
      <c r="I59" s="61"/>
      <c r="J59" s="150"/>
      <c r="K59" s="103" t="s">
        <v>1236</v>
      </c>
      <c r="L59" s="103"/>
    </row>
    <row r="60" spans="1:12" ht="15" customHeight="1">
      <c r="A60" s="124" t="s">
        <v>832</v>
      </c>
      <c r="B60" s="136"/>
      <c r="C60" s="150"/>
      <c r="D60" s="150"/>
      <c r="E60" s="150"/>
      <c r="F60" s="150"/>
      <c r="G60" s="150"/>
      <c r="H60" s="150"/>
      <c r="I60" s="150"/>
      <c r="J60" s="150"/>
      <c r="K60" s="150"/>
      <c r="L60" s="150"/>
    </row>
  </sheetData>
  <sheetProtection algorithmName="SHA-512" hashValue="lNQWtyHp2eRiBJny2NOhHJYJ6WMBBo5l9LVFip6aCuZy/1Cqf9+ggv0lANnek61u72f1Et3lnpYpoFE0I9PS0Q==" saltValue="5Ykzu/t2Cu1SKdjQvefRPA==" spinCount="100000" sheet="1" objects="1" scenarios="1"/>
  <mergeCells count="21">
    <mergeCell ref="K4:K5"/>
    <mergeCell ref="L4:L5"/>
    <mergeCell ref="K51:K52"/>
    <mergeCell ref="L51:L52"/>
    <mergeCell ref="D50:F50"/>
    <mergeCell ref="D51:F51"/>
    <mergeCell ref="G50:I50"/>
    <mergeCell ref="G51:I51"/>
    <mergeCell ref="A46:I46"/>
    <mergeCell ref="A1:B5"/>
    <mergeCell ref="C48:C49"/>
    <mergeCell ref="C1:C2"/>
    <mergeCell ref="D48:F49"/>
    <mergeCell ref="G48:I49"/>
    <mergeCell ref="D1:F2"/>
    <mergeCell ref="D3:F3"/>
    <mergeCell ref="D4:F4"/>
    <mergeCell ref="G1:I2"/>
    <mergeCell ref="G3:I3"/>
    <mergeCell ref="G4:I4"/>
    <mergeCell ref="A48:B52"/>
  </mergeCells>
  <phoneticPr fontId="141" type="noConversion"/>
  <pageMargins left="0.70866141732283472" right="0.70866141732283472" top="0.74803149606299213" bottom="0.74803149606299213" header="0.31496062992125984" footer="0.31496062992125984"/>
  <pageSetup paperSize="9" scale="65" fitToHeight="0" orientation="landscape" r:id="rId1"/>
  <headerFooter>
    <oddHeader>&amp;C
Finanstilsynets makroøkonomiske stresstest</oddHeader>
    <oddFooter>&amp;L&amp;A&amp;R&amp;P</oddFooter>
  </headerFooter>
  <ignoredErrors>
    <ignoredError sqref="G41:H41 D41:E41 D38:E38 G38:H38 C55:I55 D25:E27 G25:H27" unlocked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Ark4">
    <pageSetUpPr fitToPage="1"/>
  </sheetPr>
  <dimension ref="A1:O112"/>
  <sheetViews>
    <sheetView workbookViewId="0">
      <selection activeCell="K79" sqref="K79:K81"/>
    </sheetView>
  </sheetViews>
  <sheetFormatPr defaultColWidth="9.140625" defaultRowHeight="15" customHeight="1"/>
  <cols>
    <col min="1" max="1" width="8.5703125" style="27" customWidth="1"/>
    <col min="2" max="2" width="69.28515625" style="2" customWidth="1"/>
    <col min="3" max="9" width="9.7109375" style="2" customWidth="1"/>
    <col min="10" max="10" width="5.7109375" style="2" customWidth="1"/>
    <col min="11" max="11" width="31.5703125" style="2" bestFit="1" customWidth="1"/>
    <col min="12" max="12" width="41.85546875" style="2" customWidth="1"/>
    <col min="13" max="13" width="9.140625" style="2"/>
    <col min="14" max="15" width="10.140625" style="2" bestFit="1" customWidth="1"/>
    <col min="16" max="16384" width="9.140625" style="2"/>
  </cols>
  <sheetData>
    <row r="1" spans="1:13" ht="15" customHeight="1">
      <c r="A1" s="444" t="s">
        <v>120</v>
      </c>
      <c r="B1" s="444"/>
      <c r="C1" s="442" t="s">
        <v>45</v>
      </c>
      <c r="D1" s="453" t="str">
        <f>Resultat!$D$1</f>
        <v>Basisscenario</v>
      </c>
      <c r="E1" s="453"/>
      <c r="F1" s="453"/>
      <c r="G1" s="454" t="str">
        <f>Resultat!$G$1</f>
        <v>Stress-scenario</v>
      </c>
      <c r="H1" s="454"/>
      <c r="I1" s="454"/>
    </row>
    <row r="2" spans="1:13" ht="15" customHeight="1">
      <c r="A2" s="444"/>
      <c r="B2" s="444"/>
      <c r="C2" s="442"/>
      <c r="D2" s="453"/>
      <c r="E2" s="453"/>
      <c r="F2" s="453"/>
      <c r="G2" s="454"/>
      <c r="H2" s="454"/>
      <c r="I2" s="454"/>
    </row>
    <row r="3" spans="1:13" ht="15" customHeight="1">
      <c r="A3" s="444"/>
      <c r="B3" s="444"/>
      <c r="C3" s="72" t="s">
        <v>1</v>
      </c>
      <c r="D3" s="442" t="s">
        <v>22</v>
      </c>
      <c r="E3" s="442"/>
      <c r="F3" s="442"/>
      <c r="G3" s="442" t="s">
        <v>22</v>
      </c>
      <c r="H3" s="442"/>
      <c r="I3" s="442"/>
    </row>
    <row r="4" spans="1:13" ht="15" customHeight="1">
      <c r="A4" s="444"/>
      <c r="B4" s="444"/>
      <c r="C4" s="72" t="s">
        <v>229</v>
      </c>
      <c r="D4" s="443" t="s">
        <v>229</v>
      </c>
      <c r="E4" s="443"/>
      <c r="F4" s="443"/>
      <c r="G4" s="443" t="s">
        <v>229</v>
      </c>
      <c r="H4" s="443"/>
      <c r="I4" s="443"/>
      <c r="K4" s="458" t="s">
        <v>689</v>
      </c>
      <c r="L4" s="455" t="s">
        <v>743</v>
      </c>
      <c r="M4" s="2" t="s">
        <v>757</v>
      </c>
    </row>
    <row r="5" spans="1:13" ht="15" customHeight="1">
      <c r="A5" s="444"/>
      <c r="B5" s="444"/>
      <c r="C5" s="72">
        <f>Resultat!$C$5</f>
        <v>2025</v>
      </c>
      <c r="D5" s="72">
        <f>Resultat!$D$5</f>
        <v>2026</v>
      </c>
      <c r="E5" s="72">
        <f>Resultat!$E$5</f>
        <v>2027</v>
      </c>
      <c r="F5" s="72">
        <f>Resultat!$F$5</f>
        <v>2028</v>
      </c>
      <c r="G5" s="72">
        <f>Resultat!$G$5</f>
        <v>2026</v>
      </c>
      <c r="H5" s="72">
        <f>Resultat!$H$5</f>
        <v>2027</v>
      </c>
      <c r="I5" s="72">
        <f>Resultat!$I$5</f>
        <v>2028</v>
      </c>
      <c r="K5" s="458"/>
      <c r="L5" s="455"/>
      <c r="M5" s="2" t="s">
        <v>757</v>
      </c>
    </row>
    <row r="6" spans="1:13" ht="15" customHeight="1">
      <c r="A6" s="48">
        <v>1</v>
      </c>
      <c r="B6" s="36" t="s">
        <v>113</v>
      </c>
      <c r="C6" s="52"/>
      <c r="D6" s="53"/>
      <c r="E6" s="53"/>
      <c r="F6" s="53"/>
      <c r="G6" s="53"/>
      <c r="H6" s="53"/>
      <c r="I6" s="53"/>
      <c r="K6" s="204" t="s">
        <v>325</v>
      </c>
      <c r="L6" s="205" t="s">
        <v>937</v>
      </c>
      <c r="M6" s="2" t="s">
        <v>757</v>
      </c>
    </row>
    <row r="7" spans="1:13" ht="15" customHeight="1">
      <c r="A7" s="48" t="str">
        <f>$A$6&amp;"."&amp;1</f>
        <v>1.1</v>
      </c>
      <c r="B7" s="34" t="s">
        <v>128</v>
      </c>
      <c r="C7" s="377"/>
      <c r="D7" s="58"/>
      <c r="E7" s="58"/>
      <c r="F7" s="58"/>
      <c r="G7" s="58"/>
      <c r="H7" s="58"/>
      <c r="I7" s="58"/>
      <c r="K7" s="206" t="s">
        <v>326</v>
      </c>
      <c r="L7" s="205" t="s">
        <v>938</v>
      </c>
      <c r="M7" s="2" t="s">
        <v>757</v>
      </c>
    </row>
    <row r="8" spans="1:13" ht="15" customHeight="1">
      <c r="A8" s="48" t="str">
        <f>$A$6&amp;"."&amp;2</f>
        <v>1.2</v>
      </c>
      <c r="B8" s="34" t="s">
        <v>114</v>
      </c>
      <c r="C8" s="377"/>
      <c r="D8" s="58"/>
      <c r="E8" s="58"/>
      <c r="F8" s="58"/>
      <c r="G8" s="58"/>
      <c r="H8" s="58"/>
      <c r="I8" s="58"/>
      <c r="K8" s="206" t="s">
        <v>327</v>
      </c>
      <c r="L8" s="205" t="s">
        <v>939</v>
      </c>
      <c r="M8" s="2" t="s">
        <v>757</v>
      </c>
    </row>
    <row r="9" spans="1:13" ht="15" customHeight="1">
      <c r="A9" s="48" t="str">
        <f>$A$6&amp;"."&amp;3</f>
        <v>1.3</v>
      </c>
      <c r="B9" s="34" t="s">
        <v>164</v>
      </c>
      <c r="C9" s="377"/>
      <c r="D9" s="58"/>
      <c r="E9" s="58"/>
      <c r="F9" s="58"/>
      <c r="G9" s="58"/>
      <c r="H9" s="58"/>
      <c r="I9" s="58"/>
      <c r="K9" s="206" t="s">
        <v>328</v>
      </c>
      <c r="L9" s="205" t="s">
        <v>940</v>
      </c>
      <c r="M9" s="2" t="s">
        <v>757</v>
      </c>
    </row>
    <row r="10" spans="1:13" ht="15" customHeight="1">
      <c r="A10" s="48" t="str">
        <f>$A$6&amp;"."&amp;4</f>
        <v>1.4</v>
      </c>
      <c r="B10" s="34" t="s">
        <v>112</v>
      </c>
      <c r="C10" s="377"/>
      <c r="D10" s="58"/>
      <c r="E10" s="58"/>
      <c r="F10" s="58"/>
      <c r="G10" s="58"/>
      <c r="H10" s="58"/>
      <c r="I10" s="58"/>
      <c r="K10" s="206" t="s">
        <v>329</v>
      </c>
      <c r="L10" s="205" t="s">
        <v>941</v>
      </c>
      <c r="M10" s="2" t="s">
        <v>757</v>
      </c>
    </row>
    <row r="11" spans="1:13" ht="30" customHeight="1">
      <c r="A11" s="48" t="str">
        <f>$A$6&amp;"."&amp;5</f>
        <v>1.5</v>
      </c>
      <c r="B11" s="49" t="s">
        <v>136</v>
      </c>
      <c r="C11" s="377"/>
      <c r="D11" s="58"/>
      <c r="E11" s="58"/>
      <c r="F11" s="58"/>
      <c r="G11" s="58"/>
      <c r="H11" s="58"/>
      <c r="I11" s="58"/>
      <c r="K11" s="206" t="s">
        <v>330</v>
      </c>
      <c r="L11" s="205" t="s">
        <v>942</v>
      </c>
      <c r="M11" s="2" t="s">
        <v>757</v>
      </c>
    </row>
    <row r="12" spans="1:13" ht="30" customHeight="1">
      <c r="A12" s="48" t="str">
        <f>$A$6&amp;"."&amp;6</f>
        <v>1.6</v>
      </c>
      <c r="B12" s="211" t="s">
        <v>161</v>
      </c>
      <c r="C12" s="377"/>
      <c r="D12" s="58"/>
      <c r="E12" s="58"/>
      <c r="F12" s="58"/>
      <c r="G12" s="58"/>
      <c r="H12" s="58"/>
      <c r="I12" s="58"/>
      <c r="K12" s="206" t="s">
        <v>331</v>
      </c>
      <c r="L12" s="205" t="s">
        <v>943</v>
      </c>
      <c r="M12" s="2" t="s">
        <v>757</v>
      </c>
    </row>
    <row r="13" spans="1:13" ht="15" customHeight="1">
      <c r="A13" s="48" t="str">
        <f>$A$6&amp;"."&amp;7</f>
        <v>1.7</v>
      </c>
      <c r="B13" s="109" t="s">
        <v>231</v>
      </c>
      <c r="C13" s="377"/>
      <c r="D13" s="58"/>
      <c r="E13" s="58"/>
      <c r="F13" s="58"/>
      <c r="G13" s="58"/>
      <c r="H13" s="58"/>
      <c r="I13" s="58"/>
      <c r="K13" s="206" t="s">
        <v>332</v>
      </c>
      <c r="L13" s="205" t="s">
        <v>944</v>
      </c>
      <c r="M13" s="2" t="s">
        <v>757</v>
      </c>
    </row>
    <row r="14" spans="1:13" ht="15" customHeight="1">
      <c r="A14" s="48" t="str">
        <f>$A$6&amp;"."&amp;8</f>
        <v>1.8</v>
      </c>
      <c r="B14" s="109" t="s">
        <v>883</v>
      </c>
      <c r="C14" s="377"/>
      <c r="D14" s="58"/>
      <c r="E14" s="58"/>
      <c r="F14" s="58"/>
      <c r="G14" s="58"/>
      <c r="H14" s="58"/>
      <c r="I14" s="58"/>
      <c r="K14" s="207" t="s">
        <v>884</v>
      </c>
      <c r="L14" s="208" t="s">
        <v>945</v>
      </c>
    </row>
    <row r="15" spans="1:13" ht="15" customHeight="1">
      <c r="A15" s="48">
        <f>A6+1</f>
        <v>2</v>
      </c>
      <c r="B15" s="212" t="s">
        <v>125</v>
      </c>
      <c r="C15" s="369"/>
      <c r="D15" s="58"/>
      <c r="E15" s="58"/>
      <c r="F15" s="58"/>
      <c r="G15" s="58"/>
      <c r="H15" s="58"/>
      <c r="I15" s="58"/>
      <c r="K15" s="206" t="s">
        <v>333</v>
      </c>
      <c r="L15" s="205" t="s">
        <v>946</v>
      </c>
      <c r="M15" s="2" t="s">
        <v>757</v>
      </c>
    </row>
    <row r="16" spans="1:13" ht="15" customHeight="1">
      <c r="A16" s="48" t="str">
        <f>$A$15&amp;"."&amp;1</f>
        <v>2.1</v>
      </c>
      <c r="B16" s="212" t="s">
        <v>166</v>
      </c>
      <c r="C16" s="369"/>
      <c r="D16" s="58"/>
      <c r="E16" s="58"/>
      <c r="F16" s="58"/>
      <c r="G16" s="58"/>
      <c r="H16" s="58"/>
      <c r="I16" s="58"/>
      <c r="K16" s="206" t="s">
        <v>334</v>
      </c>
      <c r="L16" s="205" t="s">
        <v>947</v>
      </c>
      <c r="M16" s="2" t="s">
        <v>757</v>
      </c>
    </row>
    <row r="17" spans="1:15" ht="30" customHeight="1">
      <c r="A17" s="48" t="str">
        <f>$A$15&amp;"."&amp;2</f>
        <v>2.2</v>
      </c>
      <c r="B17" s="211" t="s">
        <v>163</v>
      </c>
      <c r="C17" s="377"/>
      <c r="D17" s="58"/>
      <c r="E17" s="58"/>
      <c r="F17" s="58"/>
      <c r="G17" s="58"/>
      <c r="H17" s="58"/>
      <c r="I17" s="58"/>
      <c r="K17" s="206" t="s">
        <v>335</v>
      </c>
      <c r="L17" s="205" t="s">
        <v>948</v>
      </c>
      <c r="M17" s="2" t="s">
        <v>757</v>
      </c>
    </row>
    <row r="18" spans="1:15" ht="15" customHeight="1">
      <c r="A18" s="48" t="str">
        <f>$A$15&amp;"."&amp;3</f>
        <v>2.3</v>
      </c>
      <c r="B18" s="109" t="s">
        <v>232</v>
      </c>
      <c r="C18" s="377"/>
      <c r="D18" s="58"/>
      <c r="E18" s="58"/>
      <c r="F18" s="58"/>
      <c r="G18" s="58"/>
      <c r="H18" s="58"/>
      <c r="I18" s="58"/>
      <c r="K18" s="206" t="s">
        <v>336</v>
      </c>
      <c r="L18" s="205" t="s">
        <v>949</v>
      </c>
      <c r="M18" s="2" t="s">
        <v>757</v>
      </c>
    </row>
    <row r="19" spans="1:15" ht="15" customHeight="1">
      <c r="A19" s="48">
        <f>A15+1</f>
        <v>3</v>
      </c>
      <c r="B19" s="191" t="s">
        <v>126</v>
      </c>
      <c r="C19" s="54">
        <f>C6+C15</f>
        <v>0</v>
      </c>
      <c r="D19" s="54">
        <f t="shared" ref="D19:I19" si="0">D6+D15</f>
        <v>0</v>
      </c>
      <c r="E19" s="54">
        <f t="shared" si="0"/>
        <v>0</v>
      </c>
      <c r="F19" s="54">
        <f t="shared" si="0"/>
        <v>0</v>
      </c>
      <c r="G19" s="54">
        <f t="shared" si="0"/>
        <v>0</v>
      </c>
      <c r="H19" s="54">
        <f t="shared" si="0"/>
        <v>0</v>
      </c>
      <c r="I19" s="54">
        <f t="shared" si="0"/>
        <v>0</v>
      </c>
      <c r="K19" s="206" t="s">
        <v>337</v>
      </c>
      <c r="L19" s="205" t="s">
        <v>950</v>
      </c>
      <c r="M19" s="2" t="s">
        <v>757</v>
      </c>
    </row>
    <row r="20" spans="1:15" ht="15" customHeight="1">
      <c r="A20" s="48">
        <f>A19+1</f>
        <v>4</v>
      </c>
      <c r="B20" s="212" t="s">
        <v>31</v>
      </c>
      <c r="C20" s="369"/>
      <c r="D20" s="58"/>
      <c r="E20" s="58"/>
      <c r="F20" s="58"/>
      <c r="G20" s="58"/>
      <c r="H20" s="58"/>
      <c r="I20" s="58"/>
      <c r="K20" s="206" t="s">
        <v>338</v>
      </c>
      <c r="L20" s="205" t="s">
        <v>951</v>
      </c>
      <c r="M20" s="2" t="s">
        <v>757</v>
      </c>
    </row>
    <row r="21" spans="1:15" ht="30" customHeight="1">
      <c r="A21" s="48" t="str">
        <f>$A$20&amp;"."&amp;1</f>
        <v>4.1</v>
      </c>
      <c r="B21" s="212" t="s">
        <v>165</v>
      </c>
      <c r="C21" s="369"/>
      <c r="D21" s="58"/>
      <c r="E21" s="58"/>
      <c r="F21" s="58"/>
      <c r="G21" s="58"/>
      <c r="H21" s="58"/>
      <c r="I21" s="58"/>
      <c r="K21" s="206" t="s">
        <v>339</v>
      </c>
      <c r="L21" s="205" t="s">
        <v>952</v>
      </c>
      <c r="M21" s="2" t="s">
        <v>757</v>
      </c>
    </row>
    <row r="22" spans="1:15" ht="30" customHeight="1">
      <c r="A22" s="48" t="str">
        <f>$A$20&amp;"."&amp;2</f>
        <v>4.2</v>
      </c>
      <c r="B22" s="211" t="s">
        <v>162</v>
      </c>
      <c r="C22" s="377"/>
      <c r="D22" s="58"/>
      <c r="E22" s="58"/>
      <c r="F22" s="58"/>
      <c r="G22" s="58"/>
      <c r="H22" s="58"/>
      <c r="I22" s="58"/>
      <c r="K22" s="206" t="s">
        <v>340</v>
      </c>
      <c r="L22" s="205" t="s">
        <v>953</v>
      </c>
      <c r="M22" s="2" t="s">
        <v>757</v>
      </c>
    </row>
    <row r="23" spans="1:15" ht="15" customHeight="1">
      <c r="A23" s="48" t="str">
        <f>$A$20&amp;"."&amp;3</f>
        <v>4.3</v>
      </c>
      <c r="B23" s="109" t="s">
        <v>233</v>
      </c>
      <c r="C23" s="377"/>
      <c r="D23" s="58"/>
      <c r="E23" s="58"/>
      <c r="F23" s="58"/>
      <c r="G23" s="58"/>
      <c r="H23" s="58"/>
      <c r="I23" s="58"/>
      <c r="K23" s="206" t="s">
        <v>341</v>
      </c>
      <c r="L23" s="205" t="s">
        <v>954</v>
      </c>
      <c r="M23" s="2" t="s">
        <v>757</v>
      </c>
      <c r="N23" s="157"/>
      <c r="O23" s="157"/>
    </row>
    <row r="24" spans="1:15" ht="25.5">
      <c r="A24" s="48" t="str">
        <f>$A$20&amp;"."&amp;4</f>
        <v>4.4</v>
      </c>
      <c r="B24" s="109" t="s">
        <v>764</v>
      </c>
      <c r="C24" s="377"/>
      <c r="D24" s="58"/>
      <c r="E24" s="58"/>
      <c r="F24" s="58"/>
      <c r="G24" s="58"/>
      <c r="H24" s="58"/>
      <c r="I24" s="58"/>
      <c r="K24" s="206" t="s">
        <v>759</v>
      </c>
      <c r="L24" s="205" t="s">
        <v>955</v>
      </c>
    </row>
    <row r="25" spans="1:15" ht="15" customHeight="1">
      <c r="A25" s="48">
        <f>A20+1</f>
        <v>5</v>
      </c>
      <c r="B25" s="191" t="s">
        <v>127</v>
      </c>
      <c r="C25" s="54">
        <f t="shared" ref="C25:I25" si="1">C19+C20</f>
        <v>0</v>
      </c>
      <c r="D25" s="54">
        <f t="shared" si="1"/>
        <v>0</v>
      </c>
      <c r="E25" s="54">
        <f t="shared" si="1"/>
        <v>0</v>
      </c>
      <c r="F25" s="54">
        <f t="shared" si="1"/>
        <v>0</v>
      </c>
      <c r="G25" s="54">
        <f t="shared" si="1"/>
        <v>0</v>
      </c>
      <c r="H25" s="54">
        <f t="shared" si="1"/>
        <v>0</v>
      </c>
      <c r="I25" s="54">
        <f t="shared" si="1"/>
        <v>0</v>
      </c>
      <c r="K25" s="206" t="s">
        <v>342</v>
      </c>
      <c r="L25" s="205" t="s">
        <v>956</v>
      </c>
      <c r="M25" s="2" t="s">
        <v>757</v>
      </c>
    </row>
    <row r="26" spans="1:15" ht="30" customHeight="1">
      <c r="A26" s="48">
        <f>A25+1</f>
        <v>6</v>
      </c>
      <c r="B26" s="213" t="s">
        <v>957</v>
      </c>
      <c r="C26" s="382"/>
      <c r="D26" s="58"/>
      <c r="E26" s="58"/>
      <c r="F26" s="58"/>
      <c r="G26" s="58"/>
      <c r="H26" s="58"/>
      <c r="I26" s="58"/>
      <c r="K26" s="206" t="s">
        <v>343</v>
      </c>
      <c r="L26" s="205"/>
      <c r="M26" s="2" t="s">
        <v>757</v>
      </c>
    </row>
    <row r="27" spans="1:15" ht="15" customHeight="1">
      <c r="A27" s="123">
        <f t="shared" ref="A27:A29" si="2">A26+1</f>
        <v>7</v>
      </c>
      <c r="B27" s="275" t="s">
        <v>1507</v>
      </c>
      <c r="C27" s="383"/>
      <c r="D27" s="61"/>
      <c r="E27" s="61"/>
      <c r="F27" s="61"/>
      <c r="G27" s="61"/>
      <c r="H27" s="61"/>
      <c r="I27" s="61"/>
      <c r="K27" s="206" t="s">
        <v>1484</v>
      </c>
      <c r="L27" s="205"/>
      <c r="M27" s="2" t="s">
        <v>757</v>
      </c>
    </row>
    <row r="28" spans="1:15" ht="15" customHeight="1">
      <c r="A28" s="123">
        <f t="shared" si="2"/>
        <v>8</v>
      </c>
      <c r="B28" s="214" t="s">
        <v>1508</v>
      </c>
      <c r="C28" s="383"/>
      <c r="D28" s="61"/>
      <c r="E28" s="61"/>
      <c r="F28" s="61"/>
      <c r="G28" s="61"/>
      <c r="H28" s="61"/>
      <c r="I28" s="61"/>
      <c r="K28" s="206" t="s">
        <v>1485</v>
      </c>
      <c r="L28" s="205"/>
      <c r="M28" s="2" t="s">
        <v>757</v>
      </c>
    </row>
    <row r="29" spans="1:15" ht="15" customHeight="1">
      <c r="A29" s="123">
        <f t="shared" si="2"/>
        <v>9</v>
      </c>
      <c r="B29" s="214" t="s">
        <v>1509</v>
      </c>
      <c r="C29" s="383"/>
      <c r="D29" s="61"/>
      <c r="E29" s="61"/>
      <c r="F29" s="61"/>
      <c r="G29" s="61"/>
      <c r="H29" s="61"/>
      <c r="I29" s="61"/>
      <c r="K29" s="209" t="s">
        <v>1486</v>
      </c>
      <c r="L29" s="210"/>
      <c r="M29" s="2" t="s">
        <v>757</v>
      </c>
    </row>
    <row r="30" spans="1:15" ht="15" customHeight="1">
      <c r="A30" s="378" t="s">
        <v>889</v>
      </c>
      <c r="B30" s="379"/>
      <c r="C30" s="380"/>
      <c r="D30" s="381"/>
      <c r="E30" s="381"/>
      <c r="F30" s="381"/>
      <c r="G30" s="381"/>
      <c r="H30" s="150"/>
      <c r="I30" s="150"/>
      <c r="L30" s="32"/>
      <c r="M30" s="2" t="s">
        <v>757</v>
      </c>
    </row>
    <row r="31" spans="1:15" ht="15" customHeight="1">
      <c r="A31" s="378" t="s">
        <v>1510</v>
      </c>
      <c r="B31" s="379"/>
      <c r="C31" s="380"/>
      <c r="D31" s="381"/>
      <c r="E31" s="381"/>
      <c r="F31" s="381"/>
      <c r="G31" s="381"/>
      <c r="H31" s="150"/>
      <c r="I31" s="150"/>
      <c r="M31" s="2" t="s">
        <v>757</v>
      </c>
    </row>
    <row r="32" spans="1:15" ht="15" customHeight="1">
      <c r="A32" s="122"/>
      <c r="B32" s="33"/>
      <c r="C32" s="77"/>
      <c r="D32" s="32"/>
      <c r="E32" s="32"/>
      <c r="F32" s="32"/>
      <c r="G32" s="32"/>
      <c r="M32" s="2" t="s">
        <v>757</v>
      </c>
    </row>
    <row r="33" spans="1:13" ht="15" customHeight="1">
      <c r="A33" s="25"/>
      <c r="B33" s="10"/>
      <c r="C33" s="29"/>
      <c r="M33" s="2" t="s">
        <v>757</v>
      </c>
    </row>
    <row r="34" spans="1:13" ht="15" customHeight="1">
      <c r="A34" s="25"/>
      <c r="B34" s="10"/>
      <c r="C34" s="29"/>
      <c r="M34" s="2" t="s">
        <v>757</v>
      </c>
    </row>
    <row r="35" spans="1:13" ht="15" customHeight="1">
      <c r="A35" s="457" t="s">
        <v>119</v>
      </c>
      <c r="B35" s="457"/>
      <c r="C35" s="442" t="s">
        <v>45</v>
      </c>
      <c r="D35" s="453" t="str">
        <f>Resultat!$D$1</f>
        <v>Basisscenario</v>
      </c>
      <c r="E35" s="453"/>
      <c r="F35" s="453"/>
      <c r="G35" s="454" t="str">
        <f>Resultat!$G$1</f>
        <v>Stress-scenario</v>
      </c>
      <c r="H35" s="454"/>
      <c r="I35" s="454"/>
      <c r="K35" s="455" t="s">
        <v>689</v>
      </c>
      <c r="L35" s="458" t="s">
        <v>743</v>
      </c>
      <c r="M35" s="2" t="s">
        <v>757</v>
      </c>
    </row>
    <row r="36" spans="1:13" ht="15" customHeight="1">
      <c r="A36" s="457"/>
      <c r="B36" s="457"/>
      <c r="C36" s="442"/>
      <c r="D36" s="453"/>
      <c r="E36" s="453"/>
      <c r="F36" s="453"/>
      <c r="G36" s="454"/>
      <c r="H36" s="454"/>
      <c r="I36" s="454"/>
      <c r="K36" s="455"/>
      <c r="L36" s="458"/>
      <c r="M36" s="2" t="s">
        <v>757</v>
      </c>
    </row>
    <row r="37" spans="1:13" ht="15" customHeight="1">
      <c r="A37" s="457"/>
      <c r="B37" s="457"/>
      <c r="C37" s="72" t="s">
        <v>1</v>
      </c>
      <c r="D37" s="442" t="s">
        <v>22</v>
      </c>
      <c r="E37" s="442"/>
      <c r="F37" s="442"/>
      <c r="G37" s="442" t="s">
        <v>22</v>
      </c>
      <c r="H37" s="442"/>
      <c r="I37" s="442"/>
      <c r="K37" s="131"/>
      <c r="L37" s="96"/>
      <c r="M37" s="2" t="s">
        <v>757</v>
      </c>
    </row>
    <row r="38" spans="1:13" ht="15" customHeight="1">
      <c r="A38" s="457"/>
      <c r="B38" s="457"/>
      <c r="C38" s="72" t="s">
        <v>229</v>
      </c>
      <c r="D38" s="443" t="s">
        <v>229</v>
      </c>
      <c r="E38" s="443"/>
      <c r="F38" s="443"/>
      <c r="G38" s="443" t="s">
        <v>229</v>
      </c>
      <c r="H38" s="443"/>
      <c r="I38" s="443"/>
      <c r="K38" s="104"/>
      <c r="L38" s="218"/>
      <c r="M38" s="2" t="s">
        <v>757</v>
      </c>
    </row>
    <row r="39" spans="1:13" ht="15" customHeight="1">
      <c r="A39" s="457"/>
      <c r="B39" s="457"/>
      <c r="C39" s="72">
        <f>Resultat!$C$5</f>
        <v>2025</v>
      </c>
      <c r="D39" s="72">
        <f>Resultat!$D$5</f>
        <v>2026</v>
      </c>
      <c r="E39" s="72">
        <f>Resultat!$E$5</f>
        <v>2027</v>
      </c>
      <c r="F39" s="72">
        <f>Resultat!$F$5</f>
        <v>2028</v>
      </c>
      <c r="G39" s="72">
        <f>Resultat!$G$5</f>
        <v>2026</v>
      </c>
      <c r="H39" s="72">
        <f>Resultat!$H$5</f>
        <v>2027</v>
      </c>
      <c r="I39" s="72">
        <f>Resultat!$I$5</f>
        <v>2028</v>
      </c>
      <c r="K39" s="104"/>
      <c r="L39" s="96"/>
      <c r="M39" s="2" t="s">
        <v>757</v>
      </c>
    </row>
    <row r="40" spans="1:13" ht="15" customHeight="1">
      <c r="A40" s="24">
        <f>A29+1</f>
        <v>10</v>
      </c>
      <c r="B40" s="57" t="s">
        <v>124</v>
      </c>
      <c r="C40" s="368">
        <f>REA!C63</f>
        <v>0</v>
      </c>
      <c r="D40" s="368">
        <f>REA!D63</f>
        <v>0</v>
      </c>
      <c r="E40" s="368">
        <f>REA!E63</f>
        <v>0</v>
      </c>
      <c r="F40" s="368">
        <f>REA!F63</f>
        <v>0</v>
      </c>
      <c r="G40" s="368">
        <f>REA!G63</f>
        <v>0</v>
      </c>
      <c r="H40" s="368">
        <f>REA!H63</f>
        <v>0</v>
      </c>
      <c r="I40" s="368">
        <f>REA!I63</f>
        <v>0</v>
      </c>
      <c r="K40" s="104" t="s">
        <v>1470</v>
      </c>
      <c r="L40" s="96"/>
      <c r="M40" s="2" t="s">
        <v>757</v>
      </c>
    </row>
    <row r="41" spans="1:13" ht="15" customHeight="1">
      <c r="A41" s="24">
        <f>A40+1</f>
        <v>11</v>
      </c>
      <c r="B41" s="57" t="s">
        <v>1394</v>
      </c>
      <c r="C41" s="368">
        <f>REA!C65</f>
        <v>0</v>
      </c>
      <c r="D41" s="368">
        <f>REA!D65</f>
        <v>0</v>
      </c>
      <c r="E41" s="368">
        <f>REA!E65</f>
        <v>0</v>
      </c>
      <c r="F41" s="368">
        <f>REA!F65</f>
        <v>0</v>
      </c>
      <c r="G41" s="368">
        <f>REA!G65</f>
        <v>0</v>
      </c>
      <c r="H41" s="368">
        <f>REA!H65</f>
        <v>0</v>
      </c>
      <c r="I41" s="368">
        <f>REA!I65</f>
        <v>0</v>
      </c>
      <c r="J41" s="349"/>
      <c r="K41" s="135" t="s">
        <v>1471</v>
      </c>
      <c r="L41" s="356"/>
      <c r="M41" s="2" t="s">
        <v>757</v>
      </c>
    </row>
    <row r="42" spans="1:13" ht="12.95" customHeight="1">
      <c r="A42" s="101"/>
      <c r="B42" s="215"/>
      <c r="C42" s="78"/>
      <c r="D42" s="78"/>
      <c r="E42" s="78"/>
      <c r="F42" s="78"/>
      <c r="G42" s="78"/>
      <c r="H42" s="78"/>
      <c r="I42" s="78"/>
      <c r="M42" s="2" t="s">
        <v>757</v>
      </c>
    </row>
    <row r="43" spans="1:13" ht="12.75">
      <c r="A43" s="101"/>
      <c r="B43" s="215"/>
      <c r="C43" s="78"/>
      <c r="D43" s="78"/>
      <c r="E43" s="78"/>
      <c r="F43" s="78"/>
      <c r="G43" s="78"/>
      <c r="H43" s="78"/>
      <c r="I43" s="78"/>
      <c r="M43" s="2" t="s">
        <v>757</v>
      </c>
    </row>
    <row r="44" spans="1:13" ht="12.95" customHeight="1">
      <c r="A44" s="101"/>
      <c r="B44" s="28"/>
      <c r="C44" s="78"/>
      <c r="D44" s="78"/>
      <c r="E44" s="78"/>
      <c r="F44" s="78"/>
      <c r="G44" s="78"/>
      <c r="H44" s="78"/>
      <c r="I44" s="78"/>
      <c r="M44" s="2" t="s">
        <v>757</v>
      </c>
    </row>
    <row r="45" spans="1:13" ht="15" customHeight="1">
      <c r="A45" s="444" t="s">
        <v>1627</v>
      </c>
      <c r="B45" s="444"/>
      <c r="C45" s="442" t="s">
        <v>45</v>
      </c>
      <c r="D45" s="453" t="str">
        <f>Resultat!$D$1</f>
        <v>Basisscenario</v>
      </c>
      <c r="E45" s="453"/>
      <c r="F45" s="453"/>
      <c r="G45" s="454" t="str">
        <f>Resultat!$G$1</f>
        <v>Stress-scenario</v>
      </c>
      <c r="H45" s="454"/>
      <c r="I45" s="454"/>
      <c r="M45" s="2" t="s">
        <v>757</v>
      </c>
    </row>
    <row r="46" spans="1:13" ht="15" customHeight="1">
      <c r="A46" s="444"/>
      <c r="B46" s="444"/>
      <c r="C46" s="442"/>
      <c r="D46" s="453"/>
      <c r="E46" s="453"/>
      <c r="F46" s="453"/>
      <c r="G46" s="454"/>
      <c r="H46" s="454"/>
      <c r="I46" s="454"/>
      <c r="M46" s="2" t="s">
        <v>757</v>
      </c>
    </row>
    <row r="47" spans="1:13" ht="15" customHeight="1">
      <c r="A47" s="444"/>
      <c r="B47" s="444"/>
      <c r="C47" s="72" t="s">
        <v>1</v>
      </c>
      <c r="D47" s="442" t="s">
        <v>22</v>
      </c>
      <c r="E47" s="442"/>
      <c r="F47" s="442"/>
      <c r="G47" s="442" t="s">
        <v>22</v>
      </c>
      <c r="H47" s="442"/>
      <c r="I47" s="442"/>
      <c r="M47" s="2" t="s">
        <v>757</v>
      </c>
    </row>
    <row r="48" spans="1:13" ht="15" customHeight="1">
      <c r="A48" s="465"/>
      <c r="B48" s="466"/>
      <c r="C48" s="72" t="s">
        <v>229</v>
      </c>
      <c r="D48" s="443" t="s">
        <v>229</v>
      </c>
      <c r="E48" s="443"/>
      <c r="F48" s="443"/>
      <c r="G48" s="443" t="s">
        <v>229</v>
      </c>
      <c r="H48" s="443"/>
      <c r="I48" s="443"/>
      <c r="K48" s="455" t="s">
        <v>689</v>
      </c>
      <c r="L48" s="455" t="s">
        <v>760</v>
      </c>
      <c r="M48" s="2" t="s">
        <v>757</v>
      </c>
    </row>
    <row r="49" spans="1:13" ht="15" customHeight="1">
      <c r="A49" s="465"/>
      <c r="B49" s="466"/>
      <c r="C49" s="72">
        <f>Resultat!$C$5</f>
        <v>2025</v>
      </c>
      <c r="D49" s="72">
        <f>Resultat!$D$5</f>
        <v>2026</v>
      </c>
      <c r="E49" s="72">
        <f>Resultat!$E$5</f>
        <v>2027</v>
      </c>
      <c r="F49" s="72">
        <f>Resultat!$F$5</f>
        <v>2028</v>
      </c>
      <c r="G49" s="72">
        <f>Resultat!$G$5</f>
        <v>2026</v>
      </c>
      <c r="H49" s="72">
        <f>Resultat!$H$5</f>
        <v>2027</v>
      </c>
      <c r="I49" s="72">
        <f>Resultat!$I$5</f>
        <v>2028</v>
      </c>
      <c r="K49" s="455"/>
      <c r="L49" s="455"/>
      <c r="M49" s="2" t="s">
        <v>757</v>
      </c>
    </row>
    <row r="50" spans="1:13" ht="15" customHeight="1">
      <c r="A50" s="48">
        <f>A41+1</f>
        <v>12</v>
      </c>
      <c r="B50" s="12" t="s">
        <v>134</v>
      </c>
      <c r="C50" s="58"/>
      <c r="D50" s="58"/>
      <c r="E50" s="58"/>
      <c r="F50" s="58"/>
      <c r="G50" s="58"/>
      <c r="H50" s="58"/>
      <c r="I50" s="58"/>
      <c r="K50" s="131" t="s">
        <v>344</v>
      </c>
      <c r="L50" s="217" t="s">
        <v>761</v>
      </c>
      <c r="M50" s="2" t="s">
        <v>757</v>
      </c>
    </row>
    <row r="51" spans="1:13" ht="15" customHeight="1">
      <c r="A51" s="48" t="str">
        <f>$A$50&amp;"."&amp;1</f>
        <v>12.1</v>
      </c>
      <c r="B51" s="94" t="s">
        <v>687</v>
      </c>
      <c r="C51" s="58"/>
      <c r="D51" s="58"/>
      <c r="E51" s="58"/>
      <c r="F51" s="58"/>
      <c r="G51" s="58"/>
      <c r="H51" s="58"/>
      <c r="I51" s="58"/>
      <c r="K51" s="104" t="s">
        <v>345</v>
      </c>
      <c r="L51" s="96"/>
      <c r="M51" s="2" t="s">
        <v>757</v>
      </c>
    </row>
    <row r="52" spans="1:13" ht="15" customHeight="1">
      <c r="A52" s="48" t="str">
        <f>$A$50&amp;"."&amp;2</f>
        <v>12.2</v>
      </c>
      <c r="B52" s="94" t="s">
        <v>688</v>
      </c>
      <c r="C52" s="58"/>
      <c r="D52" s="58"/>
      <c r="E52" s="58"/>
      <c r="F52" s="58"/>
      <c r="G52" s="58"/>
      <c r="H52" s="58"/>
      <c r="I52" s="58"/>
      <c r="K52" s="104" t="s">
        <v>346</v>
      </c>
      <c r="L52" s="96"/>
      <c r="M52" s="2" t="s">
        <v>757</v>
      </c>
    </row>
    <row r="53" spans="1:13" ht="15" customHeight="1">
      <c r="A53" s="48">
        <f>A50+1</f>
        <v>13</v>
      </c>
      <c r="B53" s="8" t="s">
        <v>204</v>
      </c>
      <c r="C53" s="40">
        <f>SUM(C54:C57)</f>
        <v>0</v>
      </c>
      <c r="D53" s="40">
        <f t="shared" ref="D53:I53" si="3">SUM(D54:D57)</f>
        <v>0</v>
      </c>
      <c r="E53" s="40">
        <f t="shared" si="3"/>
        <v>0</v>
      </c>
      <c r="F53" s="40">
        <f t="shared" si="3"/>
        <v>0</v>
      </c>
      <c r="G53" s="40">
        <f t="shared" si="3"/>
        <v>0</v>
      </c>
      <c r="H53" s="40">
        <f t="shared" si="3"/>
        <v>0</v>
      </c>
      <c r="I53" s="40">
        <f t="shared" si="3"/>
        <v>0</v>
      </c>
      <c r="K53" s="104" t="s">
        <v>347</v>
      </c>
      <c r="L53" s="96" t="s">
        <v>958</v>
      </c>
      <c r="M53" s="2" t="s">
        <v>757</v>
      </c>
    </row>
    <row r="54" spans="1:13" ht="15" customHeight="1">
      <c r="A54" s="24" t="str">
        <f>$A53&amp;"."&amp;1</f>
        <v>13.1</v>
      </c>
      <c r="B54" s="11" t="s">
        <v>160</v>
      </c>
      <c r="C54" s="377"/>
      <c r="D54" s="58"/>
      <c r="E54" s="58"/>
      <c r="F54" s="58"/>
      <c r="G54" s="58"/>
      <c r="H54" s="58"/>
      <c r="I54" s="58"/>
      <c r="K54" s="131" t="s">
        <v>348</v>
      </c>
      <c r="L54" s="204" t="s">
        <v>959</v>
      </c>
      <c r="M54" s="2" t="s">
        <v>757</v>
      </c>
    </row>
    <row r="55" spans="1:13" ht="15" customHeight="1">
      <c r="A55" s="24" t="str">
        <f>$A53&amp;"."&amp;2</f>
        <v>13.2</v>
      </c>
      <c r="B55" s="11" t="s">
        <v>963</v>
      </c>
      <c r="C55" s="377"/>
      <c r="D55" s="58"/>
      <c r="E55" s="58"/>
      <c r="F55" s="58"/>
      <c r="G55" s="58"/>
      <c r="H55" s="58"/>
      <c r="I55" s="58"/>
      <c r="K55" s="135" t="s">
        <v>1516</v>
      </c>
      <c r="L55" s="209" t="s">
        <v>960</v>
      </c>
      <c r="M55" s="2" t="s">
        <v>757</v>
      </c>
    </row>
    <row r="56" spans="1:13" ht="15" customHeight="1">
      <c r="A56" s="24" t="str">
        <f>$A53&amp;"."&amp;3</f>
        <v>13.3</v>
      </c>
      <c r="B56" s="11" t="s">
        <v>143</v>
      </c>
      <c r="C56" s="377"/>
      <c r="D56" s="58"/>
      <c r="E56" s="58"/>
      <c r="F56" s="58"/>
      <c r="G56" s="58"/>
      <c r="H56" s="58"/>
      <c r="I56" s="58"/>
      <c r="K56" s="104" t="s">
        <v>349</v>
      </c>
      <c r="L56" s="96" t="s">
        <v>961</v>
      </c>
      <c r="M56" s="2" t="s">
        <v>757</v>
      </c>
    </row>
    <row r="57" spans="1:13" ht="15" customHeight="1">
      <c r="A57" s="24" t="str">
        <f>$A53&amp;"."&amp;4</f>
        <v>13.4</v>
      </c>
      <c r="B57" s="11" t="s">
        <v>133</v>
      </c>
      <c r="C57" s="377"/>
      <c r="D57" s="58"/>
      <c r="E57" s="58"/>
      <c r="F57" s="58"/>
      <c r="G57" s="58"/>
      <c r="H57" s="58"/>
      <c r="I57" s="58"/>
      <c r="K57" s="135" t="s">
        <v>350</v>
      </c>
      <c r="L57" s="99" t="s">
        <v>962</v>
      </c>
      <c r="M57" s="2" t="s">
        <v>757</v>
      </c>
    </row>
    <row r="58" spans="1:13" ht="12.95" customHeight="1">
      <c r="A58" s="14" t="s">
        <v>783</v>
      </c>
      <c r="B58" s="19"/>
      <c r="C58" s="3"/>
      <c r="D58" s="3"/>
      <c r="J58" s="5"/>
      <c r="K58" s="470" t="s">
        <v>786</v>
      </c>
      <c r="L58" s="470"/>
      <c r="M58" s="2" t="s">
        <v>757</v>
      </c>
    </row>
    <row r="59" spans="1:13" ht="27.75" customHeight="1">
      <c r="A59" s="101" t="s">
        <v>784</v>
      </c>
      <c r="B59" s="19"/>
      <c r="C59" s="3"/>
      <c r="D59" s="3"/>
      <c r="K59" s="471" t="s">
        <v>785</v>
      </c>
      <c r="L59" s="471"/>
      <c r="M59" s="2" t="s">
        <v>757</v>
      </c>
    </row>
    <row r="60" spans="1:13" ht="12.75">
      <c r="A60" s="101"/>
      <c r="B60" s="19"/>
      <c r="C60" s="3"/>
      <c r="D60" s="3"/>
      <c r="K60" s="266"/>
      <c r="L60" s="266"/>
    </row>
    <row r="61" spans="1:13" ht="15" customHeight="1">
      <c r="A61" s="467" t="s">
        <v>1249</v>
      </c>
      <c r="B61" s="467"/>
      <c r="C61" s="442" t="s">
        <v>45</v>
      </c>
      <c r="D61" s="453" t="str">
        <f>Resultat!$D$1</f>
        <v>Basisscenario</v>
      </c>
      <c r="E61" s="453"/>
      <c r="F61" s="453"/>
      <c r="G61" s="454" t="str">
        <f>Resultat!$G$1</f>
        <v>Stress-scenario</v>
      </c>
      <c r="H61" s="454"/>
      <c r="I61" s="454"/>
      <c r="K61" s="266"/>
      <c r="L61" s="266"/>
    </row>
    <row r="62" spans="1:13" ht="15" customHeight="1">
      <c r="A62" s="467"/>
      <c r="B62" s="467"/>
      <c r="C62" s="442"/>
      <c r="D62" s="453"/>
      <c r="E62" s="453"/>
      <c r="F62" s="453"/>
      <c r="G62" s="454"/>
      <c r="H62" s="454"/>
      <c r="I62" s="454"/>
      <c r="K62" s="266"/>
      <c r="L62" s="266"/>
    </row>
    <row r="63" spans="1:13" ht="15" customHeight="1">
      <c r="A63" s="467"/>
      <c r="B63" s="467"/>
      <c r="C63" s="72" t="s">
        <v>1</v>
      </c>
      <c r="D63" s="442" t="s">
        <v>22</v>
      </c>
      <c r="E63" s="442"/>
      <c r="F63" s="442"/>
      <c r="G63" s="442" t="s">
        <v>22</v>
      </c>
      <c r="H63" s="442"/>
      <c r="I63" s="442"/>
      <c r="K63" s="455" t="s">
        <v>689</v>
      </c>
      <c r="L63" s="458" t="s">
        <v>743</v>
      </c>
    </row>
    <row r="64" spans="1:13" ht="15" customHeight="1">
      <c r="A64" s="468"/>
      <c r="B64" s="469"/>
      <c r="C64" s="72" t="s">
        <v>229</v>
      </c>
      <c r="D64" s="443" t="s">
        <v>229</v>
      </c>
      <c r="E64" s="443"/>
      <c r="F64" s="443"/>
      <c r="G64" s="443" t="s">
        <v>229</v>
      </c>
      <c r="H64" s="443"/>
      <c r="I64" s="443"/>
      <c r="K64" s="455"/>
      <c r="L64" s="458"/>
    </row>
    <row r="65" spans="1:13" ht="15" customHeight="1">
      <c r="A65" s="468"/>
      <c r="B65" s="469"/>
      <c r="C65" s="72">
        <f>Resultat!$C$5</f>
        <v>2025</v>
      </c>
      <c r="D65" s="72">
        <f>Resultat!$D$5</f>
        <v>2026</v>
      </c>
      <c r="E65" s="72">
        <f>Resultat!$E$5</f>
        <v>2027</v>
      </c>
      <c r="F65" s="72">
        <f>Resultat!$F$5</f>
        <v>2028</v>
      </c>
      <c r="G65" s="72">
        <f>Resultat!$G$5</f>
        <v>2026</v>
      </c>
      <c r="H65" s="72">
        <f>Resultat!$H$5</f>
        <v>2027</v>
      </c>
      <c r="I65" s="72">
        <f>Resultat!$I$5</f>
        <v>2028</v>
      </c>
      <c r="K65" s="131"/>
      <c r="L65" s="96"/>
    </row>
    <row r="66" spans="1:13" ht="15" customHeight="1">
      <c r="A66" s="91"/>
      <c r="B66" s="171" t="s">
        <v>1121</v>
      </c>
      <c r="C66" s="268"/>
      <c r="D66" s="268"/>
      <c r="E66" s="268"/>
      <c r="F66" s="268"/>
      <c r="G66" s="268"/>
      <c r="H66" s="268"/>
      <c r="I66" s="268"/>
      <c r="K66" s="104"/>
      <c r="L66" s="218"/>
    </row>
    <row r="67" spans="1:13" ht="15" customHeight="1">
      <c r="A67" s="91">
        <f>A53+1</f>
        <v>14</v>
      </c>
      <c r="B67" s="90" t="s">
        <v>1103</v>
      </c>
      <c r="C67" s="384"/>
      <c r="D67" s="384"/>
      <c r="E67" s="384"/>
      <c r="F67" s="384"/>
      <c r="G67" s="384"/>
      <c r="H67" s="384"/>
      <c r="I67" s="384"/>
      <c r="K67" s="104" t="s">
        <v>1106</v>
      </c>
      <c r="L67" s="96"/>
    </row>
    <row r="68" spans="1:13" ht="15" customHeight="1">
      <c r="A68" s="91">
        <f t="shared" ref="A68:A70" si="4">A67+1</f>
        <v>15</v>
      </c>
      <c r="B68" s="90" t="s">
        <v>1104</v>
      </c>
      <c r="C68" s="384"/>
      <c r="D68" s="384"/>
      <c r="E68" s="384"/>
      <c r="F68" s="384"/>
      <c r="G68" s="384"/>
      <c r="H68" s="384"/>
      <c r="I68" s="384"/>
      <c r="K68" s="104" t="s">
        <v>1107</v>
      </c>
      <c r="L68" s="96"/>
    </row>
    <row r="69" spans="1:13" ht="15" customHeight="1">
      <c r="A69" s="123">
        <f t="shared" si="4"/>
        <v>16</v>
      </c>
      <c r="B69" s="90" t="s">
        <v>1105</v>
      </c>
      <c r="C69" s="58"/>
      <c r="D69" s="58"/>
      <c r="E69" s="58"/>
      <c r="F69" s="58"/>
      <c r="G69" s="58"/>
      <c r="H69" s="58"/>
      <c r="I69" s="58"/>
      <c r="K69" s="104" t="s">
        <v>1518</v>
      </c>
      <c r="L69" s="96"/>
    </row>
    <row r="70" spans="1:13" ht="15" customHeight="1">
      <c r="A70" s="123">
        <f t="shared" si="4"/>
        <v>17</v>
      </c>
      <c r="B70" s="90" t="s">
        <v>1108</v>
      </c>
      <c r="C70" s="40">
        <f t="shared" ref="C70:I70" si="5">IF(C68=0,0,C69/C68*100)</f>
        <v>0</v>
      </c>
      <c r="D70" s="40">
        <f t="shared" si="5"/>
        <v>0</v>
      </c>
      <c r="E70" s="40">
        <f t="shared" si="5"/>
        <v>0</v>
      </c>
      <c r="F70" s="40">
        <f t="shared" si="5"/>
        <v>0</v>
      </c>
      <c r="G70" s="40">
        <f t="shared" si="5"/>
        <v>0</v>
      </c>
      <c r="H70" s="40">
        <f t="shared" si="5"/>
        <v>0</v>
      </c>
      <c r="I70" s="40">
        <f t="shared" si="5"/>
        <v>0</v>
      </c>
      <c r="K70" s="135" t="s">
        <v>1517</v>
      </c>
      <c r="L70" s="99"/>
    </row>
    <row r="71" spans="1:13" ht="12.75">
      <c r="A71" s="101"/>
      <c r="B71" s="19"/>
      <c r="C71" s="3"/>
      <c r="D71" s="3"/>
      <c r="K71" s="266"/>
      <c r="L71" s="266"/>
    </row>
    <row r="72" spans="1:13" ht="12.95" customHeight="1">
      <c r="A72" s="25"/>
      <c r="B72" s="15"/>
      <c r="M72" s="2" t="s">
        <v>757</v>
      </c>
    </row>
    <row r="73" spans="1:13" ht="15" customHeight="1">
      <c r="A73" s="444" t="s">
        <v>140</v>
      </c>
      <c r="B73" s="444"/>
      <c r="C73" s="442" t="s">
        <v>45</v>
      </c>
      <c r="D73" s="453" t="str">
        <f>Resultat!$D$1</f>
        <v>Basisscenario</v>
      </c>
      <c r="E73" s="453"/>
      <c r="F73" s="453"/>
      <c r="G73" s="454" t="str">
        <f>Resultat!$G$1</f>
        <v>Stress-scenario</v>
      </c>
      <c r="H73" s="454"/>
      <c r="I73" s="454"/>
      <c r="M73" s="2" t="s">
        <v>757</v>
      </c>
    </row>
    <row r="74" spans="1:13" ht="15" customHeight="1">
      <c r="A74" s="444"/>
      <c r="B74" s="444"/>
      <c r="C74" s="442"/>
      <c r="D74" s="453"/>
      <c r="E74" s="453"/>
      <c r="F74" s="453"/>
      <c r="G74" s="454"/>
      <c r="H74" s="454"/>
      <c r="I74" s="454"/>
      <c r="M74" s="2" t="s">
        <v>757</v>
      </c>
    </row>
    <row r="75" spans="1:13" ht="15" customHeight="1">
      <c r="A75" s="444"/>
      <c r="B75" s="444"/>
      <c r="C75" s="72" t="s">
        <v>1</v>
      </c>
      <c r="D75" s="442" t="s">
        <v>22</v>
      </c>
      <c r="E75" s="442"/>
      <c r="F75" s="442"/>
      <c r="G75" s="442" t="s">
        <v>22</v>
      </c>
      <c r="H75" s="442"/>
      <c r="I75" s="442"/>
      <c r="K75" s="455" t="s">
        <v>689</v>
      </c>
      <c r="L75" s="458" t="s">
        <v>743</v>
      </c>
      <c r="M75" s="2" t="s">
        <v>757</v>
      </c>
    </row>
    <row r="76" spans="1:13" ht="15" customHeight="1">
      <c r="A76" s="465"/>
      <c r="B76" s="466"/>
      <c r="C76" s="72" t="s">
        <v>229</v>
      </c>
      <c r="D76" s="443" t="s">
        <v>229</v>
      </c>
      <c r="E76" s="443"/>
      <c r="F76" s="443"/>
      <c r="G76" s="443" t="s">
        <v>229</v>
      </c>
      <c r="H76" s="443"/>
      <c r="I76" s="443"/>
      <c r="K76" s="455"/>
      <c r="L76" s="458"/>
      <c r="M76" s="2" t="s">
        <v>757</v>
      </c>
    </row>
    <row r="77" spans="1:13" ht="15" customHeight="1">
      <c r="A77" s="465"/>
      <c r="B77" s="466"/>
      <c r="C77" s="72">
        <f>Resultat!$C$5</f>
        <v>2025</v>
      </c>
      <c r="D77" s="72">
        <f>Resultat!$D$5</f>
        <v>2026</v>
      </c>
      <c r="E77" s="72">
        <f>Resultat!$E$5</f>
        <v>2027</v>
      </c>
      <c r="F77" s="72">
        <f>Resultat!$F$5</f>
        <v>2028</v>
      </c>
      <c r="G77" s="72">
        <f>Resultat!$G$5</f>
        <v>2026</v>
      </c>
      <c r="H77" s="72">
        <f>Resultat!$H$5</f>
        <v>2027</v>
      </c>
      <c r="I77" s="72">
        <f>Resultat!$I$5</f>
        <v>2028</v>
      </c>
      <c r="K77" s="131"/>
      <c r="L77" s="96"/>
      <c r="M77" s="2" t="s">
        <v>757</v>
      </c>
    </row>
    <row r="78" spans="1:13" ht="15" customHeight="1">
      <c r="A78" s="48">
        <f>A70+1</f>
        <v>18</v>
      </c>
      <c r="B78" s="22" t="s">
        <v>126</v>
      </c>
      <c r="C78" s="50">
        <f t="shared" ref="C78:I78" si="6">C19</f>
        <v>0</v>
      </c>
      <c r="D78" s="50">
        <f t="shared" si="6"/>
        <v>0</v>
      </c>
      <c r="E78" s="50">
        <f t="shared" si="6"/>
        <v>0</v>
      </c>
      <c r="F78" s="50">
        <f t="shared" si="6"/>
        <v>0</v>
      </c>
      <c r="G78" s="50">
        <f t="shared" si="6"/>
        <v>0</v>
      </c>
      <c r="H78" s="50">
        <f t="shared" si="6"/>
        <v>0</v>
      </c>
      <c r="I78" s="50">
        <f t="shared" si="6"/>
        <v>0</v>
      </c>
      <c r="K78" s="104"/>
      <c r="L78" s="218"/>
      <c r="M78" s="2" t="s">
        <v>757</v>
      </c>
    </row>
    <row r="79" spans="1:13" ht="15" customHeight="1">
      <c r="A79" s="48">
        <f>A78+1</f>
        <v>19</v>
      </c>
      <c r="B79" s="35" t="s">
        <v>141</v>
      </c>
      <c r="C79" s="369"/>
      <c r="D79" s="58"/>
      <c r="E79" s="58"/>
      <c r="F79" s="58"/>
      <c r="G79" s="58"/>
      <c r="H79" s="58"/>
      <c r="I79" s="58"/>
      <c r="K79" s="104" t="s">
        <v>351</v>
      </c>
      <c r="L79" s="96" t="s">
        <v>964</v>
      </c>
      <c r="M79" s="2" t="s">
        <v>757</v>
      </c>
    </row>
    <row r="80" spans="1:13" ht="15" customHeight="1">
      <c r="A80" s="48">
        <f t="shared" ref="A80" si="7">A79+1</f>
        <v>20</v>
      </c>
      <c r="B80" s="35" t="s">
        <v>144</v>
      </c>
      <c r="C80" s="55">
        <f>IF(C79=0,0,C78/C79*100)</f>
        <v>0</v>
      </c>
      <c r="D80" s="55">
        <f t="shared" ref="D80:I80" si="8">IF(D79=0,0,D78/D79*100)</f>
        <v>0</v>
      </c>
      <c r="E80" s="55">
        <f t="shared" si="8"/>
        <v>0</v>
      </c>
      <c r="F80" s="55">
        <f t="shared" si="8"/>
        <v>0</v>
      </c>
      <c r="G80" s="55">
        <f t="shared" si="8"/>
        <v>0</v>
      </c>
      <c r="H80" s="55">
        <f t="shared" si="8"/>
        <v>0</v>
      </c>
      <c r="I80" s="55">
        <f t="shared" si="8"/>
        <v>0</v>
      </c>
      <c r="K80" s="104" t="s">
        <v>352</v>
      </c>
      <c r="L80" s="96" t="s">
        <v>965</v>
      </c>
      <c r="M80" s="2" t="s">
        <v>757</v>
      </c>
    </row>
    <row r="81" spans="1:13" ht="15" customHeight="1">
      <c r="A81" s="48">
        <f>A80+1</f>
        <v>21</v>
      </c>
      <c r="B81" s="214" t="s">
        <v>967</v>
      </c>
      <c r="C81" s="385"/>
      <c r="D81" s="58"/>
      <c r="E81" s="58"/>
      <c r="F81" s="58"/>
      <c r="G81" s="58"/>
      <c r="H81" s="58"/>
      <c r="I81" s="58"/>
      <c r="K81" s="135" t="s">
        <v>353</v>
      </c>
      <c r="L81" s="99" t="s">
        <v>966</v>
      </c>
      <c r="M81" s="2" t="s">
        <v>757</v>
      </c>
    </row>
    <row r="82" spans="1:13" ht="15" customHeight="1">
      <c r="A82" s="122" t="s">
        <v>787</v>
      </c>
      <c r="B82" s="38"/>
      <c r="C82" s="32"/>
      <c r="M82" s="2" t="s">
        <v>757</v>
      </c>
    </row>
    <row r="83" spans="1:13" ht="15" customHeight="1">
      <c r="A83" s="125"/>
      <c r="B83" s="38"/>
      <c r="C83" s="32"/>
      <c r="M83" s="2" t="s">
        <v>757</v>
      </c>
    </row>
    <row r="84" spans="1:13" ht="15" customHeight="1">
      <c r="A84" s="25"/>
      <c r="B84" s="15"/>
      <c r="M84" s="2" t="s">
        <v>757</v>
      </c>
    </row>
    <row r="85" spans="1:13" ht="15" customHeight="1">
      <c r="A85" s="459" t="s">
        <v>230</v>
      </c>
      <c r="B85" s="460"/>
      <c r="C85" s="442" t="s">
        <v>45</v>
      </c>
      <c r="D85" s="453" t="str">
        <f>Resultat!$D$1</f>
        <v>Basisscenario</v>
      </c>
      <c r="E85" s="453"/>
      <c r="F85" s="453"/>
      <c r="G85" s="454" t="str">
        <f>Resultat!$G$1</f>
        <v>Stress-scenario</v>
      </c>
      <c r="H85" s="454"/>
      <c r="I85" s="454"/>
      <c r="J85" s="15"/>
      <c r="K85" s="44" t="s">
        <v>171</v>
      </c>
      <c r="M85" s="2" t="s">
        <v>757</v>
      </c>
    </row>
    <row r="86" spans="1:13" ht="15" customHeight="1">
      <c r="A86" s="461"/>
      <c r="B86" s="462"/>
      <c r="C86" s="442"/>
      <c r="D86" s="453"/>
      <c r="E86" s="453"/>
      <c r="F86" s="453"/>
      <c r="G86" s="454"/>
      <c r="H86" s="454"/>
      <c r="I86" s="454"/>
      <c r="J86" s="15"/>
      <c r="K86" s="15"/>
    </row>
    <row r="87" spans="1:13" ht="15" customHeight="1">
      <c r="A87" s="461"/>
      <c r="B87" s="462"/>
      <c r="C87" s="72" t="s">
        <v>50</v>
      </c>
      <c r="D87" s="443" t="s">
        <v>50</v>
      </c>
      <c r="E87" s="443"/>
      <c r="F87" s="443"/>
      <c r="G87" s="443" t="s">
        <v>50</v>
      </c>
      <c r="H87" s="443"/>
      <c r="I87" s="443"/>
      <c r="J87" s="15"/>
      <c r="K87" s="445" t="s">
        <v>689</v>
      </c>
      <c r="L87" s="458" t="s">
        <v>743</v>
      </c>
      <c r="M87" s="2" t="s">
        <v>757</v>
      </c>
    </row>
    <row r="88" spans="1:13" ht="15" customHeight="1">
      <c r="A88" s="463"/>
      <c r="B88" s="464"/>
      <c r="C88" s="72">
        <f>Resultat!$C$5</f>
        <v>2025</v>
      </c>
      <c r="D88" s="72">
        <f>Resultat!$D$5</f>
        <v>2026</v>
      </c>
      <c r="E88" s="72">
        <f>Resultat!$E$5</f>
        <v>2027</v>
      </c>
      <c r="F88" s="72">
        <f>Resultat!$F$5</f>
        <v>2028</v>
      </c>
      <c r="G88" s="72">
        <f>Resultat!$G$5</f>
        <v>2026</v>
      </c>
      <c r="H88" s="72">
        <f>Resultat!$H$5</f>
        <v>2027</v>
      </c>
      <c r="I88" s="72">
        <f>Resultat!$I$5</f>
        <v>2028</v>
      </c>
      <c r="J88" s="15"/>
      <c r="K88" s="446"/>
      <c r="L88" s="458"/>
      <c r="M88" s="2" t="s">
        <v>757</v>
      </c>
    </row>
    <row r="89" spans="1:13" ht="15" customHeight="1">
      <c r="A89" s="48">
        <f>A81+1</f>
        <v>22</v>
      </c>
      <c r="B89" s="159" t="str">
        <f>B6</f>
        <v xml:space="preserve">Egentlig kernekapital </v>
      </c>
      <c r="C89" s="389">
        <f t="shared" ref="C89:I89" si="9">IF(C40=0,0,C6/C40*100)</f>
        <v>0</v>
      </c>
      <c r="D89" s="389">
        <f t="shared" si="9"/>
        <v>0</v>
      </c>
      <c r="E89" s="389">
        <f t="shared" si="9"/>
        <v>0</v>
      </c>
      <c r="F89" s="389">
        <f t="shared" si="9"/>
        <v>0</v>
      </c>
      <c r="G89" s="389">
        <f t="shared" si="9"/>
        <v>0</v>
      </c>
      <c r="H89" s="389">
        <f t="shared" si="9"/>
        <v>0</v>
      </c>
      <c r="I89" s="389">
        <f t="shared" si="9"/>
        <v>0</v>
      </c>
      <c r="J89" s="136"/>
      <c r="K89" s="102" t="s">
        <v>354</v>
      </c>
      <c r="L89" s="96"/>
      <c r="M89" s="2" t="s">
        <v>757</v>
      </c>
    </row>
    <row r="90" spans="1:13" ht="15" customHeight="1">
      <c r="A90" s="48">
        <f t="shared" ref="A90:A94" si="10">A89+1</f>
        <v>23</v>
      </c>
      <c r="B90" s="159" t="str">
        <f>B19</f>
        <v xml:space="preserve">Kernekapital </v>
      </c>
      <c r="C90" s="389">
        <f t="shared" ref="C90:I90" si="11">IF(C40=0,0,C19/C40*100)</f>
        <v>0</v>
      </c>
      <c r="D90" s="389">
        <f t="shared" si="11"/>
        <v>0</v>
      </c>
      <c r="E90" s="389">
        <f t="shared" si="11"/>
        <v>0</v>
      </c>
      <c r="F90" s="389">
        <f t="shared" si="11"/>
        <v>0</v>
      </c>
      <c r="G90" s="389">
        <f t="shared" si="11"/>
        <v>0</v>
      </c>
      <c r="H90" s="389">
        <f t="shared" si="11"/>
        <v>0</v>
      </c>
      <c r="I90" s="389">
        <f t="shared" si="11"/>
        <v>0</v>
      </c>
      <c r="J90" s="136"/>
      <c r="K90" s="102" t="s">
        <v>355</v>
      </c>
      <c r="L90" s="96"/>
      <c r="M90" s="2" t="s">
        <v>757</v>
      </c>
    </row>
    <row r="91" spans="1:13" ht="15" customHeight="1">
      <c r="A91" s="48">
        <f t="shared" si="10"/>
        <v>24</v>
      </c>
      <c r="B91" s="159" t="str">
        <f>B25</f>
        <v xml:space="preserve">Kapitalgrundlag </v>
      </c>
      <c r="C91" s="389">
        <f t="shared" ref="C91:I91" si="12">IF(C40=0,0,C25/C40*100)</f>
        <v>0</v>
      </c>
      <c r="D91" s="389">
        <f t="shared" si="12"/>
        <v>0</v>
      </c>
      <c r="E91" s="389">
        <f t="shared" si="12"/>
        <v>0</v>
      </c>
      <c r="F91" s="389">
        <f t="shared" si="12"/>
        <v>0</v>
      </c>
      <c r="G91" s="389">
        <f t="shared" si="12"/>
        <v>0</v>
      </c>
      <c r="H91" s="389">
        <f t="shared" si="12"/>
        <v>0</v>
      </c>
      <c r="I91" s="389">
        <f t="shared" si="12"/>
        <v>0</v>
      </c>
      <c r="J91" s="136"/>
      <c r="K91" s="102" t="s">
        <v>356</v>
      </c>
      <c r="L91" s="96"/>
      <c r="M91" s="2" t="s">
        <v>757</v>
      </c>
    </row>
    <row r="92" spans="1:13" ht="15" customHeight="1">
      <c r="A92" s="48">
        <f>A91+1</f>
        <v>25</v>
      </c>
      <c r="B92" s="159" t="s">
        <v>1511</v>
      </c>
      <c r="C92" s="389">
        <f t="shared" ref="C92:I92" si="13">IF(C41=0,0,C27/C41*100)</f>
        <v>0</v>
      </c>
      <c r="D92" s="389">
        <f t="shared" si="13"/>
        <v>0</v>
      </c>
      <c r="E92" s="389">
        <f t="shared" si="13"/>
        <v>0</v>
      </c>
      <c r="F92" s="389">
        <f t="shared" si="13"/>
        <v>0</v>
      </c>
      <c r="G92" s="389">
        <f t="shared" si="13"/>
        <v>0</v>
      </c>
      <c r="H92" s="389">
        <f t="shared" si="13"/>
        <v>0</v>
      </c>
      <c r="I92" s="389">
        <f t="shared" si="13"/>
        <v>0</v>
      </c>
      <c r="J92" s="136"/>
      <c r="K92" s="102" t="s">
        <v>1483</v>
      </c>
      <c r="L92" s="96"/>
      <c r="M92" s="2" t="s">
        <v>757</v>
      </c>
    </row>
    <row r="93" spans="1:13" ht="15" customHeight="1">
      <c r="A93" s="48">
        <f t="shared" si="10"/>
        <v>26</v>
      </c>
      <c r="B93" s="159" t="s">
        <v>1512</v>
      </c>
      <c r="C93" s="389">
        <f t="shared" ref="C93:I93" si="14">IF(C41=0,0,C28/C41*100)</f>
        <v>0</v>
      </c>
      <c r="D93" s="389">
        <f t="shared" si="14"/>
        <v>0</v>
      </c>
      <c r="E93" s="389">
        <f t="shared" si="14"/>
        <v>0</v>
      </c>
      <c r="F93" s="389">
        <f t="shared" si="14"/>
        <v>0</v>
      </c>
      <c r="G93" s="389">
        <f t="shared" si="14"/>
        <v>0</v>
      </c>
      <c r="H93" s="389">
        <f t="shared" si="14"/>
        <v>0</v>
      </c>
      <c r="I93" s="389">
        <f t="shared" si="14"/>
        <v>0</v>
      </c>
      <c r="J93" s="136"/>
      <c r="K93" s="102" t="s">
        <v>1481</v>
      </c>
      <c r="L93" s="96"/>
      <c r="M93" s="2" t="s">
        <v>757</v>
      </c>
    </row>
    <row r="94" spans="1:13" ht="15" customHeight="1">
      <c r="A94" s="48">
        <f t="shared" si="10"/>
        <v>27</v>
      </c>
      <c r="B94" s="159" t="s">
        <v>1513</v>
      </c>
      <c r="C94" s="389">
        <f t="shared" ref="C94:I94" si="15">IF(C41=0,0,C29/C41*100)</f>
        <v>0</v>
      </c>
      <c r="D94" s="389">
        <f t="shared" si="15"/>
        <v>0</v>
      </c>
      <c r="E94" s="389">
        <f t="shared" si="15"/>
        <v>0</v>
      </c>
      <c r="F94" s="389">
        <f t="shared" si="15"/>
        <v>0</v>
      </c>
      <c r="G94" s="389">
        <f t="shared" si="15"/>
        <v>0</v>
      </c>
      <c r="H94" s="389">
        <f t="shared" si="15"/>
        <v>0</v>
      </c>
      <c r="I94" s="389">
        <f t="shared" si="15"/>
        <v>0</v>
      </c>
      <c r="J94" s="136"/>
      <c r="K94" s="102" t="s">
        <v>1482</v>
      </c>
      <c r="L94" s="96"/>
      <c r="M94" s="2" t="s">
        <v>757</v>
      </c>
    </row>
    <row r="95" spans="1:13" ht="15" customHeight="1">
      <c r="A95" s="41"/>
      <c r="B95" s="159"/>
      <c r="C95" s="159"/>
      <c r="D95" s="159"/>
      <c r="E95" s="159"/>
      <c r="F95" s="159"/>
      <c r="G95" s="159"/>
      <c r="H95" s="159"/>
      <c r="I95" s="159"/>
      <c r="J95" s="136"/>
      <c r="K95" s="390"/>
      <c r="L95" s="96"/>
      <c r="M95" s="2" t="s">
        <v>757</v>
      </c>
    </row>
    <row r="96" spans="1:13" ht="15" customHeight="1">
      <c r="A96" s="48">
        <f>A94+1</f>
        <v>28</v>
      </c>
      <c r="B96" s="90" t="s">
        <v>207</v>
      </c>
      <c r="C96" s="374">
        <f t="shared" ref="C96:I96" si="16">IF(C40=0,0,C50/C40*100)</f>
        <v>0</v>
      </c>
      <c r="D96" s="374">
        <f t="shared" si="16"/>
        <v>0</v>
      </c>
      <c r="E96" s="374">
        <f t="shared" si="16"/>
        <v>0</v>
      </c>
      <c r="F96" s="374">
        <f t="shared" si="16"/>
        <v>0</v>
      </c>
      <c r="G96" s="374">
        <f t="shared" si="16"/>
        <v>0</v>
      </c>
      <c r="H96" s="374">
        <f t="shared" si="16"/>
        <v>0</v>
      </c>
      <c r="I96" s="374">
        <f t="shared" si="16"/>
        <v>0</v>
      </c>
      <c r="J96" s="15"/>
      <c r="K96" s="104" t="s">
        <v>357</v>
      </c>
      <c r="L96" s="96"/>
      <c r="M96" s="2" t="s">
        <v>757</v>
      </c>
    </row>
    <row r="97" spans="1:13" ht="15" customHeight="1">
      <c r="A97" s="48" t="str">
        <f>$A$96&amp;"."&amp;1</f>
        <v>28.1</v>
      </c>
      <c r="B97" s="12" t="s">
        <v>208</v>
      </c>
      <c r="C97" s="374">
        <f t="shared" ref="C97:I97" si="17">IF(C40=0,0,C51/C40*100)</f>
        <v>0</v>
      </c>
      <c r="D97" s="374">
        <f t="shared" si="17"/>
        <v>0</v>
      </c>
      <c r="E97" s="374">
        <f t="shared" si="17"/>
        <v>0</v>
      </c>
      <c r="F97" s="374">
        <f t="shared" si="17"/>
        <v>0</v>
      </c>
      <c r="G97" s="374">
        <f t="shared" si="17"/>
        <v>0</v>
      </c>
      <c r="H97" s="374">
        <f t="shared" si="17"/>
        <v>0</v>
      </c>
      <c r="I97" s="374">
        <f t="shared" si="17"/>
        <v>0</v>
      </c>
      <c r="J97" s="15"/>
      <c r="K97" s="104" t="s">
        <v>358</v>
      </c>
      <c r="L97" s="96"/>
      <c r="M97" s="2" t="s">
        <v>757</v>
      </c>
    </row>
    <row r="98" spans="1:13" ht="15" customHeight="1">
      <c r="A98" s="48" t="str">
        <f>$A$96&amp;"."&amp;2</f>
        <v>28.2</v>
      </c>
      <c r="B98" s="12" t="s">
        <v>209</v>
      </c>
      <c r="C98" s="374">
        <f t="shared" ref="C98:I98" si="18">IF(C40=0,0,C52/C40*100)</f>
        <v>0</v>
      </c>
      <c r="D98" s="374">
        <f t="shared" si="18"/>
        <v>0</v>
      </c>
      <c r="E98" s="374">
        <f t="shared" si="18"/>
        <v>0</v>
      </c>
      <c r="F98" s="374">
        <f t="shared" si="18"/>
        <v>0</v>
      </c>
      <c r="G98" s="374">
        <f t="shared" si="18"/>
        <v>0</v>
      </c>
      <c r="H98" s="374">
        <f t="shared" si="18"/>
        <v>0</v>
      </c>
      <c r="I98" s="374">
        <f t="shared" si="18"/>
        <v>0</v>
      </c>
      <c r="J98" s="15"/>
      <c r="K98" s="104" t="s">
        <v>359</v>
      </c>
      <c r="L98" s="96"/>
      <c r="M98" s="2" t="s">
        <v>757</v>
      </c>
    </row>
    <row r="99" spans="1:13" ht="15" customHeight="1">
      <c r="A99" s="48">
        <f>A96+1</f>
        <v>29</v>
      </c>
      <c r="B99" s="8" t="s">
        <v>142</v>
      </c>
      <c r="C99" s="374">
        <f t="shared" ref="C99:I99" si="19">IF(C40=0,0,C53/C40*100)</f>
        <v>0</v>
      </c>
      <c r="D99" s="374">
        <f t="shared" si="19"/>
        <v>0</v>
      </c>
      <c r="E99" s="374">
        <f t="shared" si="19"/>
        <v>0</v>
      </c>
      <c r="F99" s="374">
        <f t="shared" si="19"/>
        <v>0</v>
      </c>
      <c r="G99" s="374">
        <f t="shared" si="19"/>
        <v>0</v>
      </c>
      <c r="H99" s="374">
        <f t="shared" si="19"/>
        <v>0</v>
      </c>
      <c r="I99" s="374">
        <f t="shared" si="19"/>
        <v>0</v>
      </c>
      <c r="J99" s="15"/>
      <c r="K99" s="104" t="s">
        <v>360</v>
      </c>
      <c r="L99" s="96"/>
      <c r="M99" s="2" t="s">
        <v>757</v>
      </c>
    </row>
    <row r="100" spans="1:13" ht="15" customHeight="1">
      <c r="A100" s="48" t="str">
        <f>$A$99&amp;"."&amp;1</f>
        <v>29.1</v>
      </c>
      <c r="B100" s="24" t="s">
        <v>160</v>
      </c>
      <c r="C100" s="374">
        <f t="shared" ref="C100:I100" si="20">IF(C40=0,0,C54/C40*100)</f>
        <v>0</v>
      </c>
      <c r="D100" s="374">
        <f t="shared" si="20"/>
        <v>0</v>
      </c>
      <c r="E100" s="374">
        <f t="shared" si="20"/>
        <v>0</v>
      </c>
      <c r="F100" s="374">
        <f t="shared" si="20"/>
        <v>0</v>
      </c>
      <c r="G100" s="374">
        <f t="shared" si="20"/>
        <v>0</v>
      </c>
      <c r="H100" s="374">
        <f t="shared" si="20"/>
        <v>0</v>
      </c>
      <c r="I100" s="374">
        <f t="shared" si="20"/>
        <v>0</v>
      </c>
      <c r="J100" s="15"/>
      <c r="K100" s="104" t="s">
        <v>361</v>
      </c>
      <c r="L100" s="96"/>
      <c r="M100" s="2" t="s">
        <v>757</v>
      </c>
    </row>
    <row r="101" spans="1:13" ht="15" customHeight="1">
      <c r="A101" s="48" t="str">
        <f>$A$99&amp;"."&amp;2</f>
        <v>29.2</v>
      </c>
      <c r="B101" s="278" t="s">
        <v>963</v>
      </c>
      <c r="C101" s="374">
        <f t="shared" ref="C101:I101" si="21">IF(C40=0,0,C55/C40*100)</f>
        <v>0</v>
      </c>
      <c r="D101" s="374">
        <f t="shared" si="21"/>
        <v>0</v>
      </c>
      <c r="E101" s="374">
        <f t="shared" si="21"/>
        <v>0</v>
      </c>
      <c r="F101" s="374">
        <f t="shared" si="21"/>
        <v>0</v>
      </c>
      <c r="G101" s="374">
        <f t="shared" si="21"/>
        <v>0</v>
      </c>
      <c r="H101" s="374">
        <f t="shared" si="21"/>
        <v>0</v>
      </c>
      <c r="I101" s="374">
        <f t="shared" si="21"/>
        <v>0</v>
      </c>
      <c r="J101" s="15"/>
      <c r="K101" s="104" t="s">
        <v>1519</v>
      </c>
      <c r="L101" s="96"/>
      <c r="M101" s="2" t="s">
        <v>757</v>
      </c>
    </row>
    <row r="102" spans="1:13" ht="15" customHeight="1">
      <c r="A102" s="48" t="str">
        <f>$A$99&amp;"."&amp;3</f>
        <v>29.3</v>
      </c>
      <c r="B102" s="24" t="s">
        <v>143</v>
      </c>
      <c r="C102" s="374">
        <f t="shared" ref="C102:I102" si="22">IF(C40=0,0,C56/C40*100)</f>
        <v>0</v>
      </c>
      <c r="D102" s="374">
        <f t="shared" si="22"/>
        <v>0</v>
      </c>
      <c r="E102" s="374">
        <f t="shared" si="22"/>
        <v>0</v>
      </c>
      <c r="F102" s="374">
        <f t="shared" si="22"/>
        <v>0</v>
      </c>
      <c r="G102" s="374">
        <f t="shared" si="22"/>
        <v>0</v>
      </c>
      <c r="H102" s="374">
        <f t="shared" si="22"/>
        <v>0</v>
      </c>
      <c r="I102" s="374">
        <f t="shared" si="22"/>
        <v>0</v>
      </c>
      <c r="J102" s="15"/>
      <c r="K102" s="104" t="s">
        <v>362</v>
      </c>
      <c r="L102" s="96"/>
      <c r="M102" s="2" t="s">
        <v>757</v>
      </c>
    </row>
    <row r="103" spans="1:13" ht="15" customHeight="1">
      <c r="A103" s="48" t="str">
        <f>$A$99&amp;"."&amp;4</f>
        <v>29.4</v>
      </c>
      <c r="B103" s="24" t="s">
        <v>133</v>
      </c>
      <c r="C103" s="374">
        <f t="shared" ref="C103:I103" si="23">IF(C40=0,0,C57/C40*100)</f>
        <v>0</v>
      </c>
      <c r="D103" s="374">
        <f t="shared" si="23"/>
        <v>0</v>
      </c>
      <c r="E103" s="374">
        <f t="shared" si="23"/>
        <v>0</v>
      </c>
      <c r="F103" s="374">
        <f t="shared" si="23"/>
        <v>0</v>
      </c>
      <c r="G103" s="374">
        <f t="shared" si="23"/>
        <v>0</v>
      </c>
      <c r="H103" s="374">
        <f t="shared" si="23"/>
        <v>0</v>
      </c>
      <c r="I103" s="374">
        <f t="shared" si="23"/>
        <v>0</v>
      </c>
      <c r="J103" s="15"/>
      <c r="K103" s="104" t="s">
        <v>363</v>
      </c>
      <c r="L103" s="96"/>
      <c r="M103" s="2" t="s">
        <v>757</v>
      </c>
    </row>
    <row r="104" spans="1:13" ht="15" customHeight="1">
      <c r="A104" s="48">
        <f>A99+1</f>
        <v>30</v>
      </c>
      <c r="B104" s="12" t="s">
        <v>224</v>
      </c>
      <c r="C104" s="374">
        <f t="shared" ref="C104:I104" si="24">C97+C99</f>
        <v>0</v>
      </c>
      <c r="D104" s="374">
        <f t="shared" si="24"/>
        <v>0</v>
      </c>
      <c r="E104" s="374">
        <f t="shared" si="24"/>
        <v>0</v>
      </c>
      <c r="F104" s="374">
        <f t="shared" si="24"/>
        <v>0</v>
      </c>
      <c r="G104" s="374">
        <f t="shared" si="24"/>
        <v>0</v>
      </c>
      <c r="H104" s="374">
        <f t="shared" si="24"/>
        <v>0</v>
      </c>
      <c r="I104" s="374">
        <f t="shared" si="24"/>
        <v>0</v>
      </c>
      <c r="J104" s="15"/>
      <c r="K104" s="104" t="s">
        <v>364</v>
      </c>
      <c r="L104" s="96" t="s">
        <v>968</v>
      </c>
      <c r="M104" s="2" t="s">
        <v>757</v>
      </c>
    </row>
    <row r="105" spans="1:13" ht="15" customHeight="1">
      <c r="A105" s="48">
        <f>A104+1</f>
        <v>31</v>
      </c>
      <c r="B105" s="12" t="s">
        <v>225</v>
      </c>
      <c r="C105" s="374">
        <f t="shared" ref="C105:I105" si="25">C98+C99</f>
        <v>0</v>
      </c>
      <c r="D105" s="374">
        <f t="shared" si="25"/>
        <v>0</v>
      </c>
      <c r="E105" s="374">
        <f t="shared" si="25"/>
        <v>0</v>
      </c>
      <c r="F105" s="374">
        <f t="shared" si="25"/>
        <v>0</v>
      </c>
      <c r="G105" s="374">
        <f t="shared" si="25"/>
        <v>0</v>
      </c>
      <c r="H105" s="374">
        <f t="shared" si="25"/>
        <v>0</v>
      </c>
      <c r="I105" s="374">
        <f t="shared" si="25"/>
        <v>0</v>
      </c>
      <c r="J105" s="15"/>
      <c r="K105" s="104" t="s">
        <v>365</v>
      </c>
      <c r="L105" s="96" t="s">
        <v>969</v>
      </c>
      <c r="M105" s="2" t="s">
        <v>757</v>
      </c>
    </row>
    <row r="106" spans="1:13" ht="15" customHeight="1">
      <c r="A106" s="48">
        <f t="shared" ref="A106:A110" si="26">A105+1</f>
        <v>32</v>
      </c>
      <c r="B106" s="12" t="s">
        <v>210</v>
      </c>
      <c r="C106" s="374">
        <f t="shared" ref="C106:I106" si="27">C96+C99</f>
        <v>0</v>
      </c>
      <c r="D106" s="374">
        <f t="shared" si="27"/>
        <v>0</v>
      </c>
      <c r="E106" s="374">
        <f t="shared" si="27"/>
        <v>0</v>
      </c>
      <c r="F106" s="374">
        <f t="shared" si="27"/>
        <v>0</v>
      </c>
      <c r="G106" s="374">
        <f t="shared" si="27"/>
        <v>0</v>
      </c>
      <c r="H106" s="374">
        <f t="shared" si="27"/>
        <v>0</v>
      </c>
      <c r="I106" s="374">
        <f t="shared" si="27"/>
        <v>0</v>
      </c>
      <c r="J106" s="15"/>
      <c r="K106" s="104" t="s">
        <v>366</v>
      </c>
      <c r="L106" s="96" t="s">
        <v>970</v>
      </c>
      <c r="M106" s="2" t="s">
        <v>757</v>
      </c>
    </row>
    <row r="107" spans="1:13" ht="15" customHeight="1">
      <c r="A107" s="48"/>
      <c r="B107" s="12"/>
      <c r="C107" s="12"/>
      <c r="D107" s="12"/>
      <c r="E107" s="12"/>
      <c r="F107" s="12"/>
      <c r="G107" s="12"/>
      <c r="H107" s="12"/>
      <c r="I107" s="12"/>
      <c r="J107" s="15"/>
      <c r="K107" s="138"/>
      <c r="L107" s="96"/>
      <c r="M107" s="2" t="s">
        <v>757</v>
      </c>
    </row>
    <row r="108" spans="1:13" ht="15" customHeight="1">
      <c r="A108" s="24">
        <f>A106+1</f>
        <v>33</v>
      </c>
      <c r="B108" s="12" t="s">
        <v>222</v>
      </c>
      <c r="C108" s="374">
        <f t="shared" ref="C108:I110" si="28">C89-C104</f>
        <v>0</v>
      </c>
      <c r="D108" s="374">
        <f t="shared" si="28"/>
        <v>0</v>
      </c>
      <c r="E108" s="374">
        <f t="shared" si="28"/>
        <v>0</v>
      </c>
      <c r="F108" s="374">
        <f t="shared" si="28"/>
        <v>0</v>
      </c>
      <c r="G108" s="374">
        <f t="shared" si="28"/>
        <v>0</v>
      </c>
      <c r="H108" s="374">
        <f t="shared" si="28"/>
        <v>0</v>
      </c>
      <c r="I108" s="374">
        <f t="shared" si="28"/>
        <v>0</v>
      </c>
      <c r="J108" s="15"/>
      <c r="K108" s="104" t="s">
        <v>367</v>
      </c>
      <c r="L108" s="96"/>
      <c r="M108" s="2" t="s">
        <v>757</v>
      </c>
    </row>
    <row r="109" spans="1:13" ht="15" customHeight="1">
      <c r="A109" s="24">
        <f t="shared" si="26"/>
        <v>34</v>
      </c>
      <c r="B109" s="12" t="s">
        <v>223</v>
      </c>
      <c r="C109" s="374">
        <f t="shared" si="28"/>
        <v>0</v>
      </c>
      <c r="D109" s="374">
        <f t="shared" si="28"/>
        <v>0</v>
      </c>
      <c r="E109" s="374">
        <f t="shared" si="28"/>
        <v>0</v>
      </c>
      <c r="F109" s="374">
        <f t="shared" si="28"/>
        <v>0</v>
      </c>
      <c r="G109" s="374">
        <f t="shared" si="28"/>
        <v>0</v>
      </c>
      <c r="H109" s="374">
        <f t="shared" si="28"/>
        <v>0</v>
      </c>
      <c r="I109" s="374">
        <f t="shared" si="28"/>
        <v>0</v>
      </c>
      <c r="J109" s="15"/>
      <c r="K109" s="104" t="s">
        <v>368</v>
      </c>
      <c r="L109" s="96"/>
      <c r="M109" s="2" t="s">
        <v>757</v>
      </c>
    </row>
    <row r="110" spans="1:13" ht="15" customHeight="1">
      <c r="A110" s="24">
        <f t="shared" si="26"/>
        <v>35</v>
      </c>
      <c r="B110" s="12" t="s">
        <v>211</v>
      </c>
      <c r="C110" s="374">
        <f t="shared" si="28"/>
        <v>0</v>
      </c>
      <c r="D110" s="374">
        <f t="shared" si="28"/>
        <v>0</v>
      </c>
      <c r="E110" s="374">
        <f t="shared" si="28"/>
        <v>0</v>
      </c>
      <c r="F110" s="374">
        <f t="shared" si="28"/>
        <v>0</v>
      </c>
      <c r="G110" s="374">
        <f t="shared" si="28"/>
        <v>0</v>
      </c>
      <c r="H110" s="374">
        <f t="shared" si="28"/>
        <v>0</v>
      </c>
      <c r="I110" s="374">
        <f t="shared" si="28"/>
        <v>0</v>
      </c>
      <c r="J110" s="15"/>
      <c r="K110" s="104" t="s">
        <v>369</v>
      </c>
      <c r="L110" s="96"/>
      <c r="M110" s="2" t="s">
        <v>757</v>
      </c>
    </row>
    <row r="111" spans="1:13" ht="15" customHeight="1">
      <c r="A111" s="24"/>
      <c r="B111" s="12"/>
      <c r="C111" s="12"/>
      <c r="D111" s="12"/>
      <c r="E111" s="12"/>
      <c r="F111" s="12"/>
      <c r="G111" s="12"/>
      <c r="H111" s="12"/>
      <c r="I111" s="12"/>
      <c r="J111" s="15"/>
      <c r="K111" s="138"/>
      <c r="L111" s="96"/>
      <c r="M111" s="2" t="s">
        <v>757</v>
      </c>
    </row>
    <row r="112" spans="1:13" ht="15" customHeight="1">
      <c r="A112" s="24">
        <f>A110+1</f>
        <v>36</v>
      </c>
      <c r="B112" s="12" t="s">
        <v>212</v>
      </c>
      <c r="C112" s="374">
        <f>MIN(C108:C110)</f>
        <v>0</v>
      </c>
      <c r="D112" s="374">
        <f t="shared" ref="D112:I112" si="29">MIN(D108:D110)</f>
        <v>0</v>
      </c>
      <c r="E112" s="374">
        <f t="shared" si="29"/>
        <v>0</v>
      </c>
      <c r="F112" s="374">
        <f t="shared" si="29"/>
        <v>0</v>
      </c>
      <c r="G112" s="374">
        <f t="shared" si="29"/>
        <v>0</v>
      </c>
      <c r="H112" s="374">
        <f t="shared" si="29"/>
        <v>0</v>
      </c>
      <c r="I112" s="374">
        <f t="shared" si="29"/>
        <v>0</v>
      </c>
      <c r="J112" s="15"/>
      <c r="K112" s="135" t="s">
        <v>370</v>
      </c>
      <c r="L112" s="98"/>
      <c r="M112" s="2" t="s">
        <v>757</v>
      </c>
    </row>
  </sheetData>
  <sheetProtection algorithmName="SHA-512" hashValue="P4OaJxoXGkllXbq+AFAPUTvFxLtscI8Spr/scvVUQezFZ8HC14pvnr3PLpOhtvlHzoqsnmBfS7YREN9d3+l+VA==" saltValue="MSv1bwW9cUyJGHOEUeJjpw==" spinCount="100000" sheet="1" objects="1" scenarios="1"/>
  <mergeCells count="60">
    <mergeCell ref="K63:K64"/>
    <mergeCell ref="L63:L64"/>
    <mergeCell ref="K87:K88"/>
    <mergeCell ref="K58:L58"/>
    <mergeCell ref="K59:L59"/>
    <mergeCell ref="K75:K76"/>
    <mergeCell ref="L75:L76"/>
    <mergeCell ref="L87:L88"/>
    <mergeCell ref="K4:K5"/>
    <mergeCell ref="L4:L5"/>
    <mergeCell ref="K48:K49"/>
    <mergeCell ref="L48:L49"/>
    <mergeCell ref="A1:B5"/>
    <mergeCell ref="C1:C2"/>
    <mergeCell ref="D1:F2"/>
    <mergeCell ref="G1:I2"/>
    <mergeCell ref="C35:C36"/>
    <mergeCell ref="A35:B39"/>
    <mergeCell ref="D35:F36"/>
    <mergeCell ref="G35:I36"/>
    <mergeCell ref="D3:F3"/>
    <mergeCell ref="D4:F4"/>
    <mergeCell ref="G3:I3"/>
    <mergeCell ref="G4:I4"/>
    <mergeCell ref="C85:C86"/>
    <mergeCell ref="A85:B88"/>
    <mergeCell ref="A73:B77"/>
    <mergeCell ref="A45:B49"/>
    <mergeCell ref="C45:C46"/>
    <mergeCell ref="A61:B65"/>
    <mergeCell ref="C61:C62"/>
    <mergeCell ref="D37:F37"/>
    <mergeCell ref="G37:I37"/>
    <mergeCell ref="D38:F38"/>
    <mergeCell ref="G38:I38"/>
    <mergeCell ref="C73:C74"/>
    <mergeCell ref="D63:F63"/>
    <mergeCell ref="G63:I63"/>
    <mergeCell ref="D64:F64"/>
    <mergeCell ref="G64:I64"/>
    <mergeCell ref="D45:F46"/>
    <mergeCell ref="G45:I46"/>
    <mergeCell ref="D47:F47"/>
    <mergeCell ref="G47:I47"/>
    <mergeCell ref="K35:K36"/>
    <mergeCell ref="L35:L36"/>
    <mergeCell ref="D87:F87"/>
    <mergeCell ref="G87:I87"/>
    <mergeCell ref="D85:F86"/>
    <mergeCell ref="G85:I86"/>
    <mergeCell ref="D75:F75"/>
    <mergeCell ref="G75:I75"/>
    <mergeCell ref="D73:F74"/>
    <mergeCell ref="D76:F76"/>
    <mergeCell ref="G76:I76"/>
    <mergeCell ref="D48:F48"/>
    <mergeCell ref="G48:I48"/>
    <mergeCell ref="G73:I74"/>
    <mergeCell ref="D61:F62"/>
    <mergeCell ref="G61:I62"/>
  </mergeCells>
  <conditionalFormatting sqref="C108:I110">
    <cfRule type="cellIs" dxfId="16" priority="2" operator="lessThan">
      <formula>0</formula>
    </cfRule>
  </conditionalFormatting>
  <conditionalFormatting sqref="C112:I112">
    <cfRule type="cellIs" dxfId="15" priority="1" operator="lessThan">
      <formula>0</formula>
    </cfRule>
  </conditionalFormatting>
  <pageMargins left="0.70866141732283461" right="0.70866141732283461" top="0.74803149606299213" bottom="0.74803149606299213" header="0.31496062992125984" footer="0.31496062992125984"/>
  <pageSetup paperSize="9" scale="64" fitToHeight="0" orientation="landscape" r:id="rId1"/>
  <headerFooter>
    <oddHeader>&amp;C
Finanstilsynets makroøkonomiske stresstest</oddHeader>
    <oddFooter>&amp;L&amp;A&amp;R&amp;P</oddFooter>
  </headerFooter>
  <rowBreaks count="1" manualBreakCount="1">
    <brk id="32" max="11" man="1"/>
  </rowBreaks>
  <ignoredErrors>
    <ignoredError sqref="G79:H79 C78 C90:C91 D79:E79 C108:C110 C112:I112 D108:D110 E108:E110 F108:F110 G108:G110 H108:H110 I108:I110 C92:C94 C70:I70"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6ED6FC-99DC-4244-8C65-6008274B8EB6}">
  <sheetPr>
    <pageSetUpPr fitToPage="1"/>
  </sheetPr>
  <dimension ref="A2:AG72"/>
  <sheetViews>
    <sheetView topLeftCell="A45" workbookViewId="0">
      <selection activeCell="D69" sqref="D69"/>
    </sheetView>
  </sheetViews>
  <sheetFormatPr defaultColWidth="9.140625" defaultRowHeight="15" customHeight="1"/>
  <cols>
    <col min="1" max="1" width="8.5703125" style="27" customWidth="1"/>
    <col min="2" max="2" width="63.140625" style="2" customWidth="1"/>
    <col min="3" max="9" width="9.7109375" style="2" customWidth="1"/>
    <col min="10" max="10" width="5.7109375" style="2" customWidth="1"/>
    <col min="11" max="11" width="31.5703125" style="2" bestFit="1" customWidth="1"/>
    <col min="12" max="12" width="41.85546875" style="2" customWidth="1"/>
    <col min="13" max="13" width="9.140625" style="2"/>
    <col min="14" max="15" width="10.140625" style="2" bestFit="1" customWidth="1"/>
    <col min="16" max="16384" width="9.140625" style="2"/>
  </cols>
  <sheetData>
    <row r="2" spans="1:13" ht="15" customHeight="1">
      <c r="A2" s="473" t="s">
        <v>1635</v>
      </c>
      <c r="B2" s="474"/>
      <c r="C2" s="365" t="str">
        <f>Input!$C$4</f>
        <v>Ja</v>
      </c>
    </row>
    <row r="4" spans="1:13" ht="15" customHeight="1">
      <c r="A4" s="467" t="s">
        <v>1461</v>
      </c>
      <c r="B4" s="467"/>
      <c r="C4" s="442" t="s">
        <v>45</v>
      </c>
      <c r="D4" s="453" t="str">
        <f>Resultat!$D$1</f>
        <v>Basisscenario</v>
      </c>
      <c r="E4" s="453"/>
      <c r="F4" s="453"/>
      <c r="G4" s="454" t="str">
        <f>Resultat!$G$1</f>
        <v>Stress-scenario</v>
      </c>
      <c r="H4" s="454"/>
      <c r="I4" s="454"/>
      <c r="M4" s="2" t="s">
        <v>757</v>
      </c>
    </row>
    <row r="5" spans="1:13" ht="15" customHeight="1">
      <c r="A5" s="467"/>
      <c r="B5" s="467"/>
      <c r="C5" s="442"/>
      <c r="D5" s="453"/>
      <c r="E5" s="453"/>
      <c r="F5" s="453"/>
      <c r="G5" s="454"/>
      <c r="H5" s="454"/>
      <c r="I5" s="454"/>
      <c r="M5" s="2" t="s">
        <v>757</v>
      </c>
    </row>
    <row r="6" spans="1:13" ht="15" customHeight="1">
      <c r="A6" s="467"/>
      <c r="B6" s="467"/>
      <c r="C6" s="72" t="s">
        <v>1</v>
      </c>
      <c r="D6" s="442" t="s">
        <v>22</v>
      </c>
      <c r="E6" s="442"/>
      <c r="F6" s="442"/>
      <c r="G6" s="442" t="s">
        <v>22</v>
      </c>
      <c r="H6" s="442"/>
      <c r="I6" s="442"/>
      <c r="M6" s="2" t="s">
        <v>757</v>
      </c>
    </row>
    <row r="7" spans="1:13" ht="15" customHeight="1">
      <c r="A7" s="467"/>
      <c r="B7" s="467"/>
      <c r="C7" s="72" t="s">
        <v>229</v>
      </c>
      <c r="D7" s="443" t="s">
        <v>229</v>
      </c>
      <c r="E7" s="443"/>
      <c r="F7" s="443"/>
      <c r="G7" s="443" t="s">
        <v>229</v>
      </c>
      <c r="H7" s="443"/>
      <c r="I7" s="443"/>
      <c r="K7" s="455" t="s">
        <v>689</v>
      </c>
      <c r="L7" s="455" t="s">
        <v>743</v>
      </c>
      <c r="M7" s="2" t="s">
        <v>757</v>
      </c>
    </row>
    <row r="8" spans="1:13" ht="15" customHeight="1">
      <c r="A8" s="467"/>
      <c r="B8" s="467"/>
      <c r="C8" s="72">
        <f>Resultat!$C$5</f>
        <v>2025</v>
      </c>
      <c r="D8" s="72">
        <f>Resultat!$D$5</f>
        <v>2026</v>
      </c>
      <c r="E8" s="72">
        <f>Resultat!$E$5</f>
        <v>2027</v>
      </c>
      <c r="F8" s="72">
        <f>Resultat!$F$5</f>
        <v>2028</v>
      </c>
      <c r="G8" s="72">
        <f>Resultat!$G$5</f>
        <v>2026</v>
      </c>
      <c r="H8" s="72">
        <f>Resultat!$H$5</f>
        <v>2027</v>
      </c>
      <c r="I8" s="72">
        <f>Resultat!$I$5</f>
        <v>2028</v>
      </c>
      <c r="K8" s="455"/>
      <c r="L8" s="455"/>
      <c r="M8" s="2" t="s">
        <v>757</v>
      </c>
    </row>
    <row r="9" spans="1:13" ht="15" customHeight="1">
      <c r="A9" s="48">
        <v>1</v>
      </c>
      <c r="B9" s="12" t="s">
        <v>116</v>
      </c>
      <c r="C9" s="58"/>
      <c r="D9" s="58"/>
      <c r="E9" s="58"/>
      <c r="F9" s="58"/>
      <c r="G9" s="58"/>
      <c r="H9" s="58"/>
      <c r="I9" s="58"/>
      <c r="K9" s="131" t="s">
        <v>1431</v>
      </c>
      <c r="L9" s="96" t="s">
        <v>1380</v>
      </c>
      <c r="M9" s="2" t="s">
        <v>757</v>
      </c>
    </row>
    <row r="10" spans="1:13" ht="15" customHeight="1">
      <c r="A10" s="48" t="str">
        <f>$A$9&amp;"."&amp;1</f>
        <v>1.1</v>
      </c>
      <c r="B10" s="12" t="s">
        <v>131</v>
      </c>
      <c r="C10" s="58"/>
      <c r="D10" s="58"/>
      <c r="E10" s="58"/>
      <c r="F10" s="58"/>
      <c r="G10" s="58"/>
      <c r="H10" s="58"/>
      <c r="I10" s="58"/>
      <c r="K10" s="104" t="s">
        <v>1432</v>
      </c>
      <c r="L10" s="96" t="s">
        <v>1381</v>
      </c>
      <c r="M10" s="2" t="s">
        <v>757</v>
      </c>
    </row>
    <row r="11" spans="1:13" ht="15" customHeight="1">
      <c r="A11" s="48" t="str">
        <f>$A$10&amp;"."&amp;1</f>
        <v>1.1.1</v>
      </c>
      <c r="B11" s="12" t="s">
        <v>146</v>
      </c>
      <c r="C11" s="58"/>
      <c r="D11" s="58"/>
      <c r="E11" s="58"/>
      <c r="F11" s="58"/>
      <c r="G11" s="58"/>
      <c r="H11" s="58"/>
      <c r="I11" s="58"/>
      <c r="K11" s="104" t="s">
        <v>1433</v>
      </c>
      <c r="L11" s="96" t="s">
        <v>1382</v>
      </c>
      <c r="M11" s="2" t="s">
        <v>757</v>
      </c>
    </row>
    <row r="12" spans="1:13" ht="15" customHeight="1">
      <c r="A12" s="48" t="str">
        <f>$A$10&amp;"."&amp;2</f>
        <v>1.1.2</v>
      </c>
      <c r="B12" s="12" t="s">
        <v>122</v>
      </c>
      <c r="C12" s="58"/>
      <c r="D12" s="58"/>
      <c r="E12" s="58"/>
      <c r="F12" s="58"/>
      <c r="G12" s="58"/>
      <c r="H12" s="58"/>
      <c r="I12" s="58"/>
      <c r="K12" s="104" t="s">
        <v>1434</v>
      </c>
      <c r="L12" s="357" t="s">
        <v>1391</v>
      </c>
      <c r="M12" s="2" t="s">
        <v>757</v>
      </c>
    </row>
    <row r="13" spans="1:13" ht="15" customHeight="1">
      <c r="A13" s="48" t="str">
        <f>$A$12&amp;"."&amp;1</f>
        <v>1.1.2.1</v>
      </c>
      <c r="B13" s="12" t="s">
        <v>220</v>
      </c>
      <c r="C13" s="58"/>
      <c r="D13" s="58"/>
      <c r="E13" s="58"/>
      <c r="F13" s="58"/>
      <c r="G13" s="58"/>
      <c r="H13" s="58"/>
      <c r="I13" s="58"/>
      <c r="K13" s="104" t="s">
        <v>1435</v>
      </c>
      <c r="L13" s="357" t="s">
        <v>781</v>
      </c>
      <c r="M13" s="2" t="s">
        <v>757</v>
      </c>
    </row>
    <row r="14" spans="1:13" ht="15" customHeight="1">
      <c r="A14" s="48" t="str">
        <f>$A$10&amp;"."&amp;3</f>
        <v>1.1.3</v>
      </c>
      <c r="B14" s="12" t="s">
        <v>123</v>
      </c>
      <c r="C14" s="58"/>
      <c r="D14" s="58"/>
      <c r="E14" s="58"/>
      <c r="F14" s="58"/>
      <c r="G14" s="58"/>
      <c r="H14" s="58"/>
      <c r="I14" s="58"/>
      <c r="K14" s="104" t="s">
        <v>1436</v>
      </c>
      <c r="L14" s="357" t="s">
        <v>1383</v>
      </c>
      <c r="M14" s="2" t="s">
        <v>757</v>
      </c>
    </row>
    <row r="15" spans="1:13" ht="15" customHeight="1">
      <c r="A15" s="48" t="str">
        <f>$A$14&amp;"."&amp;1</f>
        <v>1.1.3.1</v>
      </c>
      <c r="B15" s="12" t="s">
        <v>221</v>
      </c>
      <c r="C15" s="58"/>
      <c r="D15" s="58"/>
      <c r="E15" s="58"/>
      <c r="F15" s="58"/>
      <c r="G15" s="58"/>
      <c r="H15" s="58"/>
      <c r="I15" s="58"/>
      <c r="K15" s="104" t="s">
        <v>1437</v>
      </c>
      <c r="L15" s="357" t="s">
        <v>781</v>
      </c>
      <c r="M15" s="2" t="s">
        <v>757</v>
      </c>
    </row>
    <row r="16" spans="1:13" ht="15" customHeight="1">
      <c r="A16" s="48" t="str">
        <f>$A$9&amp;"."&amp;2</f>
        <v>1.2</v>
      </c>
      <c r="B16" s="12" t="s">
        <v>132</v>
      </c>
      <c r="C16" s="58"/>
      <c r="D16" s="58"/>
      <c r="E16" s="58"/>
      <c r="F16" s="58"/>
      <c r="G16" s="58"/>
      <c r="H16" s="58"/>
      <c r="I16" s="58"/>
      <c r="K16" s="104" t="s">
        <v>1438</v>
      </c>
      <c r="L16" s="357" t="s">
        <v>1384</v>
      </c>
      <c r="M16" s="2" t="s">
        <v>757</v>
      </c>
    </row>
    <row r="17" spans="1:13" ht="15" customHeight="1">
      <c r="A17" s="48" t="str">
        <f>$A$16&amp;"."&amp;1</f>
        <v>1.2.1</v>
      </c>
      <c r="B17" s="12" t="s">
        <v>122</v>
      </c>
      <c r="C17" s="58"/>
      <c r="D17" s="58"/>
      <c r="E17" s="58"/>
      <c r="F17" s="58"/>
      <c r="G17" s="58"/>
      <c r="H17" s="58"/>
      <c r="I17" s="58"/>
      <c r="K17" s="104" t="s">
        <v>1439</v>
      </c>
      <c r="L17" s="358" t="s">
        <v>1392</v>
      </c>
      <c r="M17" s="2" t="s">
        <v>757</v>
      </c>
    </row>
    <row r="18" spans="1:13" ht="15" customHeight="1">
      <c r="A18" s="48" t="str">
        <f>$A$17&amp;"."&amp;1</f>
        <v>1.2.1.1</v>
      </c>
      <c r="B18" s="12" t="s">
        <v>220</v>
      </c>
      <c r="C18" s="58"/>
      <c r="D18" s="58"/>
      <c r="E18" s="58"/>
      <c r="F18" s="58"/>
      <c r="G18" s="58"/>
      <c r="H18" s="58"/>
      <c r="I18" s="58"/>
      <c r="K18" s="104" t="s">
        <v>1440</v>
      </c>
      <c r="L18" s="357"/>
      <c r="M18" s="2" t="s">
        <v>757</v>
      </c>
    </row>
    <row r="19" spans="1:13" ht="15" customHeight="1">
      <c r="A19" s="48" t="str">
        <f>$A$16&amp;"."&amp;2</f>
        <v>1.2.2</v>
      </c>
      <c r="B19" s="12" t="s">
        <v>123</v>
      </c>
      <c r="C19" s="58"/>
      <c r="D19" s="58"/>
      <c r="E19" s="58"/>
      <c r="F19" s="58"/>
      <c r="G19" s="58"/>
      <c r="H19" s="58"/>
      <c r="I19" s="58"/>
      <c r="K19" s="104" t="s">
        <v>1441</v>
      </c>
      <c r="L19" s="358" t="s">
        <v>1393</v>
      </c>
      <c r="M19" s="2" t="s">
        <v>757</v>
      </c>
    </row>
    <row r="20" spans="1:13" ht="15" customHeight="1">
      <c r="A20" s="48" t="str">
        <f>$A$19&amp;"."&amp;1</f>
        <v>1.2.2.1</v>
      </c>
      <c r="B20" s="12" t="s">
        <v>221</v>
      </c>
      <c r="C20" s="58"/>
      <c r="D20" s="58"/>
      <c r="E20" s="58"/>
      <c r="F20" s="58"/>
      <c r="G20" s="58"/>
      <c r="H20" s="58"/>
      <c r="I20" s="58"/>
      <c r="K20" s="104" t="s">
        <v>1442</v>
      </c>
      <c r="L20" s="357"/>
      <c r="M20" s="2" t="s">
        <v>757</v>
      </c>
    </row>
    <row r="21" spans="1:13" ht="15" customHeight="1">
      <c r="A21" s="24">
        <f>A9+1</f>
        <v>2</v>
      </c>
      <c r="B21" s="12" t="s">
        <v>117</v>
      </c>
      <c r="C21" s="58"/>
      <c r="D21" s="58"/>
      <c r="E21" s="58"/>
      <c r="F21" s="58"/>
      <c r="G21" s="58"/>
      <c r="H21" s="58"/>
      <c r="I21" s="58"/>
      <c r="K21" s="104" t="s">
        <v>1443</v>
      </c>
      <c r="L21" s="357" t="s">
        <v>1385</v>
      </c>
      <c r="M21" s="2" t="s">
        <v>757</v>
      </c>
    </row>
    <row r="22" spans="1:13" ht="15" customHeight="1">
      <c r="A22" s="24">
        <f>A21+1</f>
        <v>3</v>
      </c>
      <c r="B22" s="90" t="s">
        <v>1515</v>
      </c>
      <c r="C22" s="58"/>
      <c r="D22" s="58"/>
      <c r="E22" s="58"/>
      <c r="F22" s="58"/>
      <c r="G22" s="58"/>
      <c r="H22" s="58"/>
      <c r="I22" s="58"/>
      <c r="K22" s="104" t="s">
        <v>1444</v>
      </c>
      <c r="L22" s="96" t="s">
        <v>1386</v>
      </c>
      <c r="M22" s="2" t="s">
        <v>757</v>
      </c>
    </row>
    <row r="23" spans="1:13" ht="15" customHeight="1">
      <c r="A23" s="24">
        <f t="shared" ref="A23:A27" si="0">A22+1</f>
        <v>4</v>
      </c>
      <c r="B23" s="12" t="s">
        <v>118</v>
      </c>
      <c r="C23" s="58"/>
      <c r="D23" s="58"/>
      <c r="E23" s="58"/>
      <c r="F23" s="58"/>
      <c r="G23" s="58"/>
      <c r="H23" s="58"/>
      <c r="I23" s="58"/>
      <c r="K23" s="104" t="s">
        <v>1445</v>
      </c>
      <c r="L23" s="96" t="s">
        <v>1387</v>
      </c>
      <c r="M23" s="2" t="s">
        <v>757</v>
      </c>
    </row>
    <row r="24" spans="1:13" ht="15" customHeight="1">
      <c r="A24" s="24">
        <f t="shared" si="0"/>
        <v>5</v>
      </c>
      <c r="B24" s="12" t="s">
        <v>121</v>
      </c>
      <c r="C24" s="58"/>
      <c r="D24" s="58"/>
      <c r="E24" s="58"/>
      <c r="F24" s="58"/>
      <c r="G24" s="58"/>
      <c r="H24" s="58"/>
      <c r="I24" s="58"/>
      <c r="K24" s="104" t="s">
        <v>1446</v>
      </c>
      <c r="L24" s="96" t="s">
        <v>1388</v>
      </c>
      <c r="M24" s="2" t="s">
        <v>757</v>
      </c>
    </row>
    <row r="25" spans="1:13" ht="15" customHeight="1">
      <c r="A25" s="24">
        <f t="shared" si="0"/>
        <v>6</v>
      </c>
      <c r="B25" s="12" t="s">
        <v>1463</v>
      </c>
      <c r="C25" s="58"/>
      <c r="D25" s="58"/>
      <c r="E25" s="58"/>
      <c r="F25" s="58"/>
      <c r="G25" s="58"/>
      <c r="H25" s="58"/>
      <c r="I25" s="58"/>
      <c r="K25" s="104" t="s">
        <v>1447</v>
      </c>
      <c r="L25" s="96" t="s">
        <v>1389</v>
      </c>
      <c r="M25" s="2" t="s">
        <v>757</v>
      </c>
    </row>
    <row r="26" spans="1:13" ht="15" customHeight="1">
      <c r="A26" s="24">
        <f t="shared" si="0"/>
        <v>7</v>
      </c>
      <c r="B26" s="18" t="s">
        <v>1399</v>
      </c>
      <c r="C26" s="40">
        <f t="shared" ref="C26:I26" si="1">C9+C21+C22+C23+C24+C25</f>
        <v>0</v>
      </c>
      <c r="D26" s="40">
        <f t="shared" si="1"/>
        <v>0</v>
      </c>
      <c r="E26" s="40">
        <f t="shared" si="1"/>
        <v>0</v>
      </c>
      <c r="F26" s="40">
        <f t="shared" si="1"/>
        <v>0</v>
      </c>
      <c r="G26" s="40">
        <f t="shared" si="1"/>
        <v>0</v>
      </c>
      <c r="H26" s="40">
        <f t="shared" si="1"/>
        <v>0</v>
      </c>
      <c r="I26" s="40">
        <f t="shared" si="1"/>
        <v>0</v>
      </c>
      <c r="K26" s="104" t="s">
        <v>1448</v>
      </c>
      <c r="L26" s="96" t="s">
        <v>1493</v>
      </c>
      <c r="M26" s="2" t="s">
        <v>757</v>
      </c>
    </row>
    <row r="27" spans="1:13" ht="15" customHeight="1">
      <c r="A27" s="24">
        <f t="shared" si="0"/>
        <v>8</v>
      </c>
      <c r="B27" s="278" t="s">
        <v>1401</v>
      </c>
      <c r="C27" s="58"/>
      <c r="D27" s="58"/>
      <c r="E27" s="58"/>
      <c r="F27" s="58"/>
      <c r="G27" s="58"/>
      <c r="H27" s="58"/>
      <c r="I27" s="58"/>
      <c r="K27" s="104" t="s">
        <v>1979</v>
      </c>
      <c r="L27" s="96"/>
    </row>
    <row r="28" spans="1:13" ht="15" customHeight="1">
      <c r="A28" s="24">
        <f>A27+1</f>
        <v>9</v>
      </c>
      <c r="B28" s="18" t="s">
        <v>1400</v>
      </c>
      <c r="C28" s="40">
        <f t="shared" ref="C28:I28" si="2">C26-C27</f>
        <v>0</v>
      </c>
      <c r="D28" s="40">
        <f t="shared" si="2"/>
        <v>0</v>
      </c>
      <c r="E28" s="40">
        <f t="shared" si="2"/>
        <v>0</v>
      </c>
      <c r="F28" s="40">
        <f t="shared" si="2"/>
        <v>0</v>
      </c>
      <c r="G28" s="40">
        <f t="shared" si="2"/>
        <v>0</v>
      </c>
      <c r="H28" s="40">
        <f t="shared" si="2"/>
        <v>0</v>
      </c>
      <c r="I28" s="40">
        <f t="shared" si="2"/>
        <v>0</v>
      </c>
      <c r="K28" s="135" t="s">
        <v>1980</v>
      </c>
      <c r="L28" s="99"/>
    </row>
    <row r="29" spans="1:13" ht="15" customHeight="1">
      <c r="A29" s="19" t="s">
        <v>1468</v>
      </c>
      <c r="B29" s="355"/>
      <c r="C29" s="176"/>
      <c r="D29" s="176"/>
      <c r="E29" s="176"/>
      <c r="F29" s="176"/>
      <c r="G29" s="176"/>
      <c r="H29" s="176"/>
      <c r="I29" s="176"/>
      <c r="K29" s="472" t="s">
        <v>2134</v>
      </c>
      <c r="L29" s="472"/>
    </row>
    <row r="30" spans="1:13" ht="12.95" customHeight="1">
      <c r="A30" s="19" t="s">
        <v>1462</v>
      </c>
      <c r="B30" s="215"/>
      <c r="C30" s="78"/>
      <c r="D30" s="78"/>
      <c r="E30" s="78"/>
      <c r="F30" s="78"/>
      <c r="G30" s="78"/>
      <c r="H30" s="78"/>
      <c r="I30" s="78"/>
      <c r="K30" s="472"/>
      <c r="L30" s="472"/>
      <c r="M30" s="2" t="s">
        <v>757</v>
      </c>
    </row>
    <row r="31" spans="1:13" ht="27" customHeight="1">
      <c r="A31" s="216"/>
      <c r="B31" s="215"/>
      <c r="C31" s="78"/>
      <c r="D31" s="78"/>
      <c r="E31" s="78"/>
      <c r="F31" s="78"/>
      <c r="G31" s="78"/>
      <c r="H31" s="78"/>
      <c r="I31" s="78"/>
      <c r="K31" s="472"/>
      <c r="L31" s="472"/>
      <c r="M31" s="2" t="s">
        <v>757</v>
      </c>
    </row>
    <row r="33" spans="1:12" ht="15" customHeight="1">
      <c r="A33" s="457" t="s">
        <v>1464</v>
      </c>
      <c r="B33" s="457"/>
      <c r="C33" s="442" t="s">
        <v>45</v>
      </c>
      <c r="D33" s="453" t="str">
        <f>Resultat!$D$1</f>
        <v>Basisscenario</v>
      </c>
      <c r="E33" s="453"/>
      <c r="F33" s="453"/>
      <c r="G33" s="454" t="str">
        <f>Resultat!$G$1</f>
        <v>Stress-scenario</v>
      </c>
      <c r="H33" s="454"/>
      <c r="I33" s="454"/>
    </row>
    <row r="34" spans="1:12" ht="15" customHeight="1">
      <c r="A34" s="457"/>
      <c r="B34" s="457"/>
      <c r="C34" s="442"/>
      <c r="D34" s="453"/>
      <c r="E34" s="453"/>
      <c r="F34" s="453"/>
      <c r="G34" s="454"/>
      <c r="H34" s="454"/>
      <c r="I34" s="454"/>
    </row>
    <row r="35" spans="1:12" ht="15" customHeight="1">
      <c r="A35" s="457"/>
      <c r="B35" s="457"/>
      <c r="C35" s="72" t="s">
        <v>1</v>
      </c>
      <c r="D35" s="442" t="s">
        <v>22</v>
      </c>
      <c r="E35" s="442"/>
      <c r="F35" s="442"/>
      <c r="G35" s="442" t="s">
        <v>22</v>
      </c>
      <c r="H35" s="442"/>
      <c r="I35" s="442"/>
    </row>
    <row r="36" spans="1:12" ht="15" customHeight="1">
      <c r="A36" s="457"/>
      <c r="B36" s="457"/>
      <c r="C36" s="72" t="s">
        <v>229</v>
      </c>
      <c r="D36" s="443" t="s">
        <v>229</v>
      </c>
      <c r="E36" s="443"/>
      <c r="F36" s="443"/>
      <c r="G36" s="443" t="s">
        <v>229</v>
      </c>
      <c r="H36" s="443"/>
      <c r="I36" s="443"/>
      <c r="K36" s="455" t="s">
        <v>689</v>
      </c>
      <c r="L36" s="455" t="s">
        <v>743</v>
      </c>
    </row>
    <row r="37" spans="1:12" ht="15" customHeight="1">
      <c r="A37" s="457"/>
      <c r="B37" s="457"/>
      <c r="C37" s="72">
        <f>Resultat!$C$5</f>
        <v>2025</v>
      </c>
      <c r="D37" s="72">
        <f>Resultat!$D$5</f>
        <v>2026</v>
      </c>
      <c r="E37" s="72">
        <f>Resultat!$E$5</f>
        <v>2027</v>
      </c>
      <c r="F37" s="72">
        <f>Resultat!$F$5</f>
        <v>2028</v>
      </c>
      <c r="G37" s="72">
        <f>Resultat!$G$5</f>
        <v>2026</v>
      </c>
      <c r="H37" s="72">
        <f>Resultat!$H$5</f>
        <v>2027</v>
      </c>
      <c r="I37" s="72">
        <f>Resultat!$I$5</f>
        <v>2028</v>
      </c>
      <c r="K37" s="455"/>
      <c r="L37" s="455"/>
    </row>
    <row r="38" spans="1:12" ht="15" customHeight="1">
      <c r="A38" s="48">
        <f>A28+1</f>
        <v>10</v>
      </c>
      <c r="B38" s="12" t="s">
        <v>116</v>
      </c>
      <c r="C38" s="58"/>
      <c r="D38" s="58"/>
      <c r="E38" s="58"/>
      <c r="F38" s="58"/>
      <c r="G38" s="58"/>
      <c r="H38" s="58"/>
      <c r="I38" s="58"/>
      <c r="K38" s="131" t="s">
        <v>1449</v>
      </c>
      <c r="L38" s="96" t="s">
        <v>1402</v>
      </c>
    </row>
    <row r="39" spans="1:12" ht="15" customHeight="1">
      <c r="A39" s="48" t="str">
        <f>$A$38&amp;"."&amp;1</f>
        <v>10.1</v>
      </c>
      <c r="B39" s="12" t="s">
        <v>131</v>
      </c>
      <c r="C39" s="40">
        <f t="shared" ref="C39:I39" si="3">C10-C51</f>
        <v>0</v>
      </c>
      <c r="D39" s="40">
        <f t="shared" si="3"/>
        <v>0</v>
      </c>
      <c r="E39" s="40">
        <f t="shared" si="3"/>
        <v>0</v>
      </c>
      <c r="F39" s="40">
        <f t="shared" si="3"/>
        <v>0</v>
      </c>
      <c r="G39" s="40">
        <f t="shared" si="3"/>
        <v>0</v>
      </c>
      <c r="H39" s="40">
        <f t="shared" si="3"/>
        <v>0</v>
      </c>
      <c r="I39" s="40">
        <f t="shared" si="3"/>
        <v>0</v>
      </c>
      <c r="K39" s="104" t="s">
        <v>1450</v>
      </c>
      <c r="L39" s="357" t="s">
        <v>1403</v>
      </c>
    </row>
    <row r="40" spans="1:12" ht="15" customHeight="1">
      <c r="A40" s="48" t="str">
        <f>$A$38&amp;"."&amp;2</f>
        <v>10.2</v>
      </c>
      <c r="B40" s="12" t="s">
        <v>132</v>
      </c>
      <c r="C40" s="58"/>
      <c r="D40" s="58"/>
      <c r="E40" s="58"/>
      <c r="F40" s="58"/>
      <c r="G40" s="58"/>
      <c r="H40" s="58"/>
      <c r="I40" s="58"/>
      <c r="K40" s="104" t="s">
        <v>1451</v>
      </c>
      <c r="L40" s="357" t="s">
        <v>1404</v>
      </c>
    </row>
    <row r="41" spans="1:12" ht="15" customHeight="1">
      <c r="A41" s="48" t="str">
        <f>$A$40&amp;"."&amp;1</f>
        <v>10.2.1</v>
      </c>
      <c r="B41" s="12" t="s">
        <v>122</v>
      </c>
      <c r="C41" s="58"/>
      <c r="D41" s="58"/>
      <c r="E41" s="58"/>
      <c r="F41" s="58"/>
      <c r="G41" s="58"/>
      <c r="H41" s="58"/>
      <c r="I41" s="58"/>
      <c r="K41" s="104" t="s">
        <v>1452</v>
      </c>
      <c r="L41" s="358" t="s">
        <v>1405</v>
      </c>
    </row>
    <row r="42" spans="1:12" ht="15" customHeight="1">
      <c r="A42" s="48" t="str">
        <f>$A$40&amp;"."&amp;2</f>
        <v>10.2.2</v>
      </c>
      <c r="B42" s="12" t="s">
        <v>123</v>
      </c>
      <c r="C42" s="58"/>
      <c r="D42" s="58"/>
      <c r="E42" s="58"/>
      <c r="F42" s="58"/>
      <c r="G42" s="58"/>
      <c r="H42" s="58"/>
      <c r="I42" s="58"/>
      <c r="K42" s="104" t="s">
        <v>1453</v>
      </c>
      <c r="L42" s="358" t="s">
        <v>1406</v>
      </c>
    </row>
    <row r="43" spans="1:12" ht="15" customHeight="1">
      <c r="A43" s="24">
        <f>A38+1</f>
        <v>11</v>
      </c>
      <c r="B43" s="12" t="s">
        <v>117</v>
      </c>
      <c r="C43" s="58"/>
      <c r="D43" s="58"/>
      <c r="E43" s="58"/>
      <c r="F43" s="58"/>
      <c r="G43" s="58"/>
      <c r="H43" s="58"/>
      <c r="I43" s="58"/>
      <c r="K43" s="104" t="s">
        <v>1454</v>
      </c>
      <c r="L43" s="357" t="s">
        <v>1407</v>
      </c>
    </row>
    <row r="44" spans="1:12" ht="15" customHeight="1">
      <c r="A44" s="24">
        <f>A43+1</f>
        <v>12</v>
      </c>
      <c r="B44" s="90" t="s">
        <v>1515</v>
      </c>
      <c r="C44" s="58"/>
      <c r="D44" s="58"/>
      <c r="E44" s="58"/>
      <c r="F44" s="58"/>
      <c r="G44" s="58"/>
      <c r="H44" s="58"/>
      <c r="I44" s="58"/>
      <c r="K44" s="104" t="s">
        <v>1455</v>
      </c>
      <c r="L44" s="357" t="s">
        <v>1408</v>
      </c>
    </row>
    <row r="45" spans="1:12" ht="15" customHeight="1">
      <c r="A45" s="24">
        <f t="shared" ref="A45:A49" si="4">A44+1</f>
        <v>13</v>
      </c>
      <c r="B45" s="12" t="s">
        <v>118</v>
      </c>
      <c r="C45" s="58"/>
      <c r="D45" s="58"/>
      <c r="E45" s="58"/>
      <c r="F45" s="58"/>
      <c r="G45" s="58"/>
      <c r="H45" s="58"/>
      <c r="I45" s="58"/>
      <c r="K45" s="104" t="s">
        <v>1456</v>
      </c>
      <c r="L45" s="96" t="s">
        <v>1409</v>
      </c>
    </row>
    <row r="46" spans="1:12" ht="15" customHeight="1">
      <c r="A46" s="24">
        <f t="shared" si="4"/>
        <v>14</v>
      </c>
      <c r="B46" s="12" t="s">
        <v>121</v>
      </c>
      <c r="C46" s="58"/>
      <c r="D46" s="58"/>
      <c r="E46" s="58"/>
      <c r="F46" s="58"/>
      <c r="G46" s="58"/>
      <c r="H46" s="58"/>
      <c r="I46" s="58"/>
      <c r="K46" s="104" t="s">
        <v>1457</v>
      </c>
      <c r="L46" s="96" t="s">
        <v>1410</v>
      </c>
    </row>
    <row r="47" spans="1:12" ht="15" customHeight="1">
      <c r="A47" s="24">
        <f t="shared" si="4"/>
        <v>15</v>
      </c>
      <c r="B47" s="12" t="s">
        <v>1465</v>
      </c>
      <c r="C47" s="58"/>
      <c r="D47" s="58"/>
      <c r="E47" s="58"/>
      <c r="F47" s="58"/>
      <c r="G47" s="58"/>
      <c r="H47" s="58"/>
      <c r="I47" s="58"/>
      <c r="K47" s="104" t="s">
        <v>1458</v>
      </c>
      <c r="L47" s="96" t="s">
        <v>1411</v>
      </c>
    </row>
    <row r="48" spans="1:12" ht="15" customHeight="1">
      <c r="A48" s="24">
        <f t="shared" si="4"/>
        <v>16</v>
      </c>
      <c r="B48" s="18" t="s">
        <v>1395</v>
      </c>
      <c r="C48" s="40">
        <f t="shared" ref="C48:I48" si="5">C38+C43+C44+C45+C46+C47</f>
        <v>0</v>
      </c>
      <c r="D48" s="40">
        <f t="shared" si="5"/>
        <v>0</v>
      </c>
      <c r="E48" s="40">
        <f t="shared" si="5"/>
        <v>0</v>
      </c>
      <c r="F48" s="40">
        <f t="shared" si="5"/>
        <v>0</v>
      </c>
      <c r="G48" s="40">
        <f t="shared" si="5"/>
        <v>0</v>
      </c>
      <c r="H48" s="40">
        <f t="shared" si="5"/>
        <v>0</v>
      </c>
      <c r="I48" s="40">
        <f t="shared" si="5"/>
        <v>0</v>
      </c>
      <c r="K48" s="104" t="s">
        <v>1459</v>
      </c>
      <c r="L48" s="96" t="s">
        <v>1412</v>
      </c>
    </row>
    <row r="49" spans="1:14" ht="15" customHeight="1">
      <c r="A49" s="24">
        <f t="shared" si="4"/>
        <v>17</v>
      </c>
      <c r="B49" s="278" t="s">
        <v>1480</v>
      </c>
      <c r="C49" s="58"/>
      <c r="D49" s="58"/>
      <c r="E49" s="58"/>
      <c r="F49" s="58"/>
      <c r="G49" s="58"/>
      <c r="H49" s="58"/>
      <c r="I49" s="58"/>
      <c r="K49" s="104" t="s">
        <v>1981</v>
      </c>
      <c r="L49" s="96"/>
      <c r="N49" s="415"/>
    </row>
    <row r="50" spans="1:14" ht="15" customHeight="1">
      <c r="A50" s="24">
        <f>A49+1</f>
        <v>18</v>
      </c>
      <c r="B50" s="18" t="s">
        <v>1396</v>
      </c>
      <c r="C50" s="40">
        <f>SUM(C48,-C49)</f>
        <v>0</v>
      </c>
      <c r="D50" s="40">
        <f t="shared" ref="D50:I50" si="6">SUM(D48-D49)</f>
        <v>0</v>
      </c>
      <c r="E50" s="40">
        <f t="shared" si="6"/>
        <v>0</v>
      </c>
      <c r="F50" s="40">
        <f t="shared" si="6"/>
        <v>0</v>
      </c>
      <c r="G50" s="40">
        <f t="shared" si="6"/>
        <v>0</v>
      </c>
      <c r="H50" s="40">
        <f t="shared" si="6"/>
        <v>0</v>
      </c>
      <c r="I50" s="40">
        <f t="shared" si="6"/>
        <v>0</v>
      </c>
      <c r="K50" s="104" t="s">
        <v>1982</v>
      </c>
      <c r="L50" s="96"/>
    </row>
    <row r="51" spans="1:14" ht="30" customHeight="1">
      <c r="A51" s="24">
        <f>A50+1</f>
        <v>19</v>
      </c>
      <c r="B51" s="359" t="s">
        <v>2130</v>
      </c>
      <c r="C51" s="58"/>
      <c r="D51" s="58"/>
      <c r="E51" s="58"/>
      <c r="F51" s="58"/>
      <c r="G51" s="58"/>
      <c r="H51" s="58"/>
      <c r="I51" s="58"/>
      <c r="K51" s="104" t="s">
        <v>1984</v>
      </c>
      <c r="L51" s="96"/>
    </row>
    <row r="52" spans="1:14" ht="15" customHeight="1">
      <c r="A52" s="351" t="s">
        <v>1467</v>
      </c>
      <c r="B52" s="215"/>
      <c r="C52" s="78"/>
      <c r="D52" s="78"/>
      <c r="E52" s="78"/>
      <c r="F52" s="78"/>
      <c r="G52" s="78"/>
      <c r="H52" s="78"/>
      <c r="I52" s="78"/>
      <c r="K52" s="475"/>
      <c r="L52" s="475"/>
    </row>
    <row r="53" spans="1:14" ht="12.75">
      <c r="A53" s="351" t="s">
        <v>1466</v>
      </c>
      <c r="B53" s="215"/>
      <c r="C53" s="78"/>
      <c r="D53" s="78"/>
      <c r="E53" s="78"/>
      <c r="F53" s="78"/>
      <c r="G53" s="78"/>
      <c r="H53" s="78"/>
      <c r="I53" s="78"/>
      <c r="K53" s="472"/>
      <c r="L53" s="472"/>
    </row>
    <row r="54" spans="1:14" ht="12.75">
      <c r="A54" s="351" t="s">
        <v>2135</v>
      </c>
      <c r="B54" s="215"/>
      <c r="C54" s="78"/>
      <c r="D54" s="78"/>
      <c r="E54" s="78"/>
      <c r="F54" s="78"/>
      <c r="G54" s="78"/>
      <c r="H54" s="78"/>
      <c r="I54" s="78"/>
      <c r="K54" s="129"/>
      <c r="L54" s="129"/>
    </row>
    <row r="56" spans="1:14" ht="15" customHeight="1">
      <c r="A56" s="457" t="s">
        <v>1397</v>
      </c>
      <c r="B56" s="457"/>
      <c r="C56" s="442" t="s">
        <v>45</v>
      </c>
      <c r="D56" s="453" t="str">
        <f>Resultat!$D$1</f>
        <v>Basisscenario</v>
      </c>
      <c r="E56" s="453"/>
      <c r="F56" s="453"/>
      <c r="G56" s="454" t="str">
        <f>Resultat!$G$1</f>
        <v>Stress-scenario</v>
      </c>
      <c r="H56" s="454"/>
      <c r="I56" s="454"/>
    </row>
    <row r="57" spans="1:14" ht="15" customHeight="1">
      <c r="A57" s="457"/>
      <c r="B57" s="457"/>
      <c r="C57" s="442"/>
      <c r="D57" s="453"/>
      <c r="E57" s="453"/>
      <c r="F57" s="453"/>
      <c r="G57" s="454"/>
      <c r="H57" s="454"/>
      <c r="I57" s="454"/>
    </row>
    <row r="58" spans="1:14" ht="15" customHeight="1">
      <c r="A58" s="457"/>
      <c r="B58" s="457"/>
      <c r="C58" s="72" t="s">
        <v>1</v>
      </c>
      <c r="D58" s="442" t="s">
        <v>22</v>
      </c>
      <c r="E58" s="442"/>
      <c r="F58" s="442"/>
      <c r="G58" s="442" t="s">
        <v>22</v>
      </c>
      <c r="H58" s="442"/>
      <c r="I58" s="442"/>
    </row>
    <row r="59" spans="1:14" ht="15" customHeight="1">
      <c r="A59" s="457"/>
      <c r="B59" s="457"/>
      <c r="C59" s="72" t="s">
        <v>229</v>
      </c>
      <c r="D59" s="443" t="s">
        <v>229</v>
      </c>
      <c r="E59" s="443"/>
      <c r="F59" s="443"/>
      <c r="G59" s="443" t="s">
        <v>229</v>
      </c>
      <c r="H59" s="443"/>
      <c r="I59" s="443"/>
      <c r="K59" s="455" t="s">
        <v>689</v>
      </c>
      <c r="L59" s="455" t="s">
        <v>743</v>
      </c>
    </row>
    <row r="60" spans="1:14" ht="15" customHeight="1">
      <c r="A60" s="457"/>
      <c r="B60" s="457"/>
      <c r="C60" s="72">
        <f>Resultat!$C$5</f>
        <v>2025</v>
      </c>
      <c r="D60" s="72">
        <f>Resultat!$D$5</f>
        <v>2026</v>
      </c>
      <c r="E60" s="72">
        <f>Resultat!$E$5</f>
        <v>2027</v>
      </c>
      <c r="F60" s="72">
        <f>Resultat!$F$5</f>
        <v>2028</v>
      </c>
      <c r="G60" s="72">
        <f>Resultat!$G$5</f>
        <v>2026</v>
      </c>
      <c r="H60" s="72">
        <f>Resultat!$H$5</f>
        <v>2027</v>
      </c>
      <c r="I60" s="72">
        <f>Resultat!$I$5</f>
        <v>2028</v>
      </c>
      <c r="K60" s="455"/>
      <c r="L60" s="455"/>
    </row>
    <row r="61" spans="1:14" ht="15" customHeight="1">
      <c r="A61" s="48">
        <f>A50+1</f>
        <v>19</v>
      </c>
      <c r="B61" s="12" t="s">
        <v>1413</v>
      </c>
      <c r="C61" s="422">
        <f>IF($C$2="Ja",0.5,"-")</f>
        <v>0.5</v>
      </c>
      <c r="D61" s="422">
        <f>IF($C$2="Ja",0.55,"-")</f>
        <v>0.55000000000000004</v>
      </c>
      <c r="E61" s="422">
        <f>IF($C$2="Ja",0.6,"-")</f>
        <v>0.6</v>
      </c>
      <c r="F61" s="422">
        <f>IF($C$2="Ja",0.65,"-")</f>
        <v>0.65</v>
      </c>
      <c r="G61" s="422">
        <f>IF($C$2="Ja",0.55,"-")</f>
        <v>0.55000000000000004</v>
      </c>
      <c r="H61" s="422">
        <f>IF($C$2="Ja",0.6,"-")</f>
        <v>0.6</v>
      </c>
      <c r="I61" s="422">
        <f>IF($C$2="Ja",0.65,"-")</f>
        <v>0.65</v>
      </c>
      <c r="K61" s="104" t="s">
        <v>1460</v>
      </c>
      <c r="L61" s="96"/>
    </row>
    <row r="62" spans="1:14" ht="15" customHeight="1">
      <c r="A62" s="48">
        <f t="shared" ref="A62:A65" si="7">A61+1</f>
        <v>20</v>
      </c>
      <c r="B62" s="12" t="s">
        <v>1475</v>
      </c>
      <c r="C62" s="423">
        <f t="shared" ref="C62:I62" si="8">IF($C$2="Ja",C61*C48,"-")</f>
        <v>0</v>
      </c>
      <c r="D62" s="423">
        <f t="shared" si="8"/>
        <v>0</v>
      </c>
      <c r="E62" s="423">
        <f t="shared" si="8"/>
        <v>0</v>
      </c>
      <c r="F62" s="423">
        <f t="shared" si="8"/>
        <v>0</v>
      </c>
      <c r="G62" s="423">
        <f t="shared" si="8"/>
        <v>0</v>
      </c>
      <c r="H62" s="423">
        <f t="shared" si="8"/>
        <v>0</v>
      </c>
      <c r="I62" s="423">
        <f t="shared" si="8"/>
        <v>0</v>
      </c>
      <c r="K62" s="104" t="s">
        <v>1473</v>
      </c>
      <c r="L62" s="96"/>
    </row>
    <row r="63" spans="1:14" ht="15" customHeight="1">
      <c r="A63" s="48">
        <f t="shared" si="7"/>
        <v>21</v>
      </c>
      <c r="B63" s="7" t="s">
        <v>1476</v>
      </c>
      <c r="C63" s="368">
        <f t="shared" ref="C63:I63" si="9">IF($C$2="Ja",MIN(MAX(C26,C62),1.25*C26),C26)</f>
        <v>0</v>
      </c>
      <c r="D63" s="368">
        <f t="shared" si="9"/>
        <v>0</v>
      </c>
      <c r="E63" s="368">
        <f t="shared" si="9"/>
        <v>0</v>
      </c>
      <c r="F63" s="368">
        <f t="shared" si="9"/>
        <v>0</v>
      </c>
      <c r="G63" s="368">
        <f t="shared" si="9"/>
        <v>0</v>
      </c>
      <c r="H63" s="368">
        <f t="shared" si="9"/>
        <v>0</v>
      </c>
      <c r="I63" s="368">
        <f t="shared" si="9"/>
        <v>0</v>
      </c>
      <c r="K63" s="104" t="s">
        <v>1469</v>
      </c>
      <c r="L63" s="96" t="s">
        <v>1390</v>
      </c>
    </row>
    <row r="64" spans="1:14" ht="15" customHeight="1">
      <c r="A64" s="48">
        <f t="shared" si="7"/>
        <v>22</v>
      </c>
      <c r="B64" s="12" t="s">
        <v>1398</v>
      </c>
      <c r="C64" s="423">
        <f t="shared" ref="C64:I64" si="10">IF($C$2="Ja",C50*0.725,"-")</f>
        <v>0</v>
      </c>
      <c r="D64" s="423">
        <f t="shared" si="10"/>
        <v>0</v>
      </c>
      <c r="E64" s="423">
        <f t="shared" si="10"/>
        <v>0</v>
      </c>
      <c r="F64" s="423">
        <f t="shared" si="10"/>
        <v>0</v>
      </c>
      <c r="G64" s="423">
        <f t="shared" si="10"/>
        <v>0</v>
      </c>
      <c r="H64" s="423">
        <f t="shared" si="10"/>
        <v>0</v>
      </c>
      <c r="I64" s="423">
        <f t="shared" si="10"/>
        <v>0</v>
      </c>
      <c r="K64" s="104" t="s">
        <v>1474</v>
      </c>
      <c r="L64" s="350"/>
    </row>
    <row r="65" spans="1:33" ht="15" customHeight="1">
      <c r="A65" s="48">
        <f t="shared" si="7"/>
        <v>23</v>
      </c>
      <c r="B65" s="7" t="s">
        <v>1477</v>
      </c>
      <c r="C65" s="368">
        <f t="shared" ref="C65:I65" si="11">IF($C$2="Ja",MAX(C28,C64),C28)</f>
        <v>0</v>
      </c>
      <c r="D65" s="368">
        <f t="shared" si="11"/>
        <v>0</v>
      </c>
      <c r="E65" s="368">
        <f t="shared" si="11"/>
        <v>0</v>
      </c>
      <c r="F65" s="368">
        <f t="shared" si="11"/>
        <v>0</v>
      </c>
      <c r="G65" s="368">
        <f t="shared" si="11"/>
        <v>0</v>
      </c>
      <c r="H65" s="368">
        <f t="shared" si="11"/>
        <v>0</v>
      </c>
      <c r="I65" s="368">
        <f t="shared" si="11"/>
        <v>0</v>
      </c>
      <c r="K65" s="135" t="s">
        <v>1472</v>
      </c>
      <c r="L65" s="99"/>
    </row>
    <row r="66" spans="1:33" ht="15" customHeight="1">
      <c r="A66" s="351" t="s">
        <v>1414</v>
      </c>
      <c r="AF66"/>
      <c r="AG66"/>
    </row>
    <row r="67" spans="1:33" ht="15" customHeight="1">
      <c r="A67" s="351" t="s">
        <v>1478</v>
      </c>
      <c r="AF67"/>
      <c r="AG67"/>
    </row>
    <row r="68" spans="1:33" ht="15" customHeight="1">
      <c r="A68" s="351" t="s">
        <v>1479</v>
      </c>
      <c r="AF68"/>
      <c r="AG68"/>
    </row>
    <row r="69" spans="1:33" ht="15" customHeight="1">
      <c r="AF69"/>
      <c r="AG69"/>
    </row>
    <row r="70" spans="1:33" ht="15" customHeight="1">
      <c r="AF70"/>
      <c r="AG70"/>
    </row>
    <row r="71" spans="1:33" ht="15" customHeight="1">
      <c r="AF71"/>
      <c r="AG71"/>
    </row>
    <row r="72" spans="1:33" ht="15" customHeight="1">
      <c r="AF72"/>
      <c r="AG72"/>
    </row>
  </sheetData>
  <sheetProtection algorithmName="SHA-512" hashValue="FqItRQ15ia2Vgvj8e+eYJnRvVMd23dyE1rOGffpLu2DT/G1GWmY45Ru1PT8+3FcqxLbnnRz2AWFs0YuBUqTdLA==" saltValue="IuZKKKIkZibNvvrz05wVzA==" spinCount="100000" sheet="1" objects="1" scenarios="1"/>
  <mergeCells count="33">
    <mergeCell ref="K52:L53"/>
    <mergeCell ref="A56:B60"/>
    <mergeCell ref="C56:C57"/>
    <mergeCell ref="D56:F57"/>
    <mergeCell ref="G56:I57"/>
    <mergeCell ref="D58:F58"/>
    <mergeCell ref="G58:I58"/>
    <mergeCell ref="D59:F59"/>
    <mergeCell ref="G59:I59"/>
    <mergeCell ref="K59:K60"/>
    <mergeCell ref="L59:L60"/>
    <mergeCell ref="L7:L8"/>
    <mergeCell ref="K29:L31"/>
    <mergeCell ref="D35:F35"/>
    <mergeCell ref="G35:I35"/>
    <mergeCell ref="A2:B2"/>
    <mergeCell ref="A33:B37"/>
    <mergeCell ref="C33:C34"/>
    <mergeCell ref="D33:F34"/>
    <mergeCell ref="L36:L37"/>
    <mergeCell ref="D36:F36"/>
    <mergeCell ref="G36:I36"/>
    <mergeCell ref="G33:I34"/>
    <mergeCell ref="K36:K37"/>
    <mergeCell ref="A4:B8"/>
    <mergeCell ref="C4:C5"/>
    <mergeCell ref="D4:F5"/>
    <mergeCell ref="K7:K8"/>
    <mergeCell ref="G4:I5"/>
    <mergeCell ref="D6:F6"/>
    <mergeCell ref="G6:I6"/>
    <mergeCell ref="D7:F7"/>
    <mergeCell ref="G7:I7"/>
  </mergeCells>
  <pageMargins left="0.70866141732283461" right="0.70866141732283461" top="0.74803149606299213" bottom="0.74803149606299213" header="0.31496062992125984" footer="0.31496062992125984"/>
  <pageSetup paperSize="9" scale="64" fitToHeight="0" orientation="landscape" r:id="rId1"/>
  <headerFooter>
    <oddHeader>&amp;C
Finanstilsynets makroøkonomiske stresstest</oddHeader>
    <oddFooter>&amp;L&amp;A&amp;R&amp;P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Ark9">
    <pageSetUpPr fitToPage="1"/>
  </sheetPr>
  <dimension ref="A1:R74"/>
  <sheetViews>
    <sheetView topLeftCell="A39" workbookViewId="0">
      <selection activeCell="C60" sqref="C60:I66"/>
    </sheetView>
  </sheetViews>
  <sheetFormatPr defaultColWidth="9.140625" defaultRowHeight="15" customHeight="1"/>
  <cols>
    <col min="1" max="1" width="5.7109375" style="25" customWidth="1"/>
    <col min="2" max="2" width="93.140625" style="15" customWidth="1"/>
    <col min="3" max="9" width="9.7109375" style="15" customWidth="1"/>
    <col min="10" max="10" width="5.7109375" style="15" customWidth="1"/>
    <col min="11" max="11" width="27.42578125" style="15" customWidth="1"/>
    <col min="12" max="12" width="4.5703125" style="15" customWidth="1"/>
    <col min="13" max="16384" width="9.140625" style="15"/>
  </cols>
  <sheetData>
    <row r="1" spans="1:15" ht="15" customHeight="1">
      <c r="A1" s="457" t="s">
        <v>1020</v>
      </c>
      <c r="B1" s="457"/>
      <c r="C1" s="442" t="s">
        <v>45</v>
      </c>
      <c r="D1" s="453" t="str">
        <f>Resultat!$D$1</f>
        <v>Basisscenario</v>
      </c>
      <c r="E1" s="453"/>
      <c r="F1" s="453"/>
      <c r="G1" s="454" t="str">
        <f>Resultat!$G$1</f>
        <v>Stress-scenario</v>
      </c>
      <c r="H1" s="454"/>
      <c r="I1" s="454"/>
    </row>
    <row r="2" spans="1:15" ht="15" customHeight="1">
      <c r="A2" s="457"/>
      <c r="B2" s="457"/>
      <c r="C2" s="442"/>
      <c r="D2" s="453"/>
      <c r="E2" s="453"/>
      <c r="F2" s="453"/>
      <c r="G2" s="454"/>
      <c r="H2" s="454"/>
      <c r="I2" s="454"/>
    </row>
    <row r="3" spans="1:15" ht="15" customHeight="1">
      <c r="A3" s="457"/>
      <c r="B3" s="457"/>
      <c r="C3" s="72" t="s">
        <v>1</v>
      </c>
      <c r="D3" s="477" t="s">
        <v>22</v>
      </c>
      <c r="E3" s="477"/>
      <c r="F3" s="477"/>
      <c r="G3" s="477" t="s">
        <v>22</v>
      </c>
      <c r="H3" s="477"/>
      <c r="I3" s="477"/>
    </row>
    <row r="4" spans="1:15" ht="15" customHeight="1">
      <c r="A4" s="457"/>
      <c r="B4" s="457"/>
      <c r="C4" s="72" t="s">
        <v>229</v>
      </c>
      <c r="D4" s="478" t="s">
        <v>229</v>
      </c>
      <c r="E4" s="478"/>
      <c r="F4" s="478"/>
      <c r="G4" s="478" t="s">
        <v>229</v>
      </c>
      <c r="H4" s="478"/>
      <c r="I4" s="478"/>
      <c r="K4" s="445" t="s">
        <v>689</v>
      </c>
    </row>
    <row r="5" spans="1:15" ht="15" customHeight="1">
      <c r="A5" s="457"/>
      <c r="B5" s="457"/>
      <c r="C5" s="72">
        <f>Resultat!$C$5</f>
        <v>2025</v>
      </c>
      <c r="D5" s="72">
        <f>Resultat!$D$5</f>
        <v>2026</v>
      </c>
      <c r="E5" s="72">
        <f>Resultat!$E$5</f>
        <v>2027</v>
      </c>
      <c r="F5" s="72">
        <f>Resultat!$F$5</f>
        <v>2028</v>
      </c>
      <c r="G5" s="72">
        <f>Resultat!$G$5</f>
        <v>2026</v>
      </c>
      <c r="H5" s="72">
        <f>Resultat!$H$5</f>
        <v>2027</v>
      </c>
      <c r="I5" s="72">
        <f>Resultat!$I$5</f>
        <v>2028</v>
      </c>
      <c r="K5" s="446"/>
    </row>
    <row r="6" spans="1:15" ht="15" customHeight="1">
      <c r="A6" s="24">
        <v>1</v>
      </c>
      <c r="B6" s="18" t="s">
        <v>113</v>
      </c>
      <c r="C6" s="69">
        <f>Solvens!C6</f>
        <v>0</v>
      </c>
      <c r="D6" s="69">
        <f>Solvens!D6</f>
        <v>0</v>
      </c>
      <c r="E6" s="69">
        <f>Solvens!E6</f>
        <v>0</v>
      </c>
      <c r="F6" s="69">
        <f>Solvens!F6</f>
        <v>0</v>
      </c>
      <c r="G6" s="69">
        <f>Solvens!G6</f>
        <v>0</v>
      </c>
      <c r="H6" s="69">
        <f>Solvens!H6</f>
        <v>0</v>
      </c>
      <c r="I6" s="69">
        <f>Solvens!I6</f>
        <v>0</v>
      </c>
      <c r="K6" s="104"/>
    </row>
    <row r="7" spans="1:15" ht="15" customHeight="1">
      <c r="A7" s="24">
        <f>A6+1</f>
        <v>2</v>
      </c>
      <c r="B7" s="35" t="s">
        <v>125</v>
      </c>
      <c r="C7" s="70">
        <f>Solvens!C15</f>
        <v>0</v>
      </c>
      <c r="D7" s="70">
        <f>Solvens!D15</f>
        <v>0</v>
      </c>
      <c r="E7" s="70">
        <f>Solvens!E15</f>
        <v>0</v>
      </c>
      <c r="F7" s="70">
        <f>Solvens!F15</f>
        <v>0</v>
      </c>
      <c r="G7" s="70">
        <f>Solvens!G15</f>
        <v>0</v>
      </c>
      <c r="H7" s="70">
        <f>Solvens!H15</f>
        <v>0</v>
      </c>
      <c r="I7" s="70">
        <f>Solvens!I15</f>
        <v>0</v>
      </c>
      <c r="K7" s="104"/>
    </row>
    <row r="8" spans="1:15" ht="15" customHeight="1">
      <c r="A8" s="24">
        <f t="shared" ref="A8:A13" si="0">A7+1</f>
        <v>3</v>
      </c>
      <c r="B8" s="36" t="s">
        <v>126</v>
      </c>
      <c r="C8" s="57">
        <f>Solvens!C19</f>
        <v>0</v>
      </c>
      <c r="D8" s="57">
        <f>Solvens!D19</f>
        <v>0</v>
      </c>
      <c r="E8" s="57">
        <f>Solvens!E19</f>
        <v>0</v>
      </c>
      <c r="F8" s="57">
        <f>Solvens!F19</f>
        <v>0</v>
      </c>
      <c r="G8" s="57">
        <f>Solvens!G19</f>
        <v>0</v>
      </c>
      <c r="H8" s="57">
        <f>Solvens!H19</f>
        <v>0</v>
      </c>
      <c r="I8" s="57">
        <f>Solvens!I19</f>
        <v>0</v>
      </c>
      <c r="K8" s="104"/>
    </row>
    <row r="9" spans="1:15" ht="15" customHeight="1">
      <c r="A9" s="24">
        <f t="shared" si="0"/>
        <v>4</v>
      </c>
      <c r="B9" s="35" t="s">
        <v>31</v>
      </c>
      <c r="C9" s="70">
        <f>Solvens!C20</f>
        <v>0</v>
      </c>
      <c r="D9" s="70">
        <f>Solvens!D20</f>
        <v>0</v>
      </c>
      <c r="E9" s="70">
        <f>Solvens!E20</f>
        <v>0</v>
      </c>
      <c r="F9" s="70">
        <f>Solvens!F20</f>
        <v>0</v>
      </c>
      <c r="G9" s="70">
        <f>Solvens!G20</f>
        <v>0</v>
      </c>
      <c r="H9" s="70">
        <f>Solvens!H20</f>
        <v>0</v>
      </c>
      <c r="I9" s="70">
        <f>Solvens!I20</f>
        <v>0</v>
      </c>
      <c r="K9" s="104"/>
    </row>
    <row r="10" spans="1:15" ht="15" customHeight="1">
      <c r="A10" s="24">
        <f t="shared" si="0"/>
        <v>5</v>
      </c>
      <c r="B10" s="18" t="s">
        <v>127</v>
      </c>
      <c r="C10" s="57">
        <f>Solvens!C25</f>
        <v>0</v>
      </c>
      <c r="D10" s="57">
        <f>Solvens!D25</f>
        <v>0</v>
      </c>
      <c r="E10" s="57">
        <f>Solvens!E25</f>
        <v>0</v>
      </c>
      <c r="F10" s="57">
        <f>Solvens!F25</f>
        <v>0</v>
      </c>
      <c r="G10" s="57">
        <f>Solvens!G25</f>
        <v>0</v>
      </c>
      <c r="H10" s="57">
        <f>Solvens!H25</f>
        <v>0</v>
      </c>
      <c r="I10" s="57">
        <f>Solvens!I25</f>
        <v>0</v>
      </c>
      <c r="K10" s="104"/>
      <c r="M10" s="198"/>
      <c r="O10" s="198"/>
    </row>
    <row r="11" spans="1:15" ht="15" customHeight="1">
      <c r="A11" s="24">
        <f t="shared" si="0"/>
        <v>6</v>
      </c>
      <c r="B11" s="8" t="s">
        <v>234</v>
      </c>
      <c r="C11" s="58"/>
      <c r="D11" s="58"/>
      <c r="E11" s="58"/>
      <c r="F11" s="58"/>
      <c r="G11" s="58"/>
      <c r="H11" s="58"/>
      <c r="I11" s="58"/>
      <c r="K11" s="104" t="s">
        <v>574</v>
      </c>
      <c r="M11"/>
      <c r="O11" s="198"/>
    </row>
    <row r="12" spans="1:15" ht="15" customHeight="1">
      <c r="A12" s="24">
        <f t="shared" si="0"/>
        <v>7</v>
      </c>
      <c r="B12" s="8" t="s">
        <v>205</v>
      </c>
      <c r="C12" s="58"/>
      <c r="D12" s="58"/>
      <c r="E12" s="58"/>
      <c r="F12" s="58"/>
      <c r="G12" s="58"/>
      <c r="H12" s="58"/>
      <c r="I12" s="58"/>
      <c r="K12" s="104" t="s">
        <v>575</v>
      </c>
    </row>
    <row r="13" spans="1:15" ht="15" customHeight="1">
      <c r="A13" s="24">
        <f t="shared" si="0"/>
        <v>8</v>
      </c>
      <c r="B13" s="35" t="s">
        <v>240</v>
      </c>
      <c r="C13" s="58"/>
      <c r="D13" s="58"/>
      <c r="E13" s="58"/>
      <c r="F13" s="58"/>
      <c r="G13" s="58"/>
      <c r="H13" s="58"/>
      <c r="I13" s="58"/>
      <c r="K13" s="104" t="s">
        <v>1318</v>
      </c>
    </row>
    <row r="14" spans="1:15" ht="15" customHeight="1">
      <c r="A14" s="48" t="str">
        <f>$A$13&amp;"."&amp;1</f>
        <v>8.1</v>
      </c>
      <c r="B14" s="35" t="s">
        <v>1024</v>
      </c>
      <c r="C14" s="58"/>
      <c r="D14" s="58"/>
      <c r="E14" s="58"/>
      <c r="F14" s="58"/>
      <c r="G14" s="58"/>
      <c r="H14" s="58"/>
      <c r="I14" s="58"/>
      <c r="K14" s="104" t="s">
        <v>1319</v>
      </c>
    </row>
    <row r="15" spans="1:15" ht="15" customHeight="1">
      <c r="A15" s="48" t="str">
        <f>$A$13&amp;"."&amp;2</f>
        <v>8.2</v>
      </c>
      <c r="B15" s="35" t="s">
        <v>1028</v>
      </c>
      <c r="C15" s="58"/>
      <c r="D15" s="58"/>
      <c r="E15" s="58"/>
      <c r="F15" s="58"/>
      <c r="G15" s="58"/>
      <c r="H15" s="58"/>
      <c r="I15" s="58"/>
      <c r="K15" s="104" t="s">
        <v>1320</v>
      </c>
    </row>
    <row r="16" spans="1:15" ht="15" customHeight="1">
      <c r="A16" s="24">
        <f>A13+1</f>
        <v>9</v>
      </c>
      <c r="B16" s="36" t="s">
        <v>1102</v>
      </c>
      <c r="C16" s="40">
        <f t="shared" ref="C16:I16" si="1">SUM(C10:C13)</f>
        <v>0</v>
      </c>
      <c r="D16" s="40">
        <f t="shared" si="1"/>
        <v>0</v>
      </c>
      <c r="E16" s="40">
        <f t="shared" si="1"/>
        <v>0</v>
      </c>
      <c r="F16" s="40">
        <f t="shared" si="1"/>
        <v>0</v>
      </c>
      <c r="G16" s="40">
        <f t="shared" si="1"/>
        <v>0</v>
      </c>
      <c r="H16" s="40">
        <f t="shared" si="1"/>
        <v>0</v>
      </c>
      <c r="I16" s="40">
        <f t="shared" si="1"/>
        <v>0</v>
      </c>
      <c r="K16" s="104" t="s">
        <v>1071</v>
      </c>
    </row>
    <row r="17" spans="1:18" ht="15" customHeight="1">
      <c r="A17" s="24">
        <f>A16+1</f>
        <v>10</v>
      </c>
      <c r="B17" s="26" t="s">
        <v>1101</v>
      </c>
      <c r="C17" s="67"/>
      <c r="D17" s="58"/>
      <c r="E17" s="58"/>
      <c r="F17" s="58"/>
      <c r="G17" s="58"/>
      <c r="H17" s="58"/>
      <c r="I17" s="58"/>
      <c r="K17" s="104" t="s">
        <v>1321</v>
      </c>
    </row>
    <row r="18" spans="1:18" ht="15" customHeight="1">
      <c r="A18" s="48" t="str">
        <f>$A$17&amp;"."&amp;1</f>
        <v>10.1</v>
      </c>
      <c r="B18" s="26" t="s">
        <v>1025</v>
      </c>
      <c r="C18" s="67"/>
      <c r="D18" s="58"/>
      <c r="E18" s="58"/>
      <c r="F18" s="58"/>
      <c r="G18" s="58"/>
      <c r="H18" s="58"/>
      <c r="I18" s="58"/>
      <c r="K18" s="104" t="s">
        <v>1322</v>
      </c>
    </row>
    <row r="19" spans="1:18" ht="15" customHeight="1">
      <c r="A19" s="24">
        <f>A17+1</f>
        <v>11</v>
      </c>
      <c r="B19" s="74" t="s">
        <v>1100</v>
      </c>
      <c r="C19" s="67"/>
      <c r="D19" s="58"/>
      <c r="E19" s="58"/>
      <c r="F19" s="58"/>
      <c r="G19" s="58"/>
      <c r="H19" s="58"/>
      <c r="I19" s="58"/>
      <c r="K19" s="104" t="s">
        <v>1323</v>
      </c>
    </row>
    <row r="20" spans="1:18" ht="15" customHeight="1">
      <c r="A20" s="48" t="str">
        <f>$A$19&amp;"."&amp;1</f>
        <v>11.1</v>
      </c>
      <c r="B20" s="46" t="s">
        <v>1023</v>
      </c>
      <c r="C20" s="67"/>
      <c r="D20" s="58"/>
      <c r="E20" s="58"/>
      <c r="F20" s="58"/>
      <c r="G20" s="58"/>
      <c r="H20" s="58"/>
      <c r="I20" s="58"/>
      <c r="K20" s="104" t="s">
        <v>1324</v>
      </c>
    </row>
    <row r="21" spans="1:18" ht="15" customHeight="1">
      <c r="A21" s="24">
        <f>A19+1</f>
        <v>12</v>
      </c>
      <c r="B21" s="18" t="s">
        <v>1099</v>
      </c>
      <c r="C21" s="58"/>
      <c r="D21" s="58"/>
      <c r="E21" s="58"/>
      <c r="F21" s="58"/>
      <c r="G21" s="58"/>
      <c r="H21" s="58"/>
      <c r="I21" s="58"/>
      <c r="K21" s="135" t="s">
        <v>1072</v>
      </c>
    </row>
    <row r="22" spans="1:18" ht="34.5" customHeight="1">
      <c r="A22" s="476" t="s">
        <v>1029</v>
      </c>
      <c r="B22" s="476"/>
      <c r="C22" s="476"/>
      <c r="D22" s="476"/>
      <c r="E22" s="476"/>
      <c r="F22" s="476"/>
      <c r="G22" s="476"/>
      <c r="H22" s="476"/>
      <c r="I22" s="476"/>
    </row>
    <row r="23" spans="1:18" ht="36" customHeight="1">
      <c r="A23" s="480" t="s">
        <v>1259</v>
      </c>
      <c r="B23" s="480"/>
      <c r="C23" s="480"/>
      <c r="D23" s="480"/>
      <c r="E23" s="480"/>
      <c r="F23" s="480"/>
      <c r="G23" s="480"/>
      <c r="H23" s="480"/>
      <c r="I23" s="480"/>
    </row>
    <row r="24" spans="1:18" ht="24.75" customHeight="1">
      <c r="A24" s="479" t="s">
        <v>1260</v>
      </c>
      <c r="B24" s="479"/>
      <c r="C24" s="479"/>
      <c r="D24" s="479"/>
      <c r="E24" s="479"/>
      <c r="F24" s="479"/>
      <c r="G24" s="479"/>
      <c r="H24" s="479"/>
      <c r="I24" s="479"/>
    </row>
    <row r="25" spans="1:18" ht="12.75" customHeight="1">
      <c r="A25" s="476" t="s">
        <v>1032</v>
      </c>
      <c r="B25" s="476"/>
      <c r="C25" s="476"/>
      <c r="D25" s="476"/>
      <c r="E25" s="476"/>
      <c r="F25" s="476"/>
      <c r="G25" s="476"/>
      <c r="H25" s="476"/>
      <c r="I25" s="476"/>
    </row>
    <row r="26" spans="1:18" ht="15" customHeight="1" thickBot="1">
      <c r="B26" s="10"/>
      <c r="C26" s="29"/>
      <c r="D26" s="2"/>
      <c r="E26" s="2"/>
      <c r="F26" s="2"/>
      <c r="G26" s="2"/>
      <c r="H26" s="2"/>
      <c r="I26" s="2"/>
      <c r="J26" s="2"/>
      <c r="K26" s="47"/>
    </row>
    <row r="27" spans="1:18" ht="15" customHeight="1">
      <c r="A27" s="457" t="s">
        <v>1021</v>
      </c>
      <c r="B27" s="444"/>
      <c r="C27" s="442" t="s">
        <v>45</v>
      </c>
      <c r="D27" s="453" t="str">
        <f>Resultat!$D$1</f>
        <v>Basisscenario</v>
      </c>
      <c r="E27" s="453"/>
      <c r="F27" s="453"/>
      <c r="G27" s="454" t="str">
        <f>Resultat!$G$1</f>
        <v>Stress-scenario</v>
      </c>
      <c r="H27" s="454"/>
      <c r="I27" s="454"/>
      <c r="M27" s="248" t="s">
        <v>1018</v>
      </c>
      <c r="N27" s="249"/>
      <c r="O27" s="249"/>
      <c r="P27" s="249"/>
      <c r="Q27" s="249"/>
      <c r="R27" s="250"/>
    </row>
    <row r="28" spans="1:18" ht="15" customHeight="1">
      <c r="A28" s="444"/>
      <c r="B28" s="444"/>
      <c r="C28" s="442"/>
      <c r="D28" s="453"/>
      <c r="E28" s="453"/>
      <c r="F28" s="453"/>
      <c r="G28" s="454"/>
      <c r="H28" s="454"/>
      <c r="I28" s="454"/>
      <c r="M28" s="251" t="s">
        <v>1019</v>
      </c>
      <c r="N28" s="252"/>
      <c r="O28" s="252"/>
      <c r="P28" s="252"/>
      <c r="Q28" s="252"/>
      <c r="R28" s="253"/>
    </row>
    <row r="29" spans="1:18" ht="15" customHeight="1">
      <c r="A29" s="444"/>
      <c r="B29" s="444"/>
      <c r="C29" s="72" t="s">
        <v>1</v>
      </c>
      <c r="D29" s="477" t="s">
        <v>22</v>
      </c>
      <c r="E29" s="477"/>
      <c r="F29" s="477"/>
      <c r="G29" s="477" t="s">
        <v>22</v>
      </c>
      <c r="H29" s="477"/>
      <c r="I29" s="477"/>
      <c r="M29" s="251" t="s">
        <v>1015</v>
      </c>
      <c r="N29" s="252"/>
      <c r="O29" s="252"/>
      <c r="P29" s="252"/>
      <c r="Q29" s="252"/>
      <c r="R29" s="253"/>
    </row>
    <row r="30" spans="1:18" ht="15" customHeight="1">
      <c r="A30" s="465"/>
      <c r="B30" s="466"/>
      <c r="C30" s="72" t="s">
        <v>229</v>
      </c>
      <c r="D30" s="478" t="s">
        <v>229</v>
      </c>
      <c r="E30" s="478"/>
      <c r="F30" s="478"/>
      <c r="G30" s="478" t="s">
        <v>229</v>
      </c>
      <c r="H30" s="478"/>
      <c r="I30" s="478"/>
      <c r="K30" s="445" t="s">
        <v>689</v>
      </c>
      <c r="M30" s="251" t="s">
        <v>1016</v>
      </c>
      <c r="N30" s="252"/>
      <c r="O30" s="252"/>
      <c r="P30" s="252"/>
      <c r="Q30" s="252"/>
      <c r="R30" s="253"/>
    </row>
    <row r="31" spans="1:18" ht="15" customHeight="1" thickBot="1">
      <c r="A31" s="465"/>
      <c r="B31" s="466"/>
      <c r="C31" s="72">
        <f>Resultat!$C$5</f>
        <v>2025</v>
      </c>
      <c r="D31" s="72">
        <f>Resultat!$D$5</f>
        <v>2026</v>
      </c>
      <c r="E31" s="72">
        <f>Resultat!$E$5</f>
        <v>2027</v>
      </c>
      <c r="F31" s="72">
        <f>Resultat!$F$5</f>
        <v>2028</v>
      </c>
      <c r="G31" s="72">
        <f>Resultat!$G$5</f>
        <v>2026</v>
      </c>
      <c r="H31" s="72">
        <f>Resultat!$H$5</f>
        <v>2027</v>
      </c>
      <c r="I31" s="72">
        <f>Resultat!$I$5</f>
        <v>2028</v>
      </c>
      <c r="K31" s="446"/>
      <c r="M31" s="254" t="s">
        <v>1017</v>
      </c>
      <c r="N31" s="255"/>
      <c r="O31" s="255"/>
      <c r="P31" s="255"/>
      <c r="Q31" s="255"/>
      <c r="R31" s="256"/>
    </row>
    <row r="32" spans="1:18" ht="15" customHeight="1">
      <c r="A32" s="48">
        <f>A21+1</f>
        <v>13</v>
      </c>
      <c r="B32" s="7" t="s">
        <v>1075</v>
      </c>
      <c r="C32" s="40">
        <f>SUM(C33:C35)</f>
        <v>0</v>
      </c>
      <c r="D32" s="40">
        <f t="shared" ref="D32:I32" si="2">SUM(D33:D35)</f>
        <v>0</v>
      </c>
      <c r="E32" s="40">
        <f t="shared" si="2"/>
        <v>0</v>
      </c>
      <c r="F32" s="40">
        <f t="shared" si="2"/>
        <v>0</v>
      </c>
      <c r="G32" s="40">
        <f t="shared" si="2"/>
        <v>0</v>
      </c>
      <c r="H32" s="40">
        <f t="shared" si="2"/>
        <v>0</v>
      </c>
      <c r="I32" s="40">
        <f t="shared" si="2"/>
        <v>0</v>
      </c>
      <c r="K32" s="104" t="s">
        <v>1085</v>
      </c>
      <c r="M32" s="391"/>
      <c r="N32" s="391"/>
    </row>
    <row r="33" spans="1:15" ht="15" customHeight="1">
      <c r="A33" s="48" t="str">
        <f>$A$32&amp;"."&amp;1</f>
        <v>13.1</v>
      </c>
      <c r="B33" s="94" t="s">
        <v>1058</v>
      </c>
      <c r="C33" s="58"/>
      <c r="D33" s="58"/>
      <c r="E33" s="58"/>
      <c r="F33" s="58"/>
      <c r="G33" s="58"/>
      <c r="H33" s="58"/>
      <c r="I33" s="58"/>
      <c r="K33" s="104" t="s">
        <v>1086</v>
      </c>
      <c r="M33" s="2"/>
      <c r="N33" s="2"/>
      <c r="O33" s="198"/>
    </row>
    <row r="34" spans="1:15" ht="15" customHeight="1">
      <c r="A34" s="48" t="str">
        <f>$A$32&amp;"."&amp;2</f>
        <v>13.2</v>
      </c>
      <c r="B34" s="94" t="s">
        <v>1065</v>
      </c>
      <c r="C34" s="58"/>
      <c r="D34" s="58"/>
      <c r="E34" s="58"/>
      <c r="F34" s="58"/>
      <c r="G34" s="58"/>
      <c r="H34" s="58"/>
      <c r="I34" s="58"/>
      <c r="K34" s="104" t="s">
        <v>1091</v>
      </c>
      <c r="M34" s="2"/>
      <c r="N34" s="2"/>
      <c r="O34" s="198"/>
    </row>
    <row r="35" spans="1:15" ht="15" customHeight="1">
      <c r="A35" s="48" t="str">
        <f>$A$32&amp;"."&amp;3</f>
        <v>13.3</v>
      </c>
      <c r="B35" s="94" t="s">
        <v>1059</v>
      </c>
      <c r="C35" s="50">
        <f>SUM(C36:C37)</f>
        <v>0</v>
      </c>
      <c r="D35" s="50">
        <f t="shared" ref="D35:I35" si="3">SUM(D36:D37)</f>
        <v>0</v>
      </c>
      <c r="E35" s="50">
        <f t="shared" si="3"/>
        <v>0</v>
      </c>
      <c r="F35" s="50">
        <f t="shared" si="3"/>
        <v>0</v>
      </c>
      <c r="G35" s="50">
        <f t="shared" si="3"/>
        <v>0</v>
      </c>
      <c r="H35" s="50">
        <f t="shared" si="3"/>
        <v>0</v>
      </c>
      <c r="I35" s="50">
        <f t="shared" si="3"/>
        <v>0</v>
      </c>
      <c r="K35" s="104" t="s">
        <v>1094</v>
      </c>
      <c r="M35" s="2"/>
      <c r="N35" s="2"/>
    </row>
    <row r="36" spans="1:15" ht="15" customHeight="1">
      <c r="A36" s="48" t="str">
        <f>$A$35&amp;"."&amp;1</f>
        <v>13.3.1</v>
      </c>
      <c r="B36" s="94" t="s">
        <v>1256</v>
      </c>
      <c r="C36" s="58"/>
      <c r="D36" s="58"/>
      <c r="E36" s="58"/>
      <c r="F36" s="58"/>
      <c r="G36" s="58"/>
      <c r="H36" s="58"/>
      <c r="I36" s="58"/>
      <c r="K36" s="104" t="s">
        <v>1095</v>
      </c>
    </row>
    <row r="37" spans="1:15" ht="15" customHeight="1">
      <c r="A37" s="48" t="str">
        <f>$A$35&amp;"."&amp;2</f>
        <v>13.3.2</v>
      </c>
      <c r="B37" s="105" t="s">
        <v>1257</v>
      </c>
      <c r="C37" s="58"/>
      <c r="D37" s="58"/>
      <c r="E37" s="58"/>
      <c r="F37" s="58"/>
      <c r="G37" s="58"/>
      <c r="H37" s="58"/>
      <c r="I37" s="58"/>
      <c r="K37" s="104" t="s">
        <v>1096</v>
      </c>
    </row>
    <row r="38" spans="1:15" ht="15" customHeight="1">
      <c r="A38" s="48">
        <f>A32+1</f>
        <v>14</v>
      </c>
      <c r="B38" s="221" t="s">
        <v>1066</v>
      </c>
      <c r="C38" s="58"/>
      <c r="D38" s="58"/>
      <c r="E38" s="58"/>
      <c r="F38" s="58"/>
      <c r="G38" s="58"/>
      <c r="H38" s="58"/>
      <c r="I38" s="58"/>
      <c r="K38" s="104" t="s">
        <v>1076</v>
      </c>
    </row>
    <row r="39" spans="1:15" ht="15" customHeight="1">
      <c r="A39" s="48">
        <f>A38+1</f>
        <v>15</v>
      </c>
      <c r="B39" s="221" t="s">
        <v>1022</v>
      </c>
      <c r="C39" s="40">
        <f>C32+C38</f>
        <v>0</v>
      </c>
      <c r="D39" s="40">
        <f t="shared" ref="D39:I39" si="4">D32+D38</f>
        <v>0</v>
      </c>
      <c r="E39" s="40">
        <f t="shared" si="4"/>
        <v>0</v>
      </c>
      <c r="F39" s="40">
        <f t="shared" si="4"/>
        <v>0</v>
      </c>
      <c r="G39" s="40">
        <f t="shared" si="4"/>
        <v>0</v>
      </c>
      <c r="H39" s="40">
        <f t="shared" si="4"/>
        <v>0</v>
      </c>
      <c r="I39" s="40">
        <f t="shared" si="4"/>
        <v>0</v>
      </c>
      <c r="K39" s="104" t="s">
        <v>1087</v>
      </c>
    </row>
    <row r="40" spans="1:15" ht="15" customHeight="1">
      <c r="A40" s="48">
        <f t="shared" ref="A40:A49" si="5">A39+1</f>
        <v>16</v>
      </c>
      <c r="B40" s="220" t="s">
        <v>1027</v>
      </c>
      <c r="C40" s="40">
        <f t="shared" ref="C40:I40" si="6">C16-C39</f>
        <v>0</v>
      </c>
      <c r="D40" s="40">
        <f t="shared" si="6"/>
        <v>0</v>
      </c>
      <c r="E40" s="40">
        <f t="shared" si="6"/>
        <v>0</v>
      </c>
      <c r="F40" s="40">
        <f t="shared" si="6"/>
        <v>0</v>
      </c>
      <c r="G40" s="40">
        <f t="shared" si="6"/>
        <v>0</v>
      </c>
      <c r="H40" s="40">
        <f t="shared" si="6"/>
        <v>0</v>
      </c>
      <c r="I40" s="40">
        <f t="shared" si="6"/>
        <v>0</v>
      </c>
      <c r="K40" s="104" t="s">
        <v>1088</v>
      </c>
    </row>
    <row r="41" spans="1:15" ht="15" customHeight="1">
      <c r="A41" s="48">
        <f t="shared" si="5"/>
        <v>17</v>
      </c>
      <c r="B41" s="221" t="s">
        <v>1258</v>
      </c>
      <c r="C41" s="58"/>
      <c r="D41" s="58"/>
      <c r="E41" s="58"/>
      <c r="F41" s="58"/>
      <c r="G41" s="58"/>
      <c r="H41" s="58"/>
      <c r="I41" s="58"/>
      <c r="K41" s="104" t="s">
        <v>1077</v>
      </c>
    </row>
    <row r="42" spans="1:15" ht="15" customHeight="1">
      <c r="A42" s="48">
        <f t="shared" si="5"/>
        <v>18</v>
      </c>
      <c r="B42" s="220" t="s">
        <v>1030</v>
      </c>
      <c r="C42" s="40">
        <f>C21-C41</f>
        <v>0</v>
      </c>
      <c r="D42" s="40">
        <f t="shared" ref="D42:I42" si="7">D21-D41</f>
        <v>0</v>
      </c>
      <c r="E42" s="40">
        <f t="shared" si="7"/>
        <v>0</v>
      </c>
      <c r="F42" s="40">
        <f t="shared" si="7"/>
        <v>0</v>
      </c>
      <c r="G42" s="40">
        <f t="shared" si="7"/>
        <v>0</v>
      </c>
      <c r="H42" s="40">
        <f t="shared" si="7"/>
        <v>0</v>
      </c>
      <c r="I42" s="40">
        <f t="shared" si="7"/>
        <v>0</v>
      </c>
      <c r="K42" s="104" t="s">
        <v>1078</v>
      </c>
    </row>
    <row r="43" spans="1:15" ht="15" customHeight="1">
      <c r="A43" s="48"/>
      <c r="B43" s="220"/>
      <c r="C43" s="40"/>
      <c r="D43" s="40"/>
      <c r="E43" s="40"/>
      <c r="F43" s="40"/>
      <c r="G43" s="40"/>
      <c r="H43" s="40"/>
      <c r="I43" s="40"/>
      <c r="K43" s="104"/>
    </row>
    <row r="44" spans="1:15" ht="15" customHeight="1">
      <c r="A44" s="48"/>
      <c r="B44" s="291" t="s">
        <v>1134</v>
      </c>
      <c r="C44" s="40"/>
      <c r="D44" s="40"/>
      <c r="E44" s="40"/>
      <c r="F44" s="40"/>
      <c r="G44" s="40"/>
      <c r="H44" s="40"/>
      <c r="I44" s="40"/>
      <c r="K44" s="104"/>
    </row>
    <row r="45" spans="1:15" ht="15" customHeight="1">
      <c r="A45" s="24">
        <f>A42+1</f>
        <v>19</v>
      </c>
      <c r="B45" s="288" t="s">
        <v>1135</v>
      </c>
      <c r="C45" s="58"/>
      <c r="D45" s="58"/>
      <c r="E45" s="58"/>
      <c r="F45" s="58"/>
      <c r="G45" s="58"/>
      <c r="H45" s="58"/>
      <c r="I45" s="58"/>
      <c r="K45" s="104" t="s">
        <v>1089</v>
      </c>
    </row>
    <row r="46" spans="1:15" ht="15" customHeight="1">
      <c r="A46" s="24">
        <f t="shared" si="5"/>
        <v>20</v>
      </c>
      <c r="B46" s="288" t="s">
        <v>1136</v>
      </c>
      <c r="C46" s="58"/>
      <c r="D46" s="58"/>
      <c r="E46" s="58"/>
      <c r="F46" s="58"/>
      <c r="G46" s="58"/>
      <c r="H46" s="58"/>
      <c r="I46" s="58"/>
      <c r="K46" s="104" t="s">
        <v>1079</v>
      </c>
    </row>
    <row r="47" spans="1:15" ht="15" customHeight="1">
      <c r="A47" s="24">
        <f t="shared" si="5"/>
        <v>21</v>
      </c>
      <c r="B47" s="288" t="s">
        <v>1137</v>
      </c>
      <c r="C47" s="58"/>
      <c r="D47" s="58"/>
      <c r="E47" s="58"/>
      <c r="F47" s="58"/>
      <c r="G47" s="58"/>
      <c r="H47" s="58"/>
      <c r="I47" s="58"/>
      <c r="K47" s="104" t="s">
        <v>1080</v>
      </c>
      <c r="M47" s="246"/>
    </row>
    <row r="48" spans="1:15" ht="15" customHeight="1">
      <c r="A48" s="24">
        <f t="shared" si="5"/>
        <v>22</v>
      </c>
      <c r="B48" s="288" t="s">
        <v>1138</v>
      </c>
      <c r="C48" s="58"/>
      <c r="D48" s="58"/>
      <c r="E48" s="58"/>
      <c r="F48" s="58"/>
      <c r="G48" s="58"/>
      <c r="H48" s="58"/>
      <c r="I48" s="58"/>
      <c r="K48" s="104" t="s">
        <v>1092</v>
      </c>
    </row>
    <row r="49" spans="1:13" ht="15" customHeight="1">
      <c r="A49" s="24">
        <f t="shared" si="5"/>
        <v>23</v>
      </c>
      <c r="B49" s="288" t="s">
        <v>1139</v>
      </c>
      <c r="C49" s="58"/>
      <c r="D49" s="58"/>
      <c r="E49" s="58"/>
      <c r="F49" s="58"/>
      <c r="G49" s="58"/>
      <c r="H49" s="58"/>
      <c r="I49" s="58"/>
      <c r="K49" s="135" t="s">
        <v>1325</v>
      </c>
    </row>
    <row r="50" spans="1:13" ht="15" customHeight="1">
      <c r="A50" s="124" t="s">
        <v>1026</v>
      </c>
      <c r="B50" s="292"/>
      <c r="C50" s="277"/>
      <c r="D50" s="277"/>
      <c r="E50" s="277"/>
      <c r="F50" s="277"/>
      <c r="G50" s="277"/>
      <c r="H50" s="277"/>
      <c r="I50" s="277"/>
    </row>
    <row r="51" spans="1:13" ht="15" customHeight="1">
      <c r="A51" s="124" t="s">
        <v>1057</v>
      </c>
      <c r="B51" s="292"/>
      <c r="C51" s="277"/>
      <c r="D51" s="277"/>
      <c r="E51" s="277"/>
      <c r="F51" s="277"/>
      <c r="G51" s="277"/>
      <c r="H51" s="277"/>
      <c r="I51" s="277"/>
    </row>
    <row r="52" spans="1:13" ht="15" customHeight="1">
      <c r="A52" s="124" t="s">
        <v>1133</v>
      </c>
      <c r="B52" s="292"/>
      <c r="C52" s="277"/>
      <c r="D52" s="277"/>
      <c r="E52" s="277"/>
      <c r="F52" s="277"/>
      <c r="G52" s="277"/>
      <c r="H52" s="277"/>
      <c r="I52" s="277"/>
    </row>
    <row r="53" spans="1:13" ht="15" customHeight="1">
      <c r="A53" s="14" t="s">
        <v>1061</v>
      </c>
      <c r="B53" s="292"/>
      <c r="C53" s="277"/>
      <c r="D53" s="277"/>
      <c r="E53" s="277"/>
      <c r="F53" s="277"/>
      <c r="G53" s="277"/>
      <c r="H53" s="277"/>
      <c r="I53" s="277"/>
    </row>
    <row r="54" spans="1:13" ht="15" customHeight="1">
      <c r="B54" s="276"/>
      <c r="C54" s="277"/>
      <c r="D54" s="277"/>
      <c r="E54" s="277"/>
      <c r="F54" s="277"/>
      <c r="G54" s="277"/>
      <c r="H54" s="277"/>
      <c r="I54" s="277"/>
    </row>
    <row r="55" spans="1:13" ht="15" customHeight="1">
      <c r="A55" s="467" t="s">
        <v>1142</v>
      </c>
      <c r="B55" s="467"/>
      <c r="C55" s="442" t="s">
        <v>45</v>
      </c>
      <c r="D55" s="453" t="str">
        <f>Resultat!$D$1</f>
        <v>Basisscenario</v>
      </c>
      <c r="E55" s="453"/>
      <c r="F55" s="453"/>
      <c r="G55" s="454" t="str">
        <f>Resultat!$G$1</f>
        <v>Stress-scenario</v>
      </c>
      <c r="H55" s="454"/>
      <c r="I55" s="454"/>
      <c r="K55" s="44" t="s">
        <v>171</v>
      </c>
    </row>
    <row r="56" spans="1:13" ht="15" customHeight="1">
      <c r="A56" s="467"/>
      <c r="B56" s="467"/>
      <c r="C56" s="442"/>
      <c r="D56" s="453"/>
      <c r="E56" s="453"/>
      <c r="F56" s="453"/>
      <c r="G56" s="454"/>
      <c r="H56" s="454"/>
      <c r="I56" s="454"/>
    </row>
    <row r="57" spans="1:13" ht="15" customHeight="1">
      <c r="A57" s="467"/>
      <c r="B57" s="467"/>
      <c r="C57" s="72" t="s">
        <v>1</v>
      </c>
      <c r="D57" s="477" t="s">
        <v>22</v>
      </c>
      <c r="E57" s="477"/>
      <c r="F57" s="477"/>
      <c r="G57" s="477" t="s">
        <v>22</v>
      </c>
      <c r="H57" s="477"/>
      <c r="I57" s="477"/>
    </row>
    <row r="58" spans="1:13" ht="15" customHeight="1">
      <c r="A58" s="467"/>
      <c r="B58" s="467"/>
      <c r="C58" s="72" t="s">
        <v>229</v>
      </c>
      <c r="D58" s="478" t="s">
        <v>229</v>
      </c>
      <c r="E58" s="478"/>
      <c r="F58" s="478"/>
      <c r="G58" s="478" t="s">
        <v>229</v>
      </c>
      <c r="H58" s="478"/>
      <c r="I58" s="478"/>
    </row>
    <row r="59" spans="1:13" ht="15" customHeight="1">
      <c r="A59" s="467"/>
      <c r="B59" s="467"/>
      <c r="C59" s="72">
        <f>Resultat!$C$5</f>
        <v>2025</v>
      </c>
      <c r="D59" s="72">
        <f>Resultat!$D$5</f>
        <v>2026</v>
      </c>
      <c r="E59" s="72">
        <f>Resultat!$E$5</f>
        <v>2027</v>
      </c>
      <c r="F59" s="72">
        <f>Resultat!$F$5</f>
        <v>2028</v>
      </c>
      <c r="G59" s="72">
        <f>Resultat!$G$5</f>
        <v>2026</v>
      </c>
      <c r="H59" s="72">
        <f>Resultat!$H$5</f>
        <v>2027</v>
      </c>
      <c r="I59" s="72">
        <f>Resultat!$I$5</f>
        <v>2028</v>
      </c>
    </row>
    <row r="60" spans="1:13" ht="15" customHeight="1">
      <c r="A60" s="91">
        <f>A49+1</f>
        <v>24</v>
      </c>
      <c r="B60" s="288" t="s">
        <v>1056</v>
      </c>
      <c r="C60" s="40">
        <f>Balance!C45</f>
        <v>0</v>
      </c>
      <c r="D60" s="40">
        <f>Balance!D45</f>
        <v>0</v>
      </c>
      <c r="E60" s="40">
        <f>Balance!E45</f>
        <v>0</v>
      </c>
      <c r="F60" s="40">
        <f>Balance!F45</f>
        <v>0</v>
      </c>
      <c r="G60" s="40">
        <f>Balance!G45</f>
        <v>0</v>
      </c>
      <c r="H60" s="40">
        <f>Balance!H45</f>
        <v>0</v>
      </c>
      <c r="I60" s="40">
        <f>Balance!I45</f>
        <v>0</v>
      </c>
    </row>
    <row r="61" spans="1:13" ht="15" customHeight="1">
      <c r="A61" s="91">
        <f t="shared" ref="A61:A66" si="8">A60+1</f>
        <v>25</v>
      </c>
      <c r="B61" s="288" t="s">
        <v>1062</v>
      </c>
      <c r="C61" s="40">
        <f>Solvens!C79</f>
        <v>0</v>
      </c>
      <c r="D61" s="40">
        <f>Solvens!D79</f>
        <v>0</v>
      </c>
      <c r="E61" s="40">
        <f>Solvens!E79</f>
        <v>0</v>
      </c>
      <c r="F61" s="40">
        <f>Solvens!F79</f>
        <v>0</v>
      </c>
      <c r="G61" s="40">
        <f>Solvens!G79</f>
        <v>0</v>
      </c>
      <c r="H61" s="40">
        <f>Solvens!H79</f>
        <v>0</v>
      </c>
      <c r="I61" s="40">
        <f>Solvens!I79</f>
        <v>0</v>
      </c>
    </row>
    <row r="62" spans="1:13" ht="15" customHeight="1">
      <c r="A62" s="91">
        <f t="shared" si="8"/>
        <v>26</v>
      </c>
      <c r="B62" s="288" t="s">
        <v>1054</v>
      </c>
      <c r="C62" s="88">
        <f t="shared" ref="C62:I63" si="9">IF(C47=0,0,C33/C47*100)</f>
        <v>0</v>
      </c>
      <c r="D62" s="88">
        <f t="shared" si="9"/>
        <v>0</v>
      </c>
      <c r="E62" s="88">
        <f t="shared" si="9"/>
        <v>0</v>
      </c>
      <c r="F62" s="88">
        <f t="shared" si="9"/>
        <v>0</v>
      </c>
      <c r="G62" s="88">
        <f t="shared" si="9"/>
        <v>0</v>
      </c>
      <c r="H62" s="88">
        <f t="shared" si="9"/>
        <v>0</v>
      </c>
      <c r="I62" s="88">
        <f t="shared" si="9"/>
        <v>0</v>
      </c>
      <c r="M62" s="246"/>
    </row>
    <row r="63" spans="1:13" ht="15" customHeight="1">
      <c r="A63" s="91">
        <f t="shared" si="8"/>
        <v>27</v>
      </c>
      <c r="B63" s="288" t="s">
        <v>1055</v>
      </c>
      <c r="C63" s="88">
        <f t="shared" si="9"/>
        <v>0</v>
      </c>
      <c r="D63" s="88">
        <f t="shared" si="9"/>
        <v>0</v>
      </c>
      <c r="E63" s="88">
        <f t="shared" si="9"/>
        <v>0</v>
      </c>
      <c r="F63" s="88">
        <f t="shared" si="9"/>
        <v>0</v>
      </c>
      <c r="G63" s="88">
        <f t="shared" si="9"/>
        <v>0</v>
      </c>
      <c r="H63" s="88">
        <f t="shared" si="9"/>
        <v>0</v>
      </c>
      <c r="I63" s="88">
        <f t="shared" si="9"/>
        <v>0</v>
      </c>
    </row>
    <row r="64" spans="1:13" ht="15" customHeight="1">
      <c r="A64" s="91">
        <f t="shared" si="8"/>
        <v>28</v>
      </c>
      <c r="B64" s="288" t="s">
        <v>1060</v>
      </c>
      <c r="C64" s="88">
        <f>IF(C49=0,0,C36/C49*100)</f>
        <v>0</v>
      </c>
      <c r="D64" s="88">
        <f t="shared" ref="D64:I64" si="10">IF(D49=0,0,D36/D49*100)</f>
        <v>0</v>
      </c>
      <c r="E64" s="88">
        <f t="shared" si="10"/>
        <v>0</v>
      </c>
      <c r="F64" s="88">
        <f t="shared" si="10"/>
        <v>0</v>
      </c>
      <c r="G64" s="88">
        <f t="shared" si="10"/>
        <v>0</v>
      </c>
      <c r="H64" s="88">
        <f t="shared" si="10"/>
        <v>0</v>
      </c>
      <c r="I64" s="88">
        <f t="shared" si="10"/>
        <v>0</v>
      </c>
    </row>
    <row r="65" spans="1:9" ht="15" customHeight="1">
      <c r="A65" s="91">
        <f t="shared" si="8"/>
        <v>29</v>
      </c>
      <c r="B65" s="288" t="s">
        <v>1064</v>
      </c>
      <c r="C65" s="88">
        <f t="shared" ref="C65:I66" si="11">IF(C60=0,0,C45/C60*100)</f>
        <v>0</v>
      </c>
      <c r="D65" s="88">
        <f t="shared" si="11"/>
        <v>0</v>
      </c>
      <c r="E65" s="88">
        <f t="shared" si="11"/>
        <v>0</v>
      </c>
      <c r="F65" s="88">
        <f t="shared" si="11"/>
        <v>0</v>
      </c>
      <c r="G65" s="88">
        <f t="shared" si="11"/>
        <v>0</v>
      </c>
      <c r="H65" s="88">
        <f t="shared" si="11"/>
        <v>0</v>
      </c>
      <c r="I65" s="88">
        <f t="shared" si="11"/>
        <v>0</v>
      </c>
    </row>
    <row r="66" spans="1:9" ht="15" customHeight="1">
      <c r="A66" s="91">
        <f t="shared" si="8"/>
        <v>30</v>
      </c>
      <c r="B66" s="288" t="s">
        <v>1063</v>
      </c>
      <c r="C66" s="88">
        <f t="shared" si="11"/>
        <v>0</v>
      </c>
      <c r="D66" s="88">
        <f t="shared" si="11"/>
        <v>0</v>
      </c>
      <c r="E66" s="88">
        <f t="shared" si="11"/>
        <v>0</v>
      </c>
      <c r="F66" s="88">
        <f t="shared" si="11"/>
        <v>0</v>
      </c>
      <c r="G66" s="88">
        <f t="shared" si="11"/>
        <v>0</v>
      </c>
      <c r="H66" s="88">
        <f t="shared" si="11"/>
        <v>0</v>
      </c>
      <c r="I66" s="88">
        <f t="shared" si="11"/>
        <v>0</v>
      </c>
    </row>
    <row r="67" spans="1:9" ht="15" customHeight="1">
      <c r="A67" s="124"/>
      <c r="B67" s="136"/>
    </row>
    <row r="68" spans="1:9" ht="15" customHeight="1">
      <c r="A68" s="178"/>
      <c r="B68" s="136"/>
    </row>
    <row r="69" spans="1:9" ht="15" customHeight="1">
      <c r="A69" s="178"/>
      <c r="B69" s="136"/>
    </row>
    <row r="70" spans="1:9" ht="15" customHeight="1">
      <c r="A70" s="178"/>
      <c r="B70" s="136"/>
    </row>
    <row r="71" spans="1:9" ht="15" customHeight="1">
      <c r="A71" s="178"/>
      <c r="B71" s="136"/>
    </row>
    <row r="72" spans="1:9" ht="15" customHeight="1">
      <c r="A72" s="178"/>
      <c r="B72" s="136"/>
    </row>
    <row r="73" spans="1:9" ht="15" customHeight="1">
      <c r="A73" s="178"/>
      <c r="B73" s="136"/>
    </row>
    <row r="74" spans="1:9" ht="15" customHeight="1">
      <c r="A74" s="178"/>
      <c r="B74" s="136"/>
    </row>
  </sheetData>
  <sheetProtection algorithmName="SHA-512" hashValue="iGdnIQURl6OXXQcV3kcTgX45sMFMPqIfxeREMFbv1/xtYiMWEpvBH49bQ6A3X41k0vjakGjykEr58L8x/OUYeA==" saltValue="i8q/jPsjVNQAGCodF72zDw==" spinCount="100000" sheet="1" objects="1" scenarios="1"/>
  <mergeCells count="30">
    <mergeCell ref="A55:B59"/>
    <mergeCell ref="C55:C56"/>
    <mergeCell ref="D55:F56"/>
    <mergeCell ref="G55:I56"/>
    <mergeCell ref="D58:F58"/>
    <mergeCell ref="G58:I58"/>
    <mergeCell ref="D57:F57"/>
    <mergeCell ref="G57:I57"/>
    <mergeCell ref="A24:I24"/>
    <mergeCell ref="K4:K5"/>
    <mergeCell ref="K30:K31"/>
    <mergeCell ref="D30:F30"/>
    <mergeCell ref="G30:I30"/>
    <mergeCell ref="A23:I23"/>
    <mergeCell ref="A25:I25"/>
    <mergeCell ref="A27:B31"/>
    <mergeCell ref="C27:C28"/>
    <mergeCell ref="D27:F28"/>
    <mergeCell ref="G27:I28"/>
    <mergeCell ref="D29:F29"/>
    <mergeCell ref="G29:I29"/>
    <mergeCell ref="A1:B5"/>
    <mergeCell ref="C1:C2"/>
    <mergeCell ref="D1:F2"/>
    <mergeCell ref="A22:I22"/>
    <mergeCell ref="G1:I2"/>
    <mergeCell ref="D3:F3"/>
    <mergeCell ref="G3:I3"/>
    <mergeCell ref="D4:F4"/>
    <mergeCell ref="G4:I4"/>
  </mergeCells>
  <pageMargins left="0.70866141732283461" right="0.70866141732283461" top="0.74803149606299213" bottom="0.74803149606299213" header="0.31496062992125984" footer="0.31496062992125984"/>
  <pageSetup paperSize="9" scale="69" fitToHeight="0" orientation="landscape" r:id="rId1"/>
  <headerFooter>
    <oddHeader>&amp;C
Finanstilsynets makroøkonomiske stresstest</oddHeader>
    <oddFooter>&amp;L&amp;A&amp;R&amp;P</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Ark7">
    <pageSetUpPr fitToPage="1"/>
  </sheetPr>
  <dimension ref="A1:M74"/>
  <sheetViews>
    <sheetView tabSelected="1" workbookViewId="0">
      <selection activeCell="N16" sqref="N16"/>
    </sheetView>
  </sheetViews>
  <sheetFormatPr defaultColWidth="9.140625" defaultRowHeight="15" customHeight="1"/>
  <cols>
    <col min="1" max="1" width="5.7109375" style="4" customWidth="1"/>
    <col min="2" max="2" width="60.7109375" style="2" customWidth="1"/>
    <col min="3" max="9" width="9.7109375" style="2" customWidth="1"/>
    <col min="10" max="10" width="5.7109375" style="2" customWidth="1"/>
    <col min="11" max="12" width="30.7109375" style="2" customWidth="1"/>
    <col min="13" max="16384" width="9.140625" style="2"/>
  </cols>
  <sheetData>
    <row r="1" spans="1:13" ht="15" customHeight="1">
      <c r="A1" s="481" t="s">
        <v>52</v>
      </c>
      <c r="B1" s="482"/>
      <c r="C1" s="442" t="s">
        <v>45</v>
      </c>
      <c r="D1" s="453" t="str">
        <f>Resultat!$D$1</f>
        <v>Basisscenario</v>
      </c>
      <c r="E1" s="453"/>
      <c r="F1" s="453"/>
      <c r="G1" s="454" t="str">
        <f>Resultat!$G$1</f>
        <v>Stress-scenario</v>
      </c>
      <c r="H1" s="454"/>
      <c r="I1" s="454"/>
    </row>
    <row r="2" spans="1:13" ht="15" customHeight="1">
      <c r="A2" s="483"/>
      <c r="B2" s="484"/>
      <c r="C2" s="442"/>
      <c r="D2" s="453"/>
      <c r="E2" s="453"/>
      <c r="F2" s="453"/>
      <c r="G2" s="454"/>
      <c r="H2" s="454"/>
      <c r="I2" s="454"/>
    </row>
    <row r="3" spans="1:13" ht="15" customHeight="1">
      <c r="A3" s="483"/>
      <c r="B3" s="484"/>
      <c r="C3" s="72" t="s">
        <v>1</v>
      </c>
      <c r="D3" s="442" t="s">
        <v>22</v>
      </c>
      <c r="E3" s="442"/>
      <c r="F3" s="442"/>
      <c r="G3" s="442" t="s">
        <v>22</v>
      </c>
      <c r="H3" s="442"/>
      <c r="I3" s="442"/>
    </row>
    <row r="4" spans="1:13" ht="15" customHeight="1">
      <c r="A4" s="483"/>
      <c r="B4" s="484"/>
      <c r="C4" s="72" t="s">
        <v>229</v>
      </c>
      <c r="D4" s="443" t="s">
        <v>229</v>
      </c>
      <c r="E4" s="443"/>
      <c r="F4" s="443"/>
      <c r="G4" s="443" t="s">
        <v>229</v>
      </c>
      <c r="H4" s="443"/>
      <c r="I4" s="443"/>
      <c r="K4" s="455" t="s">
        <v>689</v>
      </c>
      <c r="L4" s="455" t="s">
        <v>690</v>
      </c>
      <c r="M4" s="2" t="s">
        <v>757</v>
      </c>
    </row>
    <row r="5" spans="1:13" ht="15" customHeight="1">
      <c r="A5" s="485"/>
      <c r="B5" s="486"/>
      <c r="C5" s="72">
        <f>Resultat!$C$5</f>
        <v>2025</v>
      </c>
      <c r="D5" s="72">
        <f>Resultat!$D$5</f>
        <v>2026</v>
      </c>
      <c r="E5" s="72">
        <f>Resultat!$E$5</f>
        <v>2027</v>
      </c>
      <c r="F5" s="72">
        <f>Resultat!$F$5</f>
        <v>2028</v>
      </c>
      <c r="G5" s="72">
        <f>Resultat!$G$5</f>
        <v>2026</v>
      </c>
      <c r="H5" s="72">
        <f>Resultat!$H$5</f>
        <v>2027</v>
      </c>
      <c r="I5" s="72">
        <f>Resultat!$I$5</f>
        <v>2028</v>
      </c>
      <c r="K5" s="455"/>
      <c r="L5" s="455"/>
      <c r="M5" s="2" t="s">
        <v>757</v>
      </c>
    </row>
    <row r="6" spans="1:13" ht="15" customHeight="1">
      <c r="A6" s="24"/>
      <c r="B6" s="7" t="s">
        <v>40</v>
      </c>
      <c r="C6" s="40"/>
      <c r="D6" s="40"/>
      <c r="E6" s="40"/>
      <c r="F6" s="40"/>
      <c r="G6" s="40"/>
      <c r="H6" s="40"/>
      <c r="I6" s="40"/>
      <c r="K6" s="131"/>
      <c r="L6" s="106"/>
      <c r="M6" s="2" t="s">
        <v>757</v>
      </c>
    </row>
    <row r="7" spans="1:13" ht="15" customHeight="1">
      <c r="A7" s="24">
        <v>1</v>
      </c>
      <c r="B7" s="90" t="s">
        <v>1250</v>
      </c>
      <c r="C7" s="58"/>
      <c r="D7" s="58"/>
      <c r="E7" s="58"/>
      <c r="F7" s="58"/>
      <c r="G7" s="58"/>
      <c r="H7" s="58"/>
      <c r="I7" s="58"/>
      <c r="K7" s="104" t="s">
        <v>1220</v>
      </c>
      <c r="L7" s="106"/>
    </row>
    <row r="8" spans="1:13" ht="15" customHeight="1">
      <c r="A8" s="24" t="str">
        <f>A7&amp;"."&amp;1</f>
        <v>1.1</v>
      </c>
      <c r="B8" s="90" t="s">
        <v>1168</v>
      </c>
      <c r="C8" s="58"/>
      <c r="D8" s="58"/>
      <c r="E8" s="58"/>
      <c r="F8" s="58"/>
      <c r="G8" s="58"/>
      <c r="H8" s="58"/>
      <c r="I8" s="58"/>
      <c r="K8" s="104" t="s">
        <v>1221</v>
      </c>
      <c r="L8" s="106"/>
    </row>
    <row r="9" spans="1:13" ht="15" customHeight="1">
      <c r="A9" s="24">
        <f>A7+1</f>
        <v>2</v>
      </c>
      <c r="B9" s="90" t="s">
        <v>6</v>
      </c>
      <c r="C9" s="58"/>
      <c r="D9" s="58"/>
      <c r="E9" s="58"/>
      <c r="F9" s="58"/>
      <c r="G9" s="58"/>
      <c r="H9" s="58"/>
      <c r="I9" s="58"/>
      <c r="K9" s="104" t="s">
        <v>278</v>
      </c>
      <c r="L9" s="106"/>
      <c r="M9" s="2" t="s">
        <v>757</v>
      </c>
    </row>
    <row r="10" spans="1:13" ht="15" customHeight="1">
      <c r="A10" s="24">
        <f>A9+1</f>
        <v>3</v>
      </c>
      <c r="B10" s="12" t="s">
        <v>44</v>
      </c>
      <c r="C10" s="58"/>
      <c r="D10" s="58"/>
      <c r="E10" s="58"/>
      <c r="F10" s="58"/>
      <c r="G10" s="58"/>
      <c r="H10" s="58"/>
      <c r="I10" s="58"/>
      <c r="K10" s="104" t="s">
        <v>279</v>
      </c>
      <c r="L10" s="106" t="s">
        <v>1639</v>
      </c>
      <c r="M10" s="2" t="s">
        <v>757</v>
      </c>
    </row>
    <row r="11" spans="1:13" ht="15" customHeight="1">
      <c r="A11" s="24" t="str">
        <f>$A$10&amp;"."&amp;1</f>
        <v>3.1</v>
      </c>
      <c r="B11" s="24" t="s">
        <v>1363</v>
      </c>
      <c r="C11" s="58"/>
      <c r="D11" s="58"/>
      <c r="E11" s="58"/>
      <c r="F11" s="58"/>
      <c r="G11" s="58"/>
      <c r="H11" s="58"/>
      <c r="I11" s="58"/>
      <c r="K11" s="104" t="s">
        <v>1520</v>
      </c>
      <c r="L11" s="106"/>
    </row>
    <row r="12" spans="1:13" ht="15" customHeight="1">
      <c r="A12" s="24" t="s">
        <v>1525</v>
      </c>
      <c r="B12" s="24" t="s">
        <v>1527</v>
      </c>
      <c r="C12" s="58"/>
      <c r="D12" s="58"/>
      <c r="E12" s="58"/>
      <c r="F12" s="58"/>
      <c r="G12" s="58"/>
      <c r="H12" s="58"/>
      <c r="I12" s="58"/>
      <c r="K12" s="104" t="s">
        <v>1526</v>
      </c>
      <c r="L12" s="106"/>
    </row>
    <row r="13" spans="1:13" ht="15" customHeight="1">
      <c r="A13" s="24" t="s">
        <v>1541</v>
      </c>
      <c r="B13" s="24" t="s">
        <v>1540</v>
      </c>
      <c r="C13" s="50">
        <f>C11-C12</f>
        <v>0</v>
      </c>
      <c r="D13" s="50">
        <f t="shared" ref="D13:I13" si="0">D11-D12</f>
        <v>0</v>
      </c>
      <c r="E13" s="50">
        <f t="shared" si="0"/>
        <v>0</v>
      </c>
      <c r="F13" s="50">
        <f t="shared" si="0"/>
        <v>0</v>
      </c>
      <c r="G13" s="50">
        <f t="shared" si="0"/>
        <v>0</v>
      </c>
      <c r="H13" s="50">
        <f t="shared" si="0"/>
        <v>0</v>
      </c>
      <c r="I13" s="50">
        <f t="shared" si="0"/>
        <v>0</v>
      </c>
      <c r="K13" s="104" t="s">
        <v>1640</v>
      </c>
      <c r="L13" s="106"/>
    </row>
    <row r="14" spans="1:13" ht="15" customHeight="1">
      <c r="A14" s="24" t="str">
        <f>$A$10&amp;"."&amp;2</f>
        <v>3.2</v>
      </c>
      <c r="B14" s="24" t="s">
        <v>1364</v>
      </c>
      <c r="C14" s="58"/>
      <c r="D14" s="58"/>
      <c r="E14" s="58"/>
      <c r="F14" s="58"/>
      <c r="G14" s="58"/>
      <c r="H14" s="58"/>
      <c r="I14" s="58"/>
      <c r="K14" s="104" t="s">
        <v>1521</v>
      </c>
      <c r="L14" s="106"/>
    </row>
    <row r="15" spans="1:13" ht="15" customHeight="1">
      <c r="A15" s="24" t="str">
        <f>$A$10&amp;"."&amp;3</f>
        <v>3.3</v>
      </c>
      <c r="B15" s="48" t="s">
        <v>1365</v>
      </c>
      <c r="C15" s="58"/>
      <c r="D15" s="58"/>
      <c r="E15" s="58"/>
      <c r="F15" s="58"/>
      <c r="G15" s="58"/>
      <c r="H15" s="58"/>
      <c r="I15" s="58"/>
      <c r="K15" s="104" t="s">
        <v>280</v>
      </c>
      <c r="L15" s="106" t="s">
        <v>181</v>
      </c>
      <c r="M15" s="2" t="s">
        <v>757</v>
      </c>
    </row>
    <row r="16" spans="1:13" ht="15" customHeight="1">
      <c r="A16" s="24" t="str">
        <f>$A$10&amp;"."&amp;4</f>
        <v>3.4</v>
      </c>
      <c r="B16" s="48" t="s">
        <v>1366</v>
      </c>
      <c r="C16" s="40">
        <f>C10-SUM(C11,C14:C15)</f>
        <v>0</v>
      </c>
      <c r="D16" s="40">
        <f t="shared" ref="D16:I16" si="1">D10-SUM(D11,D14:D15)</f>
        <v>0</v>
      </c>
      <c r="E16" s="40">
        <f t="shared" si="1"/>
        <v>0</v>
      </c>
      <c r="F16" s="40">
        <f t="shared" si="1"/>
        <v>0</v>
      </c>
      <c r="G16" s="40">
        <f t="shared" si="1"/>
        <v>0</v>
      </c>
      <c r="H16" s="40">
        <f t="shared" si="1"/>
        <v>0</v>
      </c>
      <c r="I16" s="40">
        <f t="shared" si="1"/>
        <v>0</v>
      </c>
      <c r="K16" s="104" t="s">
        <v>1522</v>
      </c>
      <c r="L16" s="106"/>
    </row>
    <row r="17" spans="1:13" ht="15" customHeight="1">
      <c r="A17" s="24">
        <f>A10+1</f>
        <v>4</v>
      </c>
      <c r="B17" s="12" t="s">
        <v>7</v>
      </c>
      <c r="C17" s="40">
        <f>SUM(C18:C19)</f>
        <v>0</v>
      </c>
      <c r="D17" s="40">
        <f t="shared" ref="D17:I17" si="2">SUM(D18:D19)</f>
        <v>0</v>
      </c>
      <c r="E17" s="40">
        <f t="shared" si="2"/>
        <v>0</v>
      </c>
      <c r="F17" s="40">
        <f t="shared" si="2"/>
        <v>0</v>
      </c>
      <c r="G17" s="40">
        <f t="shared" si="2"/>
        <v>0</v>
      </c>
      <c r="H17" s="40">
        <f t="shared" si="2"/>
        <v>0</v>
      </c>
      <c r="I17" s="40">
        <f t="shared" si="2"/>
        <v>0</v>
      </c>
      <c r="K17" s="104" t="s">
        <v>281</v>
      </c>
      <c r="L17" s="106" t="s">
        <v>182</v>
      </c>
      <c r="M17" s="2" t="s">
        <v>757</v>
      </c>
    </row>
    <row r="18" spans="1:13" ht="15" customHeight="1">
      <c r="A18" s="24" t="str">
        <f>$A$17&amp;"."&amp;1</f>
        <v>4.1</v>
      </c>
      <c r="B18" s="91" t="s">
        <v>1212</v>
      </c>
      <c r="C18" s="58"/>
      <c r="D18" s="58"/>
      <c r="E18" s="58"/>
      <c r="F18" s="58"/>
      <c r="G18" s="58"/>
      <c r="H18" s="58"/>
      <c r="I18" s="58"/>
      <c r="K18" s="104" t="s">
        <v>1218</v>
      </c>
      <c r="L18" s="106"/>
    </row>
    <row r="19" spans="1:13" ht="15" customHeight="1">
      <c r="A19" s="24" t="str">
        <f>$A$17&amp;"."&amp;2</f>
        <v>4.2</v>
      </c>
      <c r="B19" s="91" t="s">
        <v>1213</v>
      </c>
      <c r="C19" s="58"/>
      <c r="D19" s="58"/>
      <c r="E19" s="58"/>
      <c r="F19" s="58"/>
      <c r="G19" s="58"/>
      <c r="H19" s="58"/>
      <c r="I19" s="58"/>
      <c r="K19" s="104" t="s">
        <v>1219</v>
      </c>
      <c r="L19" s="106"/>
    </row>
    <row r="20" spans="1:13" ht="15" customHeight="1">
      <c r="A20" s="24">
        <f>A17+1</f>
        <v>5</v>
      </c>
      <c r="B20" s="12" t="s">
        <v>172</v>
      </c>
      <c r="C20" s="58"/>
      <c r="D20" s="58"/>
      <c r="E20" s="58"/>
      <c r="F20" s="58"/>
      <c r="G20" s="58"/>
      <c r="H20" s="58"/>
      <c r="I20" s="58"/>
      <c r="K20" s="104" t="s">
        <v>282</v>
      </c>
      <c r="L20" s="106" t="s">
        <v>242</v>
      </c>
      <c r="M20" s="2" t="s">
        <v>757</v>
      </c>
    </row>
    <row r="21" spans="1:13" ht="15" customHeight="1">
      <c r="A21" s="24" t="str">
        <f>$A$20&amp;"."&amp;1</f>
        <v>5.1</v>
      </c>
      <c r="B21" s="39" t="s">
        <v>173</v>
      </c>
      <c r="C21" s="58"/>
      <c r="D21" s="58"/>
      <c r="E21" s="58"/>
      <c r="F21" s="58"/>
      <c r="G21" s="58"/>
      <c r="H21" s="58"/>
      <c r="I21" s="58"/>
      <c r="K21" s="104" t="s">
        <v>283</v>
      </c>
      <c r="L21" s="106" t="s">
        <v>243</v>
      </c>
      <c r="M21" s="2" t="s">
        <v>757</v>
      </c>
    </row>
    <row r="22" spans="1:13" ht="15" customHeight="1">
      <c r="A22" s="24" t="str">
        <f>$A$20&amp;"."&amp;2</f>
        <v>5.2</v>
      </c>
      <c r="B22" s="39" t="s">
        <v>174</v>
      </c>
      <c r="C22" s="58"/>
      <c r="D22" s="58"/>
      <c r="E22" s="58"/>
      <c r="F22" s="58"/>
      <c r="G22" s="58"/>
      <c r="H22" s="58"/>
      <c r="I22" s="58"/>
      <c r="K22" s="104" t="s">
        <v>284</v>
      </c>
      <c r="L22" s="106" t="s">
        <v>244</v>
      </c>
      <c r="M22" s="2" t="s">
        <v>757</v>
      </c>
    </row>
    <row r="23" spans="1:13" ht="15" customHeight="1">
      <c r="A23" s="24">
        <f>A20+1</f>
        <v>6</v>
      </c>
      <c r="B23" s="12" t="s">
        <v>53</v>
      </c>
      <c r="C23" s="58"/>
      <c r="D23" s="58"/>
      <c r="E23" s="58"/>
      <c r="F23" s="58"/>
      <c r="G23" s="58"/>
      <c r="H23" s="58"/>
      <c r="I23" s="58"/>
      <c r="K23" s="104" t="s">
        <v>285</v>
      </c>
      <c r="L23" s="106"/>
      <c r="M23" s="2" t="s">
        <v>757</v>
      </c>
    </row>
    <row r="24" spans="1:13" ht="15" customHeight="1">
      <c r="A24" s="24">
        <f>A23+1</f>
        <v>7</v>
      </c>
      <c r="B24" s="9" t="s">
        <v>64</v>
      </c>
      <c r="C24" s="40">
        <f t="shared" ref="C24:I24" si="3">SUM(C7,C9:C10,C17,C20,C23)</f>
        <v>0</v>
      </c>
      <c r="D24" s="40">
        <f t="shared" si="3"/>
        <v>0</v>
      </c>
      <c r="E24" s="40">
        <f t="shared" si="3"/>
        <v>0</v>
      </c>
      <c r="F24" s="40">
        <f>SUM(F7,F9:F10,F17,F20,F23)</f>
        <v>0</v>
      </c>
      <c r="G24" s="40">
        <f t="shared" si="3"/>
        <v>0</v>
      </c>
      <c r="H24" s="40">
        <f t="shared" si="3"/>
        <v>0</v>
      </c>
      <c r="I24" s="40">
        <f>SUM(I7,I9:I10,I17,I20,I23)</f>
        <v>0</v>
      </c>
      <c r="K24" s="104" t="s">
        <v>286</v>
      </c>
      <c r="L24" s="106" t="s">
        <v>245</v>
      </c>
      <c r="M24" s="2" t="s">
        <v>757</v>
      </c>
    </row>
    <row r="25" spans="1:13" ht="15" customHeight="1">
      <c r="A25" s="24"/>
      <c r="B25" s="12"/>
      <c r="C25" s="40"/>
      <c r="D25" s="40"/>
      <c r="E25" s="40"/>
      <c r="F25" s="40"/>
      <c r="G25" s="40"/>
      <c r="H25" s="40"/>
      <c r="I25" s="40"/>
      <c r="K25" s="104"/>
      <c r="L25" s="106"/>
      <c r="M25" s="2" t="s">
        <v>757</v>
      </c>
    </row>
    <row r="26" spans="1:13" ht="15" customHeight="1">
      <c r="A26" s="24"/>
      <c r="B26" s="37" t="s">
        <v>170</v>
      </c>
      <c r="C26" s="40"/>
      <c r="D26" s="40"/>
      <c r="E26" s="40"/>
      <c r="F26" s="40"/>
      <c r="G26" s="40"/>
      <c r="H26" s="40"/>
      <c r="I26" s="40"/>
      <c r="K26" s="104"/>
      <c r="L26" s="106"/>
      <c r="M26" s="2" t="s">
        <v>757</v>
      </c>
    </row>
    <row r="27" spans="1:13" ht="15" customHeight="1">
      <c r="A27" s="24">
        <f>A24+1</f>
        <v>8</v>
      </c>
      <c r="B27" s="12" t="s">
        <v>54</v>
      </c>
      <c r="C27" s="58"/>
      <c r="D27" s="58"/>
      <c r="E27" s="58"/>
      <c r="F27" s="58"/>
      <c r="G27" s="58"/>
      <c r="H27" s="58"/>
      <c r="I27" s="58"/>
      <c r="K27" s="104" t="s">
        <v>287</v>
      </c>
      <c r="L27" s="106" t="s">
        <v>183</v>
      </c>
      <c r="M27" s="2" t="s">
        <v>757</v>
      </c>
    </row>
    <row r="28" spans="1:13" ht="15" customHeight="1">
      <c r="A28" s="24">
        <f>A27+1</f>
        <v>9</v>
      </c>
      <c r="B28" s="90" t="s">
        <v>55</v>
      </c>
      <c r="C28" s="61"/>
      <c r="D28" s="61"/>
      <c r="E28" s="61"/>
      <c r="F28" s="61"/>
      <c r="G28" s="61"/>
      <c r="H28" s="61"/>
      <c r="I28" s="61"/>
      <c r="J28" s="150"/>
      <c r="K28" s="102" t="s">
        <v>288</v>
      </c>
      <c r="L28" s="163" t="s">
        <v>184</v>
      </c>
      <c r="M28" s="2" t="s">
        <v>757</v>
      </c>
    </row>
    <row r="29" spans="1:13" ht="15" customHeight="1">
      <c r="A29" s="24">
        <f>A28+1</f>
        <v>10</v>
      </c>
      <c r="B29" s="90" t="s">
        <v>14</v>
      </c>
      <c r="C29" s="61"/>
      <c r="D29" s="61"/>
      <c r="E29" s="61"/>
      <c r="F29" s="61"/>
      <c r="G29" s="61"/>
      <c r="H29" s="61"/>
      <c r="I29" s="61"/>
      <c r="J29" s="150"/>
      <c r="K29" s="102" t="s">
        <v>289</v>
      </c>
      <c r="L29" s="163" t="s">
        <v>185</v>
      </c>
      <c r="M29" s="2" t="s">
        <v>757</v>
      </c>
    </row>
    <row r="30" spans="1:13" ht="15" customHeight="1">
      <c r="A30" s="24" t="str">
        <f>$A$29&amp;"."&amp;1</f>
        <v>10.1</v>
      </c>
      <c r="B30" s="211" t="s">
        <v>834</v>
      </c>
      <c r="C30" s="169">
        <f>C31-C32</f>
        <v>0</v>
      </c>
      <c r="D30" s="169">
        <f t="shared" ref="D30:I30" si="4">D31-D32</f>
        <v>0</v>
      </c>
      <c r="E30" s="169">
        <f t="shared" si="4"/>
        <v>0</v>
      </c>
      <c r="F30" s="169">
        <f>F31-F32</f>
        <v>0</v>
      </c>
      <c r="G30" s="169">
        <f t="shared" si="4"/>
        <v>0</v>
      </c>
      <c r="H30" s="169">
        <f t="shared" si="4"/>
        <v>0</v>
      </c>
      <c r="I30" s="169">
        <f t="shared" si="4"/>
        <v>0</v>
      </c>
      <c r="J30" s="150"/>
      <c r="K30" s="185" t="s">
        <v>848</v>
      </c>
      <c r="L30" s="163"/>
    </row>
    <row r="31" spans="1:13" ht="15" customHeight="1">
      <c r="A31" s="24" t="str">
        <f>$A$29&amp;"."&amp;1&amp;"."&amp;1</f>
        <v>10.1.1</v>
      </c>
      <c r="B31" s="211" t="s">
        <v>1291</v>
      </c>
      <c r="C31" s="61"/>
      <c r="D31" s="61"/>
      <c r="E31" s="61"/>
      <c r="F31" s="61"/>
      <c r="G31" s="61"/>
      <c r="H31" s="61"/>
      <c r="I31" s="61"/>
      <c r="J31" s="150"/>
      <c r="K31" s="185" t="s">
        <v>1495</v>
      </c>
      <c r="L31" s="163"/>
    </row>
    <row r="32" spans="1:13" ht="15" customHeight="1">
      <c r="A32" s="24" t="str">
        <f>$A$29&amp;"."&amp;1&amp;"."&amp;2</f>
        <v>10.1.2</v>
      </c>
      <c r="B32" s="211" t="s">
        <v>1327</v>
      </c>
      <c r="C32" s="61"/>
      <c r="D32" s="61"/>
      <c r="E32" s="61"/>
      <c r="F32" s="61"/>
      <c r="G32" s="61"/>
      <c r="H32" s="61"/>
      <c r="I32" s="61"/>
      <c r="J32" s="150"/>
      <c r="K32" s="185" t="s">
        <v>1377</v>
      </c>
      <c r="L32" s="163"/>
    </row>
    <row r="33" spans="1:13" ht="15" customHeight="1">
      <c r="A33" s="24" t="str">
        <f>$A$29&amp;"."&amp;2</f>
        <v>10.2</v>
      </c>
      <c r="B33" s="211" t="s">
        <v>1288</v>
      </c>
      <c r="C33" s="169">
        <f>C29-C30</f>
        <v>0</v>
      </c>
      <c r="D33" s="169">
        <f t="shared" ref="D33:I33" si="5">D29-D30</f>
        <v>0</v>
      </c>
      <c r="E33" s="169">
        <f t="shared" si="5"/>
        <v>0</v>
      </c>
      <c r="F33" s="169">
        <f t="shared" si="5"/>
        <v>0</v>
      </c>
      <c r="G33" s="169">
        <f t="shared" si="5"/>
        <v>0</v>
      </c>
      <c r="H33" s="169">
        <f t="shared" si="5"/>
        <v>0</v>
      </c>
      <c r="I33" s="169">
        <f t="shared" si="5"/>
        <v>0</v>
      </c>
      <c r="J33" s="150"/>
      <c r="K33" s="185" t="s">
        <v>1379</v>
      </c>
      <c r="L33" s="163"/>
    </row>
    <row r="34" spans="1:13" ht="15" customHeight="1">
      <c r="A34" s="24">
        <f>A29+1</f>
        <v>11</v>
      </c>
      <c r="B34" s="90" t="s">
        <v>35</v>
      </c>
      <c r="C34" s="61"/>
      <c r="D34" s="61"/>
      <c r="E34" s="61"/>
      <c r="F34" s="61"/>
      <c r="G34" s="61"/>
      <c r="H34" s="61"/>
      <c r="I34" s="61"/>
      <c r="J34" s="150"/>
      <c r="K34" s="102" t="s">
        <v>290</v>
      </c>
      <c r="L34" s="163" t="s">
        <v>186</v>
      </c>
      <c r="M34" s="2" t="s">
        <v>757</v>
      </c>
    </row>
    <row r="35" spans="1:13" ht="15" customHeight="1">
      <c r="A35" s="24">
        <f t="shared" ref="A35:A36" si="6">A34+1</f>
        <v>12</v>
      </c>
      <c r="B35" s="90" t="s">
        <v>56</v>
      </c>
      <c r="C35" s="61"/>
      <c r="D35" s="61"/>
      <c r="E35" s="61"/>
      <c r="F35" s="61"/>
      <c r="G35" s="61"/>
      <c r="H35" s="61"/>
      <c r="I35" s="61"/>
      <c r="J35" s="150"/>
      <c r="K35" s="102" t="s">
        <v>291</v>
      </c>
      <c r="L35" s="163" t="s">
        <v>246</v>
      </c>
      <c r="M35" s="2" t="s">
        <v>757</v>
      </c>
    </row>
    <row r="36" spans="1:13" ht="15" customHeight="1">
      <c r="A36" s="24">
        <f t="shared" si="6"/>
        <v>13</v>
      </c>
      <c r="B36" s="170" t="s">
        <v>65</v>
      </c>
      <c r="C36" s="169">
        <f>SUM(C27:C29,C34:C35)</f>
        <v>0</v>
      </c>
      <c r="D36" s="169">
        <f t="shared" ref="D36:I36" si="7">SUM(D27:D29,D34:D35)</f>
        <v>0</v>
      </c>
      <c r="E36" s="169">
        <f t="shared" si="7"/>
        <v>0</v>
      </c>
      <c r="F36" s="169">
        <f t="shared" si="7"/>
        <v>0</v>
      </c>
      <c r="G36" s="169">
        <f t="shared" si="7"/>
        <v>0</v>
      </c>
      <c r="H36" s="169">
        <f t="shared" si="7"/>
        <v>0</v>
      </c>
      <c r="I36" s="169">
        <f t="shared" si="7"/>
        <v>0</v>
      </c>
      <c r="J36" s="150"/>
      <c r="K36" s="102" t="s">
        <v>292</v>
      </c>
      <c r="L36" s="163" t="s">
        <v>187</v>
      </c>
      <c r="M36" s="2" t="s">
        <v>757</v>
      </c>
    </row>
    <row r="37" spans="1:13" ht="15" customHeight="1">
      <c r="A37" s="24"/>
      <c r="B37" s="12"/>
      <c r="C37" s="40"/>
      <c r="D37" s="40"/>
      <c r="E37" s="40"/>
      <c r="F37" s="40"/>
      <c r="G37" s="40"/>
      <c r="H37" s="40"/>
      <c r="I37" s="40"/>
      <c r="K37" s="104"/>
      <c r="L37" s="106"/>
      <c r="M37" s="2" t="s">
        <v>757</v>
      </c>
    </row>
    <row r="38" spans="1:13" ht="15" customHeight="1">
      <c r="A38" s="24"/>
      <c r="B38" s="7" t="s">
        <v>3</v>
      </c>
      <c r="C38" s="50"/>
      <c r="D38" s="50"/>
      <c r="E38" s="50"/>
      <c r="F38" s="50"/>
      <c r="G38" s="50"/>
      <c r="H38" s="50"/>
      <c r="I38" s="50"/>
      <c r="K38" s="104"/>
      <c r="L38" s="106"/>
      <c r="M38" s="2" t="s">
        <v>757</v>
      </c>
    </row>
    <row r="39" spans="1:13" ht="15" customHeight="1">
      <c r="A39" s="24">
        <f>A36+1</f>
        <v>14</v>
      </c>
      <c r="B39" s="12" t="s">
        <v>57</v>
      </c>
      <c r="C39" s="58"/>
      <c r="D39" s="58"/>
      <c r="E39" s="58"/>
      <c r="F39" s="58"/>
      <c r="G39" s="58"/>
      <c r="H39" s="58"/>
      <c r="I39" s="58"/>
      <c r="K39" s="104" t="s">
        <v>293</v>
      </c>
      <c r="L39" s="106" t="s">
        <v>188</v>
      </c>
      <c r="M39" s="2" t="s">
        <v>757</v>
      </c>
    </row>
    <row r="40" spans="1:13" ht="15" customHeight="1">
      <c r="A40" s="24">
        <f>A39+1</f>
        <v>15</v>
      </c>
      <c r="B40" s="12" t="s">
        <v>7</v>
      </c>
      <c r="C40" s="58"/>
      <c r="D40" s="58"/>
      <c r="E40" s="58"/>
      <c r="F40" s="58"/>
      <c r="G40" s="58"/>
      <c r="H40" s="58"/>
      <c r="I40" s="58"/>
      <c r="K40" s="104" t="s">
        <v>294</v>
      </c>
      <c r="L40" s="106" t="s">
        <v>189</v>
      </c>
      <c r="M40" s="2" t="s">
        <v>757</v>
      </c>
    </row>
    <row r="41" spans="1:13" ht="15" customHeight="1">
      <c r="A41" s="24">
        <f t="shared" ref="A41:A49" si="8">A40+1</f>
        <v>16</v>
      </c>
      <c r="B41" s="12" t="s">
        <v>8</v>
      </c>
      <c r="C41" s="58"/>
      <c r="D41" s="58"/>
      <c r="E41" s="58"/>
      <c r="F41" s="58"/>
      <c r="G41" s="58"/>
      <c r="H41" s="58"/>
      <c r="I41" s="58"/>
      <c r="K41" s="104" t="s">
        <v>295</v>
      </c>
      <c r="L41" s="106" t="s">
        <v>190</v>
      </c>
      <c r="M41" s="2" t="s">
        <v>757</v>
      </c>
    </row>
    <row r="42" spans="1:13" ht="15" customHeight="1">
      <c r="A42" s="24">
        <f t="shared" si="8"/>
        <v>17</v>
      </c>
      <c r="B42" s="12" t="s">
        <v>58</v>
      </c>
      <c r="C42" s="58"/>
      <c r="D42" s="58"/>
      <c r="E42" s="58"/>
      <c r="F42" s="58"/>
      <c r="G42" s="58"/>
      <c r="H42" s="58"/>
      <c r="I42" s="58"/>
      <c r="K42" s="104" t="s">
        <v>296</v>
      </c>
      <c r="L42" s="106" t="s">
        <v>191</v>
      </c>
      <c r="M42" s="2" t="s">
        <v>757</v>
      </c>
    </row>
    <row r="43" spans="1:13" ht="30" customHeight="1">
      <c r="A43" s="24">
        <f t="shared" si="8"/>
        <v>18</v>
      </c>
      <c r="B43" s="212" t="s">
        <v>239</v>
      </c>
      <c r="C43" s="58"/>
      <c r="D43" s="58"/>
      <c r="E43" s="58"/>
      <c r="F43" s="58"/>
      <c r="G43" s="58"/>
      <c r="H43" s="58"/>
      <c r="I43" s="58"/>
      <c r="K43" s="104" t="s">
        <v>297</v>
      </c>
      <c r="L43" s="106" t="s">
        <v>762</v>
      </c>
      <c r="M43" s="2" t="s">
        <v>757</v>
      </c>
    </row>
    <row r="44" spans="1:13" ht="15" customHeight="1">
      <c r="A44" s="24" t="str">
        <f>$A$43&amp;"."&amp;1</f>
        <v>18.1</v>
      </c>
      <c r="B44" s="219" t="s">
        <v>173</v>
      </c>
      <c r="C44" s="58"/>
      <c r="D44" s="58"/>
      <c r="E44" s="58"/>
      <c r="F44" s="58"/>
      <c r="G44" s="58"/>
      <c r="H44" s="58"/>
      <c r="I44" s="58"/>
      <c r="K44" s="104" t="s">
        <v>298</v>
      </c>
      <c r="L44" s="106"/>
      <c r="M44" s="2" t="s">
        <v>757</v>
      </c>
    </row>
    <row r="45" spans="1:13" ht="15" customHeight="1">
      <c r="A45" s="24" t="str">
        <f>$A$43&amp;"."&amp;2</f>
        <v>18.2</v>
      </c>
      <c r="B45" s="219" t="s">
        <v>174</v>
      </c>
      <c r="C45" s="58"/>
      <c r="D45" s="58"/>
      <c r="E45" s="58"/>
      <c r="F45" s="58"/>
      <c r="G45" s="58"/>
      <c r="H45" s="58"/>
      <c r="I45" s="58"/>
      <c r="K45" s="104" t="s">
        <v>299</v>
      </c>
      <c r="L45" s="106"/>
      <c r="M45" s="2" t="s">
        <v>757</v>
      </c>
    </row>
    <row r="46" spans="1:13" ht="15" customHeight="1">
      <c r="A46" s="24" t="str">
        <f>$A$43&amp;"."&amp;3</f>
        <v>18.3</v>
      </c>
      <c r="B46" s="219" t="s">
        <v>238</v>
      </c>
      <c r="C46" s="58"/>
      <c r="D46" s="58"/>
      <c r="E46" s="58"/>
      <c r="F46" s="58"/>
      <c r="G46" s="58"/>
      <c r="H46" s="58"/>
      <c r="I46" s="58"/>
      <c r="K46" s="104" t="s">
        <v>300</v>
      </c>
      <c r="L46" s="106"/>
      <c r="M46" s="2" t="s">
        <v>757</v>
      </c>
    </row>
    <row r="47" spans="1:13" ht="15" customHeight="1">
      <c r="A47" s="24">
        <f>A43+1</f>
        <v>19</v>
      </c>
      <c r="B47" s="90" t="s">
        <v>14</v>
      </c>
      <c r="C47" s="58"/>
      <c r="D47" s="58"/>
      <c r="E47" s="58"/>
      <c r="F47" s="58"/>
      <c r="G47" s="58"/>
      <c r="H47" s="58"/>
      <c r="I47" s="58"/>
      <c r="K47" s="104" t="s">
        <v>301</v>
      </c>
      <c r="L47" s="106" t="s">
        <v>192</v>
      </c>
      <c r="M47" s="2" t="s">
        <v>757</v>
      </c>
    </row>
    <row r="48" spans="1:13" ht="15" customHeight="1">
      <c r="A48" s="24">
        <f t="shared" si="8"/>
        <v>20</v>
      </c>
      <c r="B48" s="90" t="s">
        <v>77</v>
      </c>
      <c r="C48" s="58"/>
      <c r="D48" s="58"/>
      <c r="E48" s="58"/>
      <c r="F48" s="58"/>
      <c r="G48" s="58"/>
      <c r="H48" s="58"/>
      <c r="I48" s="58"/>
      <c r="K48" s="104" t="s">
        <v>302</v>
      </c>
      <c r="L48" s="106" t="s">
        <v>763</v>
      </c>
      <c r="M48" s="2" t="s">
        <v>757</v>
      </c>
    </row>
    <row r="49" spans="1:13" ht="15" customHeight="1">
      <c r="A49" s="24">
        <f t="shared" si="8"/>
        <v>21</v>
      </c>
      <c r="B49" s="170" t="s">
        <v>66</v>
      </c>
      <c r="C49" s="40">
        <f>SUM(C39:C43)+C47+C48</f>
        <v>0</v>
      </c>
      <c r="D49" s="40">
        <f t="shared" ref="D49:I49" si="9">SUM(D39:D43)+D47+D48</f>
        <v>0</v>
      </c>
      <c r="E49" s="40">
        <f t="shared" si="9"/>
        <v>0</v>
      </c>
      <c r="F49" s="40">
        <f t="shared" si="9"/>
        <v>0</v>
      </c>
      <c r="G49" s="40">
        <f t="shared" si="9"/>
        <v>0</v>
      </c>
      <c r="H49" s="40">
        <f t="shared" si="9"/>
        <v>0</v>
      </c>
      <c r="I49" s="40">
        <f t="shared" si="9"/>
        <v>0</v>
      </c>
      <c r="K49" s="151" t="s">
        <v>303</v>
      </c>
      <c r="L49" s="104" t="s">
        <v>193</v>
      </c>
      <c r="M49" s="2" t="s">
        <v>757</v>
      </c>
    </row>
    <row r="50" spans="1:13" ht="15" customHeight="1">
      <c r="A50" s="123"/>
      <c r="B50" s="187"/>
      <c r="C50" s="160"/>
      <c r="D50" s="160"/>
      <c r="E50" s="160"/>
      <c r="F50" s="160"/>
      <c r="G50" s="160"/>
      <c r="H50" s="160"/>
      <c r="I50" s="160"/>
      <c r="J50" s="150"/>
      <c r="K50" s="188"/>
      <c r="L50" s="102"/>
    </row>
    <row r="51" spans="1:13" ht="15" customHeight="1">
      <c r="A51" s="123"/>
      <c r="B51" s="189" t="s">
        <v>971</v>
      </c>
      <c r="C51" s="68"/>
      <c r="D51" s="68"/>
      <c r="E51" s="68"/>
      <c r="F51" s="68"/>
      <c r="G51" s="68"/>
      <c r="H51" s="68"/>
      <c r="I51" s="68"/>
      <c r="J51" s="150"/>
      <c r="K51" s="188"/>
      <c r="L51" s="102"/>
    </row>
    <row r="52" spans="1:13" ht="15" customHeight="1">
      <c r="A52" s="91">
        <f>A49+1</f>
        <v>22</v>
      </c>
      <c r="B52" s="159" t="s">
        <v>802</v>
      </c>
      <c r="C52" s="61"/>
      <c r="D52" s="61"/>
      <c r="E52" s="61"/>
      <c r="F52" s="61"/>
      <c r="G52" s="61"/>
      <c r="H52" s="61"/>
      <c r="I52" s="61"/>
      <c r="J52" s="150"/>
      <c r="K52" s="190" t="s">
        <v>805</v>
      </c>
      <c r="L52" s="147" t="s">
        <v>800</v>
      </c>
    </row>
    <row r="53" spans="1:13" ht="15" customHeight="1">
      <c r="A53" s="91">
        <f t="shared" ref="A53:A54" si="10">A52+1</f>
        <v>23</v>
      </c>
      <c r="B53" s="159" t="s">
        <v>803</v>
      </c>
      <c r="C53" s="61"/>
      <c r="D53" s="61"/>
      <c r="E53" s="61"/>
      <c r="F53" s="61"/>
      <c r="G53" s="61"/>
      <c r="H53" s="61"/>
      <c r="I53" s="61"/>
      <c r="J53" s="150"/>
      <c r="K53" s="190" t="s">
        <v>806</v>
      </c>
      <c r="L53" s="147" t="s">
        <v>801</v>
      </c>
    </row>
    <row r="54" spans="1:13" ht="15" customHeight="1">
      <c r="A54" s="91">
        <f t="shared" si="10"/>
        <v>24</v>
      </c>
      <c r="B54" s="187" t="s">
        <v>804</v>
      </c>
      <c r="C54" s="160">
        <f>SUM(C52:C53)</f>
        <v>0</v>
      </c>
      <c r="D54" s="160">
        <f t="shared" ref="D54:I54" si="11">SUM(D52:D53)</f>
        <v>0</v>
      </c>
      <c r="E54" s="160">
        <f t="shared" si="11"/>
        <v>0</v>
      </c>
      <c r="F54" s="160">
        <f t="shared" si="11"/>
        <v>0</v>
      </c>
      <c r="G54" s="160">
        <f t="shared" si="11"/>
        <v>0</v>
      </c>
      <c r="H54" s="160">
        <f t="shared" si="11"/>
        <v>0</v>
      </c>
      <c r="I54" s="160">
        <f t="shared" si="11"/>
        <v>0</v>
      </c>
      <c r="J54" s="150"/>
      <c r="K54" s="190" t="s">
        <v>807</v>
      </c>
      <c r="L54" s="190" t="s">
        <v>808</v>
      </c>
      <c r="M54" s="152"/>
    </row>
    <row r="55" spans="1:13" ht="15" customHeight="1">
      <c r="A55" s="123"/>
      <c r="B55" s="187"/>
      <c r="C55" s="160"/>
      <c r="D55" s="160"/>
      <c r="E55" s="160"/>
      <c r="F55" s="160"/>
      <c r="G55" s="160"/>
      <c r="H55" s="160"/>
      <c r="I55" s="160"/>
      <c r="J55" s="150"/>
      <c r="K55" s="188"/>
      <c r="L55" s="188"/>
      <c r="M55" s="152"/>
    </row>
    <row r="56" spans="1:13" ht="30" customHeight="1">
      <c r="A56" s="123"/>
      <c r="B56" s="191" t="s">
        <v>972</v>
      </c>
      <c r="C56" s="160"/>
      <c r="D56" s="160"/>
      <c r="E56" s="160"/>
      <c r="F56" s="160"/>
      <c r="G56" s="160"/>
      <c r="H56" s="160"/>
      <c r="I56" s="160"/>
      <c r="J56" s="150"/>
      <c r="K56" s="188"/>
      <c r="L56" s="102"/>
    </row>
    <row r="57" spans="1:13" ht="15" customHeight="1">
      <c r="A57" s="91">
        <f>A54+1</f>
        <v>25</v>
      </c>
      <c r="B57" s="159" t="s">
        <v>816</v>
      </c>
      <c r="C57" s="160">
        <f>-Resultat!C13</f>
        <v>0</v>
      </c>
      <c r="D57" s="160">
        <f>-Resultat!D13</f>
        <v>0</v>
      </c>
      <c r="E57" s="160">
        <f>-Resultat!E13</f>
        <v>0</v>
      </c>
      <c r="F57" s="160">
        <f>-Resultat!F13</f>
        <v>0</v>
      </c>
      <c r="G57" s="160">
        <f>-Resultat!G13</f>
        <v>0</v>
      </c>
      <c r="H57" s="160">
        <f>-Resultat!H13</f>
        <v>0</v>
      </c>
      <c r="I57" s="160">
        <f>-Resultat!I13</f>
        <v>0</v>
      </c>
      <c r="J57" s="150"/>
      <c r="K57" s="190"/>
      <c r="L57" s="147"/>
    </row>
    <row r="58" spans="1:13" ht="15" customHeight="1">
      <c r="A58" s="24" t="str">
        <f>$A$57&amp;"."&amp;1</f>
        <v>25.1</v>
      </c>
      <c r="B58" s="192" t="s">
        <v>828</v>
      </c>
      <c r="C58" s="61"/>
      <c r="D58" s="158"/>
      <c r="E58" s="158"/>
      <c r="F58" s="158"/>
      <c r="G58" s="61"/>
      <c r="H58" s="61"/>
      <c r="I58" s="61"/>
      <c r="J58" s="150"/>
      <c r="K58" s="190" t="s">
        <v>838</v>
      </c>
      <c r="L58" s="147" t="s">
        <v>810</v>
      </c>
    </row>
    <row r="59" spans="1:13" ht="15" customHeight="1">
      <c r="A59" s="24" t="str">
        <f>$A$57&amp;"."&amp;2</f>
        <v>25.2</v>
      </c>
      <c r="B59" s="192" t="s">
        <v>829</v>
      </c>
      <c r="C59" s="61"/>
      <c r="D59" s="158"/>
      <c r="E59" s="158"/>
      <c r="F59" s="158"/>
      <c r="G59" s="61"/>
      <c r="H59" s="61"/>
      <c r="I59" s="61"/>
      <c r="J59" s="186"/>
      <c r="K59" s="193" t="s">
        <v>809</v>
      </c>
      <c r="L59" s="147" t="s">
        <v>837</v>
      </c>
    </row>
    <row r="60" spans="1:13" ht="15" customHeight="1">
      <c r="A60" s="123"/>
      <c r="B60" s="187"/>
      <c r="C60" s="160"/>
      <c r="D60" s="160"/>
      <c r="E60" s="160"/>
      <c r="F60" s="160"/>
      <c r="G60" s="160"/>
      <c r="H60" s="160"/>
      <c r="I60" s="160"/>
      <c r="J60" s="186"/>
      <c r="K60" s="163"/>
      <c r="L60" s="163"/>
    </row>
    <row r="61" spans="1:13" ht="15" customHeight="1">
      <c r="A61" s="123"/>
      <c r="B61" s="189" t="s">
        <v>24</v>
      </c>
      <c r="C61" s="160"/>
      <c r="D61" s="160"/>
      <c r="E61" s="160"/>
      <c r="F61" s="160"/>
      <c r="G61" s="160"/>
      <c r="H61" s="160"/>
      <c r="I61" s="160"/>
      <c r="J61" s="186"/>
      <c r="K61" s="194"/>
      <c r="L61" s="102"/>
    </row>
    <row r="62" spans="1:13" ht="15" customHeight="1">
      <c r="A62" s="91">
        <f>A57+1</f>
        <v>26</v>
      </c>
      <c r="B62" s="159" t="s">
        <v>815</v>
      </c>
      <c r="C62" s="160">
        <f>SUM(C63:C67)</f>
        <v>0</v>
      </c>
      <c r="D62" s="160">
        <f t="shared" ref="D62:I62" si="12">SUM(D63:D67)</f>
        <v>0</v>
      </c>
      <c r="E62" s="160">
        <f t="shared" si="12"/>
        <v>0</v>
      </c>
      <c r="F62" s="160">
        <f t="shared" si="12"/>
        <v>0</v>
      </c>
      <c r="G62" s="160">
        <f t="shared" si="12"/>
        <v>0</v>
      </c>
      <c r="H62" s="160">
        <f t="shared" si="12"/>
        <v>0</v>
      </c>
      <c r="I62" s="160">
        <f t="shared" si="12"/>
        <v>0</v>
      </c>
      <c r="J62" s="150"/>
      <c r="K62" s="190" t="s">
        <v>818</v>
      </c>
      <c r="L62" s="147" t="s">
        <v>820</v>
      </c>
    </row>
    <row r="63" spans="1:13" ht="15" customHeight="1">
      <c r="A63" s="91" t="str">
        <f>$A$62&amp;"."&amp;1</f>
        <v>26.1</v>
      </c>
      <c r="B63" s="159" t="s">
        <v>1109</v>
      </c>
      <c r="C63" s="61"/>
      <c r="D63" s="61"/>
      <c r="E63" s="61"/>
      <c r="F63" s="61"/>
      <c r="G63" s="61"/>
      <c r="H63" s="61"/>
      <c r="I63" s="61"/>
      <c r="J63" s="150"/>
      <c r="K63" s="190" t="s">
        <v>1251</v>
      </c>
      <c r="L63" s="147"/>
    </row>
    <row r="64" spans="1:13" ht="15" customHeight="1">
      <c r="A64" s="91" t="str">
        <f>$A$62&amp;"."&amp;2</f>
        <v>26.2</v>
      </c>
      <c r="B64" s="159" t="s">
        <v>1110</v>
      </c>
      <c r="C64" s="61"/>
      <c r="D64" s="61"/>
      <c r="E64" s="61"/>
      <c r="F64" s="61"/>
      <c r="G64" s="61"/>
      <c r="H64" s="61"/>
      <c r="I64" s="61"/>
      <c r="J64" s="150"/>
      <c r="K64" s="190" t="s">
        <v>1173</v>
      </c>
      <c r="L64" s="147"/>
    </row>
    <row r="65" spans="1:12" ht="15" customHeight="1">
      <c r="A65" s="91" t="str">
        <f>$A$62&amp;"."&amp;3</f>
        <v>26.3</v>
      </c>
      <c r="B65" s="159" t="s">
        <v>1111</v>
      </c>
      <c r="C65" s="61"/>
      <c r="D65" s="61"/>
      <c r="E65" s="61"/>
      <c r="F65" s="61"/>
      <c r="G65" s="61"/>
      <c r="H65" s="61"/>
      <c r="I65" s="61"/>
      <c r="J65" s="150"/>
      <c r="K65" s="190" t="s">
        <v>1252</v>
      </c>
      <c r="L65" s="147"/>
    </row>
    <row r="66" spans="1:12" ht="15" customHeight="1">
      <c r="A66" s="91" t="str">
        <f>$A$62&amp;"."&amp;4</f>
        <v>26.4</v>
      </c>
      <c r="B66" s="159" t="s">
        <v>1112</v>
      </c>
      <c r="C66" s="61"/>
      <c r="D66" s="61"/>
      <c r="E66" s="61"/>
      <c r="F66" s="61"/>
      <c r="G66" s="61"/>
      <c r="H66" s="61"/>
      <c r="I66" s="61"/>
      <c r="J66" s="150"/>
      <c r="K66" s="190" t="s">
        <v>1174</v>
      </c>
      <c r="L66" s="147"/>
    </row>
    <row r="67" spans="1:12" ht="15" customHeight="1">
      <c r="A67" s="91" t="str">
        <f>$A$62&amp;"."&amp;5</f>
        <v>26.5</v>
      </c>
      <c r="B67" s="159" t="s">
        <v>1113</v>
      </c>
      <c r="C67" s="61"/>
      <c r="D67" s="61"/>
      <c r="E67" s="61"/>
      <c r="F67" s="61"/>
      <c r="G67" s="61"/>
      <c r="H67" s="61"/>
      <c r="I67" s="61"/>
      <c r="J67" s="150"/>
      <c r="K67" s="190" t="s">
        <v>1253</v>
      </c>
      <c r="L67" s="147"/>
    </row>
    <row r="68" spans="1:12" ht="15" customHeight="1">
      <c r="A68" s="91">
        <f>A62+1</f>
        <v>27</v>
      </c>
      <c r="B68" s="159" t="s">
        <v>973</v>
      </c>
      <c r="C68" s="61"/>
      <c r="D68" s="61"/>
      <c r="E68" s="61"/>
      <c r="F68" s="61"/>
      <c r="G68" s="61"/>
      <c r="H68" s="61"/>
      <c r="I68" s="61"/>
      <c r="J68" s="150"/>
      <c r="K68" s="190" t="s">
        <v>819</v>
      </c>
      <c r="L68" s="147" t="s">
        <v>821</v>
      </c>
    </row>
    <row r="69" spans="1:12" ht="15" customHeight="1">
      <c r="A69" s="91">
        <f t="shared" ref="A69" si="13">A68+1</f>
        <v>28</v>
      </c>
      <c r="B69" s="189" t="s">
        <v>24</v>
      </c>
      <c r="C69" s="160">
        <f t="shared" ref="C69:I69" si="14">C62-C68</f>
        <v>0</v>
      </c>
      <c r="D69" s="160">
        <f t="shared" si="14"/>
        <v>0</v>
      </c>
      <c r="E69" s="160">
        <f t="shared" si="14"/>
        <v>0</v>
      </c>
      <c r="F69" s="160">
        <f t="shared" si="14"/>
        <v>0</v>
      </c>
      <c r="G69" s="160">
        <f t="shared" si="14"/>
        <v>0</v>
      </c>
      <c r="H69" s="160">
        <f t="shared" si="14"/>
        <v>0</v>
      </c>
      <c r="I69" s="160">
        <f t="shared" si="14"/>
        <v>0</v>
      </c>
      <c r="J69" s="150"/>
      <c r="K69" s="195" t="s">
        <v>817</v>
      </c>
      <c r="L69" s="196"/>
    </row>
    <row r="70" spans="1:12" ht="15" customHeight="1">
      <c r="A70" s="121" t="s">
        <v>1254</v>
      </c>
      <c r="B70" s="136"/>
      <c r="C70" s="150"/>
      <c r="D70" s="150"/>
      <c r="E70" s="150"/>
      <c r="F70" s="150"/>
      <c r="G70" s="150"/>
      <c r="H70" s="150"/>
      <c r="I70" s="150"/>
    </row>
    <row r="71" spans="1:12" ht="26.25" customHeight="1">
      <c r="A71" s="480" t="s">
        <v>1255</v>
      </c>
      <c r="B71" s="480"/>
      <c r="C71" s="480"/>
      <c r="D71" s="480"/>
      <c r="E71" s="480"/>
      <c r="F71" s="480"/>
      <c r="G71" s="480"/>
      <c r="H71" s="480"/>
      <c r="I71" s="480"/>
    </row>
    <row r="72" spans="1:12" ht="15" customHeight="1">
      <c r="A72" s="289"/>
      <c r="B72" s="150"/>
      <c r="C72" s="150"/>
      <c r="D72" s="150"/>
      <c r="E72" s="150"/>
      <c r="F72" s="150"/>
      <c r="G72" s="150"/>
      <c r="H72" s="150"/>
      <c r="I72" s="150"/>
    </row>
    <row r="73" spans="1:12" ht="15" customHeight="1">
      <c r="A73" s="290"/>
      <c r="B73" s="150"/>
      <c r="C73" s="150"/>
      <c r="D73" s="150"/>
      <c r="E73" s="150"/>
      <c r="F73" s="150"/>
      <c r="G73" s="150"/>
      <c r="H73" s="150"/>
      <c r="I73" s="150"/>
    </row>
    <row r="74" spans="1:12" ht="15" customHeight="1">
      <c r="A74" s="290"/>
      <c r="B74" s="150"/>
      <c r="C74" s="150"/>
      <c r="D74" s="150"/>
      <c r="E74" s="150"/>
      <c r="F74" s="150"/>
      <c r="G74" s="150"/>
      <c r="H74" s="150"/>
      <c r="I74" s="150"/>
    </row>
  </sheetData>
  <sheetProtection algorithmName="SHA-512" hashValue="Yg9kU5T5fzYXk/FiEul+vbYtd0rxgPixw7VyM7F7Bs0RIcj1dVRqosoDqq+7I2Hn99p/W+Q55RfM2C7mwpRmbg==" saltValue="R3s664+3Z3m4Mryy3/22TA==" spinCount="100000" sheet="1" objects="1" scenarios="1"/>
  <mergeCells count="11">
    <mergeCell ref="K4:K5"/>
    <mergeCell ref="L4:L5"/>
    <mergeCell ref="G3:I3"/>
    <mergeCell ref="G4:I4"/>
    <mergeCell ref="G1:I2"/>
    <mergeCell ref="A71:I71"/>
    <mergeCell ref="A1:B5"/>
    <mergeCell ref="C1:C2"/>
    <mergeCell ref="D1:F2"/>
    <mergeCell ref="D3:F3"/>
    <mergeCell ref="D4:F4"/>
  </mergeCells>
  <conditionalFormatting sqref="C10:I14">
    <cfRule type="cellIs" dxfId="14" priority="21" operator="notEqual">
      <formula>#REF!</formula>
    </cfRule>
  </conditionalFormatting>
  <conditionalFormatting sqref="C16:I22">
    <cfRule type="cellIs" dxfId="13" priority="1" operator="notEqual">
      <formula>#REF!</formula>
    </cfRule>
  </conditionalFormatting>
  <conditionalFormatting sqref="C27:I35">
    <cfRule type="cellIs" dxfId="12" priority="4" operator="notEqual">
      <formula>#REF!</formula>
    </cfRule>
  </conditionalFormatting>
  <pageMargins left="0.70866141732283472" right="0.70866141732283472" top="0.74803149606299213" bottom="0.74803149606299213" header="0.31496062992125984" footer="0.31496062992125984"/>
  <pageSetup paperSize="9" scale="65" fitToHeight="0" orientation="landscape" r:id="rId1"/>
  <headerFooter>
    <oddHeader>&amp;CFinanstilsynets makroøkonomiske stresstest</oddHeader>
    <oddFooter>&amp;L&amp;A&amp;R&amp;P</oddFooter>
  </headerFooter>
  <ignoredErrors>
    <ignoredError sqref="C34:C35 C25:C26 C37:C38 C62 D62:I62"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22</vt:i4>
      </vt:variant>
      <vt:variant>
        <vt:lpstr>Navngivne områder</vt:lpstr>
      </vt:variant>
      <vt:variant>
        <vt:i4>14</vt:i4>
      </vt:variant>
    </vt:vector>
  </HeadingPairs>
  <TitlesOfParts>
    <vt:vector size="36" baseType="lpstr">
      <vt:lpstr>Import_SAS_Stadie</vt:lpstr>
      <vt:lpstr>Import_SAS</vt:lpstr>
      <vt:lpstr>Input</vt:lpstr>
      <vt:lpstr>Resultat</vt:lpstr>
      <vt:lpstr>Balance</vt:lpstr>
      <vt:lpstr>Solvens</vt:lpstr>
      <vt:lpstr>REA</vt:lpstr>
      <vt:lpstr>NEP- og gældsbufferkrav</vt:lpstr>
      <vt:lpstr>Noter til resultat</vt:lpstr>
      <vt:lpstr>Noter til rentebærende poster</vt:lpstr>
      <vt:lpstr>Noter til kursreguleringer</vt:lpstr>
      <vt:lpstr>Nedskrivninger</vt:lpstr>
      <vt:lpstr>Nedskrivninger på stadier</vt:lpstr>
      <vt:lpstr>Nedskrivninger på brancher</vt:lpstr>
      <vt:lpstr>Ledelsesmæssige skøn</vt:lpstr>
      <vt:lpstr>LTV</vt:lpstr>
      <vt:lpstr>Risikovægte på defaults</vt:lpstr>
      <vt:lpstr>EAD</vt:lpstr>
      <vt:lpstr>PD-LGD-EL REA</vt:lpstr>
      <vt:lpstr>Indfasning af ny regulering</vt:lpstr>
      <vt:lpstr>Følsomhedsanalyse</vt:lpstr>
      <vt:lpstr>Definitioner</vt:lpstr>
      <vt:lpstr>Balance!Udskriftsområde</vt:lpstr>
      <vt:lpstr>EAD!Udskriftsområde</vt:lpstr>
      <vt:lpstr>'Indfasning af ny regulering'!Udskriftsområde</vt:lpstr>
      <vt:lpstr>LTV!Udskriftsområde</vt:lpstr>
      <vt:lpstr>Nedskrivninger!Udskriftsområde</vt:lpstr>
      <vt:lpstr>'Nedskrivninger på brancher'!Udskriftsområde</vt:lpstr>
      <vt:lpstr>'NEP- og gældsbufferkrav'!Udskriftsområde</vt:lpstr>
      <vt:lpstr>'Noter til resultat'!Udskriftsområde</vt:lpstr>
      <vt:lpstr>'PD-LGD-EL REA'!Udskriftsområde</vt:lpstr>
      <vt:lpstr>REA!Udskriftsområde</vt:lpstr>
      <vt:lpstr>Resultat!Udskriftsområde</vt:lpstr>
      <vt:lpstr>'Risikovægte på defaults'!Udskriftsområde</vt:lpstr>
      <vt:lpstr>Solvens!Udskriftsområde</vt:lpstr>
      <vt:lpstr>EAD!Udskriftstitler</vt:lpstr>
    </vt:vector>
  </TitlesOfParts>
  <Company>Finanstilsynet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Finanstilsynet</dc:creator>
  <cp:lastModifiedBy>Carl Andreas Kampmann (FT)</cp:lastModifiedBy>
  <cp:lastPrinted>2025-01-17T12:06:58Z</cp:lastPrinted>
  <dcterms:created xsi:type="dcterms:W3CDTF">2010-01-07T08:49:48Z</dcterms:created>
  <dcterms:modified xsi:type="dcterms:W3CDTF">2026-01-16T11:55:57Z</dcterms:modified>
</cp:coreProperties>
</file>