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4\Pengeinstitutter\"/>
    </mc:Choice>
  </mc:AlternateContent>
  <xr:revisionPtr revIDLastSave="0" documentId="13_ncr:1_{5017A20F-20F4-408F-9C0F-5FAD2C194B24}" xr6:coauthVersionLast="47" xr6:coauthVersionMax="47" xr10:uidLastSave="{00000000-0000-0000-0000-000000000000}"/>
  <workbookProtection workbookAlgorithmName="SHA-512" workbookHashValue="w4TxImsLwC4uCYYYDFkwHwD4HeuLX5tI8nRgXx4hSi4RT+TSakIxIBD4Se1DvI3YonN3KxAYLSiJt28NeNg6ZA==" workbookSaltValue="8H0564+6JyX+AiF4vRlEfA==" workbookSpinCount="100000" lockStructure="1"/>
  <bookViews>
    <workbookView xWindow="28680" yWindow="-120" windowWidth="29040" windowHeight="15720" tabRatio="888" xr2:uid="{00000000-000D-0000-FFFF-FFFF00000000}"/>
  </bookViews>
  <sheets>
    <sheet name="Indholdsfortegnelse" sheetId="78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4" r:id="rId7"/>
    <sheet name="Tabel 2.5" sheetId="6" r:id="rId8"/>
    <sheet name="Tabel 2.6" sheetId="7" r:id="rId9"/>
    <sheet name="Tabel 2.7" sheetId="8" r:id="rId10"/>
    <sheet name="Tabel 2.8" sheetId="9" r:id="rId11"/>
    <sheet name="Tabel 2.9" sheetId="12" r:id="rId12"/>
    <sheet name="Tabel 2.10" sheetId="13" r:id="rId13"/>
    <sheet name="Tabel 2.11" sheetId="21" r:id="rId14"/>
    <sheet name="Tabel 2.12" sheetId="19" r:id="rId15"/>
    <sheet name="Tabel 2.13" sheetId="23" r:id="rId16"/>
    <sheet name="Tabel 2.14" sheetId="30" r:id="rId17"/>
    <sheet name="Tabel 2.15" sheetId="29" r:id="rId18"/>
    <sheet name="Tabel 2.16" sheetId="20" r:id="rId19"/>
    <sheet name="Tabel 2.17" sheetId="31" r:id="rId20"/>
    <sheet name="Tabel 2.18" sheetId="17" r:id="rId21"/>
    <sheet name="Tabel 2.19" sheetId="81" r:id="rId22"/>
    <sheet name="Tabel 3.1" sheetId="66" r:id="rId23"/>
    <sheet name="Tabel 3.2" sheetId="67" r:id="rId24"/>
    <sheet name="Tabel 3.3" sheetId="68" r:id="rId25"/>
    <sheet name="Tabel 4.1" sheetId="70" r:id="rId26"/>
    <sheet name="Tabel 4.2" sheetId="71" r:id="rId27"/>
    <sheet name="Tabel 4.3" sheetId="72" r:id="rId28"/>
    <sheet name="Tabel 4.4" sheetId="73" r:id="rId29"/>
    <sheet name="Tabel 4.5" sheetId="74" r:id="rId30"/>
    <sheet name="Tabel 4.6" sheetId="75" r:id="rId31"/>
    <sheet name="Tabel 4.7" sheetId="76" r:id="rId32"/>
    <sheet name="Tabel 4.8" sheetId="77" r:id="rId33"/>
    <sheet name="Bilag 5.1" sheetId="80" r:id="rId34"/>
    <sheet name="Bilag 6.1" sheetId="79" r:id="rId35"/>
    <sheet name="Data gruppe 1-3" sheetId="63" state="hidden" r:id="rId36"/>
    <sheet name="Data gruppe 4" sheetId="64" state="hidden" r:id="rId37"/>
    <sheet name="Data gruppe 6" sheetId="65" state="hidden" r:id="rId38"/>
    <sheet name="data gruppetal" sheetId="82" state="hidden" r:id="rId39"/>
    <sheet name="data sektortal" sheetId="62" state="hidden" r:id="rId40"/>
  </sheets>
  <definedNames>
    <definedName name="_AMO_UniqueIdentifier" localSheetId="34" hidden="1">"'adbd1410-7d40-4006-a9ef-1216183b6871'"</definedName>
    <definedName name="_AMO_UniqueIdentifier" hidden="1">"'9b387aa8-cba4-48ef-9f4b-377d401d7d4c'"</definedName>
    <definedName name="Gr13Data">'Data gruppe 1-3'!$2:$59</definedName>
    <definedName name="Gr13Navn">'Data gruppe 1-3'!$C$2:$C$59</definedName>
    <definedName name="Gr13Var">'Data gruppe 1-3'!$1:$1</definedName>
    <definedName name="Gr4Data">'Data gruppe 4'!$2:$29</definedName>
    <definedName name="Gr4Navn">'Data gruppe 4'!$C$2:$C$29</definedName>
    <definedName name="Gr4Var">'Data gruppe 4'!$1:$1</definedName>
    <definedName name="Gr6Data">'Data gruppe 6'!$A$1:$CQ$6</definedName>
    <definedName name="Gr6Navn">'Data gruppe 6'!$C$1:$C$6</definedName>
    <definedName name="Gr6Var">'Data gruppe 6'!$A$1:$CQ$1</definedName>
    <definedName name="Gruppeliste">'data gruppetal'!$A$1:$A$5</definedName>
    <definedName name="Gruppetal">'data gruppetal'!$A$1:$AHB$5</definedName>
    <definedName name="Gruppevar">'data gruppetal'!$A$1:$AHB$1</definedName>
    <definedName name="sektorData">'data sektortal'!$1:$3</definedName>
    <definedName name="SektorGrp">'data sektortal'!$A$1:$A$3</definedName>
    <definedName name="SektorVar">'data sektortal'!$A$1:$AWU$1</definedName>
    <definedName name="_xlnm.Print_Area" localSheetId="33">'Bilag 5.1'!$A$2:$B$101</definedName>
    <definedName name="_xlnm.Print_Area" localSheetId="34">'Bilag 6.1'!$A$3:$F$54</definedName>
    <definedName name="_xlnm.Print_Area" localSheetId="0">Indholdsfortegnelse!$B$1:$D$66</definedName>
    <definedName name="_xlnm.Print_Area" localSheetId="1">'Tabel 1.1'!$C$2:$E$22</definedName>
    <definedName name="_xlnm.Print_Area" localSheetId="2">'Tabel 1.2'!$C$2:$F$72</definedName>
    <definedName name="_xlnm.Print_Area" localSheetId="3">'Tabel 2.1'!$C$2:$F$55</definedName>
    <definedName name="_xlnm.Print_Area" localSheetId="12">'Tabel 2.10'!$D$2:$G$17</definedName>
    <definedName name="_xlnm.Print_Area" localSheetId="13">'Tabel 2.11'!$D$2:$H$41</definedName>
    <definedName name="_xlnm.Print_Area" localSheetId="14">'Tabel 2.12'!$D$2:$H$29</definedName>
    <definedName name="_xlnm.Print_Area" localSheetId="15">'Tabel 2.13'!$F$2:$L$19</definedName>
    <definedName name="_xlnm.Print_Area" localSheetId="16">'Tabel 2.14'!$C$2:$F$21</definedName>
    <definedName name="_xlnm.Print_Area" localSheetId="17">'Tabel 2.15'!$G$2:$L$8</definedName>
    <definedName name="_xlnm.Print_Area" localSheetId="18">'Tabel 2.16'!$E$2:$I$11</definedName>
    <definedName name="_xlnm.Print_Area" localSheetId="19">'Tabel 2.17'!$C$2:$F$48</definedName>
    <definedName name="_xlnm.Print_Area" localSheetId="20">'Tabel 2.18'!$E$2:$I$14</definedName>
    <definedName name="_xlnm.Print_Area" localSheetId="21">'Tabel 2.19'!$F$3:$L$22</definedName>
    <definedName name="_xlnm.Print_Area" localSheetId="4">'Tabel 2.2'!$C$2:$E$8</definedName>
    <definedName name="_xlnm.Print_Area" localSheetId="5">'Tabel 2.3'!$C$2:$E$16</definedName>
    <definedName name="_xlnm.Print_Area" localSheetId="6">'Tabel 2.4'!$D$2:$G$97</definedName>
    <definedName name="_xlnm.Print_Area" localSheetId="7">'Tabel 2.5'!$C$2:$F$36</definedName>
    <definedName name="_xlnm.Print_Area" localSheetId="8">'Tabel 2.6'!$E$2:$J$26</definedName>
    <definedName name="_xlnm.Print_Area" localSheetId="9">'Tabel 2.7'!$D$2:$G$34</definedName>
    <definedName name="_xlnm.Print_Area" localSheetId="10">'Tabel 2.8'!$C$2:$F$29</definedName>
    <definedName name="_xlnm.Print_Area" localSheetId="11">'Tabel 2.9'!$C$2:$E$21</definedName>
    <definedName name="_xlnm.Print_Area" localSheetId="22">'Tabel 3.1'!$C$2:$E$22</definedName>
    <definedName name="_xlnm.Print_Area" localSheetId="23">'Tabel 3.2'!$C$2:$F$71</definedName>
    <definedName name="_xlnm.Print_Area" localSheetId="24">'Tabel 3.3'!$C$2:$E$16</definedName>
    <definedName name="_xlnm.Print_Area" localSheetId="25">'Tabel 4.1'!$C$2:$E$25</definedName>
    <definedName name="_xlnm.Print_Area" localSheetId="26">'Tabel 4.2'!$C$2:$F$74</definedName>
    <definedName name="_xlnm.Print_Area" localSheetId="27">'Tabel 4.3'!$C$2:$E$19</definedName>
    <definedName name="_xlnm.Print_Area" localSheetId="28">'Tabel 4.4'!$C$2:$E$25</definedName>
    <definedName name="_xlnm.Print_Area" localSheetId="29">'Tabel 4.5'!$C$2:$F$74</definedName>
    <definedName name="_xlnm.Print_Area" localSheetId="30">'Tabel 4.6'!$C$2:$E$19</definedName>
    <definedName name="_xlnm.Print_Area" localSheetId="31">'Tabel 4.7'!$C$2:$E$25</definedName>
    <definedName name="_xlnm.Print_Area" localSheetId="32">'Tabel 4.8'!$C$2:$F$74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6" l="1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F21" i="30"/>
  <c r="B74" i="77"/>
  <c r="F74" i="77" s="1"/>
  <c r="B73" i="77"/>
  <c r="F73" i="77" s="1"/>
  <c r="B72" i="77"/>
  <c r="F72" i="77" s="1"/>
  <c r="B71" i="77"/>
  <c r="F71" i="77" s="1"/>
  <c r="B70" i="77"/>
  <c r="F70" i="77" s="1"/>
  <c r="B69" i="77"/>
  <c r="F69" i="77" s="1"/>
  <c r="B68" i="77"/>
  <c r="F68" i="77" s="1"/>
  <c r="B67" i="77"/>
  <c r="F67" i="77" s="1"/>
  <c r="B66" i="77"/>
  <c r="F66" i="77" s="1"/>
  <c r="B65" i="77"/>
  <c r="F65" i="77" s="1"/>
  <c r="B64" i="77"/>
  <c r="F64" i="77" s="1"/>
  <c r="B63" i="77"/>
  <c r="F63" i="77" s="1"/>
  <c r="B62" i="77"/>
  <c r="F62" i="77" s="1"/>
  <c r="F61" i="77"/>
  <c r="B61" i="77"/>
  <c r="F60" i="77"/>
  <c r="B60" i="77"/>
  <c r="B59" i="77"/>
  <c r="F59" i="77" s="1"/>
  <c r="B56" i="77"/>
  <c r="F56" i="77" s="1"/>
  <c r="B53" i="77"/>
  <c r="F53" i="77" s="1"/>
  <c r="B52" i="77"/>
  <c r="F52" i="77" s="1"/>
  <c r="B51" i="77"/>
  <c r="F51" i="77" s="1"/>
  <c r="B50" i="77"/>
  <c r="F50" i="77" s="1"/>
  <c r="B49" i="77"/>
  <c r="F49" i="77" s="1"/>
  <c r="F48" i="77"/>
  <c r="B48" i="77"/>
  <c r="B45" i="77"/>
  <c r="F45" i="77" s="1"/>
  <c r="B44" i="77"/>
  <c r="F44" i="77" s="1"/>
  <c r="B43" i="77"/>
  <c r="F43" i="77" s="1"/>
  <c r="B42" i="77"/>
  <c r="F42" i="77" s="1"/>
  <c r="B41" i="77"/>
  <c r="F41" i="77" s="1"/>
  <c r="B40" i="77"/>
  <c r="F40" i="77" s="1"/>
  <c r="B39" i="77"/>
  <c r="F39" i="77" s="1"/>
  <c r="F38" i="77"/>
  <c r="B38" i="77"/>
  <c r="B37" i="77"/>
  <c r="F37" i="77" s="1"/>
  <c r="B36" i="77"/>
  <c r="F36" i="77" s="1"/>
  <c r="B35" i="77"/>
  <c r="F35" i="77" s="1"/>
  <c r="B30" i="77"/>
  <c r="F30" i="77" s="1"/>
  <c r="B29" i="77"/>
  <c r="F29" i="77" s="1"/>
  <c r="F28" i="77"/>
  <c r="B28" i="77"/>
  <c r="B27" i="77"/>
  <c r="F27" i="77" s="1"/>
  <c r="F26" i="77"/>
  <c r="B26" i="77"/>
  <c r="B25" i="77"/>
  <c r="F25" i="77" s="1"/>
  <c r="B24" i="77"/>
  <c r="F24" i="77" s="1"/>
  <c r="B23" i="77"/>
  <c r="F23" i="77" s="1"/>
  <c r="B22" i="77"/>
  <c r="F22" i="77" s="1"/>
  <c r="B21" i="77"/>
  <c r="F21" i="77" s="1"/>
  <c r="B20" i="77"/>
  <c r="F20" i="77" s="1"/>
  <c r="B19" i="77"/>
  <c r="F19" i="77" s="1"/>
  <c r="B18" i="77"/>
  <c r="F18" i="77" s="1"/>
  <c r="B17" i="77"/>
  <c r="F17" i="77" s="1"/>
  <c r="B16" i="77"/>
  <c r="F16" i="77" s="1"/>
  <c r="B15" i="77"/>
  <c r="F15" i="77" s="1"/>
  <c r="B14" i="77"/>
  <c r="F14" i="77" s="1"/>
  <c r="B13" i="77"/>
  <c r="F13" i="77" s="1"/>
  <c r="B12" i="77"/>
  <c r="F12" i="77" s="1"/>
  <c r="B11" i="77"/>
  <c r="F11" i="77" s="1"/>
  <c r="B10" i="77"/>
  <c r="F10" i="77" s="1"/>
  <c r="B9" i="77"/>
  <c r="F9" i="77" s="1"/>
  <c r="E4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D4" i="76"/>
  <c r="B19" i="75"/>
  <c r="E19" i="75" s="1"/>
  <c r="E18" i="75"/>
  <c r="B18" i="75"/>
  <c r="E17" i="75"/>
  <c r="B17" i="75"/>
  <c r="E16" i="75"/>
  <c r="B16" i="75"/>
  <c r="B13" i="75"/>
  <c r="E13" i="75" s="1"/>
  <c r="E12" i="75"/>
  <c r="B12" i="75"/>
  <c r="B11" i="75"/>
  <c r="E11" i="75" s="1"/>
  <c r="B10" i="75"/>
  <c r="E10" i="75" s="1"/>
  <c r="B9" i="75"/>
  <c r="E9" i="75" s="1"/>
  <c r="D4" i="75"/>
  <c r="B74" i="74"/>
  <c r="F74" i="74" s="1"/>
  <c r="B73" i="74"/>
  <c r="F73" i="74" s="1"/>
  <c r="F72" i="74"/>
  <c r="B72" i="74"/>
  <c r="B71" i="74"/>
  <c r="F71" i="74" s="1"/>
  <c r="F70" i="74"/>
  <c r="B70" i="74"/>
  <c r="B69" i="74"/>
  <c r="F69" i="74" s="1"/>
  <c r="F68" i="74"/>
  <c r="B68" i="74"/>
  <c r="B67" i="74"/>
  <c r="F67" i="74" s="1"/>
  <c r="B66" i="74"/>
  <c r="F66" i="74" s="1"/>
  <c r="F65" i="74"/>
  <c r="B65" i="74"/>
  <c r="F64" i="74"/>
  <c r="B64" i="74"/>
  <c r="B63" i="74"/>
  <c r="F63" i="74" s="1"/>
  <c r="F62" i="74"/>
  <c r="B62" i="74"/>
  <c r="B61" i="74"/>
  <c r="F61" i="74" s="1"/>
  <c r="F60" i="74"/>
  <c r="B60" i="74"/>
  <c r="B59" i="74"/>
  <c r="F59" i="74" s="1"/>
  <c r="F56" i="74"/>
  <c r="B56" i="74"/>
  <c r="F53" i="74"/>
  <c r="B53" i="74"/>
  <c r="F52" i="74"/>
  <c r="B52" i="74"/>
  <c r="B51" i="74"/>
  <c r="F51" i="74" s="1"/>
  <c r="F50" i="74"/>
  <c r="B50" i="74"/>
  <c r="B49" i="74"/>
  <c r="F49" i="74" s="1"/>
  <c r="F48" i="74"/>
  <c r="B48" i="74"/>
  <c r="B45" i="74"/>
  <c r="F45" i="74" s="1"/>
  <c r="F44" i="74"/>
  <c r="B44" i="74"/>
  <c r="B43" i="74"/>
  <c r="F43" i="74" s="1"/>
  <c r="F42" i="74"/>
  <c r="B42" i="74"/>
  <c r="B41" i="74"/>
  <c r="F41" i="74" s="1"/>
  <c r="F40" i="74"/>
  <c r="B40" i="74"/>
  <c r="B39" i="74"/>
  <c r="F39" i="74" s="1"/>
  <c r="F38" i="74"/>
  <c r="B38" i="74"/>
  <c r="B37" i="74"/>
  <c r="F37" i="74" s="1"/>
  <c r="B36" i="74"/>
  <c r="F36" i="74" s="1"/>
  <c r="B35" i="74"/>
  <c r="F35" i="74" s="1"/>
  <c r="F30" i="74"/>
  <c r="B30" i="74"/>
  <c r="B29" i="74"/>
  <c r="F29" i="74" s="1"/>
  <c r="F28" i="74"/>
  <c r="B28" i="74"/>
  <c r="B27" i="74"/>
  <c r="F27" i="74" s="1"/>
  <c r="F26" i="74"/>
  <c r="B26" i="74"/>
  <c r="B25" i="74"/>
  <c r="F25" i="74" s="1"/>
  <c r="F24" i="74"/>
  <c r="B24" i="74"/>
  <c r="F23" i="74"/>
  <c r="B23" i="74"/>
  <c r="F22" i="74"/>
  <c r="B22" i="74"/>
  <c r="B21" i="74"/>
  <c r="F21" i="74" s="1"/>
  <c r="F20" i="74"/>
  <c r="B20" i="74"/>
  <c r="B19" i="74"/>
  <c r="F19" i="74" s="1"/>
  <c r="F18" i="74"/>
  <c r="B18" i="74"/>
  <c r="B17" i="74"/>
  <c r="F17" i="74" s="1"/>
  <c r="B16" i="74"/>
  <c r="F16" i="74" s="1"/>
  <c r="B15" i="74"/>
  <c r="F15" i="74" s="1"/>
  <c r="F14" i="74"/>
  <c r="B14" i="74"/>
  <c r="B13" i="74"/>
  <c r="F13" i="74" s="1"/>
  <c r="F12" i="74"/>
  <c r="B12" i="74"/>
  <c r="B11" i="74"/>
  <c r="F11" i="74" s="1"/>
  <c r="F10" i="74"/>
  <c r="B10" i="74"/>
  <c r="B9" i="74"/>
  <c r="F9" i="74" s="1"/>
  <c r="E4" i="74"/>
  <c r="B25" i="73"/>
  <c r="E25" i="73" s="1"/>
  <c r="B24" i="73"/>
  <c r="E24" i="73" s="1"/>
  <c r="B23" i="73"/>
  <c r="E23" i="73" s="1"/>
  <c r="B22" i="73"/>
  <c r="E22" i="73" s="1"/>
  <c r="B21" i="73"/>
  <c r="E21" i="73" s="1"/>
  <c r="B20" i="73"/>
  <c r="E20" i="73" s="1"/>
  <c r="B19" i="73"/>
  <c r="E19" i="73" s="1"/>
  <c r="E18" i="73"/>
  <c r="B18" i="73"/>
  <c r="E17" i="73"/>
  <c r="B17" i="73"/>
  <c r="B16" i="73"/>
  <c r="E16" i="73" s="1"/>
  <c r="B15" i="73"/>
  <c r="E15" i="73" s="1"/>
  <c r="B14" i="73"/>
  <c r="E14" i="73" s="1"/>
  <c r="B13" i="73"/>
  <c r="E13" i="73" s="1"/>
  <c r="B12" i="73"/>
  <c r="E12" i="73" s="1"/>
  <c r="B11" i="73"/>
  <c r="E11" i="73" s="1"/>
  <c r="B10" i="73"/>
  <c r="E10" i="73" s="1"/>
  <c r="B9" i="73"/>
  <c r="E9" i="73" s="1"/>
  <c r="B8" i="73"/>
  <c r="E8" i="73" s="1"/>
  <c r="D4" i="73"/>
  <c r="B19" i="72"/>
  <c r="E19" i="72" s="1"/>
  <c r="E18" i="72"/>
  <c r="B18" i="72"/>
  <c r="B17" i="72"/>
  <c r="E17" i="72" s="1"/>
  <c r="E16" i="72"/>
  <c r="B16" i="72"/>
  <c r="B13" i="72"/>
  <c r="E13" i="72" s="1"/>
  <c r="E12" i="72"/>
  <c r="B12" i="72"/>
  <c r="E11" i="72"/>
  <c r="B11" i="72"/>
  <c r="E10" i="72"/>
  <c r="B10" i="72"/>
  <c r="B9" i="72"/>
  <c r="E9" i="72" s="1"/>
  <c r="D4" i="72"/>
  <c r="B74" i="71"/>
  <c r="F74" i="71" s="1"/>
  <c r="B73" i="71"/>
  <c r="F73" i="71" s="1"/>
  <c r="B72" i="71"/>
  <c r="F72" i="71" s="1"/>
  <c r="F71" i="71"/>
  <c r="B71" i="71"/>
  <c r="B70" i="71"/>
  <c r="F70" i="71" s="1"/>
  <c r="B69" i="71"/>
  <c r="F69" i="71" s="1"/>
  <c r="B68" i="71"/>
  <c r="F68" i="71" s="1"/>
  <c r="B67" i="71"/>
  <c r="F67" i="71" s="1"/>
  <c r="B66" i="71"/>
  <c r="F66" i="71" s="1"/>
  <c r="B65" i="71"/>
  <c r="F65" i="71" s="1"/>
  <c r="B64" i="71"/>
  <c r="F64" i="71" s="1"/>
  <c r="F63" i="71"/>
  <c r="B63" i="71"/>
  <c r="F62" i="71"/>
  <c r="B62" i="71"/>
  <c r="B61" i="71"/>
  <c r="F61" i="71" s="1"/>
  <c r="B60" i="71"/>
  <c r="F60" i="71" s="1"/>
  <c r="B59" i="71"/>
  <c r="F59" i="71" s="1"/>
  <c r="B56" i="71"/>
  <c r="F56" i="71" s="1"/>
  <c r="B53" i="71"/>
  <c r="F53" i="71" s="1"/>
  <c r="B52" i="71"/>
  <c r="F52" i="71" s="1"/>
  <c r="B51" i="71"/>
  <c r="F51" i="71" s="1"/>
  <c r="B50" i="71"/>
  <c r="F50" i="71" s="1"/>
  <c r="B49" i="71"/>
  <c r="F49" i="71" s="1"/>
  <c r="B48" i="71"/>
  <c r="F48" i="71" s="1"/>
  <c r="B45" i="71"/>
  <c r="F45" i="71" s="1"/>
  <c r="B44" i="71"/>
  <c r="F44" i="71" s="1"/>
  <c r="B43" i="71"/>
  <c r="F43" i="71" s="1"/>
  <c r="B42" i="71"/>
  <c r="F42" i="71" s="1"/>
  <c r="B41" i="71"/>
  <c r="F41" i="71" s="1"/>
  <c r="B40" i="71"/>
  <c r="F40" i="71" s="1"/>
  <c r="F39" i="71"/>
  <c r="B39" i="71"/>
  <c r="B38" i="71"/>
  <c r="F38" i="71" s="1"/>
  <c r="B37" i="71"/>
  <c r="F37" i="71" s="1"/>
  <c r="B36" i="71"/>
  <c r="F36" i="71" s="1"/>
  <c r="B35" i="71"/>
  <c r="F35" i="71" s="1"/>
  <c r="B30" i="71"/>
  <c r="F30" i="71" s="1"/>
  <c r="B29" i="71"/>
  <c r="F29" i="71" s="1"/>
  <c r="B28" i="71"/>
  <c r="F28" i="71" s="1"/>
  <c r="F27" i="71"/>
  <c r="B27" i="71"/>
  <c r="B26" i="71"/>
  <c r="F26" i="71" s="1"/>
  <c r="B25" i="71"/>
  <c r="F25" i="71" s="1"/>
  <c r="B24" i="71"/>
  <c r="F24" i="71" s="1"/>
  <c r="B23" i="71"/>
  <c r="F23" i="71" s="1"/>
  <c r="B22" i="71"/>
  <c r="F22" i="71" s="1"/>
  <c r="F21" i="71"/>
  <c r="B21" i="71"/>
  <c r="F20" i="71"/>
  <c r="B20" i="71"/>
  <c r="F19" i="71"/>
  <c r="B19" i="71"/>
  <c r="B18" i="71"/>
  <c r="F18" i="71" s="1"/>
  <c r="B17" i="71"/>
  <c r="F17" i="71" s="1"/>
  <c r="B16" i="71"/>
  <c r="F16" i="71" s="1"/>
  <c r="B15" i="71"/>
  <c r="F15" i="71" s="1"/>
  <c r="B14" i="71"/>
  <c r="F14" i="71" s="1"/>
  <c r="B13" i="71"/>
  <c r="F13" i="71" s="1"/>
  <c r="B12" i="71"/>
  <c r="F12" i="71" s="1"/>
  <c r="B11" i="71"/>
  <c r="F11" i="71" s="1"/>
  <c r="B10" i="71"/>
  <c r="F10" i="71" s="1"/>
  <c r="B9" i="71"/>
  <c r="F9" i="71" s="1"/>
  <c r="E4" i="71"/>
  <c r="B25" i="70"/>
  <c r="E25" i="70" s="1"/>
  <c r="E24" i="70"/>
  <c r="B24" i="70"/>
  <c r="B23" i="70"/>
  <c r="E23" i="70" s="1"/>
  <c r="E22" i="70"/>
  <c r="B22" i="70"/>
  <c r="B21" i="70"/>
  <c r="E21" i="70" s="1"/>
  <c r="E20" i="70"/>
  <c r="B20" i="70"/>
  <c r="B19" i="70"/>
  <c r="E19" i="70" s="1"/>
  <c r="E18" i="70"/>
  <c r="B18" i="70"/>
  <c r="B17" i="70"/>
  <c r="E17" i="70" s="1"/>
  <c r="E16" i="70"/>
  <c r="B16" i="70"/>
  <c r="B15" i="70"/>
  <c r="E15" i="70" s="1"/>
  <c r="B14" i="70"/>
  <c r="E14" i="70" s="1"/>
  <c r="E13" i="70"/>
  <c r="B13" i="70"/>
  <c r="E12" i="70"/>
  <c r="B12" i="70"/>
  <c r="B11" i="70"/>
  <c r="E11" i="70" s="1"/>
  <c r="E10" i="70"/>
  <c r="B10" i="70"/>
  <c r="B9" i="70"/>
  <c r="E9" i="70" s="1"/>
  <c r="E8" i="70"/>
  <c r="B8" i="70"/>
  <c r="D4" i="70"/>
  <c r="E16" i="68"/>
  <c r="B16" i="68"/>
  <c r="E15" i="68"/>
  <c r="B15" i="68"/>
  <c r="B14" i="68"/>
  <c r="E14" i="68" s="1"/>
  <c r="B13" i="68"/>
  <c r="E13" i="68" s="1"/>
  <c r="B10" i="68"/>
  <c r="E10" i="68" s="1"/>
  <c r="B9" i="68"/>
  <c r="E9" i="68" s="1"/>
  <c r="B8" i="68"/>
  <c r="E8" i="68" s="1"/>
  <c r="B7" i="68"/>
  <c r="E7" i="68" s="1"/>
  <c r="B6" i="68"/>
  <c r="E6" i="68" s="1"/>
  <c r="B71" i="67"/>
  <c r="F71" i="67" s="1"/>
  <c r="B70" i="67"/>
  <c r="F70" i="67" s="1"/>
  <c r="B69" i="67"/>
  <c r="F69" i="67" s="1"/>
  <c r="B68" i="67"/>
  <c r="F68" i="67" s="1"/>
  <c r="B67" i="67"/>
  <c r="F67" i="67" s="1"/>
  <c r="B66" i="67"/>
  <c r="F66" i="67" s="1"/>
  <c r="B65" i="67"/>
  <c r="F65" i="67" s="1"/>
  <c r="B64" i="67"/>
  <c r="F64" i="67" s="1"/>
  <c r="B63" i="67"/>
  <c r="F63" i="67" s="1"/>
  <c r="F62" i="67"/>
  <c r="B62" i="67"/>
  <c r="B61" i="67"/>
  <c r="F61" i="67" s="1"/>
  <c r="B60" i="67"/>
  <c r="F60" i="67" s="1"/>
  <c r="B59" i="67"/>
  <c r="F59" i="67" s="1"/>
  <c r="B58" i="67"/>
  <c r="F58" i="67" s="1"/>
  <c r="B57" i="67"/>
  <c r="F57" i="67" s="1"/>
  <c r="B56" i="67"/>
  <c r="F56" i="67" s="1"/>
  <c r="B53" i="67"/>
  <c r="F53" i="67" s="1"/>
  <c r="F50" i="67"/>
  <c r="B50" i="67"/>
  <c r="B49" i="67"/>
  <c r="F49" i="67" s="1"/>
  <c r="B48" i="67"/>
  <c r="F48" i="67" s="1"/>
  <c r="B47" i="67"/>
  <c r="F47" i="67" s="1"/>
  <c r="B46" i="67"/>
  <c r="F46" i="67" s="1"/>
  <c r="B45" i="67"/>
  <c r="F45" i="67" s="1"/>
  <c r="F42" i="67"/>
  <c r="B42" i="67"/>
  <c r="F41" i="67"/>
  <c r="B41" i="67"/>
  <c r="F40" i="67"/>
  <c r="B40" i="67"/>
  <c r="B39" i="67"/>
  <c r="F39" i="67" s="1"/>
  <c r="B38" i="67"/>
  <c r="F38" i="67" s="1"/>
  <c r="B37" i="67"/>
  <c r="F37" i="67" s="1"/>
  <c r="B36" i="67"/>
  <c r="F36" i="67" s="1"/>
  <c r="B35" i="67"/>
  <c r="F35" i="67" s="1"/>
  <c r="B34" i="67"/>
  <c r="F34" i="67" s="1"/>
  <c r="B33" i="67"/>
  <c r="F33" i="67" s="1"/>
  <c r="B32" i="67"/>
  <c r="F32" i="67" s="1"/>
  <c r="B27" i="67"/>
  <c r="F27" i="67" s="1"/>
  <c r="B26" i="67"/>
  <c r="F26" i="67" s="1"/>
  <c r="B25" i="67"/>
  <c r="F25" i="67" s="1"/>
  <c r="B24" i="67"/>
  <c r="F24" i="67" s="1"/>
  <c r="B23" i="67"/>
  <c r="F23" i="67" s="1"/>
  <c r="F22" i="67"/>
  <c r="B22" i="67"/>
  <c r="B21" i="67"/>
  <c r="F21" i="67" s="1"/>
  <c r="B20" i="67"/>
  <c r="F20" i="67" s="1"/>
  <c r="B19" i="67"/>
  <c r="F19" i="67" s="1"/>
  <c r="B18" i="67"/>
  <c r="F18" i="67" s="1"/>
  <c r="B17" i="67"/>
  <c r="F17" i="67" s="1"/>
  <c r="B16" i="67"/>
  <c r="F16" i="67" s="1"/>
  <c r="B15" i="67"/>
  <c r="F15" i="67" s="1"/>
  <c r="B14" i="67"/>
  <c r="F14" i="67" s="1"/>
  <c r="B13" i="67"/>
  <c r="F13" i="67" s="1"/>
  <c r="B12" i="67"/>
  <c r="F12" i="67" s="1"/>
  <c r="B11" i="67"/>
  <c r="F11" i="67" s="1"/>
  <c r="B10" i="67"/>
  <c r="F10" i="67" s="1"/>
  <c r="B9" i="67"/>
  <c r="F9" i="67" s="1"/>
  <c r="B8" i="67"/>
  <c r="F8" i="67" s="1"/>
  <c r="B7" i="67"/>
  <c r="F7" i="67" s="1"/>
  <c r="B6" i="67"/>
  <c r="F6" i="67" s="1"/>
  <c r="E22" i="66"/>
  <c r="B22" i="66"/>
  <c r="E21" i="66"/>
  <c r="B21" i="66"/>
  <c r="B20" i="66"/>
  <c r="E20" i="66" s="1"/>
  <c r="B19" i="66"/>
  <c r="E19" i="66" s="1"/>
  <c r="B18" i="66"/>
  <c r="E18" i="66" s="1"/>
  <c r="B17" i="66"/>
  <c r="E17" i="66" s="1"/>
  <c r="B16" i="66"/>
  <c r="E16" i="66" s="1"/>
  <c r="B15" i="66"/>
  <c r="E15" i="66" s="1"/>
  <c r="E14" i="66"/>
  <c r="B14" i="66"/>
  <c r="B13" i="66"/>
  <c r="E13" i="66" s="1"/>
  <c r="B12" i="66"/>
  <c r="E12" i="66" s="1"/>
  <c r="B11" i="66"/>
  <c r="E11" i="66" s="1"/>
  <c r="B10" i="66"/>
  <c r="E10" i="66" s="1"/>
  <c r="B9" i="66"/>
  <c r="E9" i="66" s="1"/>
  <c r="B8" i="66"/>
  <c r="E8" i="66" s="1"/>
  <c r="E7" i="66"/>
  <c r="B7" i="66"/>
  <c r="E6" i="66"/>
  <c r="B6" i="66"/>
  <c r="E5" i="66"/>
  <c r="B5" i="66"/>
  <c r="K22" i="81"/>
  <c r="J22" i="81"/>
  <c r="E22" i="81"/>
  <c r="L22" i="81" s="1"/>
  <c r="D22" i="81"/>
  <c r="C22" i="81"/>
  <c r="B22" i="81"/>
  <c r="I22" i="81" s="1"/>
  <c r="K21" i="81"/>
  <c r="J21" i="81"/>
  <c r="I21" i="81"/>
  <c r="E21" i="81"/>
  <c r="L21" i="81" s="1"/>
  <c r="D21" i="81"/>
  <c r="C21" i="81"/>
  <c r="B21" i="81"/>
  <c r="K20" i="81"/>
  <c r="J20" i="81"/>
  <c r="E20" i="81"/>
  <c r="L20" i="81" s="1"/>
  <c r="D20" i="81"/>
  <c r="C20" i="81"/>
  <c r="B20" i="81"/>
  <c r="I20" i="81" s="1"/>
  <c r="K19" i="81"/>
  <c r="J19" i="81"/>
  <c r="I19" i="81"/>
  <c r="E19" i="81"/>
  <c r="L19" i="81" s="1"/>
  <c r="D19" i="81"/>
  <c r="C19" i="81"/>
  <c r="B19" i="81"/>
  <c r="K18" i="81"/>
  <c r="J18" i="81"/>
  <c r="I18" i="81"/>
  <c r="E18" i="81"/>
  <c r="L18" i="81" s="1"/>
  <c r="D18" i="81"/>
  <c r="C18" i="81"/>
  <c r="B18" i="81"/>
  <c r="I17" i="81"/>
  <c r="E17" i="81"/>
  <c r="L17" i="81" s="1"/>
  <c r="D17" i="81"/>
  <c r="K17" i="81" s="1"/>
  <c r="C17" i="81"/>
  <c r="J17" i="81" s="1"/>
  <c r="B17" i="81"/>
  <c r="K16" i="81"/>
  <c r="J16" i="81"/>
  <c r="I16" i="81"/>
  <c r="E16" i="81"/>
  <c r="L16" i="81" s="1"/>
  <c r="D16" i="81"/>
  <c r="C16" i="81"/>
  <c r="B16" i="81"/>
  <c r="K15" i="81"/>
  <c r="E15" i="81"/>
  <c r="L15" i="81" s="1"/>
  <c r="D15" i="81"/>
  <c r="C15" i="81"/>
  <c r="J15" i="81" s="1"/>
  <c r="B15" i="81"/>
  <c r="I15" i="81" s="1"/>
  <c r="K14" i="81"/>
  <c r="J14" i="81"/>
  <c r="I14" i="81"/>
  <c r="E14" i="81"/>
  <c r="L14" i="81" s="1"/>
  <c r="D14" i="81"/>
  <c r="C14" i="81"/>
  <c r="B14" i="81"/>
  <c r="I13" i="81"/>
  <c r="E13" i="81"/>
  <c r="L13" i="81" s="1"/>
  <c r="D13" i="81"/>
  <c r="K13" i="81" s="1"/>
  <c r="C13" i="81"/>
  <c r="J13" i="81" s="1"/>
  <c r="B13" i="81"/>
  <c r="K12" i="81"/>
  <c r="J12" i="81"/>
  <c r="I12" i="81"/>
  <c r="E12" i="81"/>
  <c r="L12" i="81" s="1"/>
  <c r="D12" i="81"/>
  <c r="C12" i="81"/>
  <c r="B12" i="81"/>
  <c r="J11" i="81"/>
  <c r="E11" i="81"/>
  <c r="L11" i="81" s="1"/>
  <c r="D11" i="81"/>
  <c r="K11" i="81" s="1"/>
  <c r="C11" i="81"/>
  <c r="B11" i="81"/>
  <c r="I11" i="81" s="1"/>
  <c r="K10" i="81"/>
  <c r="J10" i="81"/>
  <c r="I10" i="81"/>
  <c r="E10" i="81"/>
  <c r="L10" i="81" s="1"/>
  <c r="D10" i="81"/>
  <c r="C10" i="81"/>
  <c r="B10" i="81"/>
  <c r="K8" i="81"/>
  <c r="J8" i="81"/>
  <c r="E8" i="81"/>
  <c r="L8" i="81" s="1"/>
  <c r="D8" i="81"/>
  <c r="C8" i="81"/>
  <c r="B8" i="81"/>
  <c r="I8" i="81" s="1"/>
  <c r="D14" i="17"/>
  <c r="I14" i="17" s="1"/>
  <c r="D13" i="17"/>
  <c r="I13" i="17" s="1"/>
  <c r="D12" i="17"/>
  <c r="I12" i="17" s="1"/>
  <c r="G9" i="17"/>
  <c r="C9" i="17"/>
  <c r="H9" i="17" s="1"/>
  <c r="B9" i="17"/>
  <c r="C8" i="17"/>
  <c r="H8" i="17" s="1"/>
  <c r="B8" i="17"/>
  <c r="G8" i="17" s="1"/>
  <c r="H7" i="17"/>
  <c r="G7" i="17"/>
  <c r="C7" i="17"/>
  <c r="B7" i="17"/>
  <c r="H6" i="17"/>
  <c r="G6" i="17"/>
  <c r="C6" i="17"/>
  <c r="B6" i="17"/>
  <c r="B48" i="31"/>
  <c r="F48" i="31" s="1"/>
  <c r="B47" i="31"/>
  <c r="F47" i="31" s="1"/>
  <c r="F46" i="31"/>
  <c r="B46" i="31"/>
  <c r="B45" i="31"/>
  <c r="F45" i="31" s="1"/>
  <c r="B44" i="31"/>
  <c r="F44" i="31" s="1"/>
  <c r="B41" i="31"/>
  <c r="F41" i="31" s="1"/>
  <c r="F39" i="31"/>
  <c r="B39" i="31"/>
  <c r="B37" i="31"/>
  <c r="F37" i="31" s="1"/>
  <c r="B35" i="31"/>
  <c r="F35" i="31" s="1"/>
  <c r="B33" i="31"/>
  <c r="F33" i="31" s="1"/>
  <c r="B32" i="31"/>
  <c r="F32" i="31" s="1"/>
  <c r="B31" i="31"/>
  <c r="F31" i="31" s="1"/>
  <c r="F29" i="31"/>
  <c r="B29" i="31"/>
  <c r="B28" i="31"/>
  <c r="F28" i="31" s="1"/>
  <c r="F27" i="31"/>
  <c r="B27" i="31"/>
  <c r="B25" i="31"/>
  <c r="F25" i="31" s="1"/>
  <c r="B24" i="31"/>
  <c r="F24" i="31" s="1"/>
  <c r="B23" i="31"/>
  <c r="F23" i="31" s="1"/>
  <c r="B21" i="31"/>
  <c r="F21" i="31" s="1"/>
  <c r="F19" i="31"/>
  <c r="B19" i="31"/>
  <c r="B17" i="31"/>
  <c r="F17" i="31" s="1"/>
  <c r="B16" i="31"/>
  <c r="F16" i="31" s="1"/>
  <c r="F15" i="31"/>
  <c r="B15" i="31"/>
  <c r="B13" i="31"/>
  <c r="F13" i="31" s="1"/>
  <c r="B12" i="31"/>
  <c r="F12" i="31" s="1"/>
  <c r="B11" i="31"/>
  <c r="F11" i="31" s="1"/>
  <c r="B9" i="31"/>
  <c r="F9" i="31" s="1"/>
  <c r="B8" i="31"/>
  <c r="F8" i="31" s="1"/>
  <c r="B7" i="31"/>
  <c r="F7" i="31" s="1"/>
  <c r="B5" i="31"/>
  <c r="F5" i="31" s="1"/>
  <c r="I11" i="20"/>
  <c r="H11" i="20"/>
  <c r="D11" i="20"/>
  <c r="C11" i="20"/>
  <c r="B11" i="20"/>
  <c r="G11" i="20" s="1"/>
  <c r="H10" i="20"/>
  <c r="G10" i="20"/>
  <c r="D10" i="20"/>
  <c r="I10" i="20" s="1"/>
  <c r="C10" i="20"/>
  <c r="B10" i="20"/>
  <c r="I9" i="20"/>
  <c r="H9" i="20"/>
  <c r="D9" i="20"/>
  <c r="C9" i="20"/>
  <c r="B9" i="20"/>
  <c r="G9" i="20" s="1"/>
  <c r="D6" i="20"/>
  <c r="I6" i="20" s="1"/>
  <c r="C6" i="20"/>
  <c r="H6" i="20" s="1"/>
  <c r="B6" i="20"/>
  <c r="G6" i="20" s="1"/>
  <c r="K8" i="29"/>
  <c r="J8" i="29"/>
  <c r="I8" i="29"/>
  <c r="H8" i="29"/>
  <c r="F8" i="29"/>
  <c r="L8" i="29" s="1"/>
  <c r="E8" i="29"/>
  <c r="D8" i="29"/>
  <c r="C8" i="29"/>
  <c r="B8" i="29"/>
  <c r="E7" i="29"/>
  <c r="K7" i="29" s="1"/>
  <c r="D7" i="29"/>
  <c r="J7" i="29" s="1"/>
  <c r="C7" i="29"/>
  <c r="I7" i="29" s="1"/>
  <c r="B7" i="29"/>
  <c r="H7" i="29" s="1"/>
  <c r="K6" i="29"/>
  <c r="I6" i="29"/>
  <c r="H6" i="29"/>
  <c r="E6" i="29"/>
  <c r="D6" i="29"/>
  <c r="J6" i="29" s="1"/>
  <c r="C6" i="29"/>
  <c r="B6" i="29"/>
  <c r="B21" i="30"/>
  <c r="B20" i="30"/>
  <c r="F20" i="30" s="1"/>
  <c r="B19" i="30"/>
  <c r="F19" i="30" s="1"/>
  <c r="F18" i="30"/>
  <c r="B18" i="30"/>
  <c r="B16" i="30"/>
  <c r="F16" i="30" s="1"/>
  <c r="B15" i="30"/>
  <c r="B14" i="30"/>
  <c r="F14" i="30" s="1"/>
  <c r="B13" i="30"/>
  <c r="F13" i="30" s="1"/>
  <c r="B12" i="30"/>
  <c r="F12" i="30" s="1"/>
  <c r="B11" i="30"/>
  <c r="F11" i="30" s="1"/>
  <c r="B10" i="30"/>
  <c r="F10" i="30" s="1"/>
  <c r="F9" i="30"/>
  <c r="B9" i="30"/>
  <c r="F8" i="30"/>
  <c r="B8" i="30"/>
  <c r="F7" i="30"/>
  <c r="B7" i="30"/>
  <c r="K19" i="23"/>
  <c r="J19" i="23"/>
  <c r="E19" i="23"/>
  <c r="L19" i="23" s="1"/>
  <c r="D19" i="23"/>
  <c r="C19" i="23"/>
  <c r="B19" i="23"/>
  <c r="I19" i="23" s="1"/>
  <c r="K18" i="23"/>
  <c r="J18" i="23"/>
  <c r="I18" i="23"/>
  <c r="E18" i="23"/>
  <c r="L18" i="23" s="1"/>
  <c r="D18" i="23"/>
  <c r="C18" i="23"/>
  <c r="B18" i="23"/>
  <c r="K17" i="23"/>
  <c r="J17" i="23"/>
  <c r="I17" i="23"/>
  <c r="E17" i="23"/>
  <c r="L17" i="23" s="1"/>
  <c r="D17" i="23"/>
  <c r="C17" i="23"/>
  <c r="B17" i="23"/>
  <c r="J16" i="23"/>
  <c r="I16" i="23"/>
  <c r="E16" i="23"/>
  <c r="L16" i="23" s="1"/>
  <c r="D16" i="23"/>
  <c r="K16" i="23" s="1"/>
  <c r="C16" i="23"/>
  <c r="B16" i="23"/>
  <c r="K15" i="23"/>
  <c r="J15" i="23"/>
  <c r="E15" i="23"/>
  <c r="L15" i="23" s="1"/>
  <c r="D15" i="23"/>
  <c r="C15" i="23"/>
  <c r="B15" i="23"/>
  <c r="I15" i="23" s="1"/>
  <c r="E14" i="23"/>
  <c r="L14" i="23" s="1"/>
  <c r="D14" i="23"/>
  <c r="K14" i="23" s="1"/>
  <c r="C14" i="23"/>
  <c r="J14" i="23" s="1"/>
  <c r="B14" i="23"/>
  <c r="I14" i="23" s="1"/>
  <c r="K13" i="23"/>
  <c r="J13" i="23"/>
  <c r="E13" i="23"/>
  <c r="L13" i="23" s="1"/>
  <c r="D13" i="23"/>
  <c r="C13" i="23"/>
  <c r="B13" i="23"/>
  <c r="I13" i="23" s="1"/>
  <c r="K12" i="23"/>
  <c r="E12" i="23"/>
  <c r="L12" i="23" s="1"/>
  <c r="D12" i="23"/>
  <c r="C12" i="23"/>
  <c r="J12" i="23" s="1"/>
  <c r="B12" i="23"/>
  <c r="I12" i="23" s="1"/>
  <c r="K11" i="23"/>
  <c r="J11" i="23"/>
  <c r="I11" i="23"/>
  <c r="E11" i="23"/>
  <c r="L11" i="23" s="1"/>
  <c r="D11" i="23"/>
  <c r="C11" i="23"/>
  <c r="B11" i="23"/>
  <c r="J10" i="23"/>
  <c r="I10" i="23"/>
  <c r="E10" i="23"/>
  <c r="L10" i="23" s="1"/>
  <c r="D10" i="23"/>
  <c r="K10" i="23" s="1"/>
  <c r="C10" i="23"/>
  <c r="B10" i="23"/>
  <c r="K9" i="23"/>
  <c r="J9" i="23"/>
  <c r="I9" i="23"/>
  <c r="E9" i="23"/>
  <c r="L9" i="23" s="1"/>
  <c r="D9" i="23"/>
  <c r="C9" i="23"/>
  <c r="B9" i="23"/>
  <c r="E8" i="23"/>
  <c r="L8" i="23" s="1"/>
  <c r="D8" i="23"/>
  <c r="K8" i="23" s="1"/>
  <c r="C8" i="23"/>
  <c r="J8" i="23" s="1"/>
  <c r="B8" i="23"/>
  <c r="I8" i="23" s="1"/>
  <c r="K7" i="23"/>
  <c r="J7" i="23"/>
  <c r="I7" i="23"/>
  <c r="E7" i="23"/>
  <c r="L7" i="23" s="1"/>
  <c r="D7" i="23"/>
  <c r="C7" i="23"/>
  <c r="B7" i="23"/>
  <c r="K5" i="23"/>
  <c r="E5" i="23"/>
  <c r="L5" i="23" s="1"/>
  <c r="D5" i="23"/>
  <c r="C5" i="23"/>
  <c r="J5" i="23" s="1"/>
  <c r="B5" i="23"/>
  <c r="I5" i="23" s="1"/>
  <c r="G29" i="19"/>
  <c r="C29" i="19"/>
  <c r="H29" i="19" s="1"/>
  <c r="B29" i="19"/>
  <c r="H28" i="19"/>
  <c r="C28" i="19"/>
  <c r="B28" i="19"/>
  <c r="G28" i="19" s="1"/>
  <c r="G25" i="19"/>
  <c r="C25" i="19"/>
  <c r="H25" i="19" s="1"/>
  <c r="B25" i="19"/>
  <c r="C24" i="19"/>
  <c r="H24" i="19" s="1"/>
  <c r="B24" i="19"/>
  <c r="G24" i="19" s="1"/>
  <c r="C23" i="19"/>
  <c r="H23" i="19" s="1"/>
  <c r="B23" i="19"/>
  <c r="G23" i="19" s="1"/>
  <c r="H22" i="19"/>
  <c r="C22" i="19"/>
  <c r="B22" i="19"/>
  <c r="G22" i="19" s="1"/>
  <c r="C21" i="19"/>
  <c r="H21" i="19" s="1"/>
  <c r="B21" i="19"/>
  <c r="G21" i="19" s="1"/>
  <c r="H20" i="19"/>
  <c r="G20" i="19"/>
  <c r="C20" i="19"/>
  <c r="B20" i="19"/>
  <c r="C19" i="19"/>
  <c r="H19" i="19" s="1"/>
  <c r="B19" i="19"/>
  <c r="G19" i="19" s="1"/>
  <c r="C18" i="19"/>
  <c r="B18" i="19"/>
  <c r="G17" i="19"/>
  <c r="C17" i="19"/>
  <c r="H17" i="19" s="1"/>
  <c r="B17" i="19"/>
  <c r="C14" i="19"/>
  <c r="H14" i="19" s="1"/>
  <c r="B14" i="19"/>
  <c r="G14" i="19" s="1"/>
  <c r="H13" i="19"/>
  <c r="G13" i="19"/>
  <c r="C13" i="19"/>
  <c r="B13" i="19"/>
  <c r="G12" i="19"/>
  <c r="C12" i="19"/>
  <c r="H12" i="19" s="1"/>
  <c r="B12" i="19"/>
  <c r="C11" i="19"/>
  <c r="H11" i="19" s="1"/>
  <c r="B11" i="19"/>
  <c r="G11" i="19" s="1"/>
  <c r="H10" i="19"/>
  <c r="C10" i="19"/>
  <c r="B10" i="19"/>
  <c r="G10" i="19" s="1"/>
  <c r="H9" i="19"/>
  <c r="G9" i="19"/>
  <c r="C9" i="19"/>
  <c r="B9" i="19"/>
  <c r="G8" i="19"/>
  <c r="C8" i="19"/>
  <c r="H8" i="19" s="1"/>
  <c r="B8" i="19"/>
  <c r="C7" i="19"/>
  <c r="B7" i="19"/>
  <c r="G6" i="19"/>
  <c r="C6" i="19"/>
  <c r="H6" i="19" s="1"/>
  <c r="B6" i="19"/>
  <c r="C41" i="21"/>
  <c r="H41" i="21" s="1"/>
  <c r="B41" i="21"/>
  <c r="G41" i="21" s="1"/>
  <c r="G40" i="21"/>
  <c r="C40" i="21"/>
  <c r="H40" i="21" s="1"/>
  <c r="B40" i="21"/>
  <c r="H39" i="21"/>
  <c r="C39" i="21"/>
  <c r="B39" i="21"/>
  <c r="G39" i="21" s="1"/>
  <c r="C38" i="21"/>
  <c r="H38" i="21" s="1"/>
  <c r="B38" i="21"/>
  <c r="G38" i="21" s="1"/>
  <c r="H37" i="21"/>
  <c r="G37" i="21"/>
  <c r="C37" i="21"/>
  <c r="B37" i="21"/>
  <c r="C36" i="21"/>
  <c r="H36" i="21" s="1"/>
  <c r="B36" i="21"/>
  <c r="G36" i="21" s="1"/>
  <c r="H35" i="21"/>
  <c r="C35" i="21"/>
  <c r="B35" i="21"/>
  <c r="G35" i="21" s="1"/>
  <c r="C34" i="21"/>
  <c r="H34" i="21" s="1"/>
  <c r="B34" i="21"/>
  <c r="G34" i="21" s="1"/>
  <c r="C32" i="21"/>
  <c r="H32" i="21" s="1"/>
  <c r="B32" i="21"/>
  <c r="G32" i="21" s="1"/>
  <c r="G30" i="21"/>
  <c r="C30" i="21"/>
  <c r="H30" i="21" s="1"/>
  <c r="B30" i="21"/>
  <c r="H29" i="21"/>
  <c r="C29" i="21"/>
  <c r="B29" i="21"/>
  <c r="G29" i="21" s="1"/>
  <c r="G28" i="21"/>
  <c r="C28" i="21"/>
  <c r="H28" i="21" s="1"/>
  <c r="B28" i="21"/>
  <c r="G27" i="21"/>
  <c r="C27" i="21"/>
  <c r="H27" i="21" s="1"/>
  <c r="B27" i="21"/>
  <c r="C26" i="21"/>
  <c r="H26" i="21" s="1"/>
  <c r="B26" i="21"/>
  <c r="G26" i="21" s="1"/>
  <c r="H25" i="21"/>
  <c r="C25" i="21"/>
  <c r="B25" i="21"/>
  <c r="G25" i="21" s="1"/>
  <c r="C24" i="21"/>
  <c r="H24" i="21" s="1"/>
  <c r="B24" i="21"/>
  <c r="G24" i="21" s="1"/>
  <c r="H23" i="21"/>
  <c r="G23" i="21"/>
  <c r="C23" i="21"/>
  <c r="B23" i="21"/>
  <c r="G20" i="21"/>
  <c r="C20" i="21"/>
  <c r="H20" i="21" s="1"/>
  <c r="B20" i="21"/>
  <c r="H19" i="21"/>
  <c r="C19" i="21"/>
  <c r="B19" i="21"/>
  <c r="G19" i="21" s="1"/>
  <c r="G18" i="21"/>
  <c r="C18" i="21"/>
  <c r="H18" i="21" s="1"/>
  <c r="B18" i="21"/>
  <c r="C15" i="21"/>
  <c r="H15" i="21" s="1"/>
  <c r="B15" i="21"/>
  <c r="G15" i="21" s="1"/>
  <c r="G14" i="21"/>
  <c r="C14" i="21"/>
  <c r="H14" i="21" s="1"/>
  <c r="B14" i="21"/>
  <c r="H13" i="21"/>
  <c r="C13" i="21"/>
  <c r="B13" i="21"/>
  <c r="G13" i="21" s="1"/>
  <c r="C12" i="21"/>
  <c r="H12" i="21" s="1"/>
  <c r="B12" i="21"/>
  <c r="G12" i="21" s="1"/>
  <c r="H11" i="21"/>
  <c r="G11" i="21"/>
  <c r="C11" i="21"/>
  <c r="B11" i="21"/>
  <c r="C8" i="21"/>
  <c r="H8" i="21" s="1"/>
  <c r="B8" i="21"/>
  <c r="G8" i="21" s="1"/>
  <c r="H7" i="21"/>
  <c r="C7" i="21"/>
  <c r="B7" i="21"/>
  <c r="G7" i="21" s="1"/>
  <c r="G6" i="21"/>
  <c r="C6" i="21"/>
  <c r="H6" i="21" s="1"/>
  <c r="B6" i="21"/>
  <c r="C5" i="21"/>
  <c r="H5" i="21" s="1"/>
  <c r="B5" i="21"/>
  <c r="G5" i="21" s="1"/>
  <c r="F17" i="13"/>
  <c r="C17" i="13"/>
  <c r="G17" i="13" s="1"/>
  <c r="B17" i="13"/>
  <c r="G16" i="13"/>
  <c r="C16" i="13"/>
  <c r="B16" i="13"/>
  <c r="F16" i="13" s="1"/>
  <c r="F15" i="13"/>
  <c r="C15" i="13"/>
  <c r="G15" i="13" s="1"/>
  <c r="B15" i="13"/>
  <c r="G14" i="13"/>
  <c r="F14" i="13"/>
  <c r="C14" i="13"/>
  <c r="B14" i="13"/>
  <c r="C11" i="13"/>
  <c r="G11" i="13" s="1"/>
  <c r="B11" i="13"/>
  <c r="F11" i="13" s="1"/>
  <c r="G10" i="13"/>
  <c r="C10" i="13"/>
  <c r="B10" i="13"/>
  <c r="F10" i="13" s="1"/>
  <c r="C9" i="13"/>
  <c r="G9" i="13" s="1"/>
  <c r="B9" i="13"/>
  <c r="F9" i="13" s="1"/>
  <c r="G8" i="13"/>
  <c r="C8" i="13"/>
  <c r="B8" i="13"/>
  <c r="F8" i="13" s="1"/>
  <c r="F7" i="13"/>
  <c r="C7" i="13"/>
  <c r="G7" i="13" s="1"/>
  <c r="B7" i="13"/>
  <c r="G6" i="13"/>
  <c r="C6" i="13"/>
  <c r="B6" i="13"/>
  <c r="F6" i="13" s="1"/>
  <c r="B21" i="12"/>
  <c r="E21" i="12" s="1"/>
  <c r="B20" i="12"/>
  <c r="E20" i="12" s="1"/>
  <c r="B19" i="12"/>
  <c r="E19" i="12" s="1"/>
  <c r="B18" i="12"/>
  <c r="E18" i="12" s="1"/>
  <c r="B17" i="12"/>
  <c r="E17" i="12" s="1"/>
  <c r="B16" i="12"/>
  <c r="E16" i="12" s="1"/>
  <c r="E15" i="12"/>
  <c r="B15" i="12"/>
  <c r="B12" i="12"/>
  <c r="E12" i="12" s="1"/>
  <c r="B11" i="12"/>
  <c r="E11" i="12" s="1"/>
  <c r="B8" i="12"/>
  <c r="E8" i="12" s="1"/>
  <c r="E7" i="12"/>
  <c r="B7" i="12"/>
  <c r="B6" i="12"/>
  <c r="E6" i="12" s="1"/>
  <c r="B29" i="9"/>
  <c r="F29" i="9" s="1"/>
  <c r="B28" i="9"/>
  <c r="F28" i="9" s="1"/>
  <c r="F27" i="9"/>
  <c r="B27" i="9"/>
  <c r="B26" i="9"/>
  <c r="F26" i="9" s="1"/>
  <c r="B25" i="9"/>
  <c r="F25" i="9" s="1"/>
  <c r="F24" i="9"/>
  <c r="B24" i="9"/>
  <c r="B23" i="9"/>
  <c r="F23" i="9" s="1"/>
  <c r="B22" i="9"/>
  <c r="F22" i="9" s="1"/>
  <c r="B21" i="9"/>
  <c r="F21" i="9" s="1"/>
  <c r="B20" i="9"/>
  <c r="B19" i="9"/>
  <c r="F18" i="9"/>
  <c r="B18" i="9"/>
  <c r="B17" i="9"/>
  <c r="B16" i="9"/>
  <c r="B15" i="9"/>
  <c r="F15" i="9" s="1"/>
  <c r="B14" i="9"/>
  <c r="F14" i="9" s="1"/>
  <c r="F13" i="9"/>
  <c r="B13" i="9"/>
  <c r="B12" i="9"/>
  <c r="F12" i="9" s="1"/>
  <c r="B11" i="9"/>
  <c r="F11" i="9" s="1"/>
  <c r="B10" i="9"/>
  <c r="B9" i="9"/>
  <c r="F8" i="9"/>
  <c r="B8" i="9"/>
  <c r="B7" i="9"/>
  <c r="F7" i="9" s="1"/>
  <c r="B6" i="9"/>
  <c r="F6" i="9" s="1"/>
  <c r="G34" i="8"/>
  <c r="F34" i="8"/>
  <c r="C34" i="8"/>
  <c r="B34" i="8"/>
  <c r="G33" i="8"/>
  <c r="F33" i="8"/>
  <c r="C33" i="8"/>
  <c r="B33" i="8"/>
  <c r="C32" i="8"/>
  <c r="B32" i="8"/>
  <c r="F32" i="8" s="1"/>
  <c r="C31" i="8"/>
  <c r="G31" i="8" s="1"/>
  <c r="B31" i="8"/>
  <c r="C30" i="8"/>
  <c r="G30" i="8" s="1"/>
  <c r="B30" i="8"/>
  <c r="C29" i="8"/>
  <c r="G29" i="8" s="1"/>
  <c r="B29" i="8"/>
  <c r="G28" i="8"/>
  <c r="C28" i="8"/>
  <c r="B28" i="8"/>
  <c r="F28" i="8" s="1"/>
  <c r="F27" i="8"/>
  <c r="C27" i="8"/>
  <c r="G27" i="8" s="1"/>
  <c r="B27" i="8"/>
  <c r="F26" i="8"/>
  <c r="C26" i="8"/>
  <c r="G26" i="8" s="1"/>
  <c r="B26" i="8"/>
  <c r="C25" i="8"/>
  <c r="G25" i="8" s="1"/>
  <c r="B25" i="8"/>
  <c r="F25" i="8" s="1"/>
  <c r="G21" i="8"/>
  <c r="C21" i="8"/>
  <c r="B21" i="8"/>
  <c r="F21" i="8" s="1"/>
  <c r="F20" i="8"/>
  <c r="C20" i="8"/>
  <c r="G20" i="8" s="1"/>
  <c r="B20" i="8"/>
  <c r="C19" i="8"/>
  <c r="B19" i="8"/>
  <c r="C18" i="8"/>
  <c r="G18" i="8" s="1"/>
  <c r="B18" i="8"/>
  <c r="F18" i="8" s="1"/>
  <c r="F17" i="8"/>
  <c r="C17" i="8"/>
  <c r="G17" i="8" s="1"/>
  <c r="B17" i="8"/>
  <c r="C16" i="8"/>
  <c r="G16" i="8" s="1"/>
  <c r="B16" i="8"/>
  <c r="G15" i="8"/>
  <c r="F15" i="8"/>
  <c r="C15" i="8"/>
  <c r="B15" i="8"/>
  <c r="C14" i="8"/>
  <c r="G14" i="8" s="1"/>
  <c r="B14" i="8"/>
  <c r="C13" i="8"/>
  <c r="G13" i="8" s="1"/>
  <c r="B13" i="8"/>
  <c r="F13" i="8" s="1"/>
  <c r="G12" i="8"/>
  <c r="F12" i="8"/>
  <c r="C12" i="8"/>
  <c r="B12" i="8"/>
  <c r="C11" i="8"/>
  <c r="B11" i="8"/>
  <c r="G10" i="8"/>
  <c r="C10" i="8"/>
  <c r="B10" i="8"/>
  <c r="F10" i="8" s="1"/>
  <c r="G9" i="8"/>
  <c r="F9" i="8"/>
  <c r="C9" i="8"/>
  <c r="B9" i="8"/>
  <c r="C8" i="8"/>
  <c r="G8" i="8" s="1"/>
  <c r="B8" i="8"/>
  <c r="F8" i="8" s="1"/>
  <c r="F7" i="8"/>
  <c r="C7" i="8"/>
  <c r="G7" i="8" s="1"/>
  <c r="B7" i="8"/>
  <c r="G6" i="8"/>
  <c r="C6" i="8"/>
  <c r="B6" i="8"/>
  <c r="F6" i="8" s="1"/>
  <c r="I26" i="7"/>
  <c r="H26" i="7"/>
  <c r="D26" i="7"/>
  <c r="J26" i="7" s="1"/>
  <c r="C26" i="7"/>
  <c r="B26" i="7"/>
  <c r="C25" i="7"/>
  <c r="B25" i="7"/>
  <c r="C24" i="7"/>
  <c r="I24" i="7" s="1"/>
  <c r="B24" i="7"/>
  <c r="H24" i="7" s="1"/>
  <c r="I23" i="7"/>
  <c r="C23" i="7"/>
  <c r="B23" i="7"/>
  <c r="H23" i="7" s="1"/>
  <c r="C22" i="7"/>
  <c r="I22" i="7" s="1"/>
  <c r="B22" i="7"/>
  <c r="H22" i="7" s="1"/>
  <c r="I21" i="7"/>
  <c r="H21" i="7"/>
  <c r="C21" i="7"/>
  <c r="B21" i="7"/>
  <c r="C20" i="7"/>
  <c r="B20" i="7"/>
  <c r="H20" i="7" s="1"/>
  <c r="I19" i="7"/>
  <c r="H19" i="7"/>
  <c r="C19" i="7"/>
  <c r="B19" i="7"/>
  <c r="H18" i="7"/>
  <c r="C18" i="7"/>
  <c r="I18" i="7" s="1"/>
  <c r="B18" i="7"/>
  <c r="C17" i="7"/>
  <c r="I17" i="7" s="1"/>
  <c r="B17" i="7"/>
  <c r="I16" i="7"/>
  <c r="C16" i="7"/>
  <c r="B16" i="7"/>
  <c r="H16" i="7" s="1"/>
  <c r="C15" i="7"/>
  <c r="I15" i="7" s="1"/>
  <c r="B15" i="7"/>
  <c r="C14" i="7"/>
  <c r="I14" i="7" s="1"/>
  <c r="B14" i="7"/>
  <c r="H14" i="7" s="1"/>
  <c r="H13" i="7"/>
  <c r="C13" i="7"/>
  <c r="I13" i="7" s="1"/>
  <c r="B13" i="7"/>
  <c r="H12" i="7"/>
  <c r="C12" i="7"/>
  <c r="I12" i="7" s="1"/>
  <c r="B12" i="7"/>
  <c r="C11" i="7"/>
  <c r="I11" i="7" s="1"/>
  <c r="B11" i="7"/>
  <c r="H11" i="7" s="1"/>
  <c r="C10" i="7"/>
  <c r="I10" i="7" s="1"/>
  <c r="B10" i="7"/>
  <c r="H10" i="7" s="1"/>
  <c r="I9" i="7"/>
  <c r="C9" i="7"/>
  <c r="B9" i="7"/>
  <c r="H9" i="7" s="1"/>
  <c r="H8" i="7"/>
  <c r="C8" i="7"/>
  <c r="I8" i="7" s="1"/>
  <c r="B8" i="7"/>
  <c r="I7" i="7"/>
  <c r="H7" i="7"/>
  <c r="C7" i="7"/>
  <c r="B7" i="7"/>
  <c r="C6" i="7"/>
  <c r="I6" i="7" s="1"/>
  <c r="B6" i="7"/>
  <c r="H6" i="7" s="1"/>
  <c r="B36" i="6"/>
  <c r="F36" i="6" s="1"/>
  <c r="F35" i="6"/>
  <c r="B35" i="6"/>
  <c r="B34" i="6"/>
  <c r="F34" i="6" s="1"/>
  <c r="F33" i="6"/>
  <c r="B33" i="6"/>
  <c r="B32" i="6"/>
  <c r="F32" i="6" s="1"/>
  <c r="B31" i="6"/>
  <c r="F31" i="6" s="1"/>
  <c r="B30" i="6"/>
  <c r="B29" i="6"/>
  <c r="B28" i="6"/>
  <c r="F28" i="6" s="1"/>
  <c r="B27" i="6"/>
  <c r="F27" i="6" s="1"/>
  <c r="F26" i="6"/>
  <c r="B26" i="6"/>
  <c r="B25" i="6"/>
  <c r="F25" i="6" s="1"/>
  <c r="B24" i="6"/>
  <c r="B23" i="6"/>
  <c r="B22" i="6"/>
  <c r="F22" i="6" s="1"/>
  <c r="B21" i="6"/>
  <c r="F21" i="6" s="1"/>
  <c r="B20" i="6"/>
  <c r="F20" i="6" s="1"/>
  <c r="B19" i="6"/>
  <c r="F19" i="6" s="1"/>
  <c r="B18" i="6"/>
  <c r="B17" i="6"/>
  <c r="B16" i="6"/>
  <c r="F16" i="6" s="1"/>
  <c r="B15" i="6"/>
  <c r="F15" i="6" s="1"/>
  <c r="F14" i="6"/>
  <c r="B14" i="6"/>
  <c r="B13" i="6"/>
  <c r="F13" i="6" s="1"/>
  <c r="B12" i="6"/>
  <c r="F12" i="6" s="1"/>
  <c r="B11" i="6"/>
  <c r="F11" i="6" s="1"/>
  <c r="B10" i="6"/>
  <c r="B9" i="6"/>
  <c r="B8" i="6"/>
  <c r="F8" i="6" s="1"/>
  <c r="B7" i="6"/>
  <c r="F7" i="6" s="1"/>
  <c r="F6" i="6"/>
  <c r="B6" i="6"/>
  <c r="G97" i="4"/>
  <c r="C97" i="4"/>
  <c r="G96" i="4"/>
  <c r="C96" i="4"/>
  <c r="C95" i="4"/>
  <c r="C94" i="4"/>
  <c r="C93" i="4"/>
  <c r="B93" i="4"/>
  <c r="F93" i="4" s="1"/>
  <c r="C92" i="4"/>
  <c r="G92" i="4" s="1"/>
  <c r="B92" i="4"/>
  <c r="F92" i="4" s="1"/>
  <c r="F91" i="4"/>
  <c r="C91" i="4"/>
  <c r="G91" i="4" s="1"/>
  <c r="B91" i="4"/>
  <c r="B87" i="4"/>
  <c r="F87" i="4" s="1"/>
  <c r="B86" i="4"/>
  <c r="F86" i="4" s="1"/>
  <c r="F85" i="4"/>
  <c r="B85" i="4"/>
  <c r="B84" i="4"/>
  <c r="F84" i="4" s="1"/>
  <c r="B83" i="4"/>
  <c r="F83" i="4" s="1"/>
  <c r="B82" i="4"/>
  <c r="B81" i="4"/>
  <c r="B80" i="4"/>
  <c r="F80" i="4" s="1"/>
  <c r="B79" i="4"/>
  <c r="F79" i="4" s="1"/>
  <c r="B78" i="4"/>
  <c r="F78" i="4" s="1"/>
  <c r="B77" i="4"/>
  <c r="B76" i="4"/>
  <c r="F75" i="4"/>
  <c r="B75" i="4"/>
  <c r="B74" i="4"/>
  <c r="F74" i="4" s="1"/>
  <c r="B73" i="4"/>
  <c r="F73" i="4" s="1"/>
  <c r="B72" i="4"/>
  <c r="F72" i="4" s="1"/>
  <c r="B71" i="4"/>
  <c r="F71" i="4" s="1"/>
  <c r="B70" i="4"/>
  <c r="F70" i="4" s="1"/>
  <c r="B69" i="4"/>
  <c r="B68" i="4"/>
  <c r="F67" i="4"/>
  <c r="B67" i="4"/>
  <c r="F66" i="4"/>
  <c r="B66" i="4"/>
  <c r="B65" i="4"/>
  <c r="F65" i="4" s="1"/>
  <c r="B64" i="4"/>
  <c r="F64" i="4" s="1"/>
  <c r="B63" i="4"/>
  <c r="B62" i="4"/>
  <c r="B61" i="4"/>
  <c r="B60" i="4"/>
  <c r="F60" i="4" s="1"/>
  <c r="F59" i="4"/>
  <c r="B59" i="4"/>
  <c r="B58" i="4"/>
  <c r="F58" i="4" s="1"/>
  <c r="F57" i="4"/>
  <c r="B57" i="4"/>
  <c r="B56" i="4"/>
  <c r="F56" i="4" s="1"/>
  <c r="B55" i="4"/>
  <c r="F55" i="4" s="1"/>
  <c r="B54" i="4"/>
  <c r="F54" i="4" s="1"/>
  <c r="B53" i="4"/>
  <c r="F53" i="4" s="1"/>
  <c r="F52" i="4"/>
  <c r="B52" i="4"/>
  <c r="F51" i="4"/>
  <c r="B51" i="4"/>
  <c r="B50" i="4"/>
  <c r="F50" i="4" s="1"/>
  <c r="B49" i="4"/>
  <c r="F49" i="4" s="1"/>
  <c r="B48" i="4"/>
  <c r="F48" i="4" s="1"/>
  <c r="B47" i="4"/>
  <c r="B46" i="4"/>
  <c r="F45" i="4"/>
  <c r="B45" i="4"/>
  <c r="B44" i="4"/>
  <c r="F44" i="4" s="1"/>
  <c r="B43" i="4"/>
  <c r="F43" i="4" s="1"/>
  <c r="F42" i="4"/>
  <c r="B42" i="4"/>
  <c r="B41" i="4"/>
  <c r="F41" i="4" s="1"/>
  <c r="B40" i="4"/>
  <c r="F40" i="4" s="1"/>
  <c r="B39" i="4"/>
  <c r="B38" i="4"/>
  <c r="B37" i="4"/>
  <c r="F37" i="4" s="1"/>
  <c r="F36" i="4"/>
  <c r="B36" i="4"/>
  <c r="B35" i="4"/>
  <c r="B34" i="4"/>
  <c r="B33" i="4"/>
  <c r="F33" i="4" s="1"/>
  <c r="F32" i="4"/>
  <c r="B32" i="4"/>
  <c r="B31" i="4"/>
  <c r="F31" i="4" s="1"/>
  <c r="B30" i="4"/>
  <c r="F30" i="4" s="1"/>
  <c r="B29" i="4"/>
  <c r="F29" i="4" s="1"/>
  <c r="B28" i="4"/>
  <c r="F28" i="4" s="1"/>
  <c r="B27" i="4"/>
  <c r="F27" i="4" s="1"/>
  <c r="B26" i="4"/>
  <c r="F26" i="4" s="1"/>
  <c r="B25" i="4"/>
  <c r="B24" i="4"/>
  <c r="F23" i="4"/>
  <c r="B23" i="4"/>
  <c r="B22" i="4"/>
  <c r="F22" i="4" s="1"/>
  <c r="B19" i="4"/>
  <c r="F19" i="4" s="1"/>
  <c r="B18" i="4"/>
  <c r="F18" i="4" s="1"/>
  <c r="F17" i="4"/>
  <c r="B17" i="4"/>
  <c r="B16" i="4"/>
  <c r="F16" i="4" s="1"/>
  <c r="F15" i="4"/>
  <c r="B15" i="4"/>
  <c r="B14" i="4"/>
  <c r="F14" i="4" s="1"/>
  <c r="F13" i="4"/>
  <c r="B13" i="4"/>
  <c r="B10" i="4"/>
  <c r="F10" i="4" s="1"/>
  <c r="B9" i="4"/>
  <c r="F9" i="4" s="1"/>
  <c r="B8" i="4"/>
  <c r="F8" i="4" s="1"/>
  <c r="B7" i="4"/>
  <c r="F7" i="4" s="1"/>
  <c r="B6" i="4"/>
  <c r="F6" i="4" s="1"/>
  <c r="B16" i="11"/>
  <c r="E16" i="11" s="1"/>
  <c r="B15" i="11"/>
  <c r="E15" i="11" s="1"/>
  <c r="E14" i="11"/>
  <c r="B14" i="11"/>
  <c r="E13" i="11"/>
  <c r="B13" i="11"/>
  <c r="B10" i="11"/>
  <c r="E10" i="11" s="1"/>
  <c r="B9" i="11"/>
  <c r="E9" i="11" s="1"/>
  <c r="B8" i="11"/>
  <c r="E8" i="11" s="1"/>
  <c r="E7" i="11"/>
  <c r="B7" i="11"/>
  <c r="B6" i="11"/>
  <c r="E6" i="11" s="1"/>
  <c r="B7" i="14"/>
  <c r="E7" i="14" s="1"/>
  <c r="B6" i="14"/>
  <c r="E6" i="14" s="1"/>
  <c r="B55" i="3"/>
  <c r="F55" i="3" s="1"/>
  <c r="F54" i="3"/>
  <c r="B54" i="3"/>
  <c r="B53" i="3"/>
  <c r="F53" i="3" s="1"/>
  <c r="B52" i="3"/>
  <c r="F52" i="3" s="1"/>
  <c r="F50" i="3"/>
  <c r="B50" i="3"/>
  <c r="B49" i="3"/>
  <c r="F49" i="3" s="1"/>
  <c r="F48" i="3"/>
  <c r="B48" i="3"/>
  <c r="B47" i="3"/>
  <c r="F47" i="3" s="1"/>
  <c r="B46" i="3"/>
  <c r="F46" i="3" s="1"/>
  <c r="F45" i="3"/>
  <c r="B45" i="3"/>
  <c r="B44" i="3"/>
  <c r="F44" i="3" s="1"/>
  <c r="B43" i="3"/>
  <c r="F43" i="3" s="1"/>
  <c r="B42" i="3"/>
  <c r="F42" i="3" s="1"/>
  <c r="B41" i="3"/>
  <c r="F41" i="3" s="1"/>
  <c r="B39" i="3"/>
  <c r="F39" i="3" s="1"/>
  <c r="B38" i="3"/>
  <c r="F38" i="3" s="1"/>
  <c r="B37" i="3"/>
  <c r="F37" i="3" s="1"/>
  <c r="F36" i="3"/>
  <c r="B36" i="3"/>
  <c r="F35" i="3"/>
  <c r="B35" i="3"/>
  <c r="B34" i="3"/>
  <c r="F34" i="3" s="1"/>
  <c r="B33" i="3"/>
  <c r="F33" i="3" s="1"/>
  <c r="F32" i="3"/>
  <c r="B32" i="3"/>
  <c r="B31" i="3"/>
  <c r="F31" i="3" s="1"/>
  <c r="B29" i="3"/>
  <c r="F29" i="3" s="1"/>
  <c r="B28" i="3"/>
  <c r="F28" i="3" s="1"/>
  <c r="F27" i="3"/>
  <c r="B27" i="3"/>
  <c r="F26" i="3"/>
  <c r="B26" i="3"/>
  <c r="B25" i="3"/>
  <c r="F25" i="3" s="1"/>
  <c r="B24" i="3"/>
  <c r="F24" i="3" s="1"/>
  <c r="B23" i="3"/>
  <c r="F23" i="3" s="1"/>
  <c r="B22" i="3"/>
  <c r="F22" i="3" s="1"/>
  <c r="B21" i="3"/>
  <c r="F21" i="3" s="1"/>
  <c r="F20" i="3"/>
  <c r="B20" i="3"/>
  <c r="F18" i="3"/>
  <c r="B18" i="3"/>
  <c r="B17" i="3"/>
  <c r="F17" i="3" s="1"/>
  <c r="F16" i="3"/>
  <c r="B16" i="3"/>
  <c r="B15" i="3"/>
  <c r="F15" i="3" s="1"/>
  <c r="B14" i="3"/>
  <c r="F14" i="3" s="1"/>
  <c r="F13" i="3"/>
  <c r="B13" i="3"/>
  <c r="B12" i="3"/>
  <c r="F12" i="3" s="1"/>
  <c r="B10" i="3"/>
  <c r="F10" i="3" s="1"/>
  <c r="F9" i="3"/>
  <c r="B9" i="3"/>
  <c r="B8" i="3"/>
  <c r="F8" i="3" s="1"/>
  <c r="F7" i="3"/>
  <c r="B7" i="3"/>
  <c r="B6" i="3"/>
  <c r="F6" i="3" s="1"/>
  <c r="B5" i="3"/>
  <c r="F5" i="3" s="1"/>
  <c r="B72" i="2"/>
  <c r="F72" i="2" s="1"/>
  <c r="B71" i="2"/>
  <c r="F71" i="2" s="1"/>
  <c r="B70" i="2"/>
  <c r="F70" i="2" s="1"/>
  <c r="F69" i="2"/>
  <c r="B69" i="2"/>
  <c r="B68" i="2"/>
  <c r="F68" i="2" s="1"/>
  <c r="B67" i="2"/>
  <c r="F67" i="2" s="1"/>
  <c r="F66" i="2"/>
  <c r="B66" i="2"/>
  <c r="B65" i="2"/>
  <c r="F65" i="2" s="1"/>
  <c r="B64" i="2"/>
  <c r="F64" i="2" s="1"/>
  <c r="B63" i="2"/>
  <c r="F63" i="2" s="1"/>
  <c r="B62" i="2"/>
  <c r="F62" i="2" s="1"/>
  <c r="F61" i="2"/>
  <c r="B61" i="2"/>
  <c r="B60" i="2"/>
  <c r="F60" i="2" s="1"/>
  <c r="B59" i="2"/>
  <c r="F59" i="2" s="1"/>
  <c r="F58" i="2"/>
  <c r="B58" i="2"/>
  <c r="B57" i="2"/>
  <c r="F57" i="2" s="1"/>
  <c r="B54" i="2"/>
  <c r="F54" i="2" s="1"/>
  <c r="B51" i="2"/>
  <c r="F51" i="2" s="1"/>
  <c r="F50" i="2"/>
  <c r="B50" i="2"/>
  <c r="F49" i="2"/>
  <c r="B49" i="2"/>
  <c r="F48" i="2"/>
  <c r="B48" i="2"/>
  <c r="B47" i="2"/>
  <c r="F47" i="2" s="1"/>
  <c r="B46" i="2"/>
  <c r="F46" i="2" s="1"/>
  <c r="F43" i="2"/>
  <c r="B43" i="2"/>
  <c r="B42" i="2"/>
  <c r="F42" i="2" s="1"/>
  <c r="B41" i="2"/>
  <c r="F41" i="2" s="1"/>
  <c r="B40" i="2"/>
  <c r="F40" i="2" s="1"/>
  <c r="F39" i="2"/>
  <c r="B39" i="2"/>
  <c r="B38" i="2"/>
  <c r="F38" i="2" s="1"/>
  <c r="B37" i="2"/>
  <c r="F37" i="2" s="1"/>
  <c r="B36" i="2"/>
  <c r="F36" i="2" s="1"/>
  <c r="F35" i="2"/>
  <c r="B35" i="2"/>
  <c r="B34" i="2"/>
  <c r="F34" i="2" s="1"/>
  <c r="B33" i="2"/>
  <c r="F33" i="2" s="1"/>
  <c r="B28" i="2"/>
  <c r="F28" i="2" s="1"/>
  <c r="F27" i="2"/>
  <c r="B27" i="2"/>
  <c r="B26" i="2"/>
  <c r="F26" i="2" s="1"/>
  <c r="F25" i="2"/>
  <c r="B25" i="2"/>
  <c r="B24" i="2"/>
  <c r="F24" i="2" s="1"/>
  <c r="B23" i="2"/>
  <c r="F23" i="2" s="1"/>
  <c r="F22" i="2"/>
  <c r="B22" i="2"/>
  <c r="B21" i="2"/>
  <c r="F21" i="2" s="1"/>
  <c r="B20" i="2"/>
  <c r="F20" i="2" s="1"/>
  <c r="F19" i="2"/>
  <c r="B19" i="2"/>
  <c r="B18" i="2"/>
  <c r="F18" i="2" s="1"/>
  <c r="B17" i="2"/>
  <c r="F17" i="2" s="1"/>
  <c r="B16" i="2"/>
  <c r="F16" i="2" s="1"/>
  <c r="B15" i="2"/>
  <c r="F15" i="2" s="1"/>
  <c r="F14" i="2"/>
  <c r="B14" i="2"/>
  <c r="B13" i="2"/>
  <c r="F13" i="2" s="1"/>
  <c r="B12" i="2"/>
  <c r="F12" i="2" s="1"/>
  <c r="B11" i="2"/>
  <c r="F11" i="2" s="1"/>
  <c r="F10" i="2"/>
  <c r="B10" i="2"/>
  <c r="B9" i="2"/>
  <c r="F9" i="2" s="1"/>
  <c r="F8" i="2"/>
  <c r="B8" i="2"/>
  <c r="B7" i="2"/>
  <c r="F7" i="2" s="1"/>
  <c r="B6" i="2"/>
  <c r="F6" i="2" s="1"/>
  <c r="B22" i="1"/>
  <c r="E22" i="1" s="1"/>
  <c r="B21" i="1"/>
  <c r="E21" i="1" s="1"/>
  <c r="B20" i="1"/>
  <c r="E20" i="1" s="1"/>
  <c r="E19" i="1"/>
  <c r="B19" i="1"/>
  <c r="B18" i="1"/>
  <c r="E18" i="1" s="1"/>
  <c r="E17" i="1"/>
  <c r="B17" i="1"/>
  <c r="B16" i="1"/>
  <c r="E16" i="1" s="1"/>
  <c r="B15" i="1"/>
  <c r="E15" i="1" s="1"/>
  <c r="B14" i="1"/>
  <c r="E14" i="1" s="1"/>
  <c r="B13" i="1"/>
  <c r="E13" i="1" s="1"/>
  <c r="B12" i="1"/>
  <c r="E12" i="1" s="1"/>
  <c r="E11" i="1"/>
  <c r="B11" i="1"/>
  <c r="B10" i="1"/>
  <c r="E10" i="1" s="1"/>
  <c r="E9" i="1"/>
  <c r="B9" i="1"/>
  <c r="B8" i="1"/>
  <c r="E8" i="1" s="1"/>
  <c r="B7" i="1"/>
  <c r="E7" i="1" s="1"/>
  <c r="B6" i="1"/>
  <c r="E6" i="1" s="1"/>
  <c r="B5" i="1"/>
  <c r="E5" i="1" s="1"/>
  <c r="E8" i="14" l="1"/>
  <c r="F15" i="30"/>
</calcChain>
</file>

<file path=xl/sharedStrings.xml><?xml version="1.0" encoding="utf-8"?>
<sst xmlns="http://schemas.openxmlformats.org/spreadsheetml/2006/main" count="4507" uniqueCount="2562">
  <si>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</si>
  <si>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</si>
  <si>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</si>
  <si>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</si>
  <si>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</si>
  <si>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</si>
  <si>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</si>
  <si>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</si>
  <si>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</si>
  <si>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</si>
  <si>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</si>
  <si>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</si>
  <si>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</si>
  <si>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</si>
  <si>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</si>
  <si>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</si>
  <si>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</si>
  <si>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</si>
  <si>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</si>
  <si>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</si>
  <si>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</si>
  <si>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</si>
  <si>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</si>
  <si>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</si>
  <si>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</si>
  <si>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</si>
  <si>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</si>
  <si>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</si>
  <si>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</si>
  <si>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</si>
  <si>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</si>
  <si>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</si>
  <si>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</si>
  <si>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</si>
  <si>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</si>
  <si>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</si>
  <si>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</si>
  <si>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</si>
  <si>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</si>
  <si>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</si>
  <si>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</si>
  <si>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</si>
  <si>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</si>
  <si>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</si>
  <si>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</si>
  <si>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</si>
  <si>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</si>
  <si>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</si>
  <si>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</si>
  <si>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</si>
  <si>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</si>
  <si>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</si>
  <si>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</si>
  <si>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</si>
  <si>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</si>
  <si>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</si>
  <si>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</si>
  <si>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</si>
  <si>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</si>
  <si>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</si>
  <si>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</si>
  <si>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</si>
  <si>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</si>
  <si>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</si>
  <si>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</si>
  <si>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</si>
  <si>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</si>
  <si>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</si>
  <si>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</si>
  <si>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</si>
  <si>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</si>
  <si>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</si>
  <si>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</si>
  <si>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</si>
  <si>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</si>
  <si>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</si>
  <si>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</si>
  <si>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</si>
  <si>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</si>
  <si>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</si>
  <si>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</si>
  <si>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</si>
  <si>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</si>
  <si>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</si>
  <si>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</si>
  <si>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</si>
  <si>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</si>
  <si>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</si>
  <si>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</si>
  <si>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</si>
  <si>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</si>
  <si>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</si>
  <si>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</si>
  <si>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</si>
  <si>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</si>
  <si>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</si>
  <si>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</si>
  <si>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</si>
  <si>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</si>
  <si>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</si>
  <si>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</si>
  <si>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</si>
  <si>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</si>
  <si>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</si>
  <si>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</si>
  <si>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</si>
  <si>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</si>
  <si>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</si>
  <si>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</si>
  <si>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</si>
  <si>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</si>
  <si>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</si>
  <si>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</si>
  <si>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</si>
  <si>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</si>
  <si>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</si>
  <si>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</si>
  <si>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</si>
  <si>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</si>
  <si>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</si>
  <si>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</si>
  <si>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</si>
  <si>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</si>
  <si>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</si>
  <si>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</si>
  <si>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</si>
  <si>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</si>
  <si>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</si>
  <si>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</si>
  <si>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</si>
  <si>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</si>
  <si>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</si>
  <si>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</si>
  <si>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</si>
  <si>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</si>
  <si>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</si>
  <si>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</si>
  <si>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</si>
  <si>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</si>
  <si>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</si>
  <si>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</si>
  <si>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</si>
  <si>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</si>
  <si>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</si>
  <si>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</si>
  <si>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</si>
  <si>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</si>
  <si>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</si>
  <si>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</si>
  <si>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</si>
  <si>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</si>
  <si>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</si>
  <si>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</si>
  <si>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</si>
  <si>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</si>
  <si>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</si>
  <si>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</si>
  <si>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</si>
  <si>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</si>
  <si>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</si>
  <si>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</si>
  <si>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</si>
  <si>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</si>
  <si>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</si>
  <si>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</si>
  <si>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</si>
  <si>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</si>
  <si>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</si>
  <si>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</si>
  <si>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</si>
  <si>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</si>
  <si>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</si>
  <si>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</si>
  <si>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</si>
  <si>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</si>
  <si>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</si>
  <si>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</si>
  <si>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</si>
  <si>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</si>
  <si>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</si>
  <si>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</si>
  <si>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</si>
  <si>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</si>
  <si>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</si>
  <si>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</si>
  <si>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</si>
  <si>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</si>
  <si>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</si>
  <si>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</si>
  <si>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</si>
  <si>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</si>
  <si>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</si>
  <si>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</si>
  <si>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</si>
  <si>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</si>
  <si>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</si>
  <si>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</si>
  <si>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</si>
  <si>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</si>
  <si>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</si>
  <si>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</si>
  <si>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</si>
  <si>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</si>
  <si>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</si>
  <si>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</si>
  <si>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</si>
  <si>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</si>
  <si>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</si>
  <si>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</si>
  <si>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</si>
  <si>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</si>
  <si>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</si>
  <si>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</si>
  <si>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</si>
  <si>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</si>
  <si>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</si>
  <si>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</si>
  <si>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</si>
  <si>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</si>
  <si>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</si>
  <si>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</si>
  <si>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</si>
  <si>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</si>
  <si>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</si>
  <si>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</si>
  <si>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</si>
  <si>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</si>
  <si>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</si>
  <si>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</si>
  <si>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</si>
  <si>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</si>
  <si>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</si>
  <si>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</si>
  <si>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</si>
  <si>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</si>
  <si>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</si>
  <si>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</si>
  <si>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</si>
  <si>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</si>
  <si>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</si>
  <si>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</si>
  <si>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</si>
  <si>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</si>
  <si>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</si>
  <si>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</si>
  <si>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</si>
  <si>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</si>
  <si>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</si>
  <si>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</si>
  <si>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</si>
  <si>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</si>
  <si>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</si>
  <si>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</si>
  <si>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</si>
  <si>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</si>
  <si>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</si>
  <si>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</si>
  <si>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</si>
  <si>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</si>
  <si>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</si>
  <si>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</si>
  <si>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</si>
  <si>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</si>
  <si>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</si>
  <si>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</si>
  <si>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</si>
  <si>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</si>
  <si>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</si>
  <si>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</si>
  <si>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</si>
  <si>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</si>
  <si>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</si>
  <si>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</si>
  <si>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</si>
  <si>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</si>
  <si>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</si>
  <si>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</si>
  <si>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</si>
  <si>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</si>
  <si>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</si>
  <si>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</si>
  <si>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</si>
  <si>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</si>
  <si>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</si>
  <si>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</si>
  <si>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</si>
  <si>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</si>
  <si>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</si>
  <si>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</si>
  <si>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</si>
  <si>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</si>
  <si>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</si>
  <si>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</si>
  <si>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</si>
  <si>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</si>
  <si>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</si>
  <si>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</si>
  <si>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</si>
  <si>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</si>
  <si>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</si>
  <si>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</si>
  <si>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</si>
  <si>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</si>
  <si>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</si>
  <si>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</si>
  <si>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</si>
  <si>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</si>
  <si>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</si>
  <si>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</si>
  <si>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</si>
  <si>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</si>
  <si>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</si>
  <si>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</si>
  <si>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</si>
  <si>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</si>
  <si>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</si>
  <si>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</si>
  <si>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</si>
  <si>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</si>
  <si>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</si>
  <si>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</si>
  <si>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</si>
  <si>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</si>
  <si>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</si>
  <si>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</si>
  <si>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</si>
  <si>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</si>
  <si>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</si>
  <si>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</si>
  <si>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</si>
  <si>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</si>
  <si>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</si>
  <si>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</si>
  <si>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</si>
  <si>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</si>
  <si>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</si>
  <si>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</si>
  <si>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</si>
  <si>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</si>
  <si>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</si>
  <si>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</si>
  <si>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</si>
  <si>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</si>
  <si>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</si>
  <si>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</si>
  <si>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</si>
  <si>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</si>
  <si>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</si>
  <si>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</si>
  <si>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</si>
  <si>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</si>
  <si>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</si>
  <si>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</si>
  <si>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</si>
  <si>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</si>
  <si>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</si>
  <si>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</si>
  <si>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</si>
  <si>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</si>
  <si>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</si>
  <si>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</si>
  <si>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</si>
  <si>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</si>
  <si>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</si>
  <si>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</si>
  <si>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</si>
  <si>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</si>
  <si>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</si>
  <si>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</si>
  <si>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</si>
  <si>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</si>
  <si>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</si>
  <si>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</si>
  <si>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</si>
  <si>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</si>
  <si>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</si>
  <si>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</si>
  <si>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</si>
  <si>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</si>
  <si>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</si>
  <si>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</si>
  <si>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</si>
  <si>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</si>
  <si>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</si>
  <si>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</si>
  <si>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</si>
  <si>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</si>
  <si>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</si>
  <si>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</si>
  <si>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</si>
  <si>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</si>
  <si>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</si>
  <si>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</si>
  <si>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</si>
  <si>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</si>
  <si>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</si>
  <si>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</si>
  <si>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</si>
  <si>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</si>
  <si>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</si>
  <si>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</si>
  <si>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</si>
  <si>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</si>
  <si>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</si>
  <si>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</si>
  <si>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</si>
  <si>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</si>
  <si>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</si>
  <si>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</si>
  <si>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</si>
  <si>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</si>
  <si>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</si>
  <si>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</si>
  <si>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</si>
  <si>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</si>
  <si>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</si>
  <si>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</si>
  <si>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</si>
  <si>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</si>
  <si>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</si>
  <si>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</si>
  <si>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</si>
  <si>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</si>
  <si>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</si>
  <si>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</si>
  <si>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</si>
  <si>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</si>
  <si>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</si>
  <si>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</si>
  <si>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</si>
  <si>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</si>
  <si>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</si>
  <si>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</si>
  <si>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</si>
  <si>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</si>
  <si>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</si>
  <si>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</si>
  <si>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</si>
  <si>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</si>
  <si>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</si>
  <si>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</si>
  <si>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</si>
  <si>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</si>
  <si>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</si>
  <si>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</si>
  <si>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</si>
  <si>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</si>
  <si>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</si>
  <si>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</si>
  <si>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</si>
  <si>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</si>
  <si>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</si>
  <si>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</si>
  <si>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</si>
  <si>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</si>
  <si>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</si>
  <si>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</si>
  <si>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</si>
  <si>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</si>
  <si>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</si>
  <si>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</si>
  <si>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</si>
  <si>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</si>
  <si>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</si>
  <si>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</si>
  <si>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</si>
  <si>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</si>
  <si>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</si>
  <si>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</si>
  <si>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</si>
  <si>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</si>
  <si>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</si>
  <si>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</si>
  <si>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</si>
  <si>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</si>
  <si>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</si>
  <si>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</si>
  <si>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</si>
  <si>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</si>
  <si>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</si>
  <si>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</si>
  <si>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</si>
  <si>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</si>
  <si>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</si>
  <si>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</si>
  <si>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</si>
  <si>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</si>
  <si>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</si>
  <si>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</si>
  <si>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</si>
  <si>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</si>
  <si>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</si>
  <si>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</si>
  <si>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</si>
  <si>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</si>
  <si>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</si>
  <si>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</si>
  <si>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</si>
  <si>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</si>
  <si>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</si>
  <si>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</si>
  <si>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</si>
  <si>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</si>
  <si>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</si>
  <si>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</si>
  <si>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</si>
  <si>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</si>
  <si>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</si>
  <si>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</si>
  <si>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</si>
  <si>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</si>
  <si>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</si>
  <si>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</si>
  <si>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</si>
  <si>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</si>
  <si>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</si>
  <si>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</si>
  <si>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</si>
  <si>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</si>
  <si>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</si>
  <si>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</si>
  <si>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</si>
  <si>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</si>
  <si>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</si>
  <si>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</si>
  <si>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</si>
  <si>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</si>
  <si>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</si>
  <si>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</si>
  <si>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</si>
  <si>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</si>
  <si>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</si>
  <si>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</si>
  <si>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</si>
  <si>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</si>
  <si>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</si>
  <si>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</si>
  <si>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</si>
  <si>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</si>
  <si>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</si>
  <si>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</si>
  <si>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</si>
  <si>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</si>
  <si>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</si>
  <si>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</si>
  <si>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</si>
  <si>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</si>
  <si>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</si>
  <si>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</si>
  <si>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</si>
  <si>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</si>
  <si>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</si>
  <si>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</si>
  <si>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</si>
  <si>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</si>
  <si>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</si>
  <si>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</si>
  <si>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</si>
  <si>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</si>
  <si>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</si>
  <si>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</si>
  <si>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</si>
  <si>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</si>
  <si>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</si>
  <si>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</si>
  <si>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</si>
  <si>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</si>
  <si>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</si>
  <si>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</si>
  <si>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</si>
  <si>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</si>
  <si>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</si>
  <si>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</si>
  <si>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</si>
  <si>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</si>
  <si>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</si>
  <si>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</si>
  <si>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</si>
  <si>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</si>
  <si>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</si>
  <si>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</si>
  <si>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</si>
  <si>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</si>
  <si>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</si>
  <si>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</si>
  <si>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</si>
  <si>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</si>
  <si>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</si>
  <si>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</si>
  <si>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</si>
  <si>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</si>
  <si>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</si>
  <si>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</si>
  <si>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</si>
  <si>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</si>
  <si>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</si>
  <si>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</si>
  <si>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</si>
  <si>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</si>
  <si>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</si>
  <si>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</si>
  <si>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</si>
  <si>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</si>
  <si>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</si>
  <si>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</si>
  <si>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</si>
  <si>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</si>
  <si>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</si>
  <si>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</si>
  <si>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</si>
  <si>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</si>
  <si>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</si>
  <si>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</si>
  <si>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</si>
  <si>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</si>
  <si>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</si>
  <si>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</si>
  <si>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</si>
  <si>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</si>
  <si>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</si>
  <si>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</si>
  <si>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</si>
  <si>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</si>
  <si>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</si>
  <si>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</si>
  <si>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</si>
  <si>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</si>
  <si>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</si>
  <si>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</si>
  <si>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</si>
  <si>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</si>
  <si>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</si>
  <si>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</si>
  <si>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</si>
  <si>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</si>
  <si>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</si>
  <si>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</si>
  <si>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</si>
  <si>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</si>
  <si>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</si>
  <si>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</si>
  <si>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</si>
  <si>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</si>
  <si>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</si>
  <si>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</si>
  <si>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</si>
  <si>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</si>
  <si>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</si>
  <si>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</si>
  <si>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</si>
  <si>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</si>
  <si>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</si>
  <si>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</si>
  <si>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</si>
  <si>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</si>
  <si>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</si>
  <si>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</si>
  <si>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</si>
  <si>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</si>
  <si>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</si>
  <si>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</si>
  <si>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</si>
  <si>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</si>
  <si>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</si>
  <si>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</si>
  <si>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</si>
  <si>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</si>
  <si>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</si>
  <si>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</si>
  <si>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</si>
  <si>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</si>
  <si>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</si>
  <si>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</si>
  <si>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</si>
  <si>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</si>
  <si>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</si>
  <si>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</si>
  <si>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</si>
  <si>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</si>
  <si>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</si>
  <si>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</si>
  <si>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</si>
  <si>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</si>
  <si>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</si>
  <si>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</si>
  <si>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</si>
  <si>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</si>
  <si>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</si>
  <si>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</si>
  <si>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</si>
  <si>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</si>
  <si>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</si>
  <si>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</si>
  <si>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</si>
  <si>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</si>
  <si>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</si>
  <si>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</si>
  <si>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</si>
  <si>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</si>
  <si>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</si>
  <si>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</si>
  <si>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</si>
  <si>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</si>
  <si>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</si>
  <si>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</si>
  <si>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</si>
  <si>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</si>
  <si>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</si>
  <si>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</si>
  <si>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</si>
  <si>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</si>
  <si>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</si>
  <si>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</si>
  <si>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</si>
  <si>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</si>
  <si>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</si>
  <si>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</si>
  <si>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</si>
  <si>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</si>
  <si>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</si>
  <si>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</si>
  <si>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</si>
  <si>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</si>
  <si>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</si>
  <si>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</si>
  <si>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</si>
  <si>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</si>
  <si>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</si>
  <si>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</si>
  <si>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</si>
  <si>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</si>
  <si>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</si>
  <si>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</si>
  <si>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</si>
  <si>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</si>
  <si>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</si>
  <si>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</si>
  <si>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</si>
  <si>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</si>
  <si>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</si>
  <si>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</si>
  <si>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</si>
  <si>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</si>
  <si>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</si>
  <si>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</si>
  <si>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</si>
  <si>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</si>
  <si>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</si>
  <si>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</si>
  <si>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</si>
  <si>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</si>
  <si>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</si>
  <si>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</si>
  <si>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</si>
  <si>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</si>
  <si>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</si>
  <si>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</si>
  <si>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</si>
  <si>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</si>
  <si>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</si>
  <si>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</si>
  <si>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</si>
  <si>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</si>
  <si>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</si>
  <si>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</si>
  <si>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</si>
  <si>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</si>
  <si>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</si>
  <si>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</si>
  <si>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</si>
  <si>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</si>
  <si>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</si>
  <si>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</si>
  <si>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</si>
  <si>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</si>
  <si>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</si>
  <si>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</si>
  <si>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</si>
  <si>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</si>
  <si>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</si>
  <si>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</si>
  <si>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</si>
  <si>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</si>
  <si>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</si>
  <si>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</si>
  <si>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</si>
  <si>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</si>
  <si>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</si>
  <si>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</si>
  <si>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</si>
  <si>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</si>
  <si>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</si>
  <si>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</si>
  <si>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</si>
  <si>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</si>
  <si>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</si>
  <si>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</si>
  <si>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</si>
  <si>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</si>
  <si>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</si>
  <si>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</si>
  <si>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</si>
  <si>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</si>
  <si>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</si>
  <si>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</si>
  <si>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</si>
  <si>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</si>
  <si>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</si>
  <si>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</si>
  <si>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</si>
  <si>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</si>
  <si>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</si>
  <si>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</si>
  <si>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</si>
  <si>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</si>
  <si>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</si>
  <si>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</si>
  <si>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</si>
  <si>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</si>
  <si>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</si>
  <si>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</si>
  <si>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</si>
  <si>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</si>
  <si>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</si>
  <si>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</si>
  <si>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</si>
  <si>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</si>
  <si>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</si>
  <si>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</si>
  <si>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</si>
  <si>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</si>
  <si>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</si>
  <si>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</si>
  <si>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</si>
  <si>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</si>
  <si>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</si>
  <si>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</si>
  <si>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</si>
  <si>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</si>
  <si>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</si>
  <si>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</si>
  <si>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</si>
  <si>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</si>
  <si>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</si>
  <si>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</si>
  <si>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</si>
  <si>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</si>
  <si>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</si>
  <si>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</si>
  <si>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</si>
  <si>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</si>
  <si>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</si>
  <si>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</si>
  <si>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</si>
  <si>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</si>
  <si>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</si>
  <si>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</si>
  <si>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</si>
  <si>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</si>
  <si>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</si>
  <si>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</si>
  <si>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</si>
  <si>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</si>
  <si>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</si>
  <si>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</si>
  <si>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</si>
  <si>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</si>
  <si>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</si>
  <si>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</si>
  <si>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</si>
  <si>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</si>
  <si>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</si>
  <si>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</si>
  <si>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</si>
  <si>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</si>
  <si>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</si>
  <si>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</si>
  <si>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</si>
  <si>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</si>
  <si>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</si>
  <si>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</si>
  <si>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</si>
  <si>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</si>
  <si>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</si>
  <si>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</si>
  <si>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</si>
  <si>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</si>
  <si>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</si>
  <si>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</si>
  <si>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</si>
  <si>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</si>
  <si>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</si>
  <si>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</si>
  <si>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</si>
  <si>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</si>
  <si>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</si>
  <si>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</si>
  <si>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</si>
  <si>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</si>
  <si>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</si>
  <si>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</si>
  <si>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</si>
  <si>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</si>
  <si>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</si>
  <si>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</si>
  <si>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</si>
  <si>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</si>
  <si>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</si>
  <si>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</si>
  <si>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</si>
  <si>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</si>
  <si>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</si>
  <si>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</si>
  <si>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</si>
  <si>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</si>
  <si>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</si>
  <si>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</si>
  <si>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</si>
  <si>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</si>
  <si>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</si>
  <si>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</si>
  <si>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</si>
  <si>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</si>
  <si>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</si>
  <si>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</si>
  <si>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</si>
  <si>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</si>
  <si>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</si>
  <si>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</si>
  <si>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</si>
  <si>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</si>
  <si>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</si>
  <si>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</si>
  <si>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</si>
  <si>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</si>
  <si>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</si>
  <si>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</si>
  <si>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</si>
  <si>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</si>
  <si>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</si>
  <si>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</si>
  <si>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</si>
  <si>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</si>
  <si>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</si>
  <si>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</si>
  <si>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</si>
  <si>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</si>
  <si>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</si>
  <si>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</si>
  <si>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</si>
  <si>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</si>
  <si>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</si>
  <si>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Ssb_Ned_Ind</t>
  </si>
  <si>
    <t>Ssb_BeX_Ant</t>
  </si>
  <si>
    <t>Ssb_KrU_Udl</t>
  </si>
  <si>
    <t>Ssb_KrP_Udl</t>
  </si>
  <si>
    <t>Ssb_KrU_Ind</t>
  </si>
  <si>
    <t>Ssb_KrP_Ind</t>
  </si>
  <si>
    <t>Ssb_BeK_Ant</t>
  </si>
  <si>
    <t>Ssb_BeTot_Ant</t>
  </si>
  <si>
    <t>Ssb_Ny_Ind</t>
  </si>
  <si>
    <t>Ssb_Ny_Udl</t>
  </si>
  <si>
    <t>Ssb_Ned_Udl</t>
  </si>
  <si>
    <t>Pengeinstitutter</t>
  </si>
  <si>
    <t>Totalbanken A/S</t>
  </si>
  <si>
    <t>Vestjysk Bank A/S</t>
  </si>
  <si>
    <t>Andelskassen Fælleskassen</t>
  </si>
  <si>
    <t>Sønderhå-Hørsted Sparekasse</t>
  </si>
  <si>
    <t>Nordoya Sparikassi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</si>
  <si>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</si>
  <si>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</si>
  <si>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</si>
  <si>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</si>
  <si>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</si>
  <si>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</si>
  <si>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UnSb_Tot_Ynh</t>
  </si>
  <si>
    <t>UnSb_Prv_Tnh</t>
  </si>
  <si>
    <t>UnSb_Prv_Ynh</t>
  </si>
  <si>
    <t>UnSb_Tot_UG</t>
  </si>
  <si>
    <t>UnSb_Tot_Tnh</t>
  </si>
  <si>
    <t>UnSb_Prv_UG</t>
  </si>
  <si>
    <t>UnSb_ErhTot_Ynh</t>
  </si>
  <si>
    <t>UnSb_ErhTot_UG</t>
  </si>
  <si>
    <t>UnSb_ErhTot_Tnh</t>
  </si>
  <si>
    <t>UnSb_ErhOvr_Tnh</t>
  </si>
  <si>
    <t>UnSb_ErhOvr_Ynh</t>
  </si>
  <si>
    <t>UnSb_FEma_Tnh</t>
  </si>
  <si>
    <t>UnSb_FETot_UG</t>
  </si>
  <si>
    <t>UnSb_ErhOvr_UG</t>
  </si>
  <si>
    <t>UnSb_FETot_Ynh</t>
  </si>
  <si>
    <t>UnSb_FETot_Tnh</t>
  </si>
  <si>
    <t>UnSb_FEma_Ynh</t>
  </si>
  <si>
    <t>UnSb_FEu_UG</t>
  </si>
  <si>
    <t>UnSb_Fin_Tnh</t>
  </si>
  <si>
    <t>UnSb_FEks_Tnh</t>
  </si>
  <si>
    <t>UnSb_FEu_Tnh</t>
  </si>
  <si>
    <t>UnSb_FEu_Ynh</t>
  </si>
  <si>
    <t>UnSb_FEma_UG</t>
  </si>
  <si>
    <t>UnSb_Fin_Ynh</t>
  </si>
  <si>
    <t>UnSb_FEks_UG</t>
  </si>
  <si>
    <t>UnSb_FEks_Ynh</t>
  </si>
  <si>
    <t>UnSb_TransTot_Tnh</t>
  </si>
  <si>
    <t>UnSb_Fin_UG</t>
  </si>
  <si>
    <t>UnSb_Info_Ynh</t>
  </si>
  <si>
    <t>UnSb_TransTot_Ynh</t>
  </si>
  <si>
    <t>UnSb_Info_UG</t>
  </si>
  <si>
    <t>UnSb_Info_Tnh</t>
  </si>
  <si>
    <t>UnSb_TPK_Tnh</t>
  </si>
  <si>
    <t>UnSb_TransTot_UG</t>
  </si>
  <si>
    <t>UnSb_HR_UG</t>
  </si>
  <si>
    <t>UnSb_HR_Ynh</t>
  </si>
  <si>
    <t>UnSb_HR_Tnh</t>
  </si>
  <si>
    <t>UnSb_TPK_Ynh</t>
  </si>
  <si>
    <t>UnSb_Hnd_UG</t>
  </si>
  <si>
    <t>UnSb_BATot_UG</t>
  </si>
  <si>
    <t>UnSb_Hnd_Ynh</t>
  </si>
  <si>
    <t>UnSb_TPK_UG</t>
  </si>
  <si>
    <t>UnSb_Hnd_Tnh</t>
  </si>
  <si>
    <t>UnSb_BATot_Tnh</t>
  </si>
  <si>
    <t>UnSb_BATot_Ynh</t>
  </si>
  <si>
    <t>UnSb_BAo_Ynh</t>
  </si>
  <si>
    <t>UnSb_BAov_Ynh</t>
  </si>
  <si>
    <t>UnSb_BAg_Ynh</t>
  </si>
  <si>
    <t>UnSb_BAg_Tnh</t>
  </si>
  <si>
    <t>UnSb_BAov_Tnh</t>
  </si>
  <si>
    <t>UnSb_BAo_Tnh</t>
  </si>
  <si>
    <t>UnSb_BAo_UG</t>
  </si>
  <si>
    <t>UnSb_BAov_UG</t>
  </si>
  <si>
    <t>UnSb_Indu_Tnh</t>
  </si>
  <si>
    <t>UnSb_Nrg_UG</t>
  </si>
  <si>
    <t>UnSb_BAg_UG</t>
  </si>
  <si>
    <t>UnSb_Nrg_Ynh</t>
  </si>
  <si>
    <t>UnSb_Nrg_Tnh</t>
  </si>
  <si>
    <t>UnSb_Indu_Ynh</t>
  </si>
  <si>
    <t>UnSb_Land_UG</t>
  </si>
  <si>
    <t>UnSb_Land_Ynh</t>
  </si>
  <si>
    <t>UnSb_Off_Ynh</t>
  </si>
  <si>
    <t>UnSb_Indu_UG</t>
  </si>
  <si>
    <t>UnSb_Off_Tnh</t>
  </si>
  <si>
    <t>UnSb_Land_Tnh</t>
  </si>
  <si>
    <t>UnSb_Off_UG</t>
  </si>
  <si>
    <t>Sgb_GBL_EjduKp</t>
  </si>
  <si>
    <t>Sgb_GBL_ReLoev</t>
  </si>
  <si>
    <t>Sgb_GBL_OevEjd</t>
  </si>
  <si>
    <t>Sgb_GBL_ReLejd</t>
  </si>
  <si>
    <t>Sgb_GBL_EjduK</t>
  </si>
  <si>
    <t>Sgb_GBL_EjdTot</t>
  </si>
  <si>
    <t>Sgb_GBL_EjdBD</t>
  </si>
  <si>
    <t>Sgb_GBL_ReL</t>
  </si>
  <si>
    <t>Sgb_GBL_EjdBDp</t>
  </si>
  <si>
    <t>Sgb_GBL_EjdAfv</t>
  </si>
  <si>
    <t>Sgb_GBL_Dejd</t>
  </si>
  <si>
    <t>Sgb_GBL_Iejd</t>
  </si>
  <si>
    <t>Sgb_GBL_ADejd</t>
  </si>
  <si>
    <t>Sgb_GBL_UDejd</t>
  </si>
  <si>
    <t>Snr_Tot_NedTot</t>
  </si>
  <si>
    <t>Snr_Tot_BBe</t>
  </si>
  <si>
    <t>Snr_Tot_STe</t>
  </si>
  <si>
    <t>Snr_Tot_BBu</t>
  </si>
  <si>
    <t>Snr_NedR_BBe</t>
  </si>
  <si>
    <t>Snr_IngR_STe</t>
  </si>
  <si>
    <t>Snr_IngR_BBu</t>
  </si>
  <si>
    <t>Snr_IngR_BBe</t>
  </si>
  <si>
    <t>Snr_NedR_STu</t>
  </si>
  <si>
    <t>Snr_IngR_STu</t>
  </si>
  <si>
    <t>Snr_NedR_STe</t>
  </si>
  <si>
    <t>Snr_NedR_BBu</t>
  </si>
  <si>
    <t>Snr_Tot_STu</t>
  </si>
  <si>
    <t>NoBu_UTot_Pri</t>
  </si>
  <si>
    <t>NoBu_Usd_Off</t>
  </si>
  <si>
    <t>NoBu_Usf_Erh</t>
  </si>
  <si>
    <t>NoBu_UTot_Off</t>
  </si>
  <si>
    <t>NoBu_Usd_Erh</t>
  </si>
  <si>
    <t>NoBu_Usf_Off</t>
  </si>
  <si>
    <t>NoBu_Usd_Pri</t>
  </si>
  <si>
    <t>NoBu_Usf_Pri</t>
  </si>
  <si>
    <t>NoBu_UTot_Erh</t>
  </si>
  <si>
    <t>NoBu_Ub_Off</t>
  </si>
  <si>
    <t>NoBu_Ub_Erh</t>
  </si>
  <si>
    <t>NoBu_Ub_Pri</t>
  </si>
  <si>
    <t>Sind_Ssi_RpK</t>
  </si>
  <si>
    <t>Sind_Ssi_Konj</t>
  </si>
  <si>
    <t>Sind_Ssi_Gev</t>
  </si>
  <si>
    <t>Sind_Ssi_Rp</t>
  </si>
  <si>
    <t>Sind_Ssi_ApP</t>
  </si>
  <si>
    <t>Sind_Ssi_RpP</t>
  </si>
  <si>
    <t>Sind_Ssi_DsiK</t>
  </si>
  <si>
    <t>Sind_Ssi_Udd</t>
  </si>
  <si>
    <t>Sind_Ssi_DsiS</t>
  </si>
  <si>
    <t>Sind_Ssi_DsiA</t>
  </si>
  <si>
    <t>Sind_Ssi_Ap</t>
  </si>
  <si>
    <t>Sind_Ssi_DsiB</t>
  </si>
  <si>
    <t>Sind_Ssi_DsiR</t>
  </si>
  <si>
    <t>Sind_Ssi_ApK</t>
  </si>
  <si>
    <t>Sind_Ssi_SiTot</t>
  </si>
  <si>
    <t>Sind_Ssi_Ind</t>
  </si>
  <si>
    <t>Sind_Ssi_BolP</t>
  </si>
  <si>
    <t>Sind_Ssi_Inv</t>
  </si>
  <si>
    <t>Sind_Ssi_Bol</t>
  </si>
  <si>
    <t>Sind_Ssi_BolK</t>
  </si>
  <si>
    <t>Sind_Ssi_SpP</t>
  </si>
  <si>
    <t>Sind_Ssi_SpK</t>
  </si>
  <si>
    <t>Sind_Ssi_KaPeP</t>
  </si>
  <si>
    <t>Sind_Ssi_BopP</t>
  </si>
  <si>
    <t>Sind_Ssi_Sp</t>
  </si>
  <si>
    <t>Sind_Ssi_KaPe</t>
  </si>
  <si>
    <t>Sind_Ssi_Etab</t>
  </si>
  <si>
    <t>Sind_Ssi_KaPeK</t>
  </si>
  <si>
    <t>Sind_Ssi_BopK</t>
  </si>
  <si>
    <t>Sind_Ssi_Bop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</si>
  <si>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</si>
  <si>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</si>
  <si>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</si>
  <si>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</si>
  <si>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</si>
  <si>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</si>
  <si>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</si>
  <si>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</si>
  <si>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</si>
  <si>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</si>
  <si>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</si>
  <si>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</si>
  <si>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</si>
  <si>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</si>
  <si>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</si>
  <si>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</si>
  <si>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</si>
  <si>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</si>
  <si>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</si>
  <si>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</si>
  <si>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</si>
  <si>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</si>
  <si>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</si>
  <si>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</si>
  <si>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</si>
  <si>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</si>
  <si>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</si>
  <si>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</si>
  <si>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</si>
  <si>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</si>
  <si>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</si>
  <si>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</si>
  <si>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</si>
  <si>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</si>
  <si>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</si>
  <si>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</si>
  <si>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</si>
  <si>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</si>
  <si>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</si>
  <si>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</si>
  <si>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</si>
  <si>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</si>
  <si>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</si>
  <si>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</si>
  <si>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</si>
  <si>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</si>
  <si>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</si>
  <si>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</si>
  <si>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Nedskrivninger/hensættelser</t>
  </si>
  <si>
    <t>Udlån, garantidebitorer og nedskrivninger/hensættelser fordelt på sektorer og brancher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</si>
  <si>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</si>
  <si>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</si>
  <si>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</si>
  <si>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</si>
  <si>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</si>
  <si>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</si>
  <si>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</si>
  <si>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</si>
  <si>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</si>
  <si>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</si>
  <si>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</si>
  <si>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</si>
  <si>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</si>
  <si>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</si>
  <si>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</si>
  <si>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</si>
  <si>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</si>
  <si>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</si>
  <si>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</si>
  <si>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</si>
  <si>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</si>
  <si>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Reg.nr.</t>
  </si>
  <si>
    <t>Sind_Ssi_Ivk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</si>
  <si>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</si>
  <si>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</si>
  <si>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</si>
  <si>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</si>
  <si>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</si>
  <si>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</si>
  <si>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</si>
  <si>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</si>
  <si>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Nedskrivninger/hensættelser på udlån og garantidebitorer</t>
  </si>
  <si>
    <t>Endeligt tabt (afskrevet) ikke tidligere nedskrevet/hensat</t>
  </si>
  <si>
    <t>Akkumulerede
nedskrivninger/
hensættelser
ultimo perioden
1.000 kr.</t>
  </si>
  <si>
    <t>AN</t>
  </si>
  <si>
    <t>Tabel 4.5 Balanceoplysninger for pengeinstitutter grp. 6</t>
  </si>
  <si>
    <t>Bonitetskategori 1</t>
  </si>
  <si>
    <t>Bonitetskategori 2c</t>
  </si>
  <si>
    <t>Bonitetskategori 2b</t>
  </si>
  <si>
    <t>Bonitetskategori 2a/3</t>
  </si>
  <si>
    <t>OIV</t>
  </si>
  <si>
    <t>VSv</t>
  </si>
  <si>
    <t>FbSv</t>
  </si>
  <si>
    <t>NoB</t>
  </si>
  <si>
    <t>BA</t>
  </si>
  <si>
    <t>Trans</t>
  </si>
  <si>
    <t>Ejd</t>
  </si>
  <si>
    <t>Ovr</t>
  </si>
  <si>
    <t>Vælg gruppe</t>
  </si>
  <si>
    <t xml:space="preserve"> </t>
  </si>
  <si>
    <t>UnSb_Off_UG1</t>
  </si>
  <si>
    <t>UnSb_Off_UG2</t>
  </si>
  <si>
    <t>UnSb_Off_UG2S</t>
  </si>
  <si>
    <t>UnSb_Off_UG3</t>
  </si>
  <si>
    <t>UnSb_Off_Ynh1</t>
  </si>
  <si>
    <t>UnSb_Off_Ynh2</t>
  </si>
  <si>
    <t>UnSb_Off_Ynh2S</t>
  </si>
  <si>
    <t>UnSb_Off_Ynh3</t>
  </si>
  <si>
    <t>UnSb_Off_Nnh1</t>
  </si>
  <si>
    <t>UnSb_Off_Nnh1N</t>
  </si>
  <si>
    <t>UnSb_Off_Nnh2</t>
  </si>
  <si>
    <t>UnSb_Off_Nnh2S</t>
  </si>
  <si>
    <t>UnSb_Off_Nnh3</t>
  </si>
  <si>
    <t>UnSb_Off_Tnh1</t>
  </si>
  <si>
    <t>UnSb_Off_Tnh2</t>
  </si>
  <si>
    <t>UnSb_Off_Tnh2S</t>
  </si>
  <si>
    <t>UnSb_Off_Tnh3</t>
  </si>
  <si>
    <t>UnSb_Land_UG1</t>
  </si>
  <si>
    <t>UnSb_Land_UG2</t>
  </si>
  <si>
    <t>UnSb_Land_UG2S</t>
  </si>
  <si>
    <t>UnSb_Land_UG3</t>
  </si>
  <si>
    <t>UnSb_Land_Ynh1</t>
  </si>
  <si>
    <t>UnSb_Land_Ynh2</t>
  </si>
  <si>
    <t>UnSb_Land_Ynh2S</t>
  </si>
  <si>
    <t>UnSb_Land_Ynh3</t>
  </si>
  <si>
    <t>UnSb_Land_Nnh1N</t>
  </si>
  <si>
    <t>UnSb_Land_Nnh2</t>
  </si>
  <si>
    <t>UnSb_Land_Nnh2S</t>
  </si>
  <si>
    <t>UnSb_Land_Nnh3</t>
  </si>
  <si>
    <t>UnSb_Land_Tnh1</t>
  </si>
  <si>
    <t>UnSb_Land_Tnh2</t>
  </si>
  <si>
    <t>UnSb_Land_Tnh2S</t>
  </si>
  <si>
    <t>UnSb_Land_Tnh3</t>
  </si>
  <si>
    <t>UnSb_Indu_UG1</t>
  </si>
  <si>
    <t>UnSb_Indu_UG2</t>
  </si>
  <si>
    <t>UnSb_Indu_UG2S</t>
  </si>
  <si>
    <t>UnSb_Indu_UG3</t>
  </si>
  <si>
    <t>UnSb_Indu_Ynh1</t>
  </si>
  <si>
    <t>UnSb_Indu_Ynh2</t>
  </si>
  <si>
    <t>UnSb_Indu_Ynh2S</t>
  </si>
  <si>
    <t>UnSb_Indu_Ynh3</t>
  </si>
  <si>
    <t>UnSb_Indu_Nnh1</t>
  </si>
  <si>
    <t>UnSb_Indu_Nnh1N</t>
  </si>
  <si>
    <t>UnSb_Indu_Nnh2</t>
  </si>
  <si>
    <t>UnSb_Indu_Nnh2S</t>
  </si>
  <si>
    <t>UnSb_Indu_Nnh3</t>
  </si>
  <si>
    <t>UnSb_Indu_Tnh1</t>
  </si>
  <si>
    <t>UnSb_Indu_Tnh2</t>
  </si>
  <si>
    <t>UnSb_Indu_Tnh2S</t>
  </si>
  <si>
    <t>UnSb_Indu_Tnh3</t>
  </si>
  <si>
    <t>UnSb_Nrg_UG1</t>
  </si>
  <si>
    <t>UnSb_Nrg_UG2</t>
  </si>
  <si>
    <t>UnSb_Nrg_UG2S</t>
  </si>
  <si>
    <t>UnSb_Nrg_UG3</t>
  </si>
  <si>
    <t>UnSb_Nrg_Ynh1</t>
  </si>
  <si>
    <t>UnSb_Nrg_Ynh2</t>
  </si>
  <si>
    <t>UnSb_Nrg_Ynh2S</t>
  </si>
  <si>
    <t>UnSb_Nrg_Ynh3</t>
  </si>
  <si>
    <t>UnSb_Nrg_Nnh1</t>
  </si>
  <si>
    <t>UnSb_Nrg_Nnh1N</t>
  </si>
  <si>
    <t>UnSb_Nrg_Nnh2</t>
  </si>
  <si>
    <t>UnSb_Nrg_Nnh2S</t>
  </si>
  <si>
    <t>UnSb_Nrg_Nnh3</t>
  </si>
  <si>
    <t>UnSb_Nrg_Tnh1</t>
  </si>
  <si>
    <t>UnSb_Nrg_Tnh2</t>
  </si>
  <si>
    <t>UnSb_Nrg_Tnh2S</t>
  </si>
  <si>
    <t>UnSb_Nrg_Tnh3</t>
  </si>
  <si>
    <t>UnSb_BAg_UG1</t>
  </si>
  <si>
    <t>UnSb_BAg_UG2</t>
  </si>
  <si>
    <t>UnSb_BAg_UG2S</t>
  </si>
  <si>
    <t>UnSb_BAg_UG3</t>
  </si>
  <si>
    <t>UnSb_BAg_Ynh1</t>
  </si>
  <si>
    <t>UnSb_BAg_Ynh2</t>
  </si>
  <si>
    <t>UnSb_BAg_Ynh2S</t>
  </si>
  <si>
    <t>UnSb_BAg_Ynh3</t>
  </si>
  <si>
    <t>UnSb_BAg_Nnh1N</t>
  </si>
  <si>
    <t>UnSb_BAg_Nnh2</t>
  </si>
  <si>
    <t>UnSb_BAg_Nnh2S</t>
  </si>
  <si>
    <t>UnSb_BAg_Nnh3</t>
  </si>
  <si>
    <t>UnSb_BAg_Tnh1</t>
  </si>
  <si>
    <t>UnSb_BAg_Tnh2</t>
  </si>
  <si>
    <t>UnSb_BAg_Tnh2S</t>
  </si>
  <si>
    <t>UnSb_BAg_Tnh3</t>
  </si>
  <si>
    <t>UnSb_BAo_UG1</t>
  </si>
  <si>
    <t>UnSb_BAo_UG2</t>
  </si>
  <si>
    <t>UnSb_BAo_UG2S</t>
  </si>
  <si>
    <t>UnSb_BAo_UG3</t>
  </si>
  <si>
    <t>UnSb_BAo_Ynh1</t>
  </si>
  <si>
    <t>UnSb_BAo_Ynh2</t>
  </si>
  <si>
    <t>UnSb_BAo_Ynh2S</t>
  </si>
  <si>
    <t>UnSb_BAo_Ynh3</t>
  </si>
  <si>
    <t>UnSb_BAo_Nnh1</t>
  </si>
  <si>
    <t>UnSb_BAo_Nnh1N</t>
  </si>
  <si>
    <t>UnSb_BAo_Nnh2</t>
  </si>
  <si>
    <t>UnSb_BAo_Nnh2S</t>
  </si>
  <si>
    <t>UnSb_BAo_Nnh3</t>
  </si>
  <si>
    <t>UnSb_BAo_Tnh1</t>
  </si>
  <si>
    <t>UnSb_BAo_Tnh2</t>
  </si>
  <si>
    <t>UnSb_BAo_Tnh2S</t>
  </si>
  <si>
    <t>UnSb_BAo_Tnh3</t>
  </si>
  <si>
    <t>UnSb_BAov_UG1</t>
  </si>
  <si>
    <t>UnSb_BAov_UG2</t>
  </si>
  <si>
    <t>UnSb_BAov_UG2S</t>
  </si>
  <si>
    <t>UnSb_BAov_UG3</t>
  </si>
  <si>
    <t>UnSb_BAov_Ynh1</t>
  </si>
  <si>
    <t>UnSb_BAov_Ynh2</t>
  </si>
  <si>
    <t>UnSb_BAov_Ynh2S</t>
  </si>
  <si>
    <t>UnSb_BAov_Ynh3</t>
  </si>
  <si>
    <t>UnSb_BAov_Nnh1</t>
  </si>
  <si>
    <t>UnSb_BAov_Nnh1N</t>
  </si>
  <si>
    <t>UnSb_BAov_Nnh2</t>
  </si>
  <si>
    <t>UnSb_BAov_Nnh2S</t>
  </si>
  <si>
    <t>UnSb_BAov_Nnh3</t>
  </si>
  <si>
    <t>UnSb_BAov_Tnh1</t>
  </si>
  <si>
    <t>UnSb_BAov_Tnh2</t>
  </si>
  <si>
    <t>UnSb_BAov_Tnh2S</t>
  </si>
  <si>
    <t>UnSb_BAov_Tnh3</t>
  </si>
  <si>
    <t>UnSb_BATot_UG1</t>
  </si>
  <si>
    <t>UnSb_BATot_UG2</t>
  </si>
  <si>
    <t>UnSb_BATot_UG2S</t>
  </si>
  <si>
    <t>UnSb_BATot_UG3</t>
  </si>
  <si>
    <t>UnSb_BATot_Ynh1</t>
  </si>
  <si>
    <t>UnSb_BATot_Ynh2</t>
  </si>
  <si>
    <t>UnSb_BATot_Ynh2S</t>
  </si>
  <si>
    <t>UnSb_BATot_Ynh3</t>
  </si>
  <si>
    <t>UnSb_BATot_Nnh1N</t>
  </si>
  <si>
    <t>UnSb_BATot_Nnh2</t>
  </si>
  <si>
    <t>UnSb_BATot_Nnh2S</t>
  </si>
  <si>
    <t>UnSb_BATot_Nnh3</t>
  </si>
  <si>
    <t>UnSb_BATot_Tnh1</t>
  </si>
  <si>
    <t>UnSb_BATot_Tnh2</t>
  </si>
  <si>
    <t>UnSb_BATot_Tnh2S</t>
  </si>
  <si>
    <t>UnSb_BATot_Tnh3</t>
  </si>
  <si>
    <t>UnSb_Hnd_UG1</t>
  </si>
  <si>
    <t>UnSb_Hnd_UG2</t>
  </si>
  <si>
    <t>UnSb_Hnd_UG2S</t>
  </si>
  <si>
    <t>UnSb_Hnd_UG3</t>
  </si>
  <si>
    <t>UnSb_Hnd_Ynh1</t>
  </si>
  <si>
    <t>UnSb_Hnd_Ynh2</t>
  </si>
  <si>
    <t>UnSb_Hnd_Ynh2S</t>
  </si>
  <si>
    <t>UnSb_Hnd_Ynh3</t>
  </si>
  <si>
    <t>UnSb_Hnd_Nnh1N</t>
  </si>
  <si>
    <t>UnSb_Hnd_Nnh2</t>
  </si>
  <si>
    <t>UnSb_Hnd_Nnh2S</t>
  </si>
  <si>
    <t>UnSb_Hnd_Nnh3</t>
  </si>
  <si>
    <t>UnSb_Hnd_Tnh1</t>
  </si>
  <si>
    <t>UnSb_Hnd_Tnh2</t>
  </si>
  <si>
    <t>UnSb_Hnd_Tnh2S</t>
  </si>
  <si>
    <t>UnSb_Hnd_Tnh3</t>
  </si>
  <si>
    <t>UnSb_TPK_UG1</t>
  </si>
  <si>
    <t>UnSb_TPK_UG2</t>
  </si>
  <si>
    <t>UnSb_TPK_UG2S</t>
  </si>
  <si>
    <t>UnSb_TPK_UG3</t>
  </si>
  <si>
    <t>UnSb_TPK_Ynh1</t>
  </si>
  <si>
    <t>UnSb_TPK_Ynh2</t>
  </si>
  <si>
    <t>UnSb_TPK_Ynh2S</t>
  </si>
  <si>
    <t>UnSb_TPK_Ynh3</t>
  </si>
  <si>
    <t>UnSb_TPK_Nnh1N</t>
  </si>
  <si>
    <t>UnSb_TPK_Nnh2</t>
  </si>
  <si>
    <t>UnSb_TPK_Nnh2S</t>
  </si>
  <si>
    <t>UnSb_TPK_Nnh3</t>
  </si>
  <si>
    <t>UnSb_TPK_Tnh1</t>
  </si>
  <si>
    <t>UnSb_TPK_Tnh2</t>
  </si>
  <si>
    <t>UnSb_TPK_Tnh2S</t>
  </si>
  <si>
    <t>UnSb_TPK_Tnh3</t>
  </si>
  <si>
    <t>UnSb_HR_UG1</t>
  </si>
  <si>
    <t>UnSb_HR_UG2</t>
  </si>
  <si>
    <t>UnSb_HR_UG2S</t>
  </si>
  <si>
    <t>UnSb_HR_UG3</t>
  </si>
  <si>
    <t>UnSb_HR_Ynh1</t>
  </si>
  <si>
    <t>UnSb_HR_Ynh2</t>
  </si>
  <si>
    <t>UnSb_HR_Ynh2S</t>
  </si>
  <si>
    <t>UnSb_HR_Ynh3</t>
  </si>
  <si>
    <t>UnSb_HR_Nnh1N</t>
  </si>
  <si>
    <t>UnSb_HR_Nnh2</t>
  </si>
  <si>
    <t>UnSb_HR_Nnh2S</t>
  </si>
  <si>
    <t>UnSb_HR_Nnh3</t>
  </si>
  <si>
    <t>UnSb_HR_Tnh1</t>
  </si>
  <si>
    <t>UnSb_HR_Tnh2</t>
  </si>
  <si>
    <t>UnSb_HR_Tnh2S</t>
  </si>
  <si>
    <t>UnSb_HR_Tnh3</t>
  </si>
  <si>
    <t>UnSb_TransTot_UG1</t>
  </si>
  <si>
    <t>UnSb_TransTot_UG2</t>
  </si>
  <si>
    <t>UnSb_TransTot_UG2S</t>
  </si>
  <si>
    <t>UnSb_TransTot_UG3</t>
  </si>
  <si>
    <t>UnSb_TransTot_Ynh1</t>
  </si>
  <si>
    <t>UnSb_TransTot_Ynh2</t>
  </si>
  <si>
    <t>UnSb_TransTot_Ynh2S</t>
  </si>
  <si>
    <t>UnSb_TransTot_Ynh3</t>
  </si>
  <si>
    <t>UnSb_TransTot_Nnh1N</t>
  </si>
  <si>
    <t>UnSb_TransTot_Nnh2</t>
  </si>
  <si>
    <t>UnSb_TransTot_Nnh2S</t>
  </si>
  <si>
    <t>UnSb_TransTot_Nnh3</t>
  </si>
  <si>
    <t>UnSb_TransTot_Tnh1</t>
  </si>
  <si>
    <t>UnSb_TransTot_Tnh2</t>
  </si>
  <si>
    <t>UnSb_TransTot_Tnh2S</t>
  </si>
  <si>
    <t>UnSb_TransTot_Tnh3</t>
  </si>
  <si>
    <t>UnSb_Info_UG1</t>
  </si>
  <si>
    <t>UnSb_Info_UG2</t>
  </si>
  <si>
    <t>UnSb_Info_UG2S</t>
  </si>
  <si>
    <t>UnSb_Info_UG3</t>
  </si>
  <si>
    <t>UnSb_Info_Ynh1</t>
  </si>
  <si>
    <t>UnSb_Info_Ynh2</t>
  </si>
  <si>
    <t>UnSb_Info_Ynh2S</t>
  </si>
  <si>
    <t>UnSb_Info_Ynh3</t>
  </si>
  <si>
    <t>UnSb_Info_Nnh1N</t>
  </si>
  <si>
    <t>UnSb_Info_Nnh2</t>
  </si>
  <si>
    <t>UnSb_Info_Nnh2S</t>
  </si>
  <si>
    <t>UnSb_Info_Nnh3</t>
  </si>
  <si>
    <t>UnSb_Info_Tnh1</t>
  </si>
  <si>
    <t>UnSb_Info_Tnh2</t>
  </si>
  <si>
    <t>UnSb_Info_Tnh2S</t>
  </si>
  <si>
    <t>UnSb_Info_Tnh3</t>
  </si>
  <si>
    <t>UnSb_Fin_UG1</t>
  </si>
  <si>
    <t>UnSb_Fin_UG2</t>
  </si>
  <si>
    <t>UnSb_Fin_UG2S</t>
  </si>
  <si>
    <t>UnSb_Fin_UG3</t>
  </si>
  <si>
    <t>UnSb_Fin_Ynh1</t>
  </si>
  <si>
    <t>UnSb_Fin_Ynh2</t>
  </si>
  <si>
    <t>UnSb_Fin_Ynh2S</t>
  </si>
  <si>
    <t>UnSb_Fin_Ynh3</t>
  </si>
  <si>
    <t>UnSb_Fin_Nnh1N</t>
  </si>
  <si>
    <t>UnSb_Fin_Nnh2</t>
  </si>
  <si>
    <t>UnSb_Fin_Nnh2S</t>
  </si>
  <si>
    <t>UnSb_Fin_Nnh3</t>
  </si>
  <si>
    <t>UnSb_Fin_Tnh1</t>
  </si>
  <si>
    <t>UnSb_Fin_Tnh2</t>
  </si>
  <si>
    <t>UnSb_Fin_Tnh2S</t>
  </si>
  <si>
    <t>UnSb_Fin_Tnh3</t>
  </si>
  <si>
    <t>UnSb_FEks_UG1</t>
  </si>
  <si>
    <t>UnSb_FEks_UG2</t>
  </si>
  <si>
    <t>UnSb_FEks_UG2S</t>
  </si>
  <si>
    <t>UnSb_FEks_UG3</t>
  </si>
  <si>
    <t>UnSb_FEks_Ynh1</t>
  </si>
  <si>
    <t>UnSb_FEks_Ynh2</t>
  </si>
  <si>
    <t>UnSb_FEks_Ynh2S</t>
  </si>
  <si>
    <t>UnSb_FEks_Ynh3</t>
  </si>
  <si>
    <t>UnSb_FEks_Nnh1N</t>
  </si>
  <si>
    <t>UnSb_FEks_Nnh2</t>
  </si>
  <si>
    <t>UnSb_FEks_Nnh2S</t>
  </si>
  <si>
    <t>UnSb_FEks_Nnh3</t>
  </si>
  <si>
    <t>UnSb_FEks_Tnh1</t>
  </si>
  <si>
    <t>UnSb_FEks_Tnh2</t>
  </si>
  <si>
    <t>UnSb_FEks_Tnh2S</t>
  </si>
  <si>
    <t>UnSb_FEks_Tnh3</t>
  </si>
  <si>
    <t>UnSb_FEu_UG1</t>
  </si>
  <si>
    <t>UnSb_FEu_UG2</t>
  </si>
  <si>
    <t>UnSb_FEu_UG2S</t>
  </si>
  <si>
    <t>UnSb_FEu_UG3</t>
  </si>
  <si>
    <t>UnSb_FEu_Ynh1</t>
  </si>
  <si>
    <t>UnSb_FEu_Ynh2</t>
  </si>
  <si>
    <t>UnSb_FEu_Ynh2S</t>
  </si>
  <si>
    <t>UnSb_FEu_Ynh3</t>
  </si>
  <si>
    <t>UnSb_FEu_Nnh1N</t>
  </si>
  <si>
    <t>UnSb_FEu_Nnh2</t>
  </si>
  <si>
    <t>UnSb_FEu_Nnh2S</t>
  </si>
  <si>
    <t>UnSb_FEu_Nnh3</t>
  </si>
  <si>
    <t>UnSb_FEu_Tnh1</t>
  </si>
  <si>
    <t>UnSb_FEu_Tnh2</t>
  </si>
  <si>
    <t>UnSb_FEu_Tnh2S</t>
  </si>
  <si>
    <t>UnSb_FEu_Tnh3</t>
  </si>
  <si>
    <t>UnSb_FEma_UG1</t>
  </si>
  <si>
    <t>UnSb_FEma_UG2</t>
  </si>
  <si>
    <t>UnSb_FEma_UG2S</t>
  </si>
  <si>
    <t>UnSb_FEma_UG3</t>
  </si>
  <si>
    <t>UnSb_FEma_Ynh1</t>
  </si>
  <si>
    <t>UnSb_FEma_Ynh2</t>
  </si>
  <si>
    <t>UnSb_FEma_Ynh2S</t>
  </si>
  <si>
    <t>UnSb_FEma_Ynh3</t>
  </si>
  <si>
    <t>UnSb_FEma_Nnh1</t>
  </si>
  <si>
    <t>UnSb_FEma_Nnh1N</t>
  </si>
  <si>
    <t>UnSb_FEma_Nnh2</t>
  </si>
  <si>
    <t>UnSb_FEma_Nnh2S</t>
  </si>
  <si>
    <t>UnSb_FEma_Nnh3</t>
  </si>
  <si>
    <t>UnSb_FEma_Tnh1</t>
  </si>
  <si>
    <t>UnSb_FEma_Tnh2</t>
  </si>
  <si>
    <t>UnSb_FEma_Tnh2S</t>
  </si>
  <si>
    <t>UnSb_FEma_Tnh3</t>
  </si>
  <si>
    <t>UnSb_FETot_UG1</t>
  </si>
  <si>
    <t>UnSb_FETot_UG2</t>
  </si>
  <si>
    <t>UnSb_FETot_UG2S</t>
  </si>
  <si>
    <t>UnSb_FETot_UG3</t>
  </si>
  <si>
    <t>UnSb_FETot_Ynh1</t>
  </si>
  <si>
    <t>UnSb_FETot_Ynh2</t>
  </si>
  <si>
    <t>UnSb_FETot_Ynh2S</t>
  </si>
  <si>
    <t>UnSb_FETot_Ynh3</t>
  </si>
  <si>
    <t>UnSb_FETot_Nnh1N</t>
  </si>
  <si>
    <t>UnSb_FETot_Nnh2</t>
  </si>
  <si>
    <t>UnSb_FETot_Nnh2S</t>
  </si>
  <si>
    <t>UnSb_FETot_Nnh3</t>
  </si>
  <si>
    <t>UnSb_FETot_Tnh1</t>
  </si>
  <si>
    <t>UnSb_FETot_Tnh2</t>
  </si>
  <si>
    <t>UnSb_FETot_Tnh2S</t>
  </si>
  <si>
    <t>UnSb_FETot_Tnh3</t>
  </si>
  <si>
    <t>UnSb_ErhOvr_UG1</t>
  </si>
  <si>
    <t>UnSb_ErhOvr_UG2</t>
  </si>
  <si>
    <t>UnSb_ErhOvr_UG2S</t>
  </si>
  <si>
    <t>UnSb_ErhOvr_UG3</t>
  </si>
  <si>
    <t>UnSb_ErhOvr_Ynh1</t>
  </si>
  <si>
    <t>UnSb_ErhOvr_Ynh2</t>
  </si>
  <si>
    <t>UnSb_ErhOvr_Ynh2S</t>
  </si>
  <si>
    <t>UnSb_ErhOvr_Ynh3</t>
  </si>
  <si>
    <t>UnSb_ErhOvr_Nnh1N</t>
  </si>
  <si>
    <t>UnSb_ErhOvr_Nnh2</t>
  </si>
  <si>
    <t>UnSb_ErhOvr_Nnh2S</t>
  </si>
  <si>
    <t>UnSb_ErhOvr_Nnh3</t>
  </si>
  <si>
    <t>UnSb_ErhOvr_Tnh1</t>
  </si>
  <si>
    <t>UnSb_ErhOvr_Tnh2</t>
  </si>
  <si>
    <t>UnSb_ErhOvr_Tnh2S</t>
  </si>
  <si>
    <t>UnSb_ErhOvr_Tnh3</t>
  </si>
  <si>
    <t>UnSb_ErhTot_UG1</t>
  </si>
  <si>
    <t>UnSb_ErhTot_UG2</t>
  </si>
  <si>
    <t>UnSb_ErhTot_UG2S</t>
  </si>
  <si>
    <t>UnSb_ErhTot_UG3</t>
  </si>
  <si>
    <t>UnSb_ErhTot_Ynh1</t>
  </si>
  <si>
    <t>UnSb_ErhTot_Ynh2</t>
  </si>
  <si>
    <t>UnSb_ErhTot_Ynh2S</t>
  </si>
  <si>
    <t>UnSb_ErhTot_Ynh3</t>
  </si>
  <si>
    <t>UnSb_ErhTot_Nnh1</t>
  </si>
  <si>
    <t>UnSb_ErhTot_Nnh1N</t>
  </si>
  <si>
    <t>UnSb_ErhTot_Nnh2</t>
  </si>
  <si>
    <t>UnSb_ErhTot_Nnh2S</t>
  </si>
  <si>
    <t>UnSb_ErhTot_Nnh3</t>
  </si>
  <si>
    <t>UnSb_ErhTot_Tnh1</t>
  </si>
  <si>
    <t>UnSb_ErhTot_Tnh2</t>
  </si>
  <si>
    <t>UnSb_ErhTot_Tnh2S</t>
  </si>
  <si>
    <t>UnSb_ErhTot_Tnh3</t>
  </si>
  <si>
    <t>UnSb_Prv_UG1</t>
  </si>
  <si>
    <t>UnSb_Prv_UG2</t>
  </si>
  <si>
    <t>UnSb_Prv_UG2S</t>
  </si>
  <si>
    <t>UnSb_Prv_UG3</t>
  </si>
  <si>
    <t>UnSb_Prv_Ynh1</t>
  </si>
  <si>
    <t>UnSb_Prv_Ynh2</t>
  </si>
  <si>
    <t>UnSb_Prv_Ynh2S</t>
  </si>
  <si>
    <t>UnSb_Prv_Ynh3</t>
  </si>
  <si>
    <t>UnSb_Prv_Nnh1</t>
  </si>
  <si>
    <t>UnSb_Prv_Nnh1N</t>
  </si>
  <si>
    <t>UnSb_Prv_Nnh2</t>
  </si>
  <si>
    <t>UnSb_Prv_Nnh2S</t>
  </si>
  <si>
    <t>UnSb_Prv_Nnh3</t>
  </si>
  <si>
    <t>UnSb_Prv_Tnh1</t>
  </si>
  <si>
    <t>UnSb_Prv_Tnh2</t>
  </si>
  <si>
    <t>UnSb_Prv_Tnh2S</t>
  </si>
  <si>
    <t>UnSb_Prv_Tnh3</t>
  </si>
  <si>
    <t>UnSb_Tot_UG1</t>
  </si>
  <si>
    <t>UnSb_Tot_UG2</t>
  </si>
  <si>
    <t>UnSb_Tot_UG2S</t>
  </si>
  <si>
    <t>UnSb_Tot_UG3</t>
  </si>
  <si>
    <t>UnSb_Tot_Ynh1</t>
  </si>
  <si>
    <t>UnSb_Tot_Ynh2</t>
  </si>
  <si>
    <t>UnSb_Tot_Ynh2S</t>
  </si>
  <si>
    <t>UnSb_Tot_Ynh3</t>
  </si>
  <si>
    <t>UnSb_Tot_Nnh1N</t>
  </si>
  <si>
    <t>UnSb_Tot_Nnh2</t>
  </si>
  <si>
    <t>UnSb_Tot_Nnh2S</t>
  </si>
  <si>
    <t>UnSb_Tot_Nnh3</t>
  </si>
  <si>
    <t>UnSb_Tot_Tnh1</t>
  </si>
  <si>
    <t>UnSb_Tot_Tnh2</t>
  </si>
  <si>
    <t>UnSb_Tot_Tnh2S</t>
  </si>
  <si>
    <t>UnSb_Tot_Tnh3</t>
  </si>
  <si>
    <t>ODxRe</t>
  </si>
  <si>
    <t>13.3</t>
  </si>
  <si>
    <t>Domicilejendomme (leasing)</t>
  </si>
  <si>
    <t>kompasbank a/s</t>
  </si>
  <si>
    <t>Tabel 2.14 Supplerende oplysninger vedrørende grunde og bygninger samt leasing, grp. 1-3</t>
  </si>
  <si>
    <t>Tabel 2.15 Supplerende oplysninger vedrørende tilgodehavender med nedsat rente, grp 1-3</t>
  </si>
  <si>
    <t>Tabel 2.16 Tilgodehavender med nedsat rente, grp. 1-3</t>
  </si>
  <si>
    <t>Tabel 2.17 Særlige indlånsformer, grp. 1-3</t>
  </si>
  <si>
    <t>Tabel 2.18 Struktur og beskæftigelse, grp. 1-3</t>
  </si>
  <si>
    <t>Tabel 2.19 Kreditbonitet fordelt på sektor og brancher</t>
  </si>
  <si>
    <t>Tabel 2.1 Kapitalbevægelser for pengeinstitutter grp. 1-3</t>
  </si>
  <si>
    <t>Supplerede oplysninger vedrørende grunde og bygninger samt leasing, grp. 1-3</t>
  </si>
  <si>
    <t>Supplerede oplysninger vedrørende tilgodehavender med nedsat rente, grp. 1-3</t>
  </si>
  <si>
    <t>Tilgodehavender med nedsat rente, grp. 1-3</t>
  </si>
  <si>
    <t>Særlige indlånsformer, grp. 1-3</t>
  </si>
  <si>
    <t>Struktur og beskæftigelse, grp. 1-3</t>
  </si>
  <si>
    <t>Kreditbonitet fordelt på sektor og brancher</t>
  </si>
  <si>
    <t>AdeL</t>
  </si>
  <si>
    <t>0</t>
  </si>
  <si>
    <t>Suduroyar Sparikassi</t>
  </si>
  <si>
    <t>Maj Bank</t>
  </si>
  <si>
    <t>Arbejdernes Landsbank</t>
  </si>
  <si>
    <t>Nordfyns Bank</t>
  </si>
  <si>
    <t>Bilag 5.1 register over andelskasser, banker og sparekasser</t>
  </si>
  <si>
    <t>Bilag 6.1 Størrelsesgruppering</t>
  </si>
  <si>
    <t>gruppe2</t>
  </si>
  <si>
    <t>ref_date</t>
  </si>
  <si>
    <t>Res_RY_GPi</t>
  </si>
  <si>
    <t>Res_RY_GPu</t>
  </si>
  <si>
    <t>Res_RY_ImMa</t>
  </si>
  <si>
    <t>Res_RY_Kreg</t>
  </si>
  <si>
    <t>Res_RY_Rat</t>
  </si>
  <si>
    <t>Res_RY_RfS</t>
  </si>
  <si>
    <t>Res_RY_RGTot</t>
  </si>
  <si>
    <t>Res_RY_Rind</t>
  </si>
  <si>
    <t>Res_RY_RP</t>
  </si>
  <si>
    <t>Res_RY_Rudg</t>
  </si>
  <si>
    <t>Res_RY_Raa</t>
  </si>
  <si>
    <t>Res_RY_Skat</t>
  </si>
  <si>
    <t>Res_RY_TiPR</t>
  </si>
  <si>
    <t>Res_RY_TiTot</t>
  </si>
  <si>
    <t>Res_RY_TiX</t>
  </si>
  <si>
    <t>Res_RY_TotR</t>
  </si>
  <si>
    <t>Res_RY_UdAk</t>
  </si>
  <si>
    <t>Res_RY_UGn</t>
  </si>
  <si>
    <t>Res_RY_UPa</t>
  </si>
  <si>
    <t>Res_RY_Xdi</t>
  </si>
  <si>
    <t>Res_RY_Xdu</t>
  </si>
  <si>
    <t>Bal_Ade_BO</t>
  </si>
  <si>
    <t>Bal_AdeL_BO</t>
  </si>
  <si>
    <t>Bal_Agb_BO</t>
  </si>
  <si>
    <t>Bal_AgbTot_BO</t>
  </si>
  <si>
    <t>Bal_Aia_BO</t>
  </si>
  <si>
    <t>Bal_Aie_BO</t>
  </si>
  <si>
    <t>Bal_Akac_BO</t>
  </si>
  <si>
    <t>Bal_Akav_BO</t>
  </si>
  <si>
    <t>Bal_Aktv_BO</t>
  </si>
  <si>
    <t>Bal_Aoa_BO</t>
  </si>
  <si>
    <t>Bal_Aod_BO</t>
  </si>
  <si>
    <t>Bal_Apap_BO</t>
  </si>
  <si>
    <t>Bal_Atkc_BO</t>
  </si>
  <si>
    <t>Bal_ATot_BO</t>
  </si>
  <si>
    <t>Bal_Aus_BO</t>
  </si>
  <si>
    <t>Bal_Auta_BO</t>
  </si>
  <si>
    <t>Bal_Autd_BO</t>
  </si>
  <si>
    <t>Bal_Axa_BO</t>
  </si>
  <si>
    <t>Bal_Axma_BO</t>
  </si>
  <si>
    <t>Bal_PEav_BO</t>
  </si>
  <si>
    <t>Bal_PEavo_BO</t>
  </si>
  <si>
    <t>Bal_PEavs_BO</t>
  </si>
  <si>
    <t>Bal_PEavu_BO</t>
  </si>
  <si>
    <t>Bal_PEekTot_BO</t>
  </si>
  <si>
    <t>Bal_Pek_BO</t>
  </si>
  <si>
    <t>Bal_PElr_BO</t>
  </si>
  <si>
    <t>Bal_PEo_BO</t>
  </si>
  <si>
    <t>Bal_PEoe_BO</t>
  </si>
  <si>
    <t>Bal_PEou_BO</t>
  </si>
  <si>
    <t>Bal_PErs_BO</t>
  </si>
  <si>
    <t>Bal_PEvr_BO</t>
  </si>
  <si>
    <t>Bal_PExr_BO</t>
  </si>
  <si>
    <t>Bal_PExs_BO</t>
  </si>
  <si>
    <t>Bal_PExv_BO</t>
  </si>
  <si>
    <t>Bal_PEaag_BO</t>
  </si>
  <si>
    <t>Bal_PGas_BO</t>
  </si>
  <si>
    <t>Bal_PGiag_BO</t>
  </si>
  <si>
    <t>Bal_PGip_BO</t>
  </si>
  <si>
    <t>Bal_PGkc_BO</t>
  </si>
  <si>
    <t>Bal_PGmof_BO</t>
  </si>
  <si>
    <t>Bal_PGpaf_BO</t>
  </si>
  <si>
    <t>Bal_PGTot_BO</t>
  </si>
  <si>
    <t>Bal_PGuoa_BO</t>
  </si>
  <si>
    <t>Bal_PGuod_BO</t>
  </si>
  <si>
    <t>Bal_PGxap_BO</t>
  </si>
  <si>
    <t>Bal_PGxfd_BO</t>
  </si>
  <si>
    <t>Bal_PHpf_BO</t>
  </si>
  <si>
    <t>Bal_PHrs_BO</t>
  </si>
  <si>
    <t>Bal_PHtg_BO</t>
  </si>
  <si>
    <t>Bal_PHTot_BO</t>
  </si>
  <si>
    <t>Bal_PHus_BO</t>
  </si>
  <si>
    <t>Bal_PHxf_BO</t>
  </si>
  <si>
    <t>Bal_PTot_BO</t>
  </si>
  <si>
    <t>Bal_Aak_BO</t>
  </si>
  <si>
    <t>Bal_Aamb_BO</t>
  </si>
  <si>
    <t>Bal_Aas_BO</t>
  </si>
  <si>
    <t>Bal_Aatp_BO</t>
  </si>
  <si>
    <t>BeEk_ARDB_BEk</t>
  </si>
  <si>
    <t>BeEk_AREK_BEk</t>
  </si>
  <si>
    <t>BeEk_ARF_BEk</t>
  </si>
  <si>
    <t>BeEk_ARKK_BEk</t>
  </si>
  <si>
    <t>BeEk_ARP_BEk</t>
  </si>
  <si>
    <t>BeEk_ARrv_BEk</t>
  </si>
  <si>
    <t>BeEk_ART_BEk</t>
  </si>
  <si>
    <t>BeEk_ARU_BEk</t>
  </si>
  <si>
    <t>BeEk_ARX_BEk</t>
  </si>
  <si>
    <t>BeEk_AVE_BEk</t>
  </si>
  <si>
    <t>BeEk_AVF_BEk</t>
  </si>
  <si>
    <t>BeEk_AVP_BEk</t>
  </si>
  <si>
    <t>BeEk_AVrg_BEk</t>
  </si>
  <si>
    <t>BeEk_AVrr_BEk</t>
  </si>
  <si>
    <t>BeEk_AVT_BEk</t>
  </si>
  <si>
    <t>BeEk_AVTb_BEk</t>
  </si>
  <si>
    <t>BeEk_AVU_BEk</t>
  </si>
  <si>
    <t>BeEk_AVX_BEk</t>
  </si>
  <si>
    <t>BeEk_BehKa_BEk</t>
  </si>
  <si>
    <t>BeEk_FFord_BEk</t>
  </si>
  <si>
    <t>BeEk_FHeE_BEk</t>
  </si>
  <si>
    <t>BeEk_FRG_BEk</t>
  </si>
  <si>
    <t>BeEk_FRH_BEk</t>
  </si>
  <si>
    <t>BeEk_FUd_BEk</t>
  </si>
  <si>
    <t>BeEk_Fx_BEk</t>
  </si>
  <si>
    <t>BeEk_NyK_BEk</t>
  </si>
  <si>
    <t>BeEk_OEE_BEk</t>
  </si>
  <si>
    <t>BeEk_OEF_BEk</t>
  </si>
  <si>
    <t>BeEk_OEOs_BEk</t>
  </si>
  <si>
    <t>BeEk_OEP_BEk</t>
  </si>
  <si>
    <t>BeEk_OErv_BEk</t>
  </si>
  <si>
    <t>BeEk_OEU_BEk</t>
  </si>
  <si>
    <t>BeEk_OEX_BEk</t>
  </si>
  <si>
    <t>BeEk_OUaEK_BEk</t>
  </si>
  <si>
    <t>BeEk_OUEK_BEk</t>
  </si>
  <si>
    <t>BeEk_OUF_BEk</t>
  </si>
  <si>
    <t>BeEk_OUOU_BEk</t>
  </si>
  <si>
    <t>BeEk_OUP_BEk</t>
  </si>
  <si>
    <t>BeEk_OUrv_BEk</t>
  </si>
  <si>
    <t>BeEk_OUT_BEk</t>
  </si>
  <si>
    <t>BeEk_OUUU_BEk</t>
  </si>
  <si>
    <t>BeEk_OUX_BEk</t>
  </si>
  <si>
    <t>BeEk_OUY_BEk</t>
  </si>
  <si>
    <t>BeEk_TotEK_BEk</t>
  </si>
  <si>
    <t>BeEk_TotIO_BEk</t>
  </si>
  <si>
    <t>BeEk_UdFo_BEk</t>
  </si>
  <si>
    <t>BeEk_UdFu_BEk</t>
  </si>
  <si>
    <t>BeEk_UdNed_BEk</t>
  </si>
  <si>
    <t>BeEk_aagP_BEk</t>
  </si>
  <si>
    <t>BeEk_aagU_BEk</t>
  </si>
  <si>
    <t>NoNt_AFa_NT</t>
  </si>
  <si>
    <t>NoNt_Ak_NT</t>
  </si>
  <si>
    <t>NoNt_Anp_NT</t>
  </si>
  <si>
    <t>NoNt_BBia_NT</t>
  </si>
  <si>
    <t>NoNt_BBra_NT</t>
  </si>
  <si>
    <t>NoNt_BIva_NT</t>
  </si>
  <si>
    <t>NoNt_BkU_NT</t>
  </si>
  <si>
    <t>NoNt_BUa_NT</t>
  </si>
  <si>
    <t>NoNt_BYra_NT</t>
  </si>
  <si>
    <t>NoNt_Ek_NT</t>
  </si>
  <si>
    <t>NoNt_Ekes_NT</t>
  </si>
  <si>
    <t>NoNt_Ekfs_NT</t>
  </si>
  <si>
    <t>NoNt_FuA_NT</t>
  </si>
  <si>
    <t>NoNt_Gak_NT</t>
  </si>
  <si>
    <t>NoNt_GEk_NT</t>
  </si>
  <si>
    <t>NoNt_Ind_NT</t>
  </si>
  <si>
    <t>NoNt_Iomk_NT</t>
  </si>
  <si>
    <t>NoNt_Kg_NT</t>
  </si>
  <si>
    <t>NoNt_Kk_NT</t>
  </si>
  <si>
    <t>NoNt_Kmi_NT</t>
  </si>
  <si>
    <t>NoNt_Kp_NT</t>
  </si>
  <si>
    <t>NoNt_Lik_NT</t>
  </si>
  <si>
    <t>NoNt_Mkap_NT</t>
  </si>
  <si>
    <t>NoNt_Oli_NT</t>
  </si>
  <si>
    <t>NoNt_Omk_NT</t>
  </si>
  <si>
    <t>NoNt_RiTot_NT</t>
  </si>
  <si>
    <t>NoNt_Rri_NT</t>
  </si>
  <si>
    <t>NoNt_Sp_NT</t>
  </si>
  <si>
    <t>NoNt_Sse_NT</t>
  </si>
  <si>
    <t>NoNt_Tnr_NT</t>
  </si>
  <si>
    <t>NoNt_UdP_NT</t>
  </si>
  <si>
    <t>NoNt_Uek_NT</t>
  </si>
  <si>
    <t>NoNt_Ugn_NT</t>
  </si>
  <si>
    <t>NoNt_Uni_NT</t>
  </si>
  <si>
    <t>NoNt_Vki1_NT</t>
  </si>
  <si>
    <t>NoNt_Vpo_NT</t>
  </si>
  <si>
    <t>NoNt_Vri_NT</t>
  </si>
  <si>
    <t>NoNt_Ynp_NT</t>
  </si>
  <si>
    <t>NoNt_Yuv_NT</t>
  </si>
  <si>
    <t>NoNt_AAa_NT</t>
  </si>
  <si>
    <t>NoEf_BEAmt_Evf</t>
  </si>
  <si>
    <t>NoEf_BEAp_Evf</t>
  </si>
  <si>
    <t>NoEf_BEApr_Evf</t>
  </si>
  <si>
    <t>NoEf_BEAan_Evf</t>
  </si>
  <si>
    <t>NoEf_EvFg_Evf</t>
  </si>
  <si>
    <t>NoEf_EvTK_Evf</t>
  </si>
  <si>
    <t>NoEf_EvTot_Evf</t>
  </si>
  <si>
    <t>NoEf_EvTR_Evf</t>
  </si>
  <si>
    <t>NoEf_EvX_Evf</t>
  </si>
  <si>
    <t>NoEf_XFATot_Evf</t>
  </si>
  <si>
    <t>NoEf_XFAuk_Evf</t>
  </si>
  <si>
    <t>NoEf_XFAust_Evf</t>
  </si>
  <si>
    <t>NoEf_XFAX_Evf</t>
  </si>
  <si>
    <t>NoRe_nry_RKVa</t>
  </si>
  <si>
    <t>NoRe_nry_Hank</t>
  </si>
  <si>
    <t>NoRe_nry_KUuo</t>
  </si>
  <si>
    <t>NoRe_nry_KUo</t>
  </si>
  <si>
    <t>NoRe_nry_KUak</t>
  </si>
  <si>
    <t>NoRe_nry_KUv</t>
  </si>
  <si>
    <t>NoRe_nry_KTut</t>
  </si>
  <si>
    <t>NoRe_nry_Hrek</t>
  </si>
  <si>
    <t>NoRe_nry_GPvd</t>
  </si>
  <si>
    <t>NoRe_nry_KTkc</t>
  </si>
  <si>
    <t>NoRe_nry_RUuo</t>
  </si>
  <si>
    <t>NoRe_nry_GPTot</t>
  </si>
  <si>
    <t>NoRe_nry_RIut</t>
  </si>
  <si>
    <t>NoRe_nry_KUxp</t>
  </si>
  <si>
    <t>NoRe_nry_UPAsrl</t>
  </si>
  <si>
    <t>NoRe_nry_RIkc</t>
  </si>
  <si>
    <t>NoRe_nry_RUig</t>
  </si>
  <si>
    <t>NoRe_nry_GPl</t>
  </si>
  <si>
    <t>NoRe_nry_Hak</t>
  </si>
  <si>
    <t>NoRe_nry_RKVt</t>
  </si>
  <si>
    <t>NoRe_nry_RUx</t>
  </si>
  <si>
    <t>NoRe_nry_SKu</t>
  </si>
  <si>
    <t>NoRe_nry_SKTot</t>
  </si>
  <si>
    <t>NoRe_nry_UPATotpa</t>
  </si>
  <si>
    <t>NoRe_nry_GPg</t>
  </si>
  <si>
    <t>NoRe_nry_SKn</t>
  </si>
  <si>
    <t>NoRe_nry_GPx</t>
  </si>
  <si>
    <t>NoRe_nry_KUfi</t>
  </si>
  <si>
    <t>NoRe_nry_UPAd</t>
  </si>
  <si>
    <t>NoRe_nry_KUip</t>
  </si>
  <si>
    <t>NoRe_nry_RUkc</t>
  </si>
  <si>
    <t>NoRe_nry_RITot</t>
  </si>
  <si>
    <t>NoRe_nry_GPMfd</t>
  </si>
  <si>
    <t>NoRe_nry_RKVTot</t>
  </si>
  <si>
    <t>NoRe_nry_KUi</t>
  </si>
  <si>
    <t>NoRe_nry_KUatp</t>
  </si>
  <si>
    <t>NoRe_nry_KUxa</t>
  </si>
  <si>
    <t>NoRe_nry_UPAl</t>
  </si>
  <si>
    <t>NoRe_nry_STkc</t>
  </si>
  <si>
    <t>NoRe_nry_UPAp</t>
  </si>
  <si>
    <t>NoRe_nry_HTot</t>
  </si>
  <si>
    <t>NoRe_nry_RUTot</t>
  </si>
  <si>
    <t>NoRe_nry_SKb</t>
  </si>
  <si>
    <t>NoRe_nry_Hrk</t>
  </si>
  <si>
    <t>NoRe_nry_Hxr</t>
  </si>
  <si>
    <t>NoRe_nry_SKe</t>
  </si>
  <si>
    <t>NoRe_nry_GPb</t>
  </si>
  <si>
    <t>NoRe_nry_UPATotD</t>
  </si>
  <si>
    <t>NoRe_nry_RIo</t>
  </si>
  <si>
    <t>NoRe_nry_KUTot</t>
  </si>
  <si>
    <t>NoRe_nry_KUr</t>
  </si>
  <si>
    <t>NoRe_nry_RIb</t>
  </si>
  <si>
    <t>NoRe_nry_RUg</t>
  </si>
  <si>
    <t>NoRe_nry_RUek</t>
  </si>
  <si>
    <t>NoRe_nry_RUur</t>
  </si>
  <si>
    <t>NoRe_nry_UPAX</t>
  </si>
  <si>
    <t>NoRe_nry_UPAuss</t>
  </si>
  <si>
    <t>NoRe_nry_STig</t>
  </si>
  <si>
    <t>NoRe_nry_Hvk</t>
  </si>
  <si>
    <t>NoRe_nry_UPATot</t>
  </si>
  <si>
    <t>NoRe_nry_KUut</t>
  </si>
  <si>
    <t>NoRe_nry_UPAb</t>
  </si>
  <si>
    <t>NoRd_LY_Be</t>
  </si>
  <si>
    <t>NoRd_Rev_Be</t>
  </si>
  <si>
    <t>NoRd_SY_Be</t>
  </si>
  <si>
    <t>NoRd_LY_Di</t>
  </si>
  <si>
    <t>NoRd_Rev_Di</t>
  </si>
  <si>
    <t>NoRd_SY_Di</t>
  </si>
  <si>
    <t>NoRd_LY_Re</t>
  </si>
  <si>
    <t>NoRd_Rev_Re</t>
  </si>
  <si>
    <t>NoRd_SY_Re</t>
  </si>
  <si>
    <t>NoRd_LY_ReTot</t>
  </si>
  <si>
    <t>NoRd_Rev_ReTot</t>
  </si>
  <si>
    <t>NoRd_SY_ReTot</t>
  </si>
  <si>
    <t>NoRd_LY_ReX</t>
  </si>
  <si>
    <t>NoRd_Rev_ReX</t>
  </si>
  <si>
    <t>NoRd_SY_ReX</t>
  </si>
  <si>
    <t>NoBt_AkOMX_NB</t>
  </si>
  <si>
    <t>NoBt_AkTot_NB</t>
  </si>
  <si>
    <t>NoBt_AkUD_NB</t>
  </si>
  <si>
    <t>NoBt_AkUK_NB</t>
  </si>
  <si>
    <t>NoBt_AkX_NB</t>
  </si>
  <si>
    <t>NoBt_AkXB_NB</t>
  </si>
  <si>
    <t>NoBt_Gfva_NB</t>
  </si>
  <si>
    <t>NoBt_ObAK_NB</t>
  </si>
  <si>
    <t>NoBt_ObD_NB</t>
  </si>
  <si>
    <t>NoBt_ObKD_NB</t>
  </si>
  <si>
    <t>NoBt_ObTot_NB</t>
  </si>
  <si>
    <t>NoBt_ODERe_NB</t>
  </si>
  <si>
    <t>NoBt_ODEReM_NB</t>
  </si>
  <si>
    <t>NoBt_ODSt_NB</t>
  </si>
  <si>
    <t>NoBt_ODTot_NB</t>
  </si>
  <si>
    <t>NoBt_ODTotM_NB</t>
  </si>
  <si>
    <t>NoBt_ODX_NB</t>
  </si>
  <si>
    <t>NoBt_ODXRe_NB</t>
  </si>
  <si>
    <t>NoBt_Pm_NB</t>
  </si>
  <si>
    <t>NoBt_RUNRU_NB</t>
  </si>
  <si>
    <t>NoBt_RURN_NB</t>
  </si>
  <si>
    <t>NoBt_RUTot_NB</t>
  </si>
  <si>
    <t>NoBt_RUUN_NB</t>
  </si>
  <si>
    <t>NoBt_TK_NB</t>
  </si>
  <si>
    <t>NoBt_TKCTot_NB</t>
  </si>
  <si>
    <t>NoBt_TOC_NB</t>
  </si>
  <si>
    <t>NoBt_UdRD_NB</t>
  </si>
  <si>
    <t>NoBt_UdReKr_NB</t>
  </si>
  <si>
    <t>NoBt_UdReR_NB</t>
  </si>
  <si>
    <t>NoBt_UdReU_NB</t>
  </si>
  <si>
    <t>NoBt_UdRNV_NB</t>
  </si>
  <si>
    <t>NoBt_UdTot_NB</t>
  </si>
  <si>
    <t>NoBt_UdXU_NB</t>
  </si>
  <si>
    <t>NoBt_UKf_NB</t>
  </si>
  <si>
    <t>NoBt_UKp_NB</t>
  </si>
  <si>
    <t>NoBt_UKr_NB</t>
  </si>
  <si>
    <t>NoBt_UKTot_NB</t>
  </si>
  <si>
    <t>NoBt_UKv_NB</t>
  </si>
  <si>
    <t>NoBt_UKx_NB</t>
  </si>
  <si>
    <t>NoBt_XFK_NB</t>
  </si>
  <si>
    <t>NoBt_XFXK_NB</t>
  </si>
  <si>
    <t>NoBt_XT_NB</t>
  </si>
  <si>
    <t>NoBt_XTF_NB</t>
  </si>
  <si>
    <t>NoBt_XTot_NB</t>
  </si>
  <si>
    <t>NoBk_AV_BBU</t>
  </si>
  <si>
    <t>NoBk_TV_BBU</t>
  </si>
  <si>
    <t>NoBk_XV_BBU</t>
  </si>
  <si>
    <t>NoBk_AV_BVP</t>
  </si>
  <si>
    <t>NoBk_TV_BVP</t>
  </si>
  <si>
    <t>NoBk_XV_BVP</t>
  </si>
  <si>
    <t>NoBk_AV_EfTgh</t>
  </si>
  <si>
    <t>NoBk_TV_EfTgh</t>
  </si>
  <si>
    <t>NoBk_XV_EfTgh</t>
  </si>
  <si>
    <t>NoBk_AV_hKre</t>
  </si>
  <si>
    <t>NoBk_TV_hKre</t>
  </si>
  <si>
    <t>NoBk_XV_hKre</t>
  </si>
  <si>
    <t>NoBk_AV_hKred</t>
  </si>
  <si>
    <t>NoBk_TV_hKred</t>
  </si>
  <si>
    <t>NoBk_XV_hKred</t>
  </si>
  <si>
    <t>NoBk_AV_KiM</t>
  </si>
  <si>
    <t>NoBk_TV_KiM</t>
  </si>
  <si>
    <t>NoBk_XV_KiM</t>
  </si>
  <si>
    <t>NoBk_AV_ONak</t>
  </si>
  <si>
    <t>NoBk_TV_ONak</t>
  </si>
  <si>
    <t>NoBk_XV_ONak</t>
  </si>
  <si>
    <t>NoBk_AV_ONfa</t>
  </si>
  <si>
    <t>NoBk_TV_ONfa</t>
  </si>
  <si>
    <t>NoBk_XV_ONfa</t>
  </si>
  <si>
    <t>NoBk_AV_ONP</t>
  </si>
  <si>
    <t>NoBk_TV_ONP</t>
  </si>
  <si>
    <t>NoBk_XV_ONP</t>
  </si>
  <si>
    <t>NoBk_AV_ONr</t>
  </si>
  <si>
    <t>NoBk_TV_ONr</t>
  </si>
  <si>
    <t>NoBk_XV_ONr</t>
  </si>
  <si>
    <t>NoBk_AV_ONton</t>
  </si>
  <si>
    <t>NoBk_TV_ONton</t>
  </si>
  <si>
    <t>NoBk_XV_ONton</t>
  </si>
  <si>
    <t>NoBk_AV_ONU</t>
  </si>
  <si>
    <t>NoBk_TV_ONU</t>
  </si>
  <si>
    <t>NoBk_XV_ONU</t>
  </si>
  <si>
    <t>NoBk_AV_ONUd</t>
  </si>
  <si>
    <t>NoBk_TV_ONUd</t>
  </si>
  <si>
    <t>NoBk_XV_ONUd</t>
  </si>
  <si>
    <t>NoBk_AV_ONVr</t>
  </si>
  <si>
    <t>NoBk_TV_ONVr</t>
  </si>
  <si>
    <t>NoBk_XV_ONVr</t>
  </si>
  <si>
    <t>NoBk_AV_ONyon</t>
  </si>
  <si>
    <t>NoBk_TV_ONyon</t>
  </si>
  <si>
    <t>NoBk_XV_ONyon</t>
  </si>
  <si>
    <t>NoBk_AV_SAP</t>
  </si>
  <si>
    <t>NoBk_TV_SAP</t>
  </si>
  <si>
    <t>NoBk_XV_SAP</t>
  </si>
  <si>
    <t>NoBk_AV_SAPa</t>
  </si>
  <si>
    <t>NoBk_TV_SAPa</t>
  </si>
  <si>
    <t>NoBk_XV_SAPa</t>
  </si>
  <si>
    <t>NoBk_AV_SAPt</t>
  </si>
  <si>
    <t>NoBk_TV_SAPt</t>
  </si>
  <si>
    <t>NoBk_XV_SAPt</t>
  </si>
  <si>
    <t>NoBk_AV_SAPv</t>
  </si>
  <si>
    <t>NoBk_TV_SAPv</t>
  </si>
  <si>
    <t>NoBk_XV_SAPv</t>
  </si>
  <si>
    <t>NoBk_AV_SAU</t>
  </si>
  <si>
    <t>NoBk_TV_SAU</t>
  </si>
  <si>
    <t>NoBk_XV_SAU</t>
  </si>
  <si>
    <t>NoBa_Go_ANA</t>
  </si>
  <si>
    <t>NoBa_XIA_ANA</t>
  </si>
  <si>
    <t>NoBa_Go_ANN</t>
  </si>
  <si>
    <t>NoBa_XIA_ANN</t>
  </si>
  <si>
    <t>NoBa_Go_ANP</t>
  </si>
  <si>
    <t>NoBa_XIA_ANP</t>
  </si>
  <si>
    <t>NoBa_Go_ANTA</t>
  </si>
  <si>
    <t>NoBa_XIA_ANTA</t>
  </si>
  <si>
    <t>NoBa_Go_ANTN</t>
  </si>
  <si>
    <t>NoBa_XIA_ANTN</t>
  </si>
  <si>
    <t>NoBa_Go_ANU</t>
  </si>
  <si>
    <t>NoBa_XIA_ANU</t>
  </si>
  <si>
    <t>NoBa_Go_ANV</t>
  </si>
  <si>
    <t>NoBa_XIA_ANV</t>
  </si>
  <si>
    <t>NoBa_Go_BehU</t>
  </si>
  <si>
    <t>NoBa_XIA_BehU</t>
  </si>
  <si>
    <t>NoBa_Go_BVP</t>
  </si>
  <si>
    <t>NoBa_XIA_BVP</t>
  </si>
  <si>
    <t>NoBa_Go_SAP</t>
  </si>
  <si>
    <t>NoBa_XIA_SAP</t>
  </si>
  <si>
    <t>NoBa_Go_SAT</t>
  </si>
  <si>
    <t>NoBa_XIA_SAT</t>
  </si>
  <si>
    <t>NoBa_Go_SAU</t>
  </si>
  <si>
    <t>NoBa_XIA_SAU</t>
  </si>
  <si>
    <t>NoBa_Go_SAV</t>
  </si>
  <si>
    <t>NoBa_XIA_SAV</t>
  </si>
  <si>
    <t>NoBa_Go_SAA</t>
  </si>
  <si>
    <t>NoBa_XIA_SAA</t>
  </si>
  <si>
    <t>NoGb_Dejd_GBA</t>
  </si>
  <si>
    <t>NoGb_Iejd_GBA</t>
  </si>
  <si>
    <t>NoGb_Dejd_GBAfs</t>
  </si>
  <si>
    <t>NoGb_Iejd_GBAfs</t>
  </si>
  <si>
    <t>NoGb_Dejd_GBN</t>
  </si>
  <si>
    <t>NoGb_Iejd_GBN</t>
  </si>
  <si>
    <t>NoGb_Dejd_GBP</t>
  </si>
  <si>
    <t>NoGb_Iejd_GBP</t>
  </si>
  <si>
    <t>NoGb_Dejd_GBR</t>
  </si>
  <si>
    <t>NoGb_Iejd_GBR</t>
  </si>
  <si>
    <t>NoGb_Dejd_GBS</t>
  </si>
  <si>
    <t>NoGb_Iejd_GBS</t>
  </si>
  <si>
    <t>NoGb_Dejd_GBT</t>
  </si>
  <si>
    <t>NoGb_Iejd_GBT</t>
  </si>
  <si>
    <t>NoGb_Dejd_GBU</t>
  </si>
  <si>
    <t>NoGb_Iejd_GBU</t>
  </si>
  <si>
    <t>NoGb_Dejd_GBV</t>
  </si>
  <si>
    <t>NoGb_Iejd_GBV</t>
  </si>
  <si>
    <t>NoGb_Dejd_GBX</t>
  </si>
  <si>
    <t>NoGb_Iejd_GBX</t>
  </si>
  <si>
    <t>NoBg_EjUR_GKC</t>
  </si>
  <si>
    <t>NoBg_Fkr_GKC</t>
  </si>
  <si>
    <t>NoBg_FMSm_GKC</t>
  </si>
  <si>
    <t>NoBg_GC_GKC</t>
  </si>
  <si>
    <t>NoBg_GK_GKC</t>
  </si>
  <si>
    <t>NoBg_IGa_GKC</t>
  </si>
  <si>
    <t>NoBg_IGo_GKC</t>
  </si>
  <si>
    <t>NoBg_IGs_GKC</t>
  </si>
  <si>
    <t>NoBg_IGt_GKC</t>
  </si>
  <si>
    <t>NoBg_IGTot_GKC</t>
  </si>
  <si>
    <t>NoBg_KCTot_GKC</t>
  </si>
  <si>
    <t>NoBg_KMD_GKC</t>
  </si>
  <si>
    <t>NoBg_Lfp_GKC</t>
  </si>
  <si>
    <t>NoBg_Nmv_GKC</t>
  </si>
  <si>
    <t>NoBg_ObRo12_GKC</t>
  </si>
  <si>
    <t>NoBg_ObRTot_GKC</t>
  </si>
  <si>
    <t>NoBg_ObRu12_GKC</t>
  </si>
  <si>
    <t>NoBg_ObRu3_GKC</t>
  </si>
  <si>
    <t>NoBg_ObRu6_GKC</t>
  </si>
  <si>
    <t>NoBg_Pas_GKC</t>
  </si>
  <si>
    <t>NoBg_Srp_GKC</t>
  </si>
  <si>
    <t>NoBg_STFX_GKC</t>
  </si>
  <si>
    <t>NoBg_Trbd_GKC</t>
  </si>
  <si>
    <t>NoBg_Tx_GKC</t>
  </si>
  <si>
    <t>NoBg_VFa_GKC</t>
  </si>
  <si>
    <t>NoBg_XGTot_GKC</t>
  </si>
  <si>
    <t>NoBg_XPTot_GKC</t>
  </si>
  <si>
    <t>NoBs_Ak_STKT</t>
  </si>
  <si>
    <t>NoBs_Gb_STKT</t>
  </si>
  <si>
    <t>NoBs_Gc_STKT</t>
  </si>
  <si>
    <t>NoBs_Gk_STKT</t>
  </si>
  <si>
    <t>NoBs_Gkc_STKT</t>
  </si>
  <si>
    <t>NoBs_Ixg_STKT</t>
  </si>
  <si>
    <t>NoBs_Kav_STKT</t>
  </si>
  <si>
    <t>NoBs_Ktv_STKT</t>
  </si>
  <si>
    <t>NoBs_Oa_STKT</t>
  </si>
  <si>
    <t>NoBs_Od_STKT</t>
  </si>
  <si>
    <t>NoBs_Tc_STKT</t>
  </si>
  <si>
    <t>NoBs_Tk_STKT</t>
  </si>
  <si>
    <t>NoBs_Tkc_STKT</t>
  </si>
  <si>
    <t>NoBs_Uta_STKT</t>
  </si>
  <si>
    <t>NoBs_Utd_STKT</t>
  </si>
  <si>
    <t>NoBs_Xma_STKT</t>
  </si>
  <si>
    <t>NoBm_AV_Aoa</t>
  </si>
  <si>
    <t>NoBm_TV_Aoa</t>
  </si>
  <si>
    <t>NoBm_AV_Aod</t>
  </si>
  <si>
    <t>NoBm_TV_Aod</t>
  </si>
  <si>
    <t>NoBm_AV_Atkc</t>
  </si>
  <si>
    <t>NoBm_TV_Atkc</t>
  </si>
  <si>
    <t>NoBm_AV_ATot</t>
  </si>
  <si>
    <t>NoBm_TV_ATot</t>
  </si>
  <si>
    <t>NoBm_AV_Auta</t>
  </si>
  <si>
    <t>NoBm_TV_Auta</t>
  </si>
  <si>
    <t>NoBm_AV_Autd</t>
  </si>
  <si>
    <t>NoBm_TV_Autd</t>
  </si>
  <si>
    <t>NoBm_AV_Pgkc</t>
  </si>
  <si>
    <t>NoBm_TV_Pgkc</t>
  </si>
  <si>
    <t>NoBm_AV_Pig</t>
  </si>
  <si>
    <t>NoBm_TV_Pig</t>
  </si>
  <si>
    <t>NoBm_AV_PTot</t>
  </si>
  <si>
    <t>NoBm_TV_PTot</t>
  </si>
  <si>
    <t>NoBm_AV_Puo</t>
  </si>
  <si>
    <t>NoBm_TV_Puo</t>
  </si>
  <si>
    <t>Spu_PP_RTx</t>
  </si>
  <si>
    <t>Spu_PX_RTx</t>
  </si>
  <si>
    <t>Spu_PP_Ix</t>
  </si>
  <si>
    <t>Spu_PX_Ix</t>
  </si>
  <si>
    <t>Spu_PP_Ixa</t>
  </si>
  <si>
    <t>Spu_PX_Ixa</t>
  </si>
  <si>
    <t>Spu_PP_Kio</t>
  </si>
  <si>
    <t>Spu_PX_Kio</t>
  </si>
  <si>
    <t>Spu_PP_UdP</t>
  </si>
  <si>
    <t>Spu_PX_UdP</t>
  </si>
  <si>
    <t>Spu_PP_Ka</t>
  </si>
  <si>
    <t>Spu_PX_Ka</t>
  </si>
  <si>
    <t>Spu_PP_Iifa</t>
  </si>
  <si>
    <t>Spu_PX_Iifa</t>
  </si>
  <si>
    <t>Spu_PP_IP</t>
  </si>
  <si>
    <t>Spu_PX_IP</t>
  </si>
  <si>
    <t>Spu_PP_Iea</t>
  </si>
  <si>
    <t>Spu_PX_Iea</t>
  </si>
  <si>
    <t>Spu_PP_Kif</t>
  </si>
  <si>
    <t>Spu_PX_Kif</t>
  </si>
  <si>
    <t>Spu_PP_Kv</t>
  </si>
  <si>
    <t>Spu_PX_Kv</t>
  </si>
  <si>
    <t>Spu_PP_UTot</t>
  </si>
  <si>
    <t>Spu_PX_UTot</t>
  </si>
  <si>
    <t>Spu_PP_Iio</t>
  </si>
  <si>
    <t>Spu_PX_Iio</t>
  </si>
  <si>
    <t>Spu_PP_Pip</t>
  </si>
  <si>
    <t>Spu_PX_Pip</t>
  </si>
  <si>
    <t>Spu_PP_RGi</t>
  </si>
  <si>
    <t>Spu_PX_RGi</t>
  </si>
  <si>
    <t>Spu_PP_RTfi</t>
  </si>
  <si>
    <t>Spu_PX_RTfi</t>
  </si>
  <si>
    <t>Spu_PP_RTTot</t>
  </si>
  <si>
    <t>Spu_PX_RTTot</t>
  </si>
  <si>
    <t>Spu_PP_Kaf</t>
  </si>
  <si>
    <t>Spu_PX_Kaf</t>
  </si>
  <si>
    <t>Spu_PP_Ikat</t>
  </si>
  <si>
    <t>Spu_PX_Ikat</t>
  </si>
  <si>
    <t>Spu_PP_Ua</t>
  </si>
  <si>
    <t>Spu_PX_Ua</t>
  </si>
  <si>
    <t>Spu_PP_Ui</t>
  </si>
  <si>
    <t>Spu_PX_Ui</t>
  </si>
  <si>
    <t>Spu_PP_Kx</t>
  </si>
  <si>
    <t>Spu_PX_Kx</t>
  </si>
  <si>
    <t>Spu_PP_Ixo</t>
  </si>
  <si>
    <t>Spu_PX_Ixo</t>
  </si>
  <si>
    <t>Spu_PP_RTk</t>
  </si>
  <si>
    <t>Spu_PX_RTk</t>
  </si>
  <si>
    <t>Spu_PP_IU</t>
  </si>
  <si>
    <t>Spu_PX_IU</t>
  </si>
  <si>
    <t>Spu_PP_GPud</t>
  </si>
  <si>
    <t>Spu_PX_GPud</t>
  </si>
  <si>
    <t>Spu_PP_KTot</t>
  </si>
  <si>
    <t>Spu_PX_KTot</t>
  </si>
  <si>
    <t>Spu_PP_Iep</t>
  </si>
  <si>
    <t>Spu_PX_Iep</t>
  </si>
  <si>
    <t>Spu_PP_Kki</t>
  </si>
  <si>
    <t>Spu_PX_Kki</t>
  </si>
  <si>
    <t>Snh_UY_BlanGruppe01</t>
  </si>
  <si>
    <t>Snh_UY_EtAfF</t>
  </si>
  <si>
    <t>Snh_UY_EtIn</t>
  </si>
  <si>
    <t>Snh_UY_GrAkP</t>
  </si>
  <si>
    <t>Snh_UY_GrAkU</t>
  </si>
  <si>
    <t>Snh_UY_GrNh</t>
  </si>
  <si>
    <t>Snh_UY_GrSu</t>
  </si>
  <si>
    <t>Snh_UY_GrT</t>
  </si>
  <si>
    <t>Snh_UY_GrVkr</t>
  </si>
  <si>
    <t>Snh_UY_GrX</t>
  </si>
  <si>
    <t>Snh_UY_InAkP</t>
  </si>
  <si>
    <t>Snh_UY_InAkU</t>
  </si>
  <si>
    <t>Snh_UY_InEt</t>
  </si>
  <si>
    <t>Snh_UY_InNh</t>
  </si>
  <si>
    <t>Snh_UY_InSu</t>
  </si>
  <si>
    <t>Snh_UY_InT</t>
  </si>
  <si>
    <t>Snh_UY_InVkr</t>
  </si>
  <si>
    <t>Snh_UY_InVre</t>
  </si>
  <si>
    <t>Snh_UY_InX</t>
  </si>
  <si>
    <t>Snh_UY_KrAkP</t>
  </si>
  <si>
    <t>Snh_UY_KrAkU</t>
  </si>
  <si>
    <t>Snh_UY_KrEt</t>
  </si>
  <si>
    <t>Snh_UY_KrNh</t>
  </si>
  <si>
    <t>Snh_UY_KrSu</t>
  </si>
  <si>
    <t>Snh_UY_KrT</t>
  </si>
  <si>
    <t>Snh_UY_KrVkr</t>
  </si>
  <si>
    <t>Snh_UY_KrVre</t>
  </si>
  <si>
    <t>Snh_UY_KrX</t>
  </si>
  <si>
    <t>Snh_UY_NedAkP</t>
  </si>
  <si>
    <t>Snh_UY_NedAkU</t>
  </si>
  <si>
    <t>Snh_UY_NedEt</t>
  </si>
  <si>
    <t>Snh_UY_NedNh</t>
  </si>
  <si>
    <t>Snh_UY_NedSu</t>
  </si>
  <si>
    <t>Snh_UY_NedT</t>
  </si>
  <si>
    <t>Snh_UY_NedVkr</t>
  </si>
  <si>
    <t>Snh_UY_NedVre</t>
  </si>
  <si>
    <t>Snh_UY_NedX</t>
  </si>
  <si>
    <t>Snh_GY_BlanGruppe01</t>
  </si>
  <si>
    <t>Snh_GY_EtAfF</t>
  </si>
  <si>
    <t>Snh_GY_EtIn</t>
  </si>
  <si>
    <t>Snh_GY_GrAkP</t>
  </si>
  <si>
    <t>Snh_GY_GrAkU</t>
  </si>
  <si>
    <t>Snh_GY_GrNh</t>
  </si>
  <si>
    <t>Snh_GY_GrSu</t>
  </si>
  <si>
    <t>Snh_GY_GrT</t>
  </si>
  <si>
    <t>Snh_GY_GrVkr</t>
  </si>
  <si>
    <t>Snh_GY_GrX</t>
  </si>
  <si>
    <t>Snh_GY_InAkP</t>
  </si>
  <si>
    <t>Snh_GY_InAkU</t>
  </si>
  <si>
    <t>Snh_GY_InEt</t>
  </si>
  <si>
    <t>Snh_GY_InNh</t>
  </si>
  <si>
    <t>Snh_GY_InSu</t>
  </si>
  <si>
    <t>Snh_GY_InT</t>
  </si>
  <si>
    <t>Snh_GY_InVkr</t>
  </si>
  <si>
    <t>Snh_GY_InVre</t>
  </si>
  <si>
    <t>Snh_GY_InX</t>
  </si>
  <si>
    <t>Snh_GY_KrAkP</t>
  </si>
  <si>
    <t>Snh_GY_KrAkU</t>
  </si>
  <si>
    <t>Snh_GY_KrEt</t>
  </si>
  <si>
    <t>Snh_GY_KrNh</t>
  </si>
  <si>
    <t>Snh_GY_KrSu</t>
  </si>
  <si>
    <t>Snh_GY_KrT</t>
  </si>
  <si>
    <t>Snh_GY_KrVkr</t>
  </si>
  <si>
    <t>Snh_GY_KrVre</t>
  </si>
  <si>
    <t>Snh_GY_KrX</t>
  </si>
  <si>
    <t>Snh_GY_NedAkP</t>
  </si>
  <si>
    <t>Snh_GY_NedAkU</t>
  </si>
  <si>
    <t>Snh_GY_NedEt</t>
  </si>
  <si>
    <t>Snh_GY_NedNh</t>
  </si>
  <si>
    <t>Snh_GY_NedSu</t>
  </si>
  <si>
    <t>Snh_GY_NedT</t>
  </si>
  <si>
    <t>Snh_GY_NedVkr</t>
  </si>
  <si>
    <t>Snh_GY_NedVre</t>
  </si>
  <si>
    <t>Snh_GY_NedX</t>
  </si>
  <si>
    <t>UnSb_UG_BAg</t>
  </si>
  <si>
    <t>UnSb_UG_Hnd</t>
  </si>
  <si>
    <t>UnSb_UG_Info</t>
  </si>
  <si>
    <t>UnSb_UG_FEks</t>
  </si>
  <si>
    <t>UnSb_UG_FEma</t>
  </si>
  <si>
    <t>UnSb_UG_TPK</t>
  </si>
  <si>
    <t>UnSb_UG_Prv</t>
  </si>
  <si>
    <t>UnSb_UG_FETot</t>
  </si>
  <si>
    <t>UnSb_UG_ErhOvr</t>
  </si>
  <si>
    <t>UnSb_UG_BATot</t>
  </si>
  <si>
    <t>UnSb_UG_Fin</t>
  </si>
  <si>
    <t>UnSb_UG_ErhTot</t>
  </si>
  <si>
    <t>UnSb_UG_Land</t>
  </si>
  <si>
    <t>UnSb_UG_BAov</t>
  </si>
  <si>
    <t>UnSb_UG_BAo</t>
  </si>
  <si>
    <t>UnSb_UG_HR</t>
  </si>
  <si>
    <t>UnSb_UG_FEu</t>
  </si>
  <si>
    <t>UnSb_UG_Nrg</t>
  </si>
  <si>
    <t>UnSb_UG_TransTot</t>
  </si>
  <si>
    <t>UnSb_UG_Tot</t>
  </si>
  <si>
    <t>UnSb_UG_Off</t>
  </si>
  <si>
    <t>UnSb_UG_Indu</t>
  </si>
  <si>
    <t>UnSb_AN_BAg</t>
  </si>
  <si>
    <t>UnSb_AN_Hnd</t>
  </si>
  <si>
    <t>UnSb_AN_Info</t>
  </si>
  <si>
    <t>UnSb_AN_FEks</t>
  </si>
  <si>
    <t>UnSb_AN_FEma</t>
  </si>
  <si>
    <t>UnSb_AN_TPK</t>
  </si>
  <si>
    <t>UnSb_AN_Prv</t>
  </si>
  <si>
    <t>UnSb_AN_FETot</t>
  </si>
  <si>
    <t>UnSb_AN_ErhOvr</t>
  </si>
  <si>
    <t>UnSb_AN_BATot</t>
  </si>
  <si>
    <t>UnSb_AN_Fin</t>
  </si>
  <si>
    <t>UnSb_AN_ErhTot</t>
  </si>
  <si>
    <t>UnSb_AN_Land</t>
  </si>
  <si>
    <t>UnSb_AN_BAov</t>
  </si>
  <si>
    <t>UnSb_AN_BAo</t>
  </si>
  <si>
    <t>UnSb_AN_HR</t>
  </si>
  <si>
    <t>UnSb_AN_FEu</t>
  </si>
  <si>
    <t>UnSb_AN_Nrg</t>
  </si>
  <si>
    <t>UnSb_AN_TransTot</t>
  </si>
  <si>
    <t>UnSb_AN_Tot</t>
  </si>
  <si>
    <t>UnSb_AN_Off</t>
  </si>
  <si>
    <t>UnSb_AN_Indu</t>
  </si>
  <si>
    <t>UnSb_Ynh_BAg</t>
  </si>
  <si>
    <t>UnSb_Ynh_Hnd</t>
  </si>
  <si>
    <t>UnSb_Ynh_Info</t>
  </si>
  <si>
    <t>UnSb_Ynh_FEks</t>
  </si>
  <si>
    <t>UnSb_Ynh_FEma</t>
  </si>
  <si>
    <t>UnSb_Ynh_TPK</t>
  </si>
  <si>
    <t>UnSb_Ynh_Prv</t>
  </si>
  <si>
    <t>UnSb_Ynh_FETot</t>
  </si>
  <si>
    <t>UnSb_Ynh_ErhOvr</t>
  </si>
  <si>
    <t>UnSb_Ynh_BATot</t>
  </si>
  <si>
    <t>UnSb_Ynh_Fin</t>
  </si>
  <si>
    <t>UnSb_Ynh_ErhTot</t>
  </si>
  <si>
    <t>UnSb_Ynh_Land</t>
  </si>
  <si>
    <t>UnSb_Ynh_BAov</t>
  </si>
  <si>
    <t>UnSb_Ynh_BAo</t>
  </si>
  <si>
    <t>UnSb_Ynh_HR</t>
  </si>
  <si>
    <t>UnSb_Ynh_FEu</t>
  </si>
  <si>
    <t>UnSb_Ynh_Nrg</t>
  </si>
  <si>
    <t>UnSb_Ynh_TransTot</t>
  </si>
  <si>
    <t>UnSb_Ynh_Tot</t>
  </si>
  <si>
    <t>UnSb_Ynh_Off</t>
  </si>
  <si>
    <t>UnSb_Ynh_Indu</t>
  </si>
  <si>
    <t>UnSb_EtP_BAg</t>
  </si>
  <si>
    <t>UnSb_EtP_Hnd</t>
  </si>
  <si>
    <t>UnSb_EtP_Info</t>
  </si>
  <si>
    <t>UnSb_EtP_FEks</t>
  </si>
  <si>
    <t>UnSb_EtP_FEma</t>
  </si>
  <si>
    <t>UnSb_EtP_TPK</t>
  </si>
  <si>
    <t>UnSb_EtP_Prv</t>
  </si>
  <si>
    <t>UnSb_EtP_FETot</t>
  </si>
  <si>
    <t>UnSb_EtP_ErhOvr</t>
  </si>
  <si>
    <t>UnSb_EtP_BATot</t>
  </si>
  <si>
    <t>UnSb_EtP_Fin</t>
  </si>
  <si>
    <t>UnSb_EtP_ErhTot</t>
  </si>
  <si>
    <t>UnSb_EtP_Land</t>
  </si>
  <si>
    <t>UnSb_EtP_BAov</t>
  </si>
  <si>
    <t>UnSb_EtP_BAo</t>
  </si>
  <si>
    <t>UnSb_EtP_HR</t>
  </si>
  <si>
    <t>UnSb_EtP_FEu</t>
  </si>
  <si>
    <t>UnSb_EtP_Nrg</t>
  </si>
  <si>
    <t>UnSb_EtP_TransTot</t>
  </si>
  <si>
    <t>UnSb_EtP_Tot</t>
  </si>
  <si>
    <t>UnSb_EtP_Off</t>
  </si>
  <si>
    <t>UnSb_EtP_Indu</t>
  </si>
  <si>
    <t>Sgb_ADejd_GBL</t>
  </si>
  <si>
    <t>Sgb_Dejd_GBL</t>
  </si>
  <si>
    <t>Sgb_EjdAfv_GBL</t>
  </si>
  <si>
    <t>Sgb_EjdBD_GBL</t>
  </si>
  <si>
    <t>Sgb_EjdBDp_GBL</t>
  </si>
  <si>
    <t>Sgb_EjdTot_GBL</t>
  </si>
  <si>
    <t>Sgb_EjduK_GBL</t>
  </si>
  <si>
    <t>Sgb_EjduKp_GBL</t>
  </si>
  <si>
    <t>Sgb_Iejd_GBL</t>
  </si>
  <si>
    <t>Sgb_OevEjd_GBL</t>
  </si>
  <si>
    <t>Sgb_ReL_GBL</t>
  </si>
  <si>
    <t>Sgb_ReLejd_GBL</t>
  </si>
  <si>
    <t>Sgb_ReLoev_GBL</t>
  </si>
  <si>
    <t>Sgb_UDejd_GBL</t>
  </si>
  <si>
    <t>Snr_BBe_IngR</t>
  </si>
  <si>
    <t>Snr_BBu_IngR</t>
  </si>
  <si>
    <t>Snr_NedTot_IngR</t>
  </si>
  <si>
    <t>Snr_STe_IngR</t>
  </si>
  <si>
    <t>Snr_STu_IngR</t>
  </si>
  <si>
    <t>Snr_BBe_NedR</t>
  </si>
  <si>
    <t>Snr_BBu_NedR</t>
  </si>
  <si>
    <t>Snr_NedTot_NedR</t>
  </si>
  <si>
    <t>Snr_STe_NedR</t>
  </si>
  <si>
    <t>Snr_STu_NedR</t>
  </si>
  <si>
    <t>Snr_BBe_Tot</t>
  </si>
  <si>
    <t>Snr_BBu_Tot</t>
  </si>
  <si>
    <t>Snr_NedTot_Tot</t>
  </si>
  <si>
    <t>Snr_STe_Tot</t>
  </si>
  <si>
    <t>Snr_STu_Tot</t>
  </si>
  <si>
    <t>Sind_Ap_Ssi</t>
  </si>
  <si>
    <t>Sind_ApK_Ssi</t>
  </si>
  <si>
    <t>Sind_ApP_Ssi</t>
  </si>
  <si>
    <t>Sind_Bol_Ssi</t>
  </si>
  <si>
    <t>Sind_BolK_Ssi</t>
  </si>
  <si>
    <t>Sind_BolP_Ssi</t>
  </si>
  <si>
    <t>Sind_Bop_Ssi</t>
  </si>
  <si>
    <t>Sind_BopK_Ssi</t>
  </si>
  <si>
    <t>Sind_BopP_Ssi</t>
  </si>
  <si>
    <t>Sind_DsiA_Ssi</t>
  </si>
  <si>
    <t>Sind_DsiB_Ssi</t>
  </si>
  <si>
    <t>Sind_DsiK_Ssi</t>
  </si>
  <si>
    <t>Sind_DsiR_Ssi</t>
  </si>
  <si>
    <t>Sind_DsiS_Ssi</t>
  </si>
  <si>
    <t>Sind_Etab_Ssi</t>
  </si>
  <si>
    <t>Sind_Gev_Ssi</t>
  </si>
  <si>
    <t>Sind_Ind_Ssi</t>
  </si>
  <si>
    <t>Sind_Inv_Ssi</t>
  </si>
  <si>
    <t>Sind_Ivk_Ssi</t>
  </si>
  <si>
    <t>Sind_KaPe_Ssi</t>
  </si>
  <si>
    <t>Sind_KaPeK_Ssi</t>
  </si>
  <si>
    <t>Sind_KaPeP_Ssi</t>
  </si>
  <si>
    <t>Sind_Konj_Ssi</t>
  </si>
  <si>
    <t>Sind_Rp_Ssi</t>
  </si>
  <si>
    <t>Sind_RpK_Ssi</t>
  </si>
  <si>
    <t>Sind_RpP_Ssi</t>
  </si>
  <si>
    <t>Sind_SiTot_Ssi</t>
  </si>
  <si>
    <t>Sind_Sp_Ssi</t>
  </si>
  <si>
    <t>Sind_SpK_Ssi</t>
  </si>
  <si>
    <t>Sind_SpP_Ssi</t>
  </si>
  <si>
    <t>Sind_Udd_Ssi</t>
  </si>
  <si>
    <t>Ssb_Ant_BeK</t>
  </si>
  <si>
    <t>Ssb_Ind_BeK</t>
  </si>
  <si>
    <t>Ssb_Udl_BeK</t>
  </si>
  <si>
    <t>Ssb_Ant_BeTot</t>
  </si>
  <si>
    <t>Ssb_Ind_BeTot</t>
  </si>
  <si>
    <t>Ssb_Udl_BeTot</t>
  </si>
  <si>
    <t>Ssb_Ant_BeX</t>
  </si>
  <si>
    <t>Ssb_Ind_BeX</t>
  </si>
  <si>
    <t>Ssb_Udl_BeX</t>
  </si>
  <si>
    <t>Ssb_Ant_KrP</t>
  </si>
  <si>
    <t>Ssb_Ind_KrP</t>
  </si>
  <si>
    <t>Ssb_Udl_KrP</t>
  </si>
  <si>
    <t>Ssb_Ant_KrU</t>
  </si>
  <si>
    <t>Ssb_Ind_KrU</t>
  </si>
  <si>
    <t>Ssb_Udl_KrU</t>
  </si>
  <si>
    <t>Ssb_Ant_Ned</t>
  </si>
  <si>
    <t>Ssb_Ind_Ned</t>
  </si>
  <si>
    <t>Ssb_Udl_Ned</t>
  </si>
  <si>
    <t>Ssb_Ant_Ny</t>
  </si>
  <si>
    <t>Ssb_Ind_Ny</t>
  </si>
  <si>
    <t>Ssb_Udl_Ny</t>
  </si>
  <si>
    <t>NoBu_Off_Usf</t>
  </si>
  <si>
    <t>NoBu_Off_UTot</t>
  </si>
  <si>
    <t>NoBu_Off_Ub</t>
  </si>
  <si>
    <t>NoBu_Off_Usd</t>
  </si>
  <si>
    <t>NoBu_Erh_Usf</t>
  </si>
  <si>
    <t>NoBu_Erh_UTot</t>
  </si>
  <si>
    <t>NoBu_Erh_Ub</t>
  </si>
  <si>
    <t>NoBu_Erh_Usd</t>
  </si>
  <si>
    <t>NoBu_Pri_Usf</t>
  </si>
  <si>
    <t>NoBu_Pri_UTot</t>
  </si>
  <si>
    <t>NoBu_Pri_Ub</t>
  </si>
  <si>
    <t>NoBu_Pri_Usd</t>
  </si>
  <si>
    <t>123</t>
  </si>
  <si>
    <t>0</t>
  </si>
  <si>
    <t>75</t>
  </si>
  <si>
    <t>4</t>
  </si>
  <si>
    <t>1</t>
  </si>
  <si>
    <t>22</t>
  </si>
  <si>
    <t>gruppe</t>
  </si>
  <si>
    <t>kbsb_FbSv_BA</t>
  </si>
  <si>
    <t>kbsb_NoB_BA</t>
  </si>
  <si>
    <t>kbsb_OIV_BA</t>
  </si>
  <si>
    <t>kbsb_VSv_BA</t>
  </si>
  <si>
    <t>kbsb_FbSv_Ejd</t>
  </si>
  <si>
    <t>kbsb_NoB_Ejd</t>
  </si>
  <si>
    <t>kbsb_OIV_Ejd</t>
  </si>
  <si>
    <t>kbsb_VSv_Ejd</t>
  </si>
  <si>
    <t>kbsb_FbSv_ErhK</t>
  </si>
  <si>
    <t>kbsb_NoB_ErhK</t>
  </si>
  <si>
    <t>kbsb_OIV_ErhK</t>
  </si>
  <si>
    <t>kbsb_VSv_ErhK</t>
  </si>
  <si>
    <t>kbsb_FbSv_ErhTot</t>
  </si>
  <si>
    <t>kbsb_NoB_ErhTot</t>
  </si>
  <si>
    <t>kbsb_OIV_ErhTot</t>
  </si>
  <si>
    <t>kbsb_VSv_ErhTot</t>
  </si>
  <si>
    <t>kbsb_FbSv_Fin</t>
  </si>
  <si>
    <t>kbsb_NoB_Fin</t>
  </si>
  <si>
    <t>kbsb_OIV_Fin</t>
  </si>
  <si>
    <t>kbsb_VSv_Fin</t>
  </si>
  <si>
    <t>kbsb_FbSv_Hnd</t>
  </si>
  <si>
    <t>kbsb_NoB_Hnd</t>
  </si>
  <si>
    <t>kbsb_OIV_Hnd</t>
  </si>
  <si>
    <t>kbsb_VSv_Hnd</t>
  </si>
  <si>
    <t>kbsb_FbSv_Indu</t>
  </si>
  <si>
    <t>kbsb_NoB_Indu</t>
  </si>
  <si>
    <t>kbsb_OIV_Indu</t>
  </si>
  <si>
    <t>kbsb_VSv_Indu</t>
  </si>
  <si>
    <t>kbsb_FbSv_Info</t>
  </si>
  <si>
    <t>kbsb_NoB_Info</t>
  </si>
  <si>
    <t>kbsb_OIV_Info</t>
  </si>
  <si>
    <t>kbsb_VSv_Info</t>
  </si>
  <si>
    <t>kbsb_FbSv_Land</t>
  </si>
  <si>
    <t>kbsb_NoB_Land</t>
  </si>
  <si>
    <t>kbsb_OIV_Land</t>
  </si>
  <si>
    <t>kbsb_VSv_Land</t>
  </si>
  <si>
    <t>kbsb_FbSv_Nrg</t>
  </si>
  <si>
    <t>kbsb_NoB_Nrg</t>
  </si>
  <si>
    <t>kbsb_OIV_Nrg</t>
  </si>
  <si>
    <t>kbsb_VSv_Nrg</t>
  </si>
  <si>
    <t>kbsb_FbSv_Off</t>
  </si>
  <si>
    <t>kbsb_NoB_Off</t>
  </si>
  <si>
    <t>kbsb_OIV_Off</t>
  </si>
  <si>
    <t>kbsb_VSv_Off</t>
  </si>
  <si>
    <t>kbsb_FbSv_Ovr</t>
  </si>
  <si>
    <t>kbsb_NoB_Ovr</t>
  </si>
  <si>
    <t>kbsb_OIV_Ovr</t>
  </si>
  <si>
    <t>kbsb_VSv_Ovr</t>
  </si>
  <si>
    <t>kbsb_FbSv_Prv</t>
  </si>
  <si>
    <t>kbsb_NoB_Prv</t>
  </si>
  <si>
    <t>kbsb_OIV_Prv</t>
  </si>
  <si>
    <t>kbsb_VSv_Prv</t>
  </si>
  <si>
    <t>kbsb_FbSv_PrvK</t>
  </si>
  <si>
    <t>kbsb_NoB_PrvK</t>
  </si>
  <si>
    <t>kbsb_OIV_PrvK</t>
  </si>
  <si>
    <t>kbsb_VSv_PrvK</t>
  </si>
  <si>
    <t>kbsb_FbSv_Tot</t>
  </si>
  <si>
    <t>kbsb_NoB_Tot</t>
  </si>
  <si>
    <t>kbsb_OIV_Tot</t>
  </si>
  <si>
    <t>kbsb_VSv_Tot</t>
  </si>
  <si>
    <t>kbsb_FbSv_Trans</t>
  </si>
  <si>
    <t>kbsb_NoB_Trans</t>
  </si>
  <si>
    <t>kbsb_OIV_Trans</t>
  </si>
  <si>
    <t>kbsb_VSv_Trans</t>
  </si>
  <si>
    <t>2</t>
  </si>
  <si>
    <t>3</t>
  </si>
  <si>
    <t>1-3</t>
  </si>
  <si>
    <t>regnr</t>
  </si>
  <si>
    <t>navn</t>
  </si>
  <si>
    <t>BankNordik</t>
  </si>
  <si>
    <t>Betri Banki</t>
  </si>
  <si>
    <t>Nordoya Sparikassi</t>
  </si>
  <si>
    <t>Suduroyar Sparikassi</t>
  </si>
  <si>
    <t>Leasing Fyn Bank</t>
  </si>
  <si>
    <t>Sønderhå-Hørsted Sparekasse</t>
  </si>
  <si>
    <t>Klim Sparekasse</t>
  </si>
  <si>
    <t>Stadil Sparekasse</t>
  </si>
  <si>
    <t>Borbjerg Sparekasse</t>
  </si>
  <si>
    <t>Faster Andelskasse</t>
  </si>
  <si>
    <t>Andelskassen Fælleskassen</t>
  </si>
  <si>
    <t>Maj Bank</t>
  </si>
  <si>
    <t>Lån &amp; Spar Bank</t>
  </si>
  <si>
    <t>Sparekassen Sjælland-Fyn</t>
  </si>
  <si>
    <t>Dragsholm Sparekasse</t>
  </si>
  <si>
    <t>Middelfart Sparekasse</t>
  </si>
  <si>
    <t>Fynske Bank</t>
  </si>
  <si>
    <t>Rise Sparekasse</t>
  </si>
  <si>
    <t>Saxo Bank</t>
  </si>
  <si>
    <t>Danske Bank</t>
  </si>
  <si>
    <t>Arbejdernes Landsbank</t>
  </si>
  <si>
    <t>Danske Andelskassers Bank</t>
  </si>
  <si>
    <t>Møns Bank</t>
  </si>
  <si>
    <t>Lollands Bank</t>
  </si>
  <si>
    <t>Coop Bank</t>
  </si>
  <si>
    <t>Lægernes Bank</t>
  </si>
  <si>
    <t>Nordfyns Bank</t>
  </si>
  <si>
    <t>7140</t>
  </si>
  <si>
    <t>Djurslands Bank</t>
  </si>
  <si>
    <t>10676</t>
  </si>
  <si>
    <t>Hvidbjerg Bank</t>
  </si>
  <si>
    <t>PenSam Bank</t>
  </si>
  <si>
    <t>Ringkjøbing Landbobank.</t>
  </si>
  <si>
    <t>Vestjysk Bank</t>
  </si>
  <si>
    <t>1730</t>
  </si>
  <si>
    <t>Skjern Bank</t>
  </si>
  <si>
    <t>Jyske Bank</t>
  </si>
  <si>
    <t>Kreditbanken</t>
  </si>
  <si>
    <t>Sydbank</t>
  </si>
  <si>
    <t>Nykredit Bank</t>
  </si>
  <si>
    <t>Sparekassen Danmark</t>
  </si>
  <si>
    <t>Sparekassen Thy</t>
  </si>
  <si>
    <t>Frøslev-Mollerup Sparekasse</t>
  </si>
  <si>
    <t>Ekspres Bank</t>
  </si>
  <si>
    <t>Sparekassen Balling</t>
  </si>
  <si>
    <t>Sparekassen Kronjylland</t>
  </si>
  <si>
    <t>Rønde Sparekasse</t>
  </si>
  <si>
    <t>Spar Nord Bank</t>
  </si>
  <si>
    <t>Sparekassen Djursland</t>
  </si>
  <si>
    <t>Sparekassen for Nr. Nebel og Omegn</t>
  </si>
  <si>
    <t>Sydjysk Sparekasse</t>
  </si>
  <si>
    <t>Sparekassen Bredebro</t>
  </si>
  <si>
    <t>Frørup Andelskasse</t>
  </si>
  <si>
    <t>Merkur Andelskasse</t>
  </si>
  <si>
    <t>Lunar Bank</t>
  </si>
  <si>
    <t>Facit Bank</t>
  </si>
  <si>
    <t>kompasbank</t>
  </si>
  <si>
    <t>A</t>
  </si>
  <si>
    <t>B</t>
  </si>
  <si>
    <t>C</t>
  </si>
  <si>
    <t>D</t>
  </si>
  <si>
    <t>E</t>
  </si>
  <si>
    <t>F</t>
  </si>
  <si>
    <t>G</t>
  </si>
  <si>
    <t>Grønlandsbanken</t>
  </si>
  <si>
    <t>H</t>
  </si>
  <si>
    <t>J</t>
  </si>
  <si>
    <t>K</t>
  </si>
  <si>
    <t>L</t>
  </si>
  <si>
    <t>M</t>
  </si>
  <si>
    <t>N</t>
  </si>
  <si>
    <t>P</t>
  </si>
  <si>
    <t>R</t>
  </si>
  <si>
    <t>S</t>
  </si>
  <si>
    <t>V</t>
  </si>
  <si>
    <t>Gruppe 1 - Arb. kapital over 75 mia. kr.</t>
  </si>
  <si>
    <t>Institutter i alt:</t>
  </si>
  <si>
    <t>Gruppe 2 - Arb. kapital over 12 mia. kr.</t>
  </si>
  <si>
    <t>Gruppe 3 - Arb. kapital over 750 mio. kr.</t>
  </si>
  <si>
    <t>Gruppe 4 - Arb. kapital under 750 mio. kr.</t>
  </si>
  <si>
    <t>Gruppe 6 - Færøske Pengeinstitutter</t>
  </si>
  <si>
    <t>136489310</t>
  </si>
  <si>
    <t>11417151</t>
  </si>
  <si>
    <t>709</t>
  </si>
  <si>
    <t>684</t>
  </si>
  <si>
    <t>72</t>
  </si>
  <si>
    <t>43</t>
  </si>
  <si>
    <t>18</t>
  </si>
  <si>
    <t>3714742</t>
  </si>
  <si>
    <t>29117</t>
  </si>
  <si>
    <t>20262</t>
  </si>
  <si>
    <t>345785</t>
  </si>
  <si>
    <t>6396</t>
  </si>
  <si>
    <t>3507</t>
  </si>
  <si>
    <t>8029142</t>
  </si>
  <si>
    <t>632</t>
  </si>
  <si>
    <t>7586</t>
  </si>
  <si>
    <t>-6461</t>
  </si>
  <si>
    <t>183</t>
  </si>
  <si>
    <t>191767</t>
  </si>
  <si>
    <t>2798806</t>
  </si>
  <si>
    <t>Pengeinstitutter: Statistisk materiale 2023</t>
  </si>
  <si>
    <t>Puljeordninger - indgår ikke i denne version grundet mulig datafejl. Nu version uploades snarest.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</si>
</sst>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.&quot;;[Red]\-#,##0\ &quot;kr.&quot;"/>
    <numFmt numFmtId="43" formatCode="_-* #,##0.00_-;\-* #,##0.00_-;_-* &quot;-&quot;??_-;_-@_-"/>
    <numFmt numFmtId="164" formatCode="_-* #,##0_-;\-* #,##0_-;_-* &quot;-&quot;??_-;_-@_-"/>
    <numFmt numFmtId="165" formatCode="mm/dd/yyyy"/>
  </numFmts>
  <fonts count="33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color theme="1"/>
      <name val="Constantia"/>
    </font>
    <font>
      <b/>
      <sz val="22"/>
      <color rgb="FF990000"/>
      <name val="Constantia"/>
    </font>
    <font>
      <b/>
      <sz val="11"/>
      <color rgb="FF990000"/>
      <name val="Constantia"/>
    </font>
    <font>
      <b/>
      <sz val="16"/>
      <color rgb="FF990000"/>
      <name val="Constantia"/>
    </font>
    <font>
      <sz val="12"/>
      <color theme="1"/>
      <name val="Constantia"/>
    </font>
    <font>
      <sz val="10"/>
      <color theme="1"/>
      <name val="Constantia"/>
    </font>
    <font>
      <sz val="8"/>
      <color theme="4"/>
      <name val="Wingdings"/>
    </font>
    <font>
      <u/>
      <sz val="10"/>
      <color theme="10"/>
      <name val="Arial"/>
    </font>
    <font>
      <sz val="10"/>
      <color theme="10"/>
      <name val="Constantia"/>
    </font>
    <font>
      <u/>
      <sz val="10"/>
      <color theme="4"/>
      <name val="Arial"/>
    </font>
    <font>
      <b/>
      <sz val="11"/>
      <color theme="1"/>
      <name val="Constantia"/>
    </font>
    <font>
      <sz val="11"/>
      <color theme="1"/>
      <name val="Constantia"/>
    </font>
    <font>
      <b/>
      <sz val="18"/>
      <color theme="4"/>
      <name val="Constantia"/>
    </font>
    <font>
      <sz val="10"/>
      <color theme="1"/>
      <name val="Verdana"/>
    </font>
    <font>
      <b/>
      <sz val="10"/>
      <color theme="1"/>
      <name val="Verdana"/>
    </font>
    <font>
      <i/>
      <sz val="10"/>
      <color theme="1"/>
      <name val="Verdana"/>
    </font>
    <font>
      <b/>
      <sz val="11"/>
      <color theme="4"/>
      <name val="Verdana"/>
    </font>
    <font>
      <sz val="10"/>
      <color theme="1"/>
      <name val="Calibri"/>
    </font>
    <font>
      <b/>
      <sz val="18"/>
      <color theme="4"/>
      <name val="Verdana"/>
    </font>
    <font>
      <sz val="11"/>
      <color rgb="FF0070C0"/>
      <name val="Calibri"/>
    </font>
    <font>
      <sz val="10"/>
      <color rgb="FFFF0000"/>
      <name val="Verdana"/>
    </font>
    <font>
      <b/>
      <sz val="11"/>
      <color theme="1"/>
      <name val="Calibri"/>
    </font>
    <font>
      <i/>
      <sz val="11"/>
      <color rgb="FF7F7F7F"/>
      <name val="Calibri"/>
    </font>
    <font>
      <b/>
      <sz val="11"/>
      <color theme="4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color rgb="FFFF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2" fillId="0" borderId="0" applyFont="0" applyFill="0" applyBorder="0" applyAlignment="0" applyProtection="0"/>
  </cellStyleXfs>
  <cellXfs count="169">
    <xf numFmtId="0" fontId="0" fillId="0" borderId="0" xfId="0"/>
    <xf numFmtId="165" fontId="1" fillId="2" borderId="0" xfId="0" applyNumberFormat="1" applyFont="1" applyFill="1" applyProtection="1">
      <protection hidden="1"/>
    </xf>
    <xf numFmtId="165" fontId="2" fillId="3" borderId="0" xfId="0" applyNumberFormat="1" applyFont="1" applyFill="1" applyProtection="1">
      <protection hidden="1"/>
    </xf>
    <xf numFmtId="165" fontId="1" fillId="3" borderId="0" xfId="0" applyNumberFormat="1" applyFont="1" applyFill="1" applyProtection="1">
      <protection hidden="1"/>
    </xf>
    <xf numFmtId="165" fontId="3" fillId="2" borderId="0" xfId="0" applyNumberFormat="1" applyFont="1" applyFill="1" applyProtection="1">
      <protection hidden="1"/>
    </xf>
    <xf numFmtId="165" fontId="4" fillId="2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165" fontId="6" fillId="3" borderId="0" xfId="0" applyNumberFormat="1" applyFont="1" applyFill="1" applyProtection="1">
      <protection hidden="1"/>
    </xf>
    <xf numFmtId="165" fontId="7" fillId="3" borderId="0" xfId="0" applyNumberFormat="1" applyFont="1" applyFill="1" applyProtection="1">
      <protection hidden="1"/>
    </xf>
    <xf numFmtId="165" fontId="8" fillId="3" borderId="0" xfId="0" applyNumberFormat="1" applyFont="1" applyFill="1" applyAlignment="1" applyProtection="1">
      <alignment horizontal="right" vertical="center"/>
      <protection hidden="1"/>
    </xf>
    <xf numFmtId="165" fontId="9" fillId="3" borderId="0" xfId="0" applyNumberFormat="1" applyFont="1" applyFill="1" applyProtection="1">
      <protection hidden="1"/>
    </xf>
    <xf numFmtId="165" fontId="10" fillId="3" borderId="0" xfId="0" applyNumberFormat="1" applyFont="1" applyFill="1" applyProtection="1">
      <protection hidden="1"/>
    </xf>
    <xf numFmtId="165" fontId="11" fillId="3" borderId="0" xfId="0" applyNumberFormat="1" applyFont="1" applyFill="1" applyProtection="1">
      <protection hidden="1"/>
    </xf>
    <xf numFmtId="165" fontId="5" fillId="3" borderId="0" xfId="0" applyNumberFormat="1" applyFont="1" applyFill="1" applyAlignment="1" applyProtection="1">
      <alignment horizontal="left"/>
      <protection hidden="1"/>
    </xf>
    <xf numFmtId="165" fontId="12" fillId="3" borderId="0" xfId="0" applyNumberFormat="1" applyFont="1" applyFill="1" applyProtection="1">
      <protection hidden="1"/>
    </xf>
    <xf numFmtId="165" fontId="13" fillId="3" borderId="0" xfId="0" applyNumberFormat="1" applyFont="1" applyFill="1" applyProtection="1">
      <protection hidden="1"/>
    </xf>
    <xf numFmtId="165" fontId="9" fillId="0" borderId="0" xfId="0" applyNumberFormat="1" applyFont="1" applyProtection="1">
      <protection hidden="1"/>
    </xf>
    <xf numFmtId="3" fontId="1" fillId="0" borderId="0" xfId="0" applyNumberFormat="1" applyFont="1"/>
    <xf numFmtId="165" fontId="15" fillId="3" borderId="1" xfId="0" applyNumberFormat="1" applyFont="1" applyFill="1" applyBorder="1" applyAlignment="1" applyProtection="1">
      <alignment horizontal="left" vertical="center"/>
      <protection hidden="1"/>
    </xf>
    <xf numFmtId="165" fontId="16" fillId="3" borderId="1" xfId="0" applyNumberFormat="1" applyFont="1" applyFill="1" applyBorder="1" applyAlignment="1" applyProtection="1">
      <alignment horizontal="left" vertical="center"/>
      <protection hidden="1"/>
    </xf>
    <xf numFmtId="165" fontId="15" fillId="5" borderId="0" xfId="0" applyNumberFormat="1" applyFont="1" applyFill="1" applyAlignment="1" applyProtection="1">
      <alignment horizontal="center" vertical="center"/>
      <protection hidden="1"/>
    </xf>
    <xf numFmtId="165" fontId="1" fillId="0" borderId="0" xfId="0" applyNumberFormat="1" applyFont="1" applyProtection="1">
      <protection hidden="1"/>
    </xf>
    <xf numFmtId="165" fontId="15" fillId="0" borderId="1" xfId="0" applyNumberFormat="1" applyFont="1" applyBorder="1" applyAlignment="1" applyProtection="1">
      <alignment horizontal="center" vertical="center"/>
      <protection hidden="1"/>
    </xf>
    <xf numFmtId="165" fontId="1" fillId="3" borderId="1" xfId="0" applyNumberFormat="1" applyFont="1" applyFill="1" applyBorder="1" applyProtection="1">
      <protection hidden="1"/>
    </xf>
    <xf numFmtId="165" fontId="15" fillId="3" borderId="1" xfId="0" applyNumberFormat="1" applyFont="1" applyFill="1" applyBorder="1" applyProtection="1">
      <protection hidden="1"/>
    </xf>
    <xf numFmtId="6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5" fillId="0" borderId="1" xfId="0" applyNumberFormat="1" applyFont="1" applyBorder="1" applyAlignment="1" applyProtection="1">
      <alignment horizontal="right" vertical="center"/>
      <protection hidden="1"/>
    </xf>
    <xf numFmtId="165" fontId="17" fillId="0" borderId="0" xfId="0" applyNumberFormat="1" applyFont="1" applyAlignment="1" applyProtection="1">
      <alignment horizontal="center" vertical="center"/>
      <protection hidden="1"/>
    </xf>
    <xf numFmtId="165" fontId="17" fillId="0" borderId="0" xfId="0" applyNumberFormat="1" applyFont="1" applyAlignment="1" applyProtection="1">
      <alignment horizontal="right" vertical="top"/>
      <protection hidden="1"/>
    </xf>
    <xf numFmtId="165" fontId="15" fillId="3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/>
    <xf numFmtId="165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5" fillId="3" borderId="1" xfId="0" applyNumberFormat="1" applyFont="1" applyFill="1" applyBorder="1" applyAlignment="1" applyProtection="1">
      <alignment horizontal="right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65" fontId="17" fillId="0" borderId="0" xfId="0" applyNumberFormat="1" applyFont="1" applyAlignment="1" applyProtection="1">
      <alignment horizontal="right" vertical="center"/>
      <protection hidden="1"/>
    </xf>
    <xf numFmtId="165" fontId="15" fillId="3" borderId="8" xfId="0" applyNumberFormat="1" applyFont="1" applyFill="1" applyBorder="1" applyAlignment="1" applyProtection="1">
      <alignment horizontal="left" vertical="center"/>
      <protection hidden="1"/>
    </xf>
    <xf numFmtId="165" fontId="15" fillId="3" borderId="9" xfId="0" applyNumberFormat="1" applyFont="1" applyFill="1" applyBorder="1" applyAlignment="1" applyProtection="1">
      <alignment horizontal="center" vertical="center" wrapText="1"/>
      <protection hidden="1"/>
    </xf>
    <xf numFmtId="165" fontId="16" fillId="3" borderId="10" xfId="0" applyNumberFormat="1" applyFont="1" applyFill="1" applyBorder="1" applyAlignment="1" applyProtection="1">
      <alignment vertical="center"/>
      <protection hidden="1"/>
    </xf>
    <xf numFmtId="165" fontId="15" fillId="3" borderId="11" xfId="0" applyNumberFormat="1" applyFont="1" applyFill="1" applyBorder="1" applyAlignment="1" applyProtection="1">
      <alignment horizontal="left" vertical="center"/>
      <protection hidden="1"/>
    </xf>
    <xf numFmtId="4" fontId="15" fillId="0" borderId="9" xfId="0" applyNumberFormat="1" applyFont="1" applyBorder="1" applyAlignment="1" applyProtection="1">
      <alignment horizontal="right" vertical="center"/>
      <protection hidden="1"/>
    </xf>
    <xf numFmtId="165" fontId="1" fillId="0" borderId="12" xfId="0" applyNumberFormat="1" applyFont="1" applyBorder="1" applyProtection="1">
      <protection hidden="1"/>
    </xf>
    <xf numFmtId="165" fontId="16" fillId="2" borderId="0" xfId="0" applyNumberFormat="1" applyFont="1" applyFill="1" applyAlignment="1" applyProtection="1">
      <alignment horizontal="left" vertical="center"/>
      <protection hidden="1"/>
    </xf>
    <xf numFmtId="165" fontId="17" fillId="2" borderId="0" xfId="0" applyNumberFormat="1" applyFont="1" applyFill="1" applyAlignment="1" applyProtection="1">
      <alignment horizontal="right" vertical="top"/>
      <protection hidden="1"/>
    </xf>
    <xf numFmtId="165" fontId="15" fillId="2" borderId="0" xfId="0" applyNumberFormat="1" applyFont="1" applyFill="1" applyAlignment="1" applyProtection="1">
      <alignment horizontal="center" vertical="center"/>
      <protection hidden="1"/>
    </xf>
    <xf numFmtId="165" fontId="1" fillId="3" borderId="13" xfId="0" applyNumberFormat="1" applyFont="1" applyFill="1" applyBorder="1" applyProtection="1">
      <protection hidden="1"/>
    </xf>
    <xf numFmtId="165" fontId="15" fillId="3" borderId="14" xfId="0" applyNumberFormat="1" applyFont="1" applyFill="1" applyBorder="1" applyAlignment="1" applyProtection="1">
      <alignment horizontal="left" vertical="center"/>
      <protection hidden="1"/>
    </xf>
    <xf numFmtId="165" fontId="18" fillId="2" borderId="0" xfId="0" applyNumberFormat="1" applyFont="1" applyFill="1" applyAlignment="1" applyProtection="1">
      <alignment vertical="center"/>
      <protection hidden="1"/>
    </xf>
    <xf numFmtId="165" fontId="19" fillId="0" borderId="0" xfId="0" applyNumberFormat="1" applyFont="1" applyProtection="1">
      <protection hidden="1"/>
    </xf>
    <xf numFmtId="165" fontId="15" fillId="2" borderId="0" xfId="0" applyNumberFormat="1" applyFont="1" applyFill="1" applyAlignment="1" applyProtection="1">
      <alignment horizontal="left" vertical="center"/>
      <protection hidden="1"/>
    </xf>
    <xf numFmtId="165" fontId="15" fillId="3" borderId="1" xfId="0" applyNumberFormat="1" applyFont="1" applyFill="1" applyBorder="1" applyAlignment="1" applyProtection="1">
      <alignment horizontal="left" vertical="center" wrapText="1"/>
      <protection hidden="1"/>
    </xf>
    <xf numFmtId="165" fontId="16" fillId="3" borderId="1" xfId="0" applyNumberFormat="1" applyFont="1" applyFill="1" applyBorder="1" applyAlignment="1" applyProtection="1">
      <alignment horizontal="left" vertical="center" wrapText="1"/>
      <protection hidden="1"/>
    </xf>
    <xf numFmtId="165" fontId="15" fillId="2" borderId="0" xfId="0" applyNumberFormat="1" applyFont="1" applyFill="1" applyAlignment="1" applyProtection="1">
      <alignment horizontal="left" vertical="center" wrapText="1"/>
      <protection hidden="1"/>
    </xf>
    <xf numFmtId="165" fontId="16" fillId="2" borderId="0" xfId="0" applyNumberFormat="1" applyFont="1" applyFill="1" applyAlignment="1" applyProtection="1">
      <alignment horizontal="left" vertical="center" wrapText="1"/>
      <protection hidden="1"/>
    </xf>
    <xf numFmtId="165" fontId="15" fillId="2" borderId="0" xfId="0" applyNumberFormat="1" applyFont="1" applyFill="1" applyAlignment="1" applyProtection="1">
      <alignment horizontal="center" vertical="center" wrapText="1"/>
      <protection hidden="1"/>
    </xf>
    <xf numFmtId="165" fontId="15" fillId="3" borderId="17" xfId="0" applyNumberFormat="1" applyFont="1" applyFill="1" applyBorder="1" applyAlignment="1" applyProtection="1">
      <alignment horizontal="left" vertical="center"/>
      <protection hidden="1"/>
    </xf>
    <xf numFmtId="165" fontId="20" fillId="4" borderId="16" xfId="0" applyNumberFormat="1" applyFont="1" applyFill="1" applyBorder="1" applyAlignment="1" applyProtection="1">
      <alignment horizontal="left" vertical="center"/>
      <protection hidden="1"/>
    </xf>
    <xf numFmtId="165" fontId="20" fillId="0" borderId="18" xfId="0" applyNumberFormat="1" applyFont="1" applyBorder="1" applyAlignment="1" applyProtection="1">
      <alignment horizontal="left" vertical="center"/>
      <protection hidden="1"/>
    </xf>
    <xf numFmtId="165" fontId="15" fillId="0" borderId="2" xfId="0" applyNumberFormat="1" applyFont="1" applyBorder="1" applyAlignment="1" applyProtection="1">
      <alignment horizontal="center" vertical="center"/>
      <protection hidden="1"/>
    </xf>
    <xf numFmtId="165" fontId="15" fillId="0" borderId="18" xfId="0" applyNumberFormat="1" applyFont="1" applyBorder="1" applyAlignment="1" applyProtection="1">
      <alignment horizontal="left" vertical="center"/>
      <protection hidden="1"/>
    </xf>
    <xf numFmtId="165" fontId="16" fillId="3" borderId="14" xfId="0" applyNumberFormat="1" applyFont="1" applyFill="1" applyBorder="1" applyAlignment="1" applyProtection="1">
      <alignment horizontal="left" vertical="center"/>
      <protection hidden="1"/>
    </xf>
    <xf numFmtId="165" fontId="16" fillId="0" borderId="18" xfId="0" applyNumberFormat="1" applyFont="1" applyBorder="1" applyAlignment="1" applyProtection="1">
      <alignment horizontal="left" vertical="center"/>
      <protection hidden="1"/>
    </xf>
    <xf numFmtId="165" fontId="15" fillId="3" borderId="2" xfId="0" applyNumberFormat="1" applyFont="1" applyFill="1" applyBorder="1" applyAlignment="1" applyProtection="1">
      <alignment horizontal="left" vertical="center"/>
      <protection hidden="1"/>
    </xf>
    <xf numFmtId="165" fontId="15" fillId="3" borderId="19" xfId="0" applyNumberFormat="1" applyFont="1" applyFill="1" applyBorder="1" applyAlignment="1" applyProtection="1">
      <alignment horizontal="left" vertical="center"/>
      <protection hidden="1"/>
    </xf>
    <xf numFmtId="165" fontId="15" fillId="3" borderId="20" xfId="0" applyNumberFormat="1" applyFont="1" applyFill="1" applyBorder="1" applyAlignment="1" applyProtection="1">
      <alignment horizontal="left" vertical="center"/>
      <protection hidden="1"/>
    </xf>
    <xf numFmtId="165" fontId="15" fillId="3" borderId="21" xfId="0" applyNumberFormat="1" applyFont="1" applyFill="1" applyBorder="1" applyAlignment="1" applyProtection="1">
      <alignment horizontal="left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20" fillId="4" borderId="1" xfId="0" applyNumberFormat="1" applyFont="1" applyFill="1" applyBorder="1" applyAlignment="1" applyProtection="1">
      <alignment horizontal="left" vertical="center"/>
      <protection hidden="1"/>
    </xf>
    <xf numFmtId="165" fontId="17" fillId="0" borderId="0" xfId="0" applyNumberFormat="1" applyFont="1" applyAlignment="1" applyProtection="1">
      <alignment horizontal="right"/>
      <protection hidden="1"/>
    </xf>
    <xf numFmtId="165" fontId="21" fillId="0" borderId="0" xfId="0" applyNumberFormat="1" applyFont="1" applyProtection="1">
      <protection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165" fontId="15" fillId="3" borderId="17" xfId="0" applyNumberFormat="1" applyFont="1" applyFill="1" applyBorder="1" applyAlignment="1" applyProtection="1">
      <alignment horizontal="center" vertical="center" wrapText="1"/>
      <protection hidden="1"/>
    </xf>
    <xf numFmtId="165" fontId="16" fillId="3" borderId="13" xfId="0" applyNumberFormat="1" applyFont="1" applyFill="1" applyBorder="1" applyAlignment="1" applyProtection="1">
      <alignment vertical="center"/>
      <protection hidden="1"/>
    </xf>
    <xf numFmtId="165" fontId="15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16" fillId="3" borderId="21" xfId="0" applyNumberFormat="1" applyFont="1" applyFill="1" applyBorder="1" applyAlignment="1" applyProtection="1">
      <alignment horizontal="left" vertical="center"/>
      <protection hidden="1"/>
    </xf>
    <xf numFmtId="165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22" fillId="3" borderId="1" xfId="0" applyNumberFormat="1" applyFont="1" applyFill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center"/>
      <protection hidden="1"/>
    </xf>
    <xf numFmtId="165" fontId="22" fillId="3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right"/>
      <protection hidden="1"/>
    </xf>
    <xf numFmtId="165" fontId="16" fillId="3" borderId="0" xfId="0" applyNumberFormat="1" applyFont="1" applyFill="1" applyAlignment="1" applyProtection="1">
      <alignment horizontal="center" vertical="center" wrapText="1"/>
      <protection hidden="1"/>
    </xf>
    <xf numFmtId="165" fontId="15" fillId="3" borderId="0" xfId="0" applyNumberFormat="1" applyFont="1" applyFill="1" applyAlignment="1" applyProtection="1">
      <alignment horizontal="center" vertical="center" wrapText="1"/>
      <protection hidden="1"/>
    </xf>
    <xf numFmtId="165" fontId="15" fillId="0" borderId="0" xfId="0" applyNumberFormat="1" applyFont="1" applyProtection="1"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6" fillId="3" borderId="1" xfId="0" applyNumberFormat="1" applyFont="1" applyFill="1" applyBorder="1" applyAlignment="1" applyProtection="1">
      <alignment horizontal="left" vertical="center"/>
      <protection hidden="1"/>
    </xf>
    <xf numFmtId="164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16" fillId="3" borderId="1" xfId="0" applyNumberFormat="1" applyFont="1" applyFill="1" applyBorder="1" applyAlignment="1" applyProtection="1">
      <alignment horizontal="center" vertical="center"/>
      <protection hidden="1"/>
    </xf>
    <xf numFmtId="165" fontId="24" fillId="0" borderId="0" xfId="0" applyNumberFormat="1" applyFont="1" applyProtection="1">
      <protection hidden="1"/>
    </xf>
    <xf numFmtId="165" fontId="23" fillId="0" borderId="0" xfId="0" applyNumberFormat="1" applyFont="1" applyProtection="1">
      <protection hidden="1"/>
    </xf>
    <xf numFmtId="165" fontId="15" fillId="4" borderId="2" xfId="0" applyNumberFormat="1" applyFont="1" applyFill="1" applyBorder="1" applyAlignment="1" applyProtection="1">
      <alignment vertical="center" wrapText="1"/>
      <protection hidden="1"/>
    </xf>
    <xf numFmtId="165" fontId="15" fillId="4" borderId="3" xfId="0" applyNumberFormat="1" applyFont="1" applyFill="1" applyBorder="1" applyAlignment="1" applyProtection="1">
      <alignment vertical="center" wrapText="1"/>
      <protection hidden="1"/>
    </xf>
    <xf numFmtId="165" fontId="15" fillId="4" borderId="4" xfId="0" applyNumberFormat="1" applyFont="1" applyFill="1" applyBorder="1" applyAlignment="1" applyProtection="1">
      <alignment vertical="center" wrapText="1"/>
      <protection hidden="1"/>
    </xf>
    <xf numFmtId="165" fontId="23" fillId="0" borderId="1" xfId="0" applyNumberFormat="1" applyFont="1" applyBorder="1" applyProtection="1">
      <protection hidden="1"/>
    </xf>
    <xf numFmtId="165" fontId="1" fillId="0" borderId="1" xfId="0" applyNumberFormat="1" applyFont="1" applyBorder="1" applyProtection="1">
      <protection hidden="1"/>
    </xf>
    <xf numFmtId="165" fontId="23" fillId="3" borderId="0" xfId="0" applyNumberFormat="1" applyFont="1" applyFill="1" applyAlignment="1" applyProtection="1">
      <alignment horizontal="center"/>
      <protection hidden="1"/>
    </xf>
    <xf numFmtId="165" fontId="14" fillId="4" borderId="18" xfId="0" applyNumberFormat="1" applyFont="1" applyFill="1" applyBorder="1" applyAlignment="1" applyProtection="1">
      <alignment vertical="center"/>
      <protection hidden="1"/>
    </xf>
    <xf numFmtId="165" fontId="14" fillId="4" borderId="0" xfId="0" applyNumberFormat="1" applyFont="1" applyFill="1" applyAlignment="1" applyProtection="1">
      <alignment vertical="center"/>
      <protection hidden="1"/>
    </xf>
    <xf numFmtId="165" fontId="1" fillId="3" borderId="24" xfId="0" applyNumberFormat="1" applyFont="1" applyFill="1" applyBorder="1" applyAlignment="1" applyProtection="1">
      <alignment horizontal="left"/>
      <protection hidden="1"/>
    </xf>
    <xf numFmtId="165" fontId="1" fillId="3" borderId="24" xfId="0" applyNumberFormat="1" applyFont="1" applyFill="1" applyBorder="1"/>
    <xf numFmtId="165" fontId="1" fillId="3" borderId="0" xfId="0" applyNumberFormat="1" applyFont="1" applyFill="1"/>
    <xf numFmtId="165" fontId="1" fillId="3" borderId="25" xfId="0" applyNumberFormat="1" applyFont="1" applyFill="1" applyBorder="1"/>
    <xf numFmtId="165" fontId="1" fillId="3" borderId="26" xfId="0" applyNumberFormat="1" applyFont="1" applyFill="1" applyBorder="1"/>
    <xf numFmtId="165" fontId="1" fillId="3" borderId="27" xfId="0" applyNumberFormat="1" applyFont="1" applyFill="1" applyBorder="1"/>
    <xf numFmtId="165" fontId="1" fillId="3" borderId="28" xfId="0" applyNumberFormat="1" applyFont="1" applyFill="1" applyBorder="1"/>
    <xf numFmtId="165" fontId="1" fillId="0" borderId="0" xfId="0" applyNumberFormat="1" applyFont="1" applyAlignment="1">
      <alignment horizontal="right"/>
    </xf>
    <xf numFmtId="165" fontId="23" fillId="3" borderId="29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 vertical="center"/>
    </xf>
    <xf numFmtId="1" fontId="1" fillId="3" borderId="27" xfId="0" applyNumberFormat="1" applyFont="1" applyFill="1" applyBorder="1" applyAlignment="1">
      <alignment horizontal="right" vertical="center"/>
    </xf>
    <xf numFmtId="165" fontId="25" fillId="4" borderId="0" xfId="0" applyNumberFormat="1" applyFont="1" applyFill="1" applyAlignment="1" applyProtection="1">
      <alignment horizontal="right" vertical="center"/>
      <protection hidden="1"/>
    </xf>
    <xf numFmtId="165" fontId="1" fillId="3" borderId="0" xfId="0" applyNumberFormat="1" applyFont="1" applyFill="1" applyAlignment="1" applyProtection="1">
      <alignment horizontal="right"/>
      <protection hidden="1"/>
    </xf>
    <xf numFmtId="1" fontId="1" fillId="3" borderId="0" xfId="0" applyNumberFormat="1" applyFont="1" applyFill="1" applyAlignment="1" applyProtection="1">
      <alignment horizontal="right" vertical="center"/>
      <protection hidden="1"/>
    </xf>
    <xf numFmtId="165" fontId="23" fillId="3" borderId="30" xfId="0" applyNumberFormat="1" applyFont="1" applyFill="1" applyBorder="1" applyAlignment="1" applyProtection="1">
      <alignment horizontal="left"/>
      <protection hidden="1"/>
    </xf>
    <xf numFmtId="165" fontId="23" fillId="3" borderId="29" xfId="0" applyNumberFormat="1" applyFont="1" applyFill="1" applyBorder="1"/>
    <xf numFmtId="165" fontId="1" fillId="3" borderId="0" xfId="0" applyNumberFormat="1" applyFont="1" applyFill="1" applyAlignment="1" applyProtection="1">
      <alignment horizontal="left"/>
      <protection hidden="1"/>
    </xf>
    <xf numFmtId="165" fontId="26" fillId="3" borderId="24" xfId="0" applyNumberFormat="1" applyFont="1" applyFill="1" applyBorder="1" applyProtection="1">
      <protection hidden="1"/>
    </xf>
    <xf numFmtId="165" fontId="26" fillId="3" borderId="0" xfId="0" applyNumberFormat="1" applyFont="1" applyFill="1" applyProtection="1">
      <protection hidden="1"/>
    </xf>
    <xf numFmtId="165" fontId="27" fillId="0" borderId="0" xfId="0" applyNumberFormat="1" applyFont="1" applyAlignment="1" applyProtection="1">
      <alignment horizontal="left"/>
      <protection hidden="1"/>
    </xf>
    <xf numFmtId="165" fontId="19" fillId="0" borderId="0" xfId="0" applyNumberFormat="1" applyFont="1" applyAlignment="1" applyProtection="1">
      <alignment horizontal="left"/>
      <protection hidden="1"/>
    </xf>
    <xf numFmtId="165" fontId="1" fillId="0" borderId="0" xfId="0" applyNumberFormat="1" applyFont="1"/>
    <xf numFmtId="165" fontId="28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1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49" fontId="23" fillId="0" borderId="0" xfId="0" applyNumberFormat="1" applyFont="1" applyProtection="1">
      <protection hidden="1"/>
    </xf>
    <xf numFmtId="1" fontId="23" fillId="3" borderId="31" xfId="0" applyNumberFormat="1" applyFont="1" applyFill="1" applyBorder="1"/>
    <xf numFmtId="1" fontId="1" fillId="3" borderId="25" xfId="0" applyNumberFormat="1" applyFont="1" applyFill="1" applyBorder="1" applyAlignment="1" applyProtection="1">
      <alignment horizontal="left"/>
      <protection hidden="1"/>
    </xf>
    <xf numFmtId="1" fontId="1" fillId="3" borderId="25" xfId="0" applyNumberFormat="1" applyFont="1" applyFill="1" applyBorder="1"/>
    <xf numFmtId="1" fontId="26" fillId="3" borderId="25" xfId="0" applyNumberFormat="1" applyFont="1" applyFill="1" applyBorder="1" applyProtection="1">
      <protection hidden="1"/>
    </xf>
    <xf numFmtId="43" fontId="1" fillId="0" borderId="1" xfId="1" applyFont="1" applyBorder="1" applyAlignment="1" applyProtection="1">
      <alignment horizontal="right"/>
      <protection hidden="1"/>
    </xf>
    <xf numFmtId="0" fontId="1" fillId="3" borderId="0" xfId="0" applyFont="1" applyFill="1" applyProtection="1">
      <protection hidden="1"/>
    </xf>
    <xf numFmtId="165" fontId="14" fillId="4" borderId="1" xfId="0" applyNumberFormat="1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Protection="1">
      <protection hidden="1"/>
    </xf>
    <xf numFmtId="165" fontId="14" fillId="4" borderId="2" xfId="0" applyNumberFormat="1" applyFont="1" applyFill="1" applyBorder="1" applyAlignment="1" applyProtection="1">
      <alignment horizontal="left" vertical="center"/>
      <protection hidden="1"/>
    </xf>
    <xf numFmtId="165" fontId="14" fillId="4" borderId="3" xfId="0" applyNumberFormat="1" applyFont="1" applyFill="1" applyBorder="1" applyAlignment="1" applyProtection="1">
      <alignment horizontal="left" vertical="center"/>
      <protection hidden="1"/>
    </xf>
    <xf numFmtId="165" fontId="14" fillId="4" borderId="4" xfId="0" applyNumberFormat="1" applyFont="1" applyFill="1" applyBorder="1" applyAlignment="1" applyProtection="1">
      <alignment horizontal="left" vertical="center"/>
      <protection hidden="1"/>
    </xf>
    <xf numFmtId="165" fontId="14" fillId="4" borderId="1" xfId="0" applyNumberFormat="1" applyFont="1" applyFill="1" applyBorder="1" applyAlignment="1" applyProtection="1">
      <alignment horizontal="left" vertical="center"/>
      <protection hidden="1"/>
    </xf>
    <xf numFmtId="165" fontId="1" fillId="0" borderId="0" xfId="0" applyNumberFormat="1" applyFont="1" applyAlignment="1" applyProtection="1">
      <alignment horizontal="left" wrapText="1"/>
      <protection hidden="1"/>
    </xf>
    <xf numFmtId="165" fontId="14" fillId="4" borderId="5" xfId="0" applyNumberFormat="1" applyFont="1" applyFill="1" applyBorder="1" applyAlignment="1" applyProtection="1">
      <alignment horizontal="left" vertical="center"/>
      <protection hidden="1"/>
    </xf>
    <xf numFmtId="165" fontId="14" fillId="4" borderId="6" xfId="0" applyNumberFormat="1" applyFont="1" applyFill="1" applyBorder="1" applyAlignment="1" applyProtection="1">
      <alignment horizontal="left" vertical="center"/>
      <protection hidden="1"/>
    </xf>
    <xf numFmtId="165" fontId="14" fillId="4" borderId="7" xfId="0" applyNumberFormat="1" applyFont="1" applyFill="1" applyBorder="1" applyAlignment="1" applyProtection="1">
      <alignment horizontal="left" vertical="center"/>
      <protection hidden="1"/>
    </xf>
    <xf numFmtId="165" fontId="14" fillId="4" borderId="15" xfId="0" applyNumberFormat="1" applyFont="1" applyFill="1" applyBorder="1" applyAlignment="1" applyProtection="1">
      <alignment horizontal="left" vertical="center"/>
      <protection hidden="1"/>
    </xf>
    <xf numFmtId="165" fontId="14" fillId="4" borderId="16" xfId="0" applyNumberFormat="1" applyFont="1" applyFill="1" applyBorder="1" applyAlignment="1" applyProtection="1">
      <alignment horizontal="left" vertical="center"/>
      <protection hidden="1"/>
    </xf>
    <xf numFmtId="165" fontId="16" fillId="3" borderId="3" xfId="0" applyNumberFormat="1" applyFont="1" applyFill="1" applyBorder="1" applyAlignment="1" applyProtection="1">
      <alignment horizontal="left" vertical="center"/>
      <protection hidden="1"/>
    </xf>
    <xf numFmtId="165" fontId="16" fillId="3" borderId="2" xfId="0" applyNumberFormat="1" applyFont="1" applyFill="1" applyBorder="1" applyAlignment="1" applyProtection="1">
      <alignment horizontal="left" vertical="center" wrapText="1"/>
      <protection hidden="1"/>
    </xf>
    <xf numFmtId="165" fontId="16" fillId="3" borderId="4" xfId="0" applyNumberFormat="1" applyFont="1" applyFill="1" applyBorder="1" applyAlignment="1" applyProtection="1">
      <alignment horizontal="left" vertical="center" wrapText="1"/>
      <protection hidden="1"/>
    </xf>
    <xf numFmtId="165" fontId="16" fillId="3" borderId="2" xfId="0" applyNumberFormat="1" applyFont="1" applyFill="1" applyBorder="1" applyAlignment="1" applyProtection="1">
      <alignment horizontal="left" vertical="center"/>
      <protection hidden="1"/>
    </xf>
    <xf numFmtId="165" fontId="16" fillId="3" borderId="4" xfId="0" applyNumberFormat="1" applyFont="1" applyFill="1" applyBorder="1" applyAlignment="1" applyProtection="1">
      <alignment horizontal="left" vertical="center"/>
      <protection hidden="1"/>
    </xf>
    <xf numFmtId="165" fontId="14" fillId="4" borderId="2" xfId="0" applyNumberFormat="1" applyFont="1" applyFill="1" applyBorder="1" applyAlignment="1" applyProtection="1">
      <alignment horizontal="left" vertical="center" wrapText="1"/>
      <protection hidden="1"/>
    </xf>
    <xf numFmtId="165" fontId="14" fillId="4" borderId="3" xfId="0" applyNumberFormat="1" applyFont="1" applyFill="1" applyBorder="1" applyAlignment="1" applyProtection="1">
      <alignment horizontal="left" vertical="center" wrapText="1"/>
      <protection hidden="1"/>
    </xf>
    <xf numFmtId="165" fontId="14" fillId="4" borderId="4" xfId="0" applyNumberFormat="1" applyFont="1" applyFill="1" applyBorder="1" applyAlignment="1" applyProtection="1">
      <alignment horizontal="left" vertical="center" wrapText="1"/>
      <protection hidden="1"/>
    </xf>
    <xf numFmtId="165" fontId="14" fillId="4" borderId="22" xfId="0" applyNumberFormat="1" applyFont="1" applyFill="1" applyBorder="1" applyAlignment="1" applyProtection="1">
      <alignment horizontal="left" vertical="center" wrapText="1"/>
      <protection hidden="1"/>
    </xf>
    <xf numFmtId="165" fontId="14" fillId="4" borderId="23" xfId="0" applyNumberFormat="1" applyFont="1" applyFill="1" applyBorder="1" applyAlignment="1" applyProtection="1">
      <alignment horizontal="left" vertical="center" wrapText="1"/>
      <protection hidden="1"/>
    </xf>
    <xf numFmtId="165" fontId="15" fillId="4" borderId="2" xfId="0" applyNumberFormat="1" applyFont="1" applyFill="1" applyBorder="1" applyAlignment="1" applyProtection="1">
      <alignment horizontal="left" vertical="center" wrapText="1"/>
      <protection hidden="1"/>
    </xf>
    <xf numFmtId="165" fontId="15" fillId="4" borderId="3" xfId="0" applyNumberFormat="1" applyFont="1" applyFill="1" applyBorder="1" applyAlignment="1" applyProtection="1">
      <alignment horizontal="left" vertical="center"/>
      <protection hidden="1"/>
    </xf>
    <xf numFmtId="165" fontId="15" fillId="4" borderId="4" xfId="0" applyNumberFormat="1" applyFont="1" applyFill="1" applyBorder="1" applyAlignment="1" applyProtection="1">
      <alignment horizontal="left" vertical="center"/>
      <protection hidden="1"/>
    </xf>
    <xf numFmtId="165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8" xfId="0" applyNumberFormat="1" applyFont="1" applyFill="1" applyBorder="1" applyAlignment="1" applyProtection="1">
      <alignment horizontal="left" vertical="center" wrapText="1"/>
      <protection hidden="1"/>
    </xf>
    <xf numFmtId="165" fontId="14" fillId="4" borderId="0" xfId="0" applyNumberFormat="1" applyFont="1" applyFill="1" applyAlignment="1" applyProtection="1">
      <alignment horizontal="left" vertical="center" wrapText="1"/>
      <protection hidden="1"/>
    </xf>
    <xf numFmtId="165" fontId="15" fillId="4" borderId="3" xfId="0" applyNumberFormat="1" applyFont="1" applyFill="1" applyBorder="1" applyAlignment="1" applyProtection="1">
      <alignment horizontal="left" vertical="center" wrapText="1"/>
      <protection hidden="1"/>
    </xf>
    <xf numFmtId="165" fontId="15" fillId="4" borderId="4" xfId="0" applyNumberFormat="1" applyFont="1" applyFill="1" applyBorder="1" applyAlignment="1" applyProtection="1">
      <alignment horizontal="left" vertical="center" wrapText="1"/>
      <protection hidden="1"/>
    </xf>
    <xf numFmtId="165" fontId="23" fillId="0" borderId="1" xfId="0" applyNumberFormat="1" applyFont="1" applyBorder="1" applyAlignment="1" applyProtection="1">
      <alignment horizontal="left"/>
      <protection hidden="1"/>
    </xf>
    <xf numFmtId="165" fontId="23" fillId="0" borderId="2" xfId="0" applyNumberFormat="1" applyFont="1" applyBorder="1" applyAlignment="1" applyProtection="1">
      <alignment horizontal="center"/>
      <protection locked="0" hidden="1"/>
    </xf>
    <xf numFmtId="165" fontId="23" fillId="0" borderId="3" xfId="0" applyNumberFormat="1" applyFont="1" applyBorder="1" applyAlignment="1" applyProtection="1">
      <alignment horizontal="center"/>
      <protection locked="0" hidden="1"/>
    </xf>
    <xf numFmtId="165" fontId="23" fillId="0" borderId="4" xfId="0" applyNumberFormat="1" applyFont="1" applyBorder="1" applyAlignment="1" applyProtection="1">
      <alignment horizontal="center"/>
      <protection locked="0" hidden="1"/>
    </xf>
    <xf numFmtId="165" fontId="1" fillId="0" borderId="1" xfId="0" applyNumberFormat="1" applyFont="1" applyBorder="1" applyAlignment="1" applyProtection="1">
      <alignment horizontal="center" vertical="center"/>
      <protection locked="0"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left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2">
    <cellStyle name="Komma" xfId="1" builtinId="3"/>
    <cellStyle name="Normal" xfId="0" builtinId="0"/>
  </cellStyles>
  <dxfs count="3">
    <dxf>
      <font>
        <b/>
        <i val="0"/>
      </font>
    </dxf>
    <dxf>
      <fill>
        <patternFill>
          <bgColor theme="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952500</xdr:colOff>
      <xdr:row>2</xdr:row>
      <xdr:rowOff>0</xdr:rowOff>
    </xdr:to>
    <xdr:pic>
      <xdr:nvPicPr>
        <xdr:cNvPr id="11265" name="CH">
          <a:extLst>
            <a:ext uri="{FF2B5EF4-FFF2-40B4-BE49-F238E27FC236}">
              <a16:creationId xmlns:a16="http://schemas.microsoft.com/office/drawing/2014/main" id="{8615912E-53FC-FD6E-5E24-01CD70DDABA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1</xdr:row>
      <xdr:rowOff>171450</xdr:rowOff>
    </xdr:to>
    <xdr:pic>
      <xdr:nvPicPr>
        <xdr:cNvPr id="12289" name="CH">
          <a:extLst>
            <a:ext uri="{FF2B5EF4-FFF2-40B4-BE49-F238E27FC236}">
              <a16:creationId xmlns:a16="http://schemas.microsoft.com/office/drawing/2014/main" id="{34DF4037-38CD-FD19-DDEB-E13E35412A0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1</xdr:row>
      <xdr:rowOff>171450</xdr:rowOff>
    </xdr:to>
    <xdr:pic>
      <xdr:nvPicPr>
        <xdr:cNvPr id="13313" name="CH">
          <a:extLst>
            <a:ext uri="{FF2B5EF4-FFF2-40B4-BE49-F238E27FC236}">
              <a16:creationId xmlns:a16="http://schemas.microsoft.com/office/drawing/2014/main" id="{6736CD67-3FC2-606E-BAFF-3F78980A221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238125</xdr:colOff>
      <xdr:row>1</xdr:row>
      <xdr:rowOff>171450</xdr:rowOff>
    </xdr:to>
    <xdr:pic>
      <xdr:nvPicPr>
        <xdr:cNvPr id="14337" name="CH">
          <a:extLst>
            <a:ext uri="{FF2B5EF4-FFF2-40B4-BE49-F238E27FC236}">
              <a16:creationId xmlns:a16="http://schemas.microsoft.com/office/drawing/2014/main" id="{702B9628-D993-7ED5-E4F5-704F7654A22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895350</xdr:colOff>
      <xdr:row>2</xdr:row>
      <xdr:rowOff>0</xdr:rowOff>
    </xdr:to>
    <xdr:pic>
      <xdr:nvPicPr>
        <xdr:cNvPr id="15361" name="CH">
          <a:extLst>
            <a:ext uri="{FF2B5EF4-FFF2-40B4-BE49-F238E27FC236}">
              <a16:creationId xmlns:a16="http://schemas.microsoft.com/office/drawing/2014/main" id="{9E1C8178-12AB-1E52-5CAB-A1F558A13B6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819150</xdr:colOff>
      <xdr:row>1</xdr:row>
      <xdr:rowOff>171450</xdr:rowOff>
    </xdr:to>
    <xdr:pic>
      <xdr:nvPicPr>
        <xdr:cNvPr id="16385" name="CH">
          <a:extLst>
            <a:ext uri="{FF2B5EF4-FFF2-40B4-BE49-F238E27FC236}">
              <a16:creationId xmlns:a16="http://schemas.microsoft.com/office/drawing/2014/main" id="{115B273B-7D39-A635-1C99-BEF5C255FE7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171450</xdr:rowOff>
    </xdr:to>
    <xdr:pic>
      <xdr:nvPicPr>
        <xdr:cNvPr id="17409" name="CH">
          <a:extLst>
            <a:ext uri="{FF2B5EF4-FFF2-40B4-BE49-F238E27FC236}">
              <a16:creationId xmlns:a16="http://schemas.microsoft.com/office/drawing/2014/main" id="{DE9DB336-606E-4CFC-3012-4B7EB54680C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352425</xdr:colOff>
      <xdr:row>1</xdr:row>
      <xdr:rowOff>171450</xdr:rowOff>
    </xdr:to>
    <xdr:pic>
      <xdr:nvPicPr>
        <xdr:cNvPr id="18433" name="CH">
          <a:extLst>
            <a:ext uri="{FF2B5EF4-FFF2-40B4-BE49-F238E27FC236}">
              <a16:creationId xmlns:a16="http://schemas.microsoft.com/office/drawing/2014/main" id="{8BC0C83A-29C5-FB57-2E41-DA6742F983E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1</xdr:row>
      <xdr:rowOff>171450</xdr:rowOff>
    </xdr:to>
    <xdr:pic>
      <xdr:nvPicPr>
        <xdr:cNvPr id="19457" name="CH">
          <a:extLst>
            <a:ext uri="{FF2B5EF4-FFF2-40B4-BE49-F238E27FC236}">
              <a16:creationId xmlns:a16="http://schemas.microsoft.com/office/drawing/2014/main" id="{5B6AB020-904E-7C44-E0D7-7950465E8EE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581025</xdr:colOff>
      <xdr:row>1</xdr:row>
      <xdr:rowOff>171450</xdr:rowOff>
    </xdr:to>
    <xdr:pic>
      <xdr:nvPicPr>
        <xdr:cNvPr id="20481" name="CH">
          <a:extLst>
            <a:ext uri="{FF2B5EF4-FFF2-40B4-BE49-F238E27FC236}">
              <a16:creationId xmlns:a16="http://schemas.microsoft.com/office/drawing/2014/main" id="{C0268D98-F97C-6E98-0676-15EC8F2CD5F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428625</xdr:colOff>
      <xdr:row>1</xdr:row>
      <xdr:rowOff>171450</xdr:rowOff>
    </xdr:to>
    <xdr:pic>
      <xdr:nvPicPr>
        <xdr:cNvPr id="2049" name="CH">
          <a:extLst>
            <a:ext uri="{FF2B5EF4-FFF2-40B4-BE49-F238E27FC236}">
              <a16:creationId xmlns:a16="http://schemas.microsoft.com/office/drawing/2014/main" id="{5C09A5B0-5F01-5B38-EB90-7740F6ED97D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428625</xdr:colOff>
      <xdr:row>1</xdr:row>
      <xdr:rowOff>171450</xdr:rowOff>
    </xdr:to>
    <xdr:pic>
      <xdr:nvPicPr>
        <xdr:cNvPr id="21505" name="CH">
          <a:extLst>
            <a:ext uri="{FF2B5EF4-FFF2-40B4-BE49-F238E27FC236}">
              <a16:creationId xmlns:a16="http://schemas.microsoft.com/office/drawing/2014/main" id="{D1C9692B-0996-9508-BA60-3BD28202F9D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1</xdr:row>
      <xdr:rowOff>171450</xdr:rowOff>
    </xdr:to>
    <xdr:pic>
      <xdr:nvPicPr>
        <xdr:cNvPr id="22529" name="CH">
          <a:extLst>
            <a:ext uri="{FF2B5EF4-FFF2-40B4-BE49-F238E27FC236}">
              <a16:creationId xmlns:a16="http://schemas.microsoft.com/office/drawing/2014/main" id="{9F785221-35EC-3925-90D1-37524F66621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838200</xdr:colOff>
      <xdr:row>1</xdr:row>
      <xdr:rowOff>171450</xdr:rowOff>
    </xdr:to>
    <xdr:pic>
      <xdr:nvPicPr>
        <xdr:cNvPr id="47105" name="CH">
          <a:extLst>
            <a:ext uri="{FF2B5EF4-FFF2-40B4-BE49-F238E27FC236}">
              <a16:creationId xmlns:a16="http://schemas.microsoft.com/office/drawing/2014/main" id="{E5A01AD6-7061-095B-9F11-174CE5FC763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03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571500</xdr:colOff>
      <xdr:row>1</xdr:row>
      <xdr:rowOff>171450</xdr:rowOff>
    </xdr:to>
    <xdr:pic>
      <xdr:nvPicPr>
        <xdr:cNvPr id="48129" name="CH">
          <a:extLst>
            <a:ext uri="{FF2B5EF4-FFF2-40B4-BE49-F238E27FC236}">
              <a16:creationId xmlns:a16="http://schemas.microsoft.com/office/drawing/2014/main" id="{BB3AEB49-5694-A391-9457-E2DE28715A5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1</xdr:row>
      <xdr:rowOff>171450</xdr:rowOff>
    </xdr:to>
    <xdr:pic>
      <xdr:nvPicPr>
        <xdr:cNvPr id="24577" name="CH">
          <a:extLst>
            <a:ext uri="{FF2B5EF4-FFF2-40B4-BE49-F238E27FC236}">
              <a16:creationId xmlns:a16="http://schemas.microsoft.com/office/drawing/2014/main" id="{2544ED38-1D62-29FE-0F99-099886E13E0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30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171450</xdr:rowOff>
    </xdr:to>
    <xdr:pic>
      <xdr:nvPicPr>
        <xdr:cNvPr id="25601" name="CH">
          <a:extLst>
            <a:ext uri="{FF2B5EF4-FFF2-40B4-BE49-F238E27FC236}">
              <a16:creationId xmlns:a16="http://schemas.microsoft.com/office/drawing/2014/main" id="{FB1A7C42-4248-98C8-802D-B91835DAF09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504825</xdr:colOff>
      <xdr:row>1</xdr:row>
      <xdr:rowOff>171450</xdr:rowOff>
    </xdr:to>
    <xdr:pic>
      <xdr:nvPicPr>
        <xdr:cNvPr id="26625" name="CH">
          <a:extLst>
            <a:ext uri="{FF2B5EF4-FFF2-40B4-BE49-F238E27FC236}">
              <a16:creationId xmlns:a16="http://schemas.microsoft.com/office/drawing/2014/main" id="{E3614C14-0A1F-A263-2DAF-6A518CA45EE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314325</xdr:colOff>
      <xdr:row>1</xdr:row>
      <xdr:rowOff>171450</xdr:rowOff>
    </xdr:to>
    <xdr:pic>
      <xdr:nvPicPr>
        <xdr:cNvPr id="27649" name="CH">
          <a:extLst>
            <a:ext uri="{FF2B5EF4-FFF2-40B4-BE49-F238E27FC236}">
              <a16:creationId xmlns:a16="http://schemas.microsoft.com/office/drawing/2014/main" id="{AE894B24-68C9-0E65-4021-EEC839486F3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781050</xdr:colOff>
      <xdr:row>1</xdr:row>
      <xdr:rowOff>171450</xdr:rowOff>
    </xdr:to>
    <xdr:pic>
      <xdr:nvPicPr>
        <xdr:cNvPr id="31745" name="CH">
          <a:extLst>
            <a:ext uri="{FF2B5EF4-FFF2-40B4-BE49-F238E27FC236}">
              <a16:creationId xmlns:a16="http://schemas.microsoft.com/office/drawing/2014/main" id="{AF9FE1DA-011E-E816-0DDF-9DC0909A4C1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1</xdr:row>
      <xdr:rowOff>171450</xdr:rowOff>
    </xdr:to>
    <xdr:pic>
      <xdr:nvPicPr>
        <xdr:cNvPr id="32769" name="CH">
          <a:extLst>
            <a:ext uri="{FF2B5EF4-FFF2-40B4-BE49-F238E27FC236}">
              <a16:creationId xmlns:a16="http://schemas.microsoft.com/office/drawing/2014/main" id="{A35C1EAC-8D05-3535-DECC-7950FC438FB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2</xdr:row>
      <xdr:rowOff>171450</xdr:rowOff>
    </xdr:to>
    <xdr:pic>
      <xdr:nvPicPr>
        <xdr:cNvPr id="2" name="CH">
          <a:extLst>
            <a:ext uri="{FF2B5EF4-FFF2-40B4-BE49-F238E27FC236}">
              <a16:creationId xmlns:a16="http://schemas.microsoft.com/office/drawing/2014/main" id="{DC3B98C1-3B15-420E-BCD8-BF94DCC552E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1</xdr:row>
      <xdr:rowOff>171450</xdr:rowOff>
    </xdr:to>
    <xdr:pic>
      <xdr:nvPicPr>
        <xdr:cNvPr id="33793" name="CH">
          <a:extLst>
            <a:ext uri="{FF2B5EF4-FFF2-40B4-BE49-F238E27FC236}">
              <a16:creationId xmlns:a16="http://schemas.microsoft.com/office/drawing/2014/main" id="{57D21387-AB0B-002D-8A1A-5DE045BD1F4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666750</xdr:colOff>
      <xdr:row>1</xdr:row>
      <xdr:rowOff>171450</xdr:rowOff>
    </xdr:to>
    <xdr:pic>
      <xdr:nvPicPr>
        <xdr:cNvPr id="34817" name="CH">
          <a:extLst>
            <a:ext uri="{FF2B5EF4-FFF2-40B4-BE49-F238E27FC236}">
              <a16:creationId xmlns:a16="http://schemas.microsoft.com/office/drawing/2014/main" id="{F4ADAB84-D6DF-AA54-3A5A-5D5A77BA9A3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1</xdr:row>
      <xdr:rowOff>171450</xdr:rowOff>
    </xdr:to>
    <xdr:pic>
      <xdr:nvPicPr>
        <xdr:cNvPr id="35841" name="CH">
          <a:extLst>
            <a:ext uri="{FF2B5EF4-FFF2-40B4-BE49-F238E27FC236}">
              <a16:creationId xmlns:a16="http://schemas.microsoft.com/office/drawing/2014/main" id="{04E6A55D-5CB4-8BF6-AC36-077C2329894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390525</xdr:colOff>
      <xdr:row>1</xdr:row>
      <xdr:rowOff>171450</xdr:rowOff>
    </xdr:to>
    <xdr:pic>
      <xdr:nvPicPr>
        <xdr:cNvPr id="36865" name="CH">
          <a:extLst>
            <a:ext uri="{FF2B5EF4-FFF2-40B4-BE49-F238E27FC236}">
              <a16:creationId xmlns:a16="http://schemas.microsoft.com/office/drawing/2014/main" id="{7A8F23B0-6A31-5521-D579-ABD00317238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828675</xdr:colOff>
      <xdr:row>1</xdr:row>
      <xdr:rowOff>171450</xdr:rowOff>
    </xdr:to>
    <xdr:pic>
      <xdr:nvPicPr>
        <xdr:cNvPr id="4097" name="CH">
          <a:extLst>
            <a:ext uri="{FF2B5EF4-FFF2-40B4-BE49-F238E27FC236}">
              <a16:creationId xmlns:a16="http://schemas.microsoft.com/office/drawing/2014/main" id="{9EDFD271-FA5E-170F-15CC-8DF39476E4B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1714500</xdr:colOff>
      <xdr:row>1</xdr:row>
      <xdr:rowOff>171450</xdr:rowOff>
    </xdr:to>
    <xdr:pic>
      <xdr:nvPicPr>
        <xdr:cNvPr id="6145" name="CH">
          <a:extLst>
            <a:ext uri="{FF2B5EF4-FFF2-40B4-BE49-F238E27FC236}">
              <a16:creationId xmlns:a16="http://schemas.microsoft.com/office/drawing/2014/main" id="{9C6953E6-A857-B85E-EADD-A2284864272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800100</xdr:colOff>
      <xdr:row>1</xdr:row>
      <xdr:rowOff>171450</xdr:rowOff>
    </xdr:to>
    <xdr:pic>
      <xdr:nvPicPr>
        <xdr:cNvPr id="7169" name="CH">
          <a:extLst>
            <a:ext uri="{FF2B5EF4-FFF2-40B4-BE49-F238E27FC236}">
              <a16:creationId xmlns:a16="http://schemas.microsoft.com/office/drawing/2014/main" id="{913BC572-8E65-D889-3D00-CE49A7B2CED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1</xdr:row>
      <xdr:rowOff>171450</xdr:rowOff>
    </xdr:to>
    <xdr:pic>
      <xdr:nvPicPr>
        <xdr:cNvPr id="8193" name="CH">
          <a:extLst>
            <a:ext uri="{FF2B5EF4-FFF2-40B4-BE49-F238E27FC236}">
              <a16:creationId xmlns:a16="http://schemas.microsoft.com/office/drawing/2014/main" id="{FD10B459-715C-3B07-C248-356757E71C2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1</xdr:row>
      <xdr:rowOff>171450</xdr:rowOff>
    </xdr:to>
    <xdr:pic>
      <xdr:nvPicPr>
        <xdr:cNvPr id="9217" name="CH">
          <a:extLst>
            <a:ext uri="{FF2B5EF4-FFF2-40B4-BE49-F238E27FC236}">
              <a16:creationId xmlns:a16="http://schemas.microsoft.com/office/drawing/2014/main" id="{70BC8124-7D34-920B-A8D4-526C3F09768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238125</xdr:colOff>
      <xdr:row>2</xdr:row>
      <xdr:rowOff>0</xdr:rowOff>
    </xdr:to>
    <xdr:pic>
      <xdr:nvPicPr>
        <xdr:cNvPr id="10241" name="CH">
          <a:extLst>
            <a:ext uri="{FF2B5EF4-FFF2-40B4-BE49-F238E27FC236}">
              <a16:creationId xmlns:a16="http://schemas.microsoft.com/office/drawing/2014/main" id="{BF04A1A1-E3FE-258A-393F-093296A098C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4"/>
    <pageSetUpPr fitToPage="1"/>
  </sheetPr>
  <dimension ref="B4:D66"/>
  <sheetViews>
    <sheetView showGridLines="0" tabSelected="1" zoomScaleNormal="100" workbookViewId="0">
      <selection activeCell="H20" sqref="H20"/>
    </sheetView>
  </sheetViews>
  <sheetFormatPr defaultColWidth="11.42578125" defaultRowHeight="15"/>
  <cols>
    <col min="1" max="1" width="2.42578125" customWidth="1"/>
    <col min="2" max="2" width="9.140625" customWidth="1"/>
    <col min="3" max="3" width="10.85546875" customWidth="1"/>
    <col min="4" max="4" width="92.85546875" customWidth="1"/>
    <col min="5" max="5" width="9.140625" customWidth="1"/>
  </cols>
  <sheetData>
    <row r="4" spans="2:4" ht="30" customHeight="1"/>
    <row r="5" spans="2:4" ht="28.5" customHeight="1">
      <c r="B5" s="4" t="s">
        <v>2560</v>
      </c>
      <c r="C5" s="1"/>
    </row>
    <row r="6" spans="2:4">
      <c r="B6" s="5"/>
      <c r="C6" s="1"/>
    </row>
    <row r="7" spans="2:4" ht="21" customHeight="1">
      <c r="B7" s="6" t="s">
        <v>1119</v>
      </c>
      <c r="C7" s="6"/>
      <c r="D7" s="3"/>
    </row>
    <row r="8" spans="2:4" ht="15.75" customHeight="1">
      <c r="B8" s="7"/>
      <c r="C8" s="8"/>
      <c r="D8" s="3"/>
    </row>
    <row r="9" spans="2:4">
      <c r="B9" s="9" t="s">
        <v>1120</v>
      </c>
      <c r="C9" s="10" t="s">
        <v>1128</v>
      </c>
      <c r="D9" s="3" t="s">
        <v>1130</v>
      </c>
    </row>
    <row r="10" spans="2:4">
      <c r="B10" s="9" t="s">
        <v>1120</v>
      </c>
      <c r="C10" s="10" t="s">
        <v>1129</v>
      </c>
      <c r="D10" s="3" t="s">
        <v>1131</v>
      </c>
    </row>
    <row r="11" spans="2:4">
      <c r="B11" s="11"/>
      <c r="C11" s="8"/>
      <c r="D11" s="8"/>
    </row>
    <row r="12" spans="2:4" ht="21" customHeight="1">
      <c r="B12" s="6" t="s">
        <v>1121</v>
      </c>
      <c r="C12" s="8"/>
      <c r="D12" s="8"/>
    </row>
    <row r="13" spans="2:4" ht="15.75" customHeight="1">
      <c r="B13" s="7"/>
      <c r="C13" s="8"/>
      <c r="D13" s="8"/>
    </row>
    <row r="14" spans="2:4">
      <c r="B14" s="9" t="s">
        <v>1120</v>
      </c>
      <c r="C14" s="10" t="s">
        <v>1132</v>
      </c>
      <c r="D14" s="3" t="s">
        <v>1151</v>
      </c>
    </row>
    <row r="15" spans="2:4">
      <c r="B15" s="9" t="s">
        <v>1120</v>
      </c>
      <c r="C15" s="10" t="s">
        <v>1133</v>
      </c>
      <c r="D15" s="3" t="s">
        <v>1152</v>
      </c>
    </row>
    <row r="16" spans="2:4">
      <c r="B16" s="9" t="s">
        <v>1120</v>
      </c>
      <c r="C16" s="10" t="s">
        <v>1134</v>
      </c>
      <c r="D16" s="3" t="s">
        <v>1153</v>
      </c>
    </row>
    <row r="17" spans="2:4">
      <c r="B17" s="9" t="s">
        <v>1120</v>
      </c>
      <c r="C17" s="10" t="s">
        <v>1135</v>
      </c>
      <c r="D17" s="3" t="s">
        <v>1130</v>
      </c>
    </row>
    <row r="18" spans="2:4">
      <c r="B18" s="9" t="s">
        <v>1120</v>
      </c>
      <c r="C18" s="10" t="s">
        <v>1136</v>
      </c>
      <c r="D18" s="3" t="s">
        <v>1131</v>
      </c>
    </row>
    <row r="19" spans="2:4">
      <c r="B19" s="9" t="s">
        <v>1120</v>
      </c>
      <c r="C19" s="10" t="s">
        <v>1137</v>
      </c>
      <c r="D19" s="3" t="s">
        <v>328</v>
      </c>
    </row>
    <row r="20" spans="2:4">
      <c r="B20" s="9" t="s">
        <v>1120</v>
      </c>
      <c r="C20" s="10" t="s">
        <v>1138</v>
      </c>
      <c r="D20" s="3" t="s">
        <v>1154</v>
      </c>
    </row>
    <row r="21" spans="2:4">
      <c r="B21" s="9" t="s">
        <v>1120</v>
      </c>
      <c r="C21" s="10" t="s">
        <v>1139</v>
      </c>
      <c r="D21" s="3" t="s">
        <v>1155</v>
      </c>
    </row>
    <row r="22" spans="2:4">
      <c r="B22" s="9" t="s">
        <v>1120</v>
      </c>
      <c r="C22" s="10" t="s">
        <v>1140</v>
      </c>
      <c r="D22" s="3" t="s">
        <v>1156</v>
      </c>
    </row>
    <row r="23" spans="2:4">
      <c r="B23" s="9" t="s">
        <v>1120</v>
      </c>
      <c r="C23" s="10" t="s">
        <v>1141</v>
      </c>
      <c r="D23" s="3" t="s">
        <v>1157</v>
      </c>
    </row>
    <row r="24" spans="2:4">
      <c r="B24" s="9" t="s">
        <v>1120</v>
      </c>
      <c r="C24" s="10" t="s">
        <v>1142</v>
      </c>
      <c r="D24" s="3" t="s">
        <v>2561</v>
      </c>
    </row>
    <row r="25" spans="2:4">
      <c r="B25" s="9" t="s">
        <v>1120</v>
      </c>
      <c r="C25" s="10" t="s">
        <v>1143</v>
      </c>
      <c r="D25" s="3" t="s">
        <v>1158</v>
      </c>
    </row>
    <row r="26" spans="2:4">
      <c r="B26" s="9" t="s">
        <v>1120</v>
      </c>
      <c r="C26" s="10" t="s">
        <v>1144</v>
      </c>
      <c r="D26" s="3" t="s">
        <v>1159</v>
      </c>
    </row>
    <row r="27" spans="2:4">
      <c r="B27" s="9" t="s">
        <v>1120</v>
      </c>
      <c r="C27" s="10" t="s">
        <v>1145</v>
      </c>
      <c r="D27" s="3" t="s">
        <v>1581</v>
      </c>
    </row>
    <row r="28" spans="2:4">
      <c r="B28" s="9" t="s">
        <v>1120</v>
      </c>
      <c r="C28" s="10" t="s">
        <v>1146</v>
      </c>
      <c r="D28" s="3" t="s">
        <v>1582</v>
      </c>
    </row>
    <row r="29" spans="2:4">
      <c r="B29" s="9" t="s">
        <v>1120</v>
      </c>
      <c r="C29" s="10" t="s">
        <v>1147</v>
      </c>
      <c r="D29" s="3" t="s">
        <v>1583</v>
      </c>
    </row>
    <row r="30" spans="2:4">
      <c r="B30" s="9" t="s">
        <v>1120</v>
      </c>
      <c r="C30" s="10" t="s">
        <v>1148</v>
      </c>
      <c r="D30" s="3" t="s">
        <v>1584</v>
      </c>
    </row>
    <row r="31" spans="2:4">
      <c r="B31" s="9" t="s">
        <v>1120</v>
      </c>
      <c r="C31" s="12" t="s">
        <v>1149</v>
      </c>
      <c r="D31" s="3" t="s">
        <v>1585</v>
      </c>
    </row>
    <row r="32" spans="2:4">
      <c r="B32" s="9" t="s">
        <v>1120</v>
      </c>
      <c r="C32" s="10" t="s">
        <v>1150</v>
      </c>
      <c r="D32" s="3" t="s">
        <v>1586</v>
      </c>
    </row>
    <row r="33" spans="2:4">
      <c r="B33" s="9"/>
      <c r="C33" s="12"/>
      <c r="D33" s="3"/>
    </row>
    <row r="34" spans="2:4">
      <c r="B34" s="8"/>
      <c r="C34" s="8"/>
      <c r="D34" s="8" t="s">
        <v>1209</v>
      </c>
    </row>
    <row r="35" spans="2:4" ht="21" customHeight="1">
      <c r="B35" s="13" t="s">
        <v>1122</v>
      </c>
      <c r="C35" s="13"/>
      <c r="D35" s="13"/>
    </row>
    <row r="36" spans="2:4" ht="15.75" customHeight="1">
      <c r="B36" s="7"/>
      <c r="C36" s="8"/>
      <c r="D36" s="8"/>
    </row>
    <row r="37" spans="2:4">
      <c r="B37" s="9" t="s">
        <v>1120</v>
      </c>
      <c r="C37" s="10" t="s">
        <v>1162</v>
      </c>
      <c r="D37" s="3" t="s">
        <v>1179</v>
      </c>
    </row>
    <row r="38" spans="2:4">
      <c r="B38" s="9" t="s">
        <v>1120</v>
      </c>
      <c r="C38" s="10" t="s">
        <v>1163</v>
      </c>
      <c r="D38" s="3" t="s">
        <v>1178</v>
      </c>
    </row>
    <row r="39" spans="2:4">
      <c r="B39" s="9" t="s">
        <v>1120</v>
      </c>
      <c r="C39" s="10" t="s">
        <v>1164</v>
      </c>
      <c r="D39" s="3" t="s">
        <v>1153</v>
      </c>
    </row>
    <row r="40" spans="2:4">
      <c r="B40" s="8"/>
      <c r="C40" s="8"/>
      <c r="D40" s="8"/>
    </row>
    <row r="41" spans="2:4" ht="21" customHeight="1">
      <c r="B41" s="6" t="s">
        <v>1123</v>
      </c>
      <c r="C41" s="8"/>
      <c r="D41" s="8"/>
    </row>
    <row r="42" spans="2:4" ht="15.75" customHeight="1">
      <c r="B42" s="7"/>
      <c r="C42" s="8"/>
      <c r="D42" s="8"/>
    </row>
    <row r="43" spans="2:4">
      <c r="B43" s="14" t="s">
        <v>1124</v>
      </c>
      <c r="C43" s="15"/>
      <c r="D43" s="15"/>
    </row>
    <row r="44" spans="2:4">
      <c r="B44" s="15"/>
      <c r="C44" s="15"/>
      <c r="D44" s="15"/>
    </row>
    <row r="45" spans="2:4">
      <c r="B45" s="9" t="s">
        <v>1120</v>
      </c>
      <c r="C45" s="10" t="s">
        <v>1165</v>
      </c>
      <c r="D45" s="3" t="s">
        <v>1179</v>
      </c>
    </row>
    <row r="46" spans="2:4">
      <c r="B46" s="9" t="s">
        <v>1120</v>
      </c>
      <c r="C46" s="10" t="s">
        <v>1166</v>
      </c>
      <c r="D46" s="3" t="s">
        <v>1178</v>
      </c>
    </row>
    <row r="47" spans="2:4">
      <c r="B47" s="9" t="s">
        <v>1120</v>
      </c>
      <c r="C47" s="10" t="s">
        <v>1167</v>
      </c>
      <c r="D47" s="3" t="s">
        <v>1153</v>
      </c>
    </row>
    <row r="48" spans="2:4">
      <c r="B48" s="15"/>
      <c r="C48" s="15"/>
      <c r="D48" s="15"/>
    </row>
    <row r="49" spans="2:4">
      <c r="B49" s="14" t="s">
        <v>1125</v>
      </c>
      <c r="C49" s="15"/>
      <c r="D49" s="15"/>
    </row>
    <row r="50" spans="2:4">
      <c r="B50" s="15"/>
      <c r="C50" s="15"/>
      <c r="D50" s="15"/>
    </row>
    <row r="51" spans="2:4">
      <c r="B51" s="9" t="s">
        <v>1120</v>
      </c>
      <c r="C51" s="10" t="s">
        <v>1168</v>
      </c>
      <c r="D51" s="3" t="s">
        <v>1179</v>
      </c>
    </row>
    <row r="52" spans="2:4">
      <c r="B52" s="9" t="s">
        <v>1120</v>
      </c>
      <c r="C52" s="10" t="s">
        <v>1169</v>
      </c>
      <c r="D52" s="3" t="s">
        <v>1178</v>
      </c>
    </row>
    <row r="53" spans="2:4">
      <c r="B53" s="9" t="s">
        <v>1120</v>
      </c>
      <c r="C53" s="10" t="s">
        <v>1170</v>
      </c>
      <c r="D53" s="3" t="s">
        <v>1153</v>
      </c>
    </row>
    <row r="54" spans="2:4">
      <c r="B54" s="15"/>
      <c r="C54" s="15"/>
      <c r="D54" s="15"/>
    </row>
    <row r="55" spans="2:4">
      <c r="B55" s="14" t="s">
        <v>1126</v>
      </c>
      <c r="C55" s="15"/>
      <c r="D55" s="15"/>
    </row>
    <row r="56" spans="2:4">
      <c r="B56" s="15"/>
      <c r="C56" s="15"/>
      <c r="D56" s="15"/>
    </row>
    <row r="57" spans="2:4">
      <c r="B57" s="9" t="s">
        <v>1120</v>
      </c>
      <c r="C57" s="10" t="s">
        <v>1171</v>
      </c>
      <c r="D57" s="3" t="s">
        <v>1179</v>
      </c>
    </row>
    <row r="58" spans="2:4">
      <c r="B58" s="9" t="s">
        <v>1120</v>
      </c>
      <c r="C58" s="10" t="s">
        <v>1172</v>
      </c>
      <c r="D58" s="3" t="s">
        <v>1178</v>
      </c>
    </row>
    <row r="59" spans="2:4">
      <c r="B59" s="8"/>
      <c r="C59" s="8"/>
      <c r="D59" s="8"/>
    </row>
    <row r="60" spans="2:4" ht="21" customHeight="1">
      <c r="B60" s="6" t="s">
        <v>1127</v>
      </c>
      <c r="C60" s="8"/>
      <c r="D60" s="8"/>
    </row>
    <row r="61" spans="2:4" ht="15.75" customHeight="1">
      <c r="B61" s="2"/>
      <c r="C61" s="8"/>
      <c r="D61" s="8"/>
    </row>
    <row r="62" spans="2:4">
      <c r="B62" s="9" t="s">
        <v>1120</v>
      </c>
      <c r="C62" s="10" t="s">
        <v>1173</v>
      </c>
      <c r="D62" s="3" t="s">
        <v>1177</v>
      </c>
    </row>
    <row r="63" spans="2:4">
      <c r="B63" s="8"/>
      <c r="C63" s="8"/>
      <c r="D63" s="8"/>
    </row>
    <row r="64" spans="2:4" ht="21" customHeight="1">
      <c r="B64" s="6" t="s">
        <v>1176</v>
      </c>
      <c r="C64" s="8"/>
      <c r="D64" s="8"/>
    </row>
    <row r="65" spans="2:4">
      <c r="B65" s="8"/>
      <c r="C65" s="8"/>
      <c r="D65" s="8"/>
    </row>
    <row r="66" spans="2:4">
      <c r="B66" s="9" t="s">
        <v>1120</v>
      </c>
      <c r="C66" s="10" t="s">
        <v>1174</v>
      </c>
      <c r="D66" s="3" t="s">
        <v>1175</v>
      </c>
    </row>
  </sheetData>
  <hyperlinks>
    <hyperlink ref="C9" location="'Tabel 1.1'!C1" display="Tabel 1.1" xr:uid="{00000000-0004-0000-0000-000000000000}"/>
    <hyperlink ref="C10" location="'Tabel 1.2'!C1" display="Tabel 1.2" xr:uid="{00000000-0004-0000-0000-000001000000}"/>
    <hyperlink ref="C14" location="'Tabel 2.1'!C1" display="Tabel 2.1" xr:uid="{00000000-0004-0000-0000-000002000000}"/>
    <hyperlink ref="C15" location="'Tabel 2.2'!C1" display="Tabel 2.2" xr:uid="{00000000-0004-0000-0000-000003000000}"/>
    <hyperlink ref="C16" location="'Tabel 2.3'!C1" display="Tabel 2.3" xr:uid="{00000000-0004-0000-0000-000004000000}"/>
    <hyperlink ref="C17" location="'Tabel 2.4'!D1" display="Tabel 2.4" xr:uid="{00000000-0004-0000-0000-000005000000}"/>
    <hyperlink ref="C18" location="'Tabel 2.5'!C1" display="Tabel 2.5" xr:uid="{00000000-0004-0000-0000-000006000000}"/>
    <hyperlink ref="C19" location="'Tabel 2.6'!E1" display="Tabel 2.6" xr:uid="{00000000-0004-0000-0000-000007000000}"/>
    <hyperlink ref="C20" location="'Tabel 2.7'!D1" display="Tabel 2.7" xr:uid="{00000000-0004-0000-0000-000008000000}"/>
    <hyperlink ref="C21" location="'Tabel 2.8'!C1" display="Tabel 2.8" xr:uid="{00000000-0004-0000-0000-000009000000}"/>
    <hyperlink ref="C22" location="'Tabel 2.9'!C1" display="Tabel 2.9" xr:uid="{00000000-0004-0000-0000-00000A000000}"/>
    <hyperlink ref="C23" location="'Tabel 2.10'!D1" display="Tabel 2.10" xr:uid="{00000000-0004-0000-0000-00000B000000}"/>
    <hyperlink ref="C24" location="'Tabel 2.11'!D1" display="Tabel 2.11" xr:uid="{00000000-0004-0000-0000-00000C000000}"/>
    <hyperlink ref="C25" location="'Tabel 2.12'!D1" display="Tabel 2.12" xr:uid="{00000000-0004-0000-0000-00000D000000}"/>
    <hyperlink ref="C26" location="'Tabel 2.13'!G1" display="Tabel 2.13" xr:uid="{00000000-0004-0000-0000-00000E000000}"/>
    <hyperlink ref="C27" location="'Tabel 2.14'!F1" display="Tabel 2.14" xr:uid="{00000000-0004-0000-0000-00000F000000}"/>
    <hyperlink ref="C28" location="'Tabel 2.15'!C1" display="Tabel 2.15" xr:uid="{00000000-0004-0000-0000-000010000000}"/>
    <hyperlink ref="C29" location="'Tabel 2.16'!G1" display="Tabel 2.16" xr:uid="{00000000-0004-0000-0000-000011000000}"/>
    <hyperlink ref="C30" location="'Tabel 2.17'!E1" display="Tabel 2.17" xr:uid="{00000000-0004-0000-0000-000012000000}"/>
    <hyperlink ref="C31" location="'Tabel 2.18'!C1" display="Tabel 2.18" xr:uid="{00000000-0004-0000-0000-000013000000}"/>
    <hyperlink ref="C32" location="'Tabel 2.19'!E1" display="Tabel 2.19" xr:uid="{00000000-0004-0000-0000-000014000000}"/>
    <hyperlink ref="C37" location="'Tabel 3.1'!C1" display="Tabel 3.1" xr:uid="{00000000-0004-0000-0000-000015000000}"/>
    <hyperlink ref="C38" location="'Tabel 3.2'!C1" display="Tabel 3.2" xr:uid="{00000000-0004-0000-0000-000016000000}"/>
    <hyperlink ref="C39" location="'Tabel 3.3'!C1" display="Tabel 3.3" xr:uid="{00000000-0004-0000-0000-000017000000}"/>
    <hyperlink ref="C45" location="'Tabel 4.1'!D3" display="Tabel 4.1" xr:uid="{00000000-0004-0000-0000-000018000000}"/>
    <hyperlink ref="C46" location="'Tabel 4.2'!E3" display="Tabel 4.2" xr:uid="{00000000-0004-0000-0000-000019000000}"/>
    <hyperlink ref="C47" location="'Tabel 4.3'!D3" display="Tabel 4.3" xr:uid="{00000000-0004-0000-0000-00001A000000}"/>
    <hyperlink ref="C51" location="'Tabel 4.4'!D3" display="Tabel 4.4" xr:uid="{00000000-0004-0000-0000-00001B000000}"/>
    <hyperlink ref="C52" location="'Tabel 4.5'!E3" display="Tabel 4.5" xr:uid="{00000000-0004-0000-0000-00001C000000}"/>
    <hyperlink ref="C53" location="'Tabel 4.6'!D3" display="Tabel 4.6" xr:uid="{00000000-0004-0000-0000-00001D000000}"/>
    <hyperlink ref="C57" location="'Tabel 4.7'!D3" display="Tabel 4.7" xr:uid="{00000000-0004-0000-0000-00001E000000}"/>
    <hyperlink ref="C58" location="'Tabel 4.8'!E3" display="Tabel 4.8" xr:uid="{00000000-0004-0000-0000-00001F000000}"/>
    <hyperlink ref="C66" location="'Bilag 6.1'!A1" display="Bilag 6.1" xr:uid="{00000000-0004-0000-0000-000020000000}"/>
    <hyperlink ref="C62" location="'Bilag 5.1'!A1" display="Bilag 5.1" xr:uid="{00000000-0004-0000-0000-000021000000}"/>
  </hyperlinks>
  <pageMargins left="0.7" right="0.7" top="0.75" bottom="0.75" header="0.3" footer="0.3"/>
  <pageSetup paperSize="9" scale="81" fitToHeight="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2"/>
  </sheetPr>
  <dimension ref="A1:G34"/>
  <sheetViews>
    <sheetView showGridLines="0" topLeftCell="D1" zoomScaleNormal="100" workbookViewId="0">
      <selection activeCell="J14" sqref="J14"/>
    </sheetView>
  </sheetViews>
  <sheetFormatPr defaultColWidth="11.42578125" defaultRowHeight="15"/>
  <cols>
    <col min="1" max="1" width="12.85546875" hidden="1" customWidth="1"/>
    <col min="2" max="2" width="15.42578125" hidden="1" customWidth="1"/>
    <col min="3" max="3" width="17.7109375" hidden="1" customWidth="1"/>
    <col min="4" max="4" width="4.140625" customWidth="1"/>
    <col min="5" max="5" width="43" customWidth="1"/>
    <col min="6" max="6" width="14.85546875" customWidth="1"/>
    <col min="7" max="7" width="14.5703125" customWidth="1"/>
    <col min="8" max="8" width="9.140625" customWidth="1"/>
  </cols>
  <sheetData>
    <row r="1" spans="1:7">
      <c r="D1" s="131" t="s">
        <v>1180</v>
      </c>
      <c r="E1" s="131"/>
      <c r="F1" s="131"/>
    </row>
    <row r="2" spans="1:7" ht="13.5" customHeight="1"/>
    <row r="3" spans="1:7" ht="46.5" customHeight="1">
      <c r="D3" s="130" t="s">
        <v>947</v>
      </c>
      <c r="E3" s="130"/>
      <c r="F3" s="130"/>
      <c r="G3" s="130"/>
    </row>
    <row r="4" spans="1:7" ht="51" customHeight="1">
      <c r="A4" s="27" t="s">
        <v>31</v>
      </c>
      <c r="B4" s="22" t="s">
        <v>397</v>
      </c>
      <c r="C4" s="22" t="s">
        <v>398</v>
      </c>
      <c r="D4" s="18"/>
      <c r="E4" s="50"/>
      <c r="F4" s="31" t="s">
        <v>372</v>
      </c>
      <c r="G4" s="31" t="s">
        <v>373</v>
      </c>
    </row>
    <row r="5" spans="1:7">
      <c r="A5" s="27"/>
      <c r="B5" s="69"/>
      <c r="C5" s="69"/>
      <c r="D5" s="143" t="s">
        <v>55</v>
      </c>
      <c r="E5" s="144"/>
      <c r="F5" s="31"/>
      <c r="G5" s="31"/>
    </row>
    <row r="6" spans="1:7">
      <c r="A6" s="20" t="s">
        <v>354</v>
      </c>
      <c r="B6" s="21" t="str">
        <f>"NoBa_"&amp;B$4&amp;"_"&amp;$A6</f>
        <v>NoBa_Go_SAP</v>
      </c>
      <c r="C6" s="21" t="str">
        <f>"NoBa_"&amp;C$4&amp;"_"&amp;$A6</f>
        <v>NoBa_XIA_SAP</v>
      </c>
      <c r="D6" s="19" t="s">
        <v>0</v>
      </c>
      <c r="E6" s="19" t="s">
        <v>333</v>
      </c>
      <c r="F6" s="26">
        <f t="shared" ref="F6:G10" si="0">INDEX(sektorData,MATCH("123",SektorGrp,0),MATCH(B6,SektorVar,0))</f>
        <v>13855688</v>
      </c>
      <c r="G6" s="26">
        <f t="shared" si="0"/>
        <v>18128761</v>
      </c>
    </row>
    <row r="7" spans="1:7">
      <c r="A7" s="20" t="s">
        <v>376</v>
      </c>
      <c r="B7" s="21" t="str">
        <f t="shared" ref="B7:C21" si="1">"NoBa_"&amp;B$4&amp;"_"&amp;$A7</f>
        <v>NoBa_Go_SAV</v>
      </c>
      <c r="C7" s="21" t="str">
        <f t="shared" si="1"/>
        <v>NoBa_XIA_SAV</v>
      </c>
      <c r="D7" s="19"/>
      <c r="E7" s="18" t="s">
        <v>542</v>
      </c>
      <c r="F7" s="26">
        <f t="shared" si="0"/>
        <v>58123</v>
      </c>
      <c r="G7" s="26">
        <f t="shared" si="0"/>
        <v>505</v>
      </c>
    </row>
    <row r="8" spans="1:7">
      <c r="A8" s="20" t="s">
        <v>377</v>
      </c>
      <c r="B8" s="21" t="str">
        <f t="shared" si="1"/>
        <v>NoBa_Go_SAT</v>
      </c>
      <c r="C8" s="21" t="str">
        <f t="shared" si="1"/>
        <v>NoBa_XIA_SAT</v>
      </c>
      <c r="D8" s="19"/>
      <c r="E8" s="18" t="s">
        <v>541</v>
      </c>
      <c r="F8" s="26">
        <f t="shared" si="0"/>
        <v>107437</v>
      </c>
      <c r="G8" s="26">
        <f t="shared" si="0"/>
        <v>1362107</v>
      </c>
    </row>
    <row r="9" spans="1:7">
      <c r="A9" s="20" t="s">
        <v>378</v>
      </c>
      <c r="B9" s="21" t="str">
        <f t="shared" si="1"/>
        <v>NoBa_Go_SAA</v>
      </c>
      <c r="C9" s="21" t="str">
        <f t="shared" si="1"/>
        <v>NoBa_XIA_SAA</v>
      </c>
      <c r="D9" s="19"/>
      <c r="E9" s="18" t="s">
        <v>543</v>
      </c>
      <c r="F9" s="26">
        <f t="shared" si="0"/>
        <v>0</v>
      </c>
      <c r="G9" s="26">
        <f t="shared" si="0"/>
        <v>1534490</v>
      </c>
    </row>
    <row r="10" spans="1:7">
      <c r="A10" s="20" t="s">
        <v>362</v>
      </c>
      <c r="B10" s="21" t="str">
        <f t="shared" si="1"/>
        <v>NoBa_Go_SAU</v>
      </c>
      <c r="C10" s="21" t="str">
        <f t="shared" si="1"/>
        <v>NoBa_XIA_SAU</v>
      </c>
      <c r="D10" s="19" t="s">
        <v>1</v>
      </c>
      <c r="E10" s="19" t="s">
        <v>332</v>
      </c>
      <c r="F10" s="26">
        <f t="shared" si="0"/>
        <v>14021248</v>
      </c>
      <c r="G10" s="26">
        <f t="shared" si="0"/>
        <v>17956881</v>
      </c>
    </row>
    <row r="11" spans="1:7">
      <c r="A11" s="20"/>
      <c r="B11" s="21" t="str">
        <f t="shared" si="1"/>
        <v>NoBa_Go_</v>
      </c>
      <c r="C11" s="21" t="str">
        <f t="shared" si="1"/>
        <v>NoBa_XIA_</v>
      </c>
      <c r="D11" s="19"/>
      <c r="E11" s="19"/>
      <c r="F11" s="29"/>
      <c r="G11" s="29"/>
    </row>
    <row r="12" spans="1:7">
      <c r="A12" s="20" t="s">
        <v>379</v>
      </c>
      <c r="B12" s="21" t="str">
        <f t="shared" si="1"/>
        <v>NoBa_Go_ANP</v>
      </c>
      <c r="C12" s="21" t="str">
        <f t="shared" si="1"/>
        <v>NoBa_XIA_ANP</v>
      </c>
      <c r="D12" s="19" t="s">
        <v>2</v>
      </c>
      <c r="E12" s="19" t="s">
        <v>915</v>
      </c>
      <c r="F12" s="26">
        <f>INDEX(sektorData,MATCH("123",SektorGrp,0),MATCH(B12,SektorVar,0))</f>
        <v>1632775</v>
      </c>
      <c r="G12" s="26">
        <f>INDEX(sektorData,MATCH("123",SektorGrp,0),MATCH(C12,SektorVar,0))</f>
        <v>13160300</v>
      </c>
    </row>
    <row r="13" spans="1:7">
      <c r="A13" s="20" t="s">
        <v>380</v>
      </c>
      <c r="B13" s="21" t="str">
        <f t="shared" si="1"/>
        <v>NoBa_Go_ANV</v>
      </c>
      <c r="C13" s="21" t="str">
        <f t="shared" si="1"/>
        <v>NoBa_XIA_ANV</v>
      </c>
      <c r="D13" s="19"/>
      <c r="E13" s="18" t="s">
        <v>542</v>
      </c>
      <c r="F13" s="26">
        <f>INDEX(sektorData,MATCH("123",SektorGrp,0),MATCH(B13,SektorVar,0))</f>
        <v>11192</v>
      </c>
      <c r="G13" s="26">
        <f>INDEX(sektorData,MATCH("123",SektorGrp,0),MATCH(C13,SektorVar,0))</f>
        <v>154</v>
      </c>
    </row>
    <row r="14" spans="1:7">
      <c r="A14" s="20" t="s">
        <v>381</v>
      </c>
      <c r="B14" s="21" t="str">
        <f t="shared" si="1"/>
        <v>NoBa_Go_ANA</v>
      </c>
      <c r="C14" s="21" t="str">
        <f t="shared" si="1"/>
        <v>NoBa_XIA_ANA</v>
      </c>
      <c r="D14" s="19"/>
      <c r="E14" s="18" t="s">
        <v>544</v>
      </c>
      <c r="F14" s="29"/>
      <c r="G14" s="26">
        <f>INDEX(sektorData,MATCH("123",SektorGrp,0),MATCH(C14,SektorVar,0))</f>
        <v>801457</v>
      </c>
    </row>
    <row r="15" spans="1:7">
      <c r="A15" s="20" t="s">
        <v>382</v>
      </c>
      <c r="B15" s="21" t="str">
        <f t="shared" si="1"/>
        <v>NoBa_Go_ANN</v>
      </c>
      <c r="C15" s="21" t="str">
        <f t="shared" si="1"/>
        <v>NoBa_XIA_ANN</v>
      </c>
      <c r="D15" s="19"/>
      <c r="E15" s="18" t="s">
        <v>545</v>
      </c>
      <c r="F15" s="26">
        <f>INDEX(sektorData,MATCH("123",SektorGrp,0),MATCH(B15,SektorVar,0))</f>
        <v>229716</v>
      </c>
      <c r="G15" s="26">
        <f>INDEX(sektorData,MATCH("123",SektorGrp,0),MATCH(C15,SektorVar,0))</f>
        <v>-415897</v>
      </c>
    </row>
    <row r="16" spans="1:7">
      <c r="A16" s="20" t="s">
        <v>383</v>
      </c>
      <c r="B16" s="21" t="str">
        <f t="shared" si="1"/>
        <v>NoBa_Go_ANTA</v>
      </c>
      <c r="C16" s="21" t="str">
        <f t="shared" si="1"/>
        <v>NoBa_XIA_ANTA</v>
      </c>
      <c r="D16" s="19"/>
      <c r="E16" s="18" t="s">
        <v>546</v>
      </c>
      <c r="F16" s="29"/>
      <c r="G16" s="26">
        <f>INDEX(sektorData,MATCH("123",SektorGrp,0),MATCH(C16,SektorVar,0))</f>
        <v>56386</v>
      </c>
    </row>
    <row r="17" spans="1:7">
      <c r="A17" s="20" t="s">
        <v>384</v>
      </c>
      <c r="B17" s="21" t="str">
        <f t="shared" si="1"/>
        <v>NoBa_Go_ANTN</v>
      </c>
      <c r="C17" s="21" t="str">
        <f t="shared" si="1"/>
        <v>NoBa_XIA_ANTN</v>
      </c>
      <c r="D17" s="19"/>
      <c r="E17" s="18" t="s">
        <v>547</v>
      </c>
      <c r="F17" s="26">
        <f>INDEX(sektorData,MATCH("123",SektorGrp,0),MATCH(B17,SektorVar,0))</f>
        <v>0</v>
      </c>
      <c r="G17" s="26">
        <f>INDEX(sektorData,MATCH("123",SektorGrp,0),MATCH(C17,SektorVar,0))</f>
        <v>0</v>
      </c>
    </row>
    <row r="18" spans="1:7">
      <c r="A18" s="20" t="s">
        <v>385</v>
      </c>
      <c r="B18" s="21" t="str">
        <f t="shared" si="1"/>
        <v>NoBa_Go_ANU</v>
      </c>
      <c r="C18" s="21" t="str">
        <f t="shared" si="1"/>
        <v>NoBa_XIA_ANU</v>
      </c>
      <c r="D18" s="19" t="s">
        <v>3</v>
      </c>
      <c r="E18" s="19" t="s">
        <v>914</v>
      </c>
      <c r="F18" s="26">
        <f>INDEX(sektorData,MATCH("123",SektorGrp,0),MATCH(B18,SektorVar,0))</f>
        <v>1873683</v>
      </c>
      <c r="G18" s="26">
        <f>INDEX(sektorData,MATCH("123",SektorGrp,0),MATCH(C18,SektorVar,0))</f>
        <v>13489629</v>
      </c>
    </row>
    <row r="19" spans="1:7">
      <c r="A19" s="20"/>
      <c r="B19" s="21" t="str">
        <f t="shared" si="1"/>
        <v>NoBa_Go_</v>
      </c>
      <c r="C19" s="21" t="str">
        <f t="shared" si="1"/>
        <v>NoBa_XIA_</v>
      </c>
      <c r="D19" s="19"/>
      <c r="E19" s="19"/>
      <c r="F19" s="29"/>
      <c r="G19" s="29"/>
    </row>
    <row r="20" spans="1:7">
      <c r="A20" s="20" t="s">
        <v>386</v>
      </c>
      <c r="B20" s="21" t="str">
        <f t="shared" si="1"/>
        <v>NoBa_Go_BehU</v>
      </c>
      <c r="C20" s="21" t="str">
        <f t="shared" si="1"/>
        <v>NoBa_XIA_BehU</v>
      </c>
      <c r="D20" s="19" t="s">
        <v>4</v>
      </c>
      <c r="E20" s="19" t="s">
        <v>913</v>
      </c>
      <c r="F20" s="26">
        <f>INDEX(sektorData,MATCH("123",SektorGrp,0),MATCH(B20,SektorVar,0))</f>
        <v>12147564</v>
      </c>
      <c r="G20" s="26">
        <f>INDEX(sektorData,MATCH("123",SektorGrp,0),MATCH(C20,SektorVar,0))</f>
        <v>4467252</v>
      </c>
    </row>
    <row r="21" spans="1:7">
      <c r="A21" s="20" t="s">
        <v>366</v>
      </c>
      <c r="B21" s="21" t="str">
        <f t="shared" si="1"/>
        <v>NoBa_Go_BVP</v>
      </c>
      <c r="C21" s="21" t="str">
        <f t="shared" si="1"/>
        <v>NoBa_XIA_BVP</v>
      </c>
      <c r="D21" s="18"/>
      <c r="E21" s="18" t="s">
        <v>343</v>
      </c>
      <c r="F21" s="26">
        <f>INDEX(sektorData,MATCH("123",SektorGrp,0),MATCH(B21,SektorVar,0))</f>
        <v>12222912</v>
      </c>
      <c r="G21" s="26">
        <f>INDEX(sektorData,MATCH("123",SektorGrp,0),MATCH(C21,SektorVar,0))</f>
        <v>4968463</v>
      </c>
    </row>
    <row r="22" spans="1:7">
      <c r="A22" s="20"/>
      <c r="D22" s="18"/>
      <c r="E22" s="18"/>
      <c r="F22" s="29"/>
      <c r="G22" s="29"/>
    </row>
    <row r="23" spans="1:7" ht="38.25" customHeight="1">
      <c r="A23" s="27" t="s">
        <v>31</v>
      </c>
      <c r="D23" s="18"/>
      <c r="E23" s="19"/>
      <c r="F23" s="31" t="s">
        <v>374</v>
      </c>
      <c r="G23" s="31" t="s">
        <v>375</v>
      </c>
    </row>
    <row r="24" spans="1:7">
      <c r="B24" s="22" t="s">
        <v>107</v>
      </c>
      <c r="C24" s="22" t="s">
        <v>108</v>
      </c>
      <c r="D24" s="145" t="s">
        <v>371</v>
      </c>
      <c r="E24" s="146"/>
      <c r="F24" s="29"/>
      <c r="G24" s="29"/>
    </row>
    <row r="25" spans="1:7">
      <c r="A25" s="20" t="s">
        <v>387</v>
      </c>
      <c r="B25" s="21" t="str">
        <f>"NoGb_"&amp;B$24&amp;"_"&amp;$A25</f>
        <v>NoGb_Iejd_GBP</v>
      </c>
      <c r="C25" s="21" t="str">
        <f>"NoGb_"&amp;C$24&amp;"_"&amp;$A25</f>
        <v>NoGb_Dejd_GBP</v>
      </c>
      <c r="D25" s="19" t="s">
        <v>0</v>
      </c>
      <c r="E25" s="19" t="s">
        <v>917</v>
      </c>
      <c r="F25" s="26">
        <f t="shared" ref="F25:G28" si="2">INDEX(sektorData,MATCH("123",SektorGrp,0),MATCH(B25,SektorVar,0))</f>
        <v>896186</v>
      </c>
      <c r="G25" s="26">
        <f t="shared" si="2"/>
        <v>5610703</v>
      </c>
    </row>
    <row r="26" spans="1:7">
      <c r="A26" s="20" t="s">
        <v>388</v>
      </c>
      <c r="B26" s="21" t="str">
        <f t="shared" ref="B26:C34" si="3">"NoGb_"&amp;B$24&amp;"_"&amp;$A26</f>
        <v>NoGb_Iejd_GBV</v>
      </c>
      <c r="C26" s="21" t="str">
        <f t="shared" si="3"/>
        <v>NoGb_Dejd_GBV</v>
      </c>
      <c r="D26" s="18" t="s">
        <v>1</v>
      </c>
      <c r="E26" s="18" t="s">
        <v>542</v>
      </c>
      <c r="F26" s="26">
        <f t="shared" si="2"/>
        <v>0</v>
      </c>
      <c r="G26" s="26">
        <f t="shared" si="2"/>
        <v>-202</v>
      </c>
    </row>
    <row r="27" spans="1:7">
      <c r="A27" s="20" t="s">
        <v>389</v>
      </c>
      <c r="B27" s="21" t="str">
        <f t="shared" si="3"/>
        <v>NoGb_Iejd_GBT</v>
      </c>
      <c r="C27" s="21" t="str">
        <f t="shared" si="3"/>
        <v>NoGb_Dejd_GBT</v>
      </c>
      <c r="D27" s="18" t="s">
        <v>2</v>
      </c>
      <c r="E27" s="18" t="s">
        <v>548</v>
      </c>
      <c r="F27" s="26">
        <f t="shared" si="2"/>
        <v>6634</v>
      </c>
      <c r="G27" s="26">
        <f t="shared" si="2"/>
        <v>134703</v>
      </c>
    </row>
    <row r="28" spans="1:7">
      <c r="A28" s="20" t="s">
        <v>390</v>
      </c>
      <c r="B28" s="21" t="str">
        <f t="shared" si="3"/>
        <v>NoGb_Iejd_GBA</v>
      </c>
      <c r="C28" s="21" t="str">
        <f t="shared" si="3"/>
        <v>NoGb_Dejd_GBA</v>
      </c>
      <c r="D28" s="18" t="s">
        <v>3</v>
      </c>
      <c r="E28" s="18" t="s">
        <v>549</v>
      </c>
      <c r="F28" s="26">
        <f t="shared" si="2"/>
        <v>19783</v>
      </c>
      <c r="G28" s="26">
        <f t="shared" si="2"/>
        <v>36586</v>
      </c>
    </row>
    <row r="29" spans="1:7">
      <c r="A29" s="20" t="s">
        <v>391</v>
      </c>
      <c r="B29" s="21" t="str">
        <f t="shared" si="3"/>
        <v>NoGb_Iejd_GBAfs</v>
      </c>
      <c r="C29" s="21" t="str">
        <f t="shared" si="3"/>
        <v>NoGb_Dejd_GBAfs</v>
      </c>
      <c r="D29" s="18" t="s">
        <v>4</v>
      </c>
      <c r="E29" s="18" t="s">
        <v>550</v>
      </c>
      <c r="F29" s="29"/>
      <c r="G29" s="26">
        <f>INDEX(sektorData,MATCH("123",SektorGrp,0),MATCH(C29,SektorVar,0))</f>
        <v>61761</v>
      </c>
    </row>
    <row r="30" spans="1:7">
      <c r="A30" s="20" t="s">
        <v>392</v>
      </c>
      <c r="B30" s="21" t="str">
        <f t="shared" si="3"/>
        <v>NoGb_Iejd_GBS</v>
      </c>
      <c r="C30" s="21" t="str">
        <f t="shared" si="3"/>
        <v>NoGb_Dejd_GBS</v>
      </c>
      <c r="D30" s="18" t="s">
        <v>5</v>
      </c>
      <c r="E30" s="18" t="s">
        <v>551</v>
      </c>
      <c r="F30" s="29"/>
      <c r="G30" s="26">
        <f>INDEX(sektorData,MATCH("123",SektorGrp,0),MATCH(C30,SektorVar,0))</f>
        <v>192371</v>
      </c>
    </row>
    <row r="31" spans="1:7">
      <c r="A31" s="20" t="s">
        <v>393</v>
      </c>
      <c r="B31" s="21" t="str">
        <f t="shared" si="3"/>
        <v>NoGb_Iejd_GBN</v>
      </c>
      <c r="C31" s="21" t="str">
        <f t="shared" si="3"/>
        <v>NoGb_Dejd_GBN</v>
      </c>
      <c r="D31" s="18" t="s">
        <v>6</v>
      </c>
      <c r="E31" s="18" t="s">
        <v>552</v>
      </c>
      <c r="F31" s="29"/>
      <c r="G31" s="26">
        <f>INDEX(sektorData,MATCH("123",SektorGrp,0),MATCH(C31,SektorVar,0))</f>
        <v>124783</v>
      </c>
    </row>
    <row r="32" spans="1:7">
      <c r="A32" s="20" t="s">
        <v>395</v>
      </c>
      <c r="B32" s="21" t="str">
        <f t="shared" si="3"/>
        <v>NoGb_Iejd_GBR</v>
      </c>
      <c r="C32" s="21" t="str">
        <f t="shared" si="3"/>
        <v>NoGb_Dejd_GBR</v>
      </c>
      <c r="D32" s="18" t="s">
        <v>7</v>
      </c>
      <c r="E32" s="18" t="s">
        <v>553</v>
      </c>
      <c r="F32" s="26">
        <f>INDEX(sektorData,MATCH("123",SektorGrp,0),MATCH(B32,SektorVar,0))</f>
        <v>24686</v>
      </c>
      <c r="G32" s="29"/>
    </row>
    <row r="33" spans="1:7">
      <c r="A33" s="20" t="s">
        <v>394</v>
      </c>
      <c r="B33" s="21" t="str">
        <f t="shared" si="3"/>
        <v>NoGb_Iejd_GBX</v>
      </c>
      <c r="C33" s="21" t="str">
        <f t="shared" si="3"/>
        <v>NoGb_Dejd_GBX</v>
      </c>
      <c r="D33" s="18" t="s">
        <v>8</v>
      </c>
      <c r="E33" s="18" t="s">
        <v>554</v>
      </c>
      <c r="F33" s="26">
        <f>INDEX(sektorData,MATCH("123",SektorGrp,0),MATCH(B33,SektorVar,0))</f>
        <v>-488</v>
      </c>
      <c r="G33" s="26">
        <f>INDEX(sektorData,MATCH("123",SektorGrp,0),MATCH(C33,SektorVar,0))</f>
        <v>3622</v>
      </c>
    </row>
    <row r="34" spans="1:7">
      <c r="A34" s="20" t="s">
        <v>396</v>
      </c>
      <c r="B34" s="21" t="str">
        <f t="shared" si="3"/>
        <v>NoGb_Iejd_GBU</v>
      </c>
      <c r="C34" s="21" t="str">
        <f t="shared" si="3"/>
        <v>NoGb_Dejd_GBU</v>
      </c>
      <c r="D34" s="19" t="s">
        <v>9</v>
      </c>
      <c r="E34" s="19" t="s">
        <v>916</v>
      </c>
      <c r="F34" s="26">
        <f>INDEX(sektorData,MATCH("123",SektorGrp,0),MATCH(B34,SektorVar,0))</f>
        <v>907236</v>
      </c>
      <c r="G34" s="26">
        <f>INDEX(sektorData,MATCH("123",SektorGrp,0),MATCH(C34,SektorVar,0))</f>
        <v>5718069</v>
      </c>
    </row>
  </sheetData>
  <sheetProtection algorithmName="SHA-512" hashValue="3QgJN+Ay+v1gPYVFVPY4S+dsAtuQaXMO4JFL2+YhMs3G/iDph6tmyB87wBGC39kAkrjhcLkJKWxUScr4P0mhCA==" saltValue="LOsrJ3mn1qDH511jBXQiQA==" spinCount="100000" sheet="1" objects="1" scenarios="1"/>
  <mergeCells count="4">
    <mergeCell ref="D3:G3"/>
    <mergeCell ref="D5:E5"/>
    <mergeCell ref="D24:E24"/>
    <mergeCell ref="D1:F1"/>
  </mergeCells>
  <hyperlinks>
    <hyperlink ref="D1:E1" location="Indholdsfortegnelse!A1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/>
  <headerFooter scaleWithDoc="0" alignWithMargins="0">
    <oddHeader>&amp;C&amp;G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2"/>
    <pageSetUpPr fitToPage="1"/>
  </sheetPr>
  <dimension ref="A1:H31"/>
  <sheetViews>
    <sheetView showGridLines="0" topLeftCell="C1" zoomScaleNormal="100" workbookViewId="0">
      <selection activeCell="H18" sqref="H18"/>
    </sheetView>
  </sheetViews>
  <sheetFormatPr defaultColWidth="11.42578125" defaultRowHeight="15"/>
  <cols>
    <col min="1" max="1" width="12.85546875" hidden="1" customWidth="1"/>
    <col min="2" max="2" width="16.5703125" hidden="1" customWidth="1"/>
    <col min="3" max="3" width="3.28515625" customWidth="1"/>
    <col min="4" max="4" width="4" customWidth="1"/>
    <col min="5" max="5" width="81.42578125" customWidth="1"/>
    <col min="6" max="6" width="16.85546875" customWidth="1"/>
    <col min="7" max="7" width="9.140625" customWidth="1"/>
  </cols>
  <sheetData>
    <row r="1" spans="1:8">
      <c r="C1" s="131" t="s">
        <v>1180</v>
      </c>
      <c r="D1" s="131"/>
      <c r="E1" s="131"/>
    </row>
    <row r="3" spans="1:8" ht="46.5" customHeight="1">
      <c r="C3" s="130" t="s">
        <v>948</v>
      </c>
      <c r="D3" s="130"/>
      <c r="E3" s="130"/>
      <c r="F3" s="130"/>
    </row>
    <row r="4" spans="1:8" ht="33.75" customHeight="1">
      <c r="C4" s="18"/>
      <c r="D4" s="18"/>
      <c r="E4" s="18"/>
      <c r="F4" s="31" t="s">
        <v>778</v>
      </c>
    </row>
    <row r="5" spans="1:8">
      <c r="A5" s="67" t="s">
        <v>31</v>
      </c>
      <c r="B5" s="20" t="s">
        <v>109</v>
      </c>
      <c r="C5" s="19" t="s">
        <v>0</v>
      </c>
      <c r="D5" s="19"/>
      <c r="E5" s="19" t="s">
        <v>68</v>
      </c>
      <c r="F5" s="18"/>
    </row>
    <row r="6" spans="1:8">
      <c r="A6" s="22" t="s">
        <v>402</v>
      </c>
      <c r="B6" s="21" t="str">
        <f>"NoBg_"&amp;A6&amp;"_"&amp;$B$5</f>
        <v>NoBg_GC_GKC</v>
      </c>
      <c r="C6" s="18"/>
      <c r="D6" s="18"/>
      <c r="E6" s="18" t="s">
        <v>399</v>
      </c>
      <c r="F6" s="26">
        <f>INDEX(sektorData,MATCH("123",SektorGrp,0),MATCH(B6,SektorVar,0))</f>
        <v>62642360</v>
      </c>
      <c r="H6" s="17"/>
    </row>
    <row r="7" spans="1:8">
      <c r="A7" s="22" t="s">
        <v>403</v>
      </c>
      <c r="B7" s="21" t="str">
        <f t="shared" ref="B7:B29" si="0">"NoBg_"&amp;A7&amp;"_"&amp;$B$5</f>
        <v>NoBg_GK_GKC</v>
      </c>
      <c r="C7" s="18"/>
      <c r="D7" s="18"/>
      <c r="E7" s="18" t="s">
        <v>400</v>
      </c>
      <c r="F7" s="26">
        <f>INDEX(sektorData,MATCH("123",SektorGrp,0),MATCH(B7,SektorVar,0))</f>
        <v>203607129</v>
      </c>
      <c r="H7" s="17"/>
    </row>
    <row r="8" spans="1:8">
      <c r="A8" s="22" t="s">
        <v>404</v>
      </c>
      <c r="B8" s="21" t="str">
        <f t="shared" si="0"/>
        <v>NoBg_KCTot_GKC</v>
      </c>
      <c r="C8" s="18"/>
      <c r="D8" s="18"/>
      <c r="E8" s="18" t="s">
        <v>401</v>
      </c>
      <c r="F8" s="26">
        <f>INDEX(sektorData,MATCH("123",SektorGrp,0),MATCH(B8,SektorVar,0))</f>
        <v>266249490</v>
      </c>
      <c r="H8" s="17"/>
    </row>
    <row r="9" spans="1:8">
      <c r="A9" s="74"/>
      <c r="B9" s="21" t="str">
        <f t="shared" si="0"/>
        <v>NoBg__GKC</v>
      </c>
      <c r="C9" s="18"/>
      <c r="D9" s="18"/>
      <c r="E9" s="18"/>
      <c r="F9" s="74"/>
      <c r="H9" s="17"/>
    </row>
    <row r="10" spans="1:8">
      <c r="A10" s="74"/>
      <c r="B10" s="21" t="str">
        <f t="shared" si="0"/>
        <v>NoBg__GKC</v>
      </c>
      <c r="C10" s="50" t="s">
        <v>1</v>
      </c>
      <c r="D10" s="50"/>
      <c r="E10" s="50" t="s">
        <v>69</v>
      </c>
      <c r="F10" s="74"/>
      <c r="H10" s="17"/>
    </row>
    <row r="11" spans="1:8">
      <c r="A11" s="22" t="s">
        <v>411</v>
      </c>
      <c r="B11" s="21" t="str">
        <f t="shared" si="0"/>
        <v>NoBg_IGa_GKC</v>
      </c>
      <c r="C11" s="49"/>
      <c r="D11" s="49"/>
      <c r="E11" s="49" t="s">
        <v>405</v>
      </c>
      <c r="F11" s="26">
        <f>INDEX(sektorData,MATCH("123",SektorGrp,0),MATCH(B11,SektorVar,0))</f>
        <v>1616690344</v>
      </c>
      <c r="H11" s="17"/>
    </row>
    <row r="12" spans="1:8">
      <c r="A12" s="22" t="s">
        <v>931</v>
      </c>
      <c r="B12" s="21" t="str">
        <f t="shared" si="0"/>
        <v>NoBg_IGo_GKC</v>
      </c>
      <c r="C12" s="49"/>
      <c r="D12" s="49"/>
      <c r="E12" s="49" t="s">
        <v>406</v>
      </c>
      <c r="F12" s="26">
        <f>INDEX(sektorData,MATCH("123",SektorGrp,0),MATCH(B12,SektorVar,0))</f>
        <v>63012197</v>
      </c>
      <c r="H12" s="17"/>
    </row>
    <row r="13" spans="1:8">
      <c r="A13" s="22" t="s">
        <v>412</v>
      </c>
      <c r="B13" s="21" t="str">
        <f t="shared" si="0"/>
        <v>NoBg_IGt_GKC</v>
      </c>
      <c r="C13" s="49"/>
      <c r="D13" s="49"/>
      <c r="E13" s="49" t="s">
        <v>407</v>
      </c>
      <c r="F13" s="26">
        <f>INDEX(sektorData,MATCH("123",SektorGrp,0),MATCH(B13,SektorVar,0))</f>
        <v>339695324</v>
      </c>
      <c r="H13" s="17"/>
    </row>
    <row r="14" spans="1:8">
      <c r="A14" s="22" t="s">
        <v>413</v>
      </c>
      <c r="B14" s="21" t="str">
        <f t="shared" si="0"/>
        <v>NoBg_IGs_GKC</v>
      </c>
      <c r="C14" s="49"/>
      <c r="D14" s="49"/>
      <c r="E14" s="49" t="s">
        <v>408</v>
      </c>
      <c r="F14" s="26">
        <f>INDEX(sektorData,MATCH("123",SektorGrp,0),MATCH(B14,SektorVar,0))</f>
        <v>48711045</v>
      </c>
      <c r="H14" s="17"/>
    </row>
    <row r="15" spans="1:8">
      <c r="A15" s="22" t="s">
        <v>414</v>
      </c>
      <c r="B15" s="21" t="str">
        <f t="shared" si="0"/>
        <v>NoBg_IGTot_GKC</v>
      </c>
      <c r="C15" s="49"/>
      <c r="D15" s="49"/>
      <c r="E15" s="49" t="s">
        <v>409</v>
      </c>
      <c r="F15" s="26">
        <f>INDEX(sektorData,MATCH("123",SektorGrp,0),MATCH(B15,SektorVar,0))</f>
        <v>2068108909</v>
      </c>
      <c r="H15" s="17"/>
    </row>
    <row r="16" spans="1:8">
      <c r="A16" s="74"/>
      <c r="B16" s="21" t="str">
        <f t="shared" si="0"/>
        <v>NoBg__GKC</v>
      </c>
      <c r="C16" s="49"/>
      <c r="D16" s="49"/>
      <c r="E16" s="49"/>
      <c r="F16" s="32"/>
      <c r="H16" s="17"/>
    </row>
    <row r="17" spans="1:8">
      <c r="A17" s="74"/>
      <c r="B17" s="21" t="str">
        <f t="shared" si="0"/>
        <v>NoBg__GKC</v>
      </c>
      <c r="C17" s="50"/>
      <c r="D17" s="50"/>
      <c r="E17" s="50" t="s">
        <v>410</v>
      </c>
      <c r="F17" s="32"/>
      <c r="H17" s="17"/>
    </row>
    <row r="18" spans="1:8" ht="25.5" customHeight="1">
      <c r="A18" s="22" t="s">
        <v>415</v>
      </c>
      <c r="B18" s="21" t="str">
        <f t="shared" si="0"/>
        <v>NoBg_VFa_GKC</v>
      </c>
      <c r="C18" s="49"/>
      <c r="D18" s="49"/>
      <c r="E18" s="49" t="s">
        <v>872</v>
      </c>
      <c r="F18" s="26">
        <f>INDEX(sektorData,MATCH("123",SektorGrp,0),MATCH(B18,SektorVar,0))</f>
        <v>0</v>
      </c>
      <c r="H18" s="17"/>
    </row>
    <row r="19" spans="1:8">
      <c r="A19" s="18"/>
      <c r="B19" s="21" t="str">
        <f t="shared" si="0"/>
        <v>NoBg__GKC</v>
      </c>
      <c r="C19" s="18"/>
      <c r="D19" s="18"/>
      <c r="E19" s="18"/>
      <c r="F19" s="32"/>
      <c r="H19" s="17"/>
    </row>
    <row r="20" spans="1:8">
      <c r="A20" s="75"/>
      <c r="B20" s="21" t="str">
        <f t="shared" si="0"/>
        <v>NoBg__GKC</v>
      </c>
      <c r="C20" s="19" t="s">
        <v>8</v>
      </c>
      <c r="D20" s="19"/>
      <c r="E20" s="19" t="s">
        <v>76</v>
      </c>
      <c r="F20" s="32"/>
      <c r="H20" s="17"/>
    </row>
    <row r="21" spans="1:8">
      <c r="A21" s="76" t="s">
        <v>506</v>
      </c>
      <c r="B21" s="21" t="str">
        <f t="shared" si="0"/>
        <v>NoBg_Fkr_GKC</v>
      </c>
      <c r="C21" s="18"/>
      <c r="D21" s="18" t="s">
        <v>490</v>
      </c>
      <c r="E21" s="18" t="s">
        <v>498</v>
      </c>
      <c r="F21" s="26">
        <f t="shared" ref="F21:F29" si="1">INDEX(sektorData,MATCH("123",SektorGrp,0),MATCH(B21,SektorVar,0))</f>
        <v>168830955</v>
      </c>
      <c r="H21" s="17"/>
    </row>
    <row r="22" spans="1:8">
      <c r="A22" s="76" t="s">
        <v>507</v>
      </c>
      <c r="B22" s="21" t="str">
        <f t="shared" si="0"/>
        <v>NoBg_EjUR_GKC</v>
      </c>
      <c r="C22" s="18"/>
      <c r="D22" s="18" t="s">
        <v>491</v>
      </c>
      <c r="E22" s="18" t="s">
        <v>499</v>
      </c>
      <c r="F22" s="26">
        <f t="shared" si="1"/>
        <v>1598</v>
      </c>
      <c r="H22" s="17"/>
    </row>
    <row r="23" spans="1:8">
      <c r="A23" s="76" t="s">
        <v>508</v>
      </c>
      <c r="B23" s="21" t="str">
        <f t="shared" si="0"/>
        <v>NoBg_Trbd_GKC</v>
      </c>
      <c r="C23" s="18"/>
      <c r="D23" s="18" t="s">
        <v>492</v>
      </c>
      <c r="E23" s="18" t="s">
        <v>500</v>
      </c>
      <c r="F23" s="26">
        <f t="shared" si="1"/>
        <v>0</v>
      </c>
      <c r="H23" s="17"/>
    </row>
    <row r="24" spans="1:8">
      <c r="A24" s="76" t="s">
        <v>509</v>
      </c>
      <c r="B24" s="21" t="str">
        <f t="shared" si="0"/>
        <v>NoBg_Tx_GKC</v>
      </c>
      <c r="C24" s="18"/>
      <c r="D24" s="18" t="s">
        <v>493</v>
      </c>
      <c r="E24" s="18" t="s">
        <v>505</v>
      </c>
      <c r="F24" s="26">
        <f t="shared" si="1"/>
        <v>22063</v>
      </c>
      <c r="H24" s="17"/>
    </row>
    <row r="25" spans="1:8">
      <c r="A25" s="76" t="s">
        <v>510</v>
      </c>
      <c r="B25" s="21" t="str">
        <f t="shared" si="0"/>
        <v>NoBg_Nmv_GKC</v>
      </c>
      <c r="C25" s="18"/>
      <c r="D25" s="18" t="s">
        <v>494</v>
      </c>
      <c r="E25" s="18" t="s">
        <v>501</v>
      </c>
      <c r="F25" s="26">
        <f t="shared" si="1"/>
        <v>393203397</v>
      </c>
      <c r="H25" s="17"/>
    </row>
    <row r="26" spans="1:8">
      <c r="A26" s="76" t="s">
        <v>511</v>
      </c>
      <c r="B26" s="21" t="str">
        <f t="shared" si="0"/>
        <v>NoBg_Lfp_GKC</v>
      </c>
      <c r="C26" s="18"/>
      <c r="D26" s="18" t="s">
        <v>495</v>
      </c>
      <c r="E26" s="18" t="s">
        <v>502</v>
      </c>
      <c r="F26" s="26">
        <f t="shared" si="1"/>
        <v>1280189</v>
      </c>
      <c r="H26" s="17"/>
    </row>
    <row r="27" spans="1:8">
      <c r="A27" s="76" t="s">
        <v>512</v>
      </c>
      <c r="B27" s="21" t="str">
        <f t="shared" si="0"/>
        <v>NoBg_Srp_GKC</v>
      </c>
      <c r="C27" s="18"/>
      <c r="D27" s="18" t="s">
        <v>496</v>
      </c>
      <c r="E27" s="18" t="s">
        <v>503</v>
      </c>
      <c r="F27" s="26">
        <f t="shared" si="1"/>
        <v>8862356</v>
      </c>
      <c r="H27" s="17"/>
    </row>
    <row r="28" spans="1:8">
      <c r="A28" s="76" t="s">
        <v>513</v>
      </c>
      <c r="B28" s="21" t="str">
        <f t="shared" si="0"/>
        <v>NoBg_Pas_GKC</v>
      </c>
      <c r="C28" s="18"/>
      <c r="D28" s="18" t="s">
        <v>497</v>
      </c>
      <c r="E28" s="18" t="s">
        <v>504</v>
      </c>
      <c r="F28" s="26">
        <f t="shared" si="1"/>
        <v>10726702</v>
      </c>
      <c r="H28" s="17"/>
    </row>
    <row r="29" spans="1:8">
      <c r="A29" s="76" t="s">
        <v>514</v>
      </c>
      <c r="B29" s="21" t="str">
        <f t="shared" si="0"/>
        <v>NoBg_XPTot_GKC</v>
      </c>
      <c r="C29" s="18"/>
      <c r="D29" s="18"/>
      <c r="E29" s="19" t="s">
        <v>895</v>
      </c>
      <c r="F29" s="26">
        <f t="shared" si="1"/>
        <v>582927260</v>
      </c>
      <c r="H29" s="17"/>
    </row>
    <row r="31" spans="1:8">
      <c r="C31" s="67"/>
      <c r="D31" s="67"/>
    </row>
  </sheetData>
  <sheetProtection algorithmName="SHA-512" hashValue="cgzztVU06Z+Tddyc7fArlKzVxT9zpfDA29DoaMsYxzczL6wrnPSie0BWGJz8fvBKC6SplE1BeqBUY0e81mD8Cw==" saltValue="+4tBQvw95LZe2mTV2WDTTg==" spinCount="100000" sheet="1" objects="1" scenarios="1"/>
  <mergeCells count="2">
    <mergeCell ref="C3:F3"/>
    <mergeCell ref="C1:E1"/>
  </mergeCells>
  <hyperlinks>
    <hyperlink ref="C1:D1" location="Indholdsfortegnelse!A1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/>
  <headerFooter scaleWithDoc="0" alignWithMargins="0">
    <oddHeader>&amp;C&amp;G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theme="2"/>
    <pageSetUpPr fitToPage="1"/>
  </sheetPr>
  <dimension ref="A1:E21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5.7109375" hidden="1" customWidth="1"/>
    <col min="3" max="3" width="4" customWidth="1"/>
    <col min="4" max="4" width="81.140625" customWidth="1"/>
    <col min="5" max="5" width="14.710937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 ht="46.5" customHeight="1">
      <c r="C3" s="130" t="s">
        <v>1160</v>
      </c>
      <c r="D3" s="130"/>
      <c r="E3" s="130"/>
    </row>
    <row r="4" spans="1:5" ht="25.5" customHeight="1">
      <c r="C4" s="49"/>
      <c r="D4" s="50"/>
      <c r="E4" s="31" t="s">
        <v>778</v>
      </c>
    </row>
    <row r="5" spans="1:5" ht="25.5" customHeight="1">
      <c r="A5" s="28" t="s">
        <v>31</v>
      </c>
      <c r="B5" s="20" t="s">
        <v>444</v>
      </c>
      <c r="C5" s="49"/>
      <c r="D5" s="50" t="s">
        <v>866</v>
      </c>
      <c r="E5" s="49"/>
    </row>
    <row r="6" spans="1:5">
      <c r="A6" s="22" t="s">
        <v>445</v>
      </c>
      <c r="B6" s="21" t="str">
        <f>"NoBs_"&amp;A6&amp;"_"&amp;$B$5</f>
        <v>NoBs_Tkc_STKT</v>
      </c>
      <c r="C6" s="49" t="s">
        <v>2</v>
      </c>
      <c r="D6" s="49" t="s">
        <v>442</v>
      </c>
      <c r="E6" s="26">
        <f>INDEX(sektorData,MATCH("123",SektorGrp,0),MATCH(B6,SektorVar,0))</f>
        <v>115647093</v>
      </c>
    </row>
    <row r="7" spans="1:5">
      <c r="A7" s="22" t="s">
        <v>455</v>
      </c>
      <c r="B7" s="21" t="str">
        <f t="shared" ref="B7:B21" si="0">"NoBs_"&amp;A7&amp;"_"&amp;$B$5</f>
        <v>NoBs_Utd_STKT</v>
      </c>
      <c r="C7" s="49" t="s">
        <v>3</v>
      </c>
      <c r="D7" s="49" t="s">
        <v>47</v>
      </c>
      <c r="E7" s="26">
        <f>INDEX(sektorData,MATCH("123",SektorGrp,0),MATCH(B7,SektorVar,0))</f>
        <v>191741637</v>
      </c>
    </row>
    <row r="8" spans="1:5">
      <c r="A8" s="22" t="s">
        <v>454</v>
      </c>
      <c r="B8" s="21" t="str">
        <f t="shared" si="0"/>
        <v>NoBs_Uta_STKT</v>
      </c>
      <c r="C8" s="49" t="s">
        <v>4</v>
      </c>
      <c r="D8" s="49" t="s">
        <v>48</v>
      </c>
      <c r="E8" s="26">
        <f>INDEX(sektorData,MATCH("123",SektorGrp,0),MATCH(B8,SektorVar,0))</f>
        <v>103781292</v>
      </c>
    </row>
    <row r="9" spans="1:5">
      <c r="A9" s="31"/>
      <c r="B9" s="21"/>
      <c r="C9" s="49"/>
      <c r="D9" s="49"/>
      <c r="E9" s="32"/>
    </row>
    <row r="10" spans="1:5" ht="25.5" customHeight="1">
      <c r="A10" s="31"/>
      <c r="B10" s="21"/>
      <c r="C10" s="49"/>
      <c r="D10" s="50" t="s">
        <v>867</v>
      </c>
      <c r="E10" s="32"/>
    </row>
    <row r="11" spans="1:5">
      <c r="A11" s="22" t="s">
        <v>453</v>
      </c>
      <c r="B11" s="21" t="str">
        <f t="shared" si="0"/>
        <v>NoBs_Gkc_STKT</v>
      </c>
      <c r="C11" s="49" t="s">
        <v>0</v>
      </c>
      <c r="D11" s="49" t="s">
        <v>401</v>
      </c>
      <c r="E11" s="26">
        <f>INDEX(sektorData,MATCH("123",SektorGrp,0),MATCH(B11,SektorVar,0))</f>
        <v>114013127</v>
      </c>
    </row>
    <row r="12" spans="1:5">
      <c r="A12" s="22" t="s">
        <v>446</v>
      </c>
      <c r="B12" s="21" t="str">
        <f t="shared" si="0"/>
        <v>NoBs_Ixg_STKT</v>
      </c>
      <c r="C12" s="49" t="s">
        <v>1</v>
      </c>
      <c r="D12" s="49" t="s">
        <v>69</v>
      </c>
      <c r="E12" s="26">
        <f>INDEX(sektorData,MATCH("123",SektorGrp,0),MATCH(B12,SektorVar,0))</f>
        <v>124770594</v>
      </c>
    </row>
    <row r="13" spans="1:5">
      <c r="A13" s="31"/>
      <c r="B13" s="21"/>
      <c r="C13" s="49"/>
      <c r="D13" s="49"/>
      <c r="E13" s="32"/>
    </row>
    <row r="14" spans="1:5">
      <c r="A14" s="31"/>
      <c r="B14" s="21"/>
      <c r="C14" s="49"/>
      <c r="D14" s="50" t="s">
        <v>868</v>
      </c>
      <c r="E14" s="32"/>
    </row>
    <row r="15" spans="1:5">
      <c r="A15" s="22" t="s">
        <v>452</v>
      </c>
      <c r="B15" s="21" t="str">
        <f t="shared" si="0"/>
        <v>NoBs_Od_STKT</v>
      </c>
      <c r="C15" s="49" t="s">
        <v>5</v>
      </c>
      <c r="D15" s="49" t="s">
        <v>49</v>
      </c>
      <c r="E15" s="26">
        <f t="shared" ref="E15:E21" si="1">INDEX(sektorData,MATCH("123",SektorGrp,0),MATCH(B15,SektorVar,0))</f>
        <v>199887366</v>
      </c>
    </row>
    <row r="16" spans="1:5">
      <c r="A16" s="22" t="s">
        <v>451</v>
      </c>
      <c r="B16" s="21" t="str">
        <f t="shared" si="0"/>
        <v>NoBs_Oa_STKT</v>
      </c>
      <c r="C16" s="49" t="s">
        <v>6</v>
      </c>
      <c r="D16" s="49" t="s">
        <v>50</v>
      </c>
      <c r="E16" s="26">
        <f t="shared" si="1"/>
        <v>0</v>
      </c>
    </row>
    <row r="17" spans="1:5">
      <c r="A17" s="22" t="s">
        <v>447</v>
      </c>
      <c r="B17" s="21" t="str">
        <f t="shared" si="0"/>
        <v>NoBs_Ak_STKT</v>
      </c>
      <c r="C17" s="49" t="s">
        <v>7</v>
      </c>
      <c r="D17" s="49" t="s">
        <v>51</v>
      </c>
      <c r="E17" s="26">
        <f t="shared" si="1"/>
        <v>0</v>
      </c>
    </row>
    <row r="18" spans="1:5">
      <c r="A18" s="22" t="s">
        <v>448</v>
      </c>
      <c r="B18" s="21" t="str">
        <f t="shared" si="0"/>
        <v>NoBs_Kav_STKT</v>
      </c>
      <c r="C18" s="49" t="s">
        <v>8</v>
      </c>
      <c r="D18" s="49" t="s">
        <v>52</v>
      </c>
      <c r="E18" s="26">
        <f t="shared" si="1"/>
        <v>0</v>
      </c>
    </row>
    <row r="19" spans="1:5">
      <c r="A19" s="22" t="s">
        <v>449</v>
      </c>
      <c r="B19" s="21" t="str">
        <f t="shared" si="0"/>
        <v>NoBs_Ktv_STKT</v>
      </c>
      <c r="C19" s="49" t="s">
        <v>9</v>
      </c>
      <c r="D19" s="49" t="s">
        <v>53</v>
      </c>
      <c r="E19" s="26">
        <f t="shared" si="1"/>
        <v>0</v>
      </c>
    </row>
    <row r="20" spans="1:5">
      <c r="A20" s="22" t="s">
        <v>105</v>
      </c>
      <c r="B20" s="21" t="str">
        <f t="shared" si="0"/>
        <v>NoBs_Gb_STKT</v>
      </c>
      <c r="C20" s="49" t="s">
        <v>12</v>
      </c>
      <c r="D20" s="49" t="s">
        <v>371</v>
      </c>
      <c r="E20" s="26">
        <f t="shared" si="1"/>
        <v>0</v>
      </c>
    </row>
    <row r="21" spans="1:5">
      <c r="A21" s="22" t="s">
        <v>450</v>
      </c>
      <c r="B21" s="21" t="str">
        <f t="shared" si="0"/>
        <v>NoBs_Xma_STKT</v>
      </c>
      <c r="C21" s="49" t="s">
        <v>13</v>
      </c>
      <c r="D21" s="49" t="s">
        <v>59</v>
      </c>
      <c r="E21" s="26">
        <f t="shared" si="1"/>
        <v>0</v>
      </c>
    </row>
  </sheetData>
  <sheetProtection algorithmName="SHA-512" hashValue="EZqZI6NW7FhVqgpX7IavgaiX4gp9erQQKoARmepCr3BnXAzdx4b6W7CxW9bombgYv4DNU9yBGy5YLZ2Dzjin6w==" saltValue="PHhqJgtw8Ht760wfdWOsfw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/>
  <headerFooter scaleWithDoc="0" alignWithMargins="0">
    <oddHeader>&amp;C&amp;G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2"/>
    <pageSetUpPr fitToPage="1"/>
  </sheetPr>
  <dimension ref="A1:G17"/>
  <sheetViews>
    <sheetView showGridLines="0" topLeftCell="D1" zoomScaleNormal="100" workbookViewId="0">
      <selection sqref="A1:C1048576"/>
    </sheetView>
  </sheetViews>
  <sheetFormatPr defaultColWidth="11.42578125" defaultRowHeight="15"/>
  <cols>
    <col min="1" max="1" width="12.85546875" hidden="1" customWidth="1"/>
    <col min="2" max="2" width="15.140625" hidden="1" customWidth="1"/>
    <col min="3" max="3" width="15.42578125" hidden="1" customWidth="1"/>
    <col min="4" max="4" width="2.85546875" customWidth="1"/>
    <col min="5" max="5" width="54.140625" customWidth="1"/>
    <col min="6" max="7" width="13.42578125" customWidth="1"/>
    <col min="8" max="8" width="9.140625" customWidth="1"/>
  </cols>
  <sheetData>
    <row r="1" spans="1:7">
      <c r="D1" s="131" t="s">
        <v>1180</v>
      </c>
      <c r="E1" s="131"/>
      <c r="F1" s="131"/>
    </row>
    <row r="3" spans="1:7" ht="46.5" customHeight="1">
      <c r="D3" s="130" t="s">
        <v>949</v>
      </c>
      <c r="E3" s="130"/>
      <c r="F3" s="130"/>
      <c r="G3" s="130"/>
    </row>
    <row r="4" spans="1:7" ht="38.25" customHeight="1">
      <c r="A4" s="27" t="s">
        <v>31</v>
      </c>
      <c r="D4" s="18"/>
      <c r="E4" s="19"/>
      <c r="F4" s="31" t="s">
        <v>346</v>
      </c>
      <c r="G4" s="31" t="s">
        <v>347</v>
      </c>
    </row>
    <row r="5" spans="1:7">
      <c r="B5" s="22" t="s">
        <v>368</v>
      </c>
      <c r="C5" s="22" t="s">
        <v>369</v>
      </c>
      <c r="D5" s="18"/>
      <c r="E5" s="19" t="s">
        <v>456</v>
      </c>
      <c r="F5" s="18"/>
      <c r="G5" s="18"/>
    </row>
    <row r="6" spans="1:7">
      <c r="A6" s="20" t="s">
        <v>460</v>
      </c>
      <c r="B6" s="21" t="str">
        <f>"NoBm_"&amp;B$5&amp;"_"&amp;$A6</f>
        <v>NoBm_TV_Atkc</v>
      </c>
      <c r="C6" s="21" t="str">
        <f>"NoBm_"&amp;C$5&amp;"_"&amp;$A6</f>
        <v>NoBm_AV_Atkc</v>
      </c>
      <c r="D6" s="18" t="s">
        <v>2</v>
      </c>
      <c r="E6" s="18" t="s">
        <v>46</v>
      </c>
      <c r="F6" s="26">
        <f t="shared" ref="F6:G11" si="0">INDEX(sektorData,MATCH("123",SektorGrp,0),MATCH(B6,SektorVar,0))</f>
        <v>58397809</v>
      </c>
      <c r="G6" s="26">
        <f t="shared" si="0"/>
        <v>0</v>
      </c>
    </row>
    <row r="7" spans="1:7">
      <c r="A7" s="20" t="s">
        <v>461</v>
      </c>
      <c r="B7" s="21" t="str">
        <f t="shared" ref="B7:C17" si="1">"NoBm_"&amp;B$5&amp;"_"&amp;$A7</f>
        <v>NoBm_TV_Autd</v>
      </c>
      <c r="C7" s="21" t="str">
        <f t="shared" si="1"/>
        <v>NoBm_AV_Autd</v>
      </c>
      <c r="D7" s="18" t="s">
        <v>3</v>
      </c>
      <c r="E7" s="18" t="s">
        <v>47</v>
      </c>
      <c r="F7" s="26">
        <f t="shared" si="0"/>
        <v>6842749</v>
      </c>
      <c r="G7" s="26">
        <f t="shared" si="0"/>
        <v>94873</v>
      </c>
    </row>
    <row r="8" spans="1:7">
      <c r="A8" s="20" t="s">
        <v>462</v>
      </c>
      <c r="B8" s="21" t="str">
        <f t="shared" si="1"/>
        <v>NoBm_TV_Auta</v>
      </c>
      <c r="C8" s="21" t="str">
        <f t="shared" si="1"/>
        <v>NoBm_AV_Auta</v>
      </c>
      <c r="D8" s="18" t="s">
        <v>4</v>
      </c>
      <c r="E8" s="18" t="s">
        <v>48</v>
      </c>
      <c r="F8" s="26">
        <f t="shared" si="0"/>
        <v>68855097</v>
      </c>
      <c r="G8" s="26">
        <f t="shared" si="0"/>
        <v>1291633</v>
      </c>
    </row>
    <row r="9" spans="1:7">
      <c r="A9" s="20" t="s">
        <v>463</v>
      </c>
      <c r="B9" s="21" t="str">
        <f t="shared" si="1"/>
        <v>NoBm_TV_Aod</v>
      </c>
      <c r="C9" s="21" t="str">
        <f t="shared" si="1"/>
        <v>NoBm_AV_Aod</v>
      </c>
      <c r="D9" s="18" t="s">
        <v>5</v>
      </c>
      <c r="E9" s="18" t="s">
        <v>49</v>
      </c>
      <c r="F9" s="26">
        <f t="shared" si="0"/>
        <v>15835921</v>
      </c>
      <c r="G9" s="26">
        <f t="shared" si="0"/>
        <v>0</v>
      </c>
    </row>
    <row r="10" spans="1:7">
      <c r="A10" s="20" t="s">
        <v>464</v>
      </c>
      <c r="B10" s="21" t="str">
        <f t="shared" si="1"/>
        <v>NoBm_TV_Aoa</v>
      </c>
      <c r="C10" s="21" t="str">
        <f t="shared" si="1"/>
        <v>NoBm_AV_Aoa</v>
      </c>
      <c r="D10" s="18" t="s">
        <v>6</v>
      </c>
      <c r="E10" s="18" t="s">
        <v>50</v>
      </c>
      <c r="F10" s="26">
        <f t="shared" si="0"/>
        <v>750000</v>
      </c>
      <c r="G10" s="26">
        <f t="shared" si="0"/>
        <v>0</v>
      </c>
    </row>
    <row r="11" spans="1:7">
      <c r="A11" s="20" t="s">
        <v>465</v>
      </c>
      <c r="B11" s="21" t="str">
        <f t="shared" si="1"/>
        <v>NoBm_TV_ATot</v>
      </c>
      <c r="C11" s="21" t="str">
        <f t="shared" si="1"/>
        <v>NoBm_AV_ATot</v>
      </c>
      <c r="D11" s="18"/>
      <c r="E11" s="19" t="s">
        <v>457</v>
      </c>
      <c r="F11" s="26">
        <f t="shared" si="0"/>
        <v>150681575</v>
      </c>
      <c r="G11" s="26">
        <f t="shared" si="0"/>
        <v>1386506</v>
      </c>
    </row>
    <row r="12" spans="1:7">
      <c r="A12" s="20"/>
      <c r="B12" s="21"/>
      <c r="C12" s="21"/>
      <c r="D12" s="18"/>
      <c r="E12" s="18"/>
      <c r="F12" s="32"/>
      <c r="G12" s="32"/>
    </row>
    <row r="13" spans="1:7">
      <c r="A13" s="20"/>
      <c r="B13" s="21"/>
      <c r="C13" s="21"/>
      <c r="D13" s="18"/>
      <c r="E13" s="19" t="s">
        <v>458</v>
      </c>
      <c r="F13" s="32"/>
      <c r="G13" s="32"/>
    </row>
    <row r="14" spans="1:7">
      <c r="A14" s="20" t="s">
        <v>466</v>
      </c>
      <c r="B14" s="21" t="str">
        <f t="shared" si="1"/>
        <v>NoBm_TV_Pgkc</v>
      </c>
      <c r="C14" s="21" t="str">
        <f t="shared" si="1"/>
        <v>NoBm_AV_Pgkc</v>
      </c>
      <c r="D14" s="18" t="s">
        <v>0</v>
      </c>
      <c r="E14" s="18" t="s">
        <v>68</v>
      </c>
      <c r="F14" s="26">
        <f t="shared" ref="F14:G17" si="2">INDEX(sektorData,MATCH("123",SektorGrp,0),MATCH(B14,SektorVar,0))</f>
        <v>21506465</v>
      </c>
      <c r="G14" s="26">
        <f t="shared" si="2"/>
        <v>0</v>
      </c>
    </row>
    <row r="15" spans="1:7">
      <c r="A15" s="20" t="s">
        <v>467</v>
      </c>
      <c r="B15" s="21" t="str">
        <f t="shared" si="1"/>
        <v>NoBm_TV_Pig</v>
      </c>
      <c r="C15" s="21" t="str">
        <f t="shared" si="1"/>
        <v>NoBm_AV_Pig</v>
      </c>
      <c r="D15" s="18" t="s">
        <v>1</v>
      </c>
      <c r="E15" s="18" t="s">
        <v>69</v>
      </c>
      <c r="F15" s="26">
        <f t="shared" si="2"/>
        <v>14723472</v>
      </c>
      <c r="G15" s="26">
        <f t="shared" si="2"/>
        <v>431548</v>
      </c>
    </row>
    <row r="16" spans="1:7">
      <c r="A16" s="20" t="s">
        <v>468</v>
      </c>
      <c r="B16" s="21" t="str">
        <f t="shared" si="1"/>
        <v>NoBm_TV_Puo</v>
      </c>
      <c r="C16" s="21" t="str">
        <f t="shared" si="1"/>
        <v>NoBm_AV_Puo</v>
      </c>
      <c r="D16" s="18" t="s">
        <v>3</v>
      </c>
      <c r="E16" s="18" t="s">
        <v>192</v>
      </c>
      <c r="F16" s="26">
        <f t="shared" si="2"/>
        <v>0</v>
      </c>
      <c r="G16" s="26">
        <f t="shared" si="2"/>
        <v>0</v>
      </c>
    </row>
    <row r="17" spans="1:7">
      <c r="A17" s="20" t="s">
        <v>469</v>
      </c>
      <c r="B17" s="21" t="str">
        <f t="shared" si="1"/>
        <v>NoBm_TV_PTot</v>
      </c>
      <c r="C17" s="21" t="str">
        <f t="shared" si="1"/>
        <v>NoBm_AV_PTot</v>
      </c>
      <c r="D17" s="18"/>
      <c r="E17" s="19" t="s">
        <v>459</v>
      </c>
      <c r="F17" s="26">
        <f t="shared" si="2"/>
        <v>36229937</v>
      </c>
      <c r="G17" s="26">
        <f t="shared" si="2"/>
        <v>431548</v>
      </c>
    </row>
  </sheetData>
  <sheetProtection algorithmName="SHA-512" hashValue="p6XOXZg/Lzs9DnI9EchNqaj/tvITPgrSzq1pYtARYyrSPzK32lHYDJgG2Mgzn7mYOkTnqbaOLD7BBa9PTNm2yw==" saltValue="sXVRB1N8WMLEgz3HN1djVA==" spinCount="100000" sheet="1" objects="1" scenarios="1"/>
  <mergeCells count="2">
    <mergeCell ref="D3:G3"/>
    <mergeCell ref="D1:F1"/>
  </mergeCells>
  <hyperlinks>
    <hyperlink ref="D1:E1" location="Indholdsfortegnelse!A1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/>
  <headerFooter scaleWithDoc="0" alignWithMargins="0">
    <oddHeader>&amp;C&amp;G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>
    <tabColor theme="2"/>
    <pageSetUpPr fitToPage="1"/>
  </sheetPr>
  <dimension ref="A1:L41"/>
  <sheetViews>
    <sheetView showGridLines="0" topLeftCell="D1" zoomScaleNormal="100" workbookViewId="0">
      <selection activeCell="O25" sqref="O25"/>
    </sheetView>
  </sheetViews>
  <sheetFormatPr defaultColWidth="11.42578125" defaultRowHeight="15"/>
  <cols>
    <col min="1" max="1" width="12.85546875" hidden="1" customWidth="1"/>
    <col min="2" max="3" width="13.7109375" hidden="1" customWidth="1"/>
    <col min="4" max="4" width="3.28515625" customWidth="1"/>
    <col min="5" max="5" width="4" customWidth="1"/>
    <col min="6" max="6" width="54.85546875" customWidth="1"/>
    <col min="7" max="7" width="14.7109375" customWidth="1"/>
    <col min="8" max="8" width="14.85546875" customWidth="1"/>
    <col min="9" max="9" width="12.5703125" customWidth="1"/>
    <col min="10" max="10" width="10.5703125" customWidth="1"/>
  </cols>
  <sheetData>
    <row r="1" spans="1:12">
      <c r="D1" s="131" t="s">
        <v>1180</v>
      </c>
      <c r="E1" s="131"/>
      <c r="F1" s="131"/>
    </row>
    <row r="2" spans="1:12" ht="13.5" customHeight="1"/>
    <row r="3" spans="1:12" ht="46.5" customHeight="1">
      <c r="D3" s="130" t="s">
        <v>950</v>
      </c>
      <c r="E3" s="130"/>
      <c r="F3" s="130"/>
      <c r="G3" s="130"/>
      <c r="H3" s="130"/>
    </row>
    <row r="4" spans="1:12" ht="25.5" customHeight="1">
      <c r="A4" s="27" t="s">
        <v>31</v>
      </c>
      <c r="B4" s="33" t="s">
        <v>639</v>
      </c>
      <c r="C4" s="33" t="s">
        <v>640</v>
      </c>
      <c r="D4" s="18"/>
      <c r="E4" s="18"/>
      <c r="F4" s="19"/>
      <c r="G4" s="31" t="s">
        <v>575</v>
      </c>
      <c r="H4" s="31" t="s">
        <v>576</v>
      </c>
    </row>
    <row r="5" spans="1:12">
      <c r="A5" s="20" t="s">
        <v>614</v>
      </c>
      <c r="B5" s="21" t="str">
        <f>"Spu_"&amp;B$4&amp;"_"&amp;$A5</f>
        <v>Spu_PP_IP</v>
      </c>
      <c r="C5" s="21" t="str">
        <f>"Spu_"&amp;C$4&amp;"_"&amp;$A5</f>
        <v>Spu_PX_IP</v>
      </c>
      <c r="D5" s="19" t="s">
        <v>0</v>
      </c>
      <c r="E5" s="18"/>
      <c r="F5" s="19" t="s">
        <v>577</v>
      </c>
      <c r="G5" s="26">
        <f t="shared" ref="G5:H8" si="0">INDEX(sektorData,MATCH("123",SektorGrp,0),MATCH(B5,SektorVar,0))</f>
        <v>143386619</v>
      </c>
      <c r="H5" s="26">
        <f t="shared" si="0"/>
        <v>3622491</v>
      </c>
      <c r="I5" s="30"/>
      <c r="J5" s="30"/>
      <c r="K5" s="17"/>
      <c r="L5" s="17"/>
    </row>
    <row r="6" spans="1:12">
      <c r="A6" s="20" t="s">
        <v>615</v>
      </c>
      <c r="B6" s="21" t="str">
        <f t="shared" ref="B6:C41" si="1">"Spu_"&amp;B$4&amp;"_"&amp;$A6</f>
        <v>Spu_PP_Pip</v>
      </c>
      <c r="C6" s="21" t="str">
        <f t="shared" si="1"/>
        <v>Spu_PX_Pip</v>
      </c>
      <c r="D6" s="19" t="s">
        <v>1</v>
      </c>
      <c r="E6" s="18"/>
      <c r="F6" s="19" t="s">
        <v>578</v>
      </c>
      <c r="G6" s="26">
        <f t="shared" si="0"/>
        <v>21190025</v>
      </c>
      <c r="H6" s="26">
        <f t="shared" si="0"/>
        <v>407720</v>
      </c>
      <c r="I6" s="30"/>
      <c r="J6" s="30"/>
      <c r="K6" s="17"/>
      <c r="L6" s="17"/>
    </row>
    <row r="7" spans="1:12">
      <c r="A7" s="20" t="s">
        <v>616</v>
      </c>
      <c r="B7" s="21" t="str">
        <f t="shared" si="1"/>
        <v>Spu_PP_GPud</v>
      </c>
      <c r="C7" s="21" t="str">
        <f t="shared" si="1"/>
        <v>Spu_PX_GPud</v>
      </c>
      <c r="D7" s="19" t="s">
        <v>2</v>
      </c>
      <c r="E7" s="18"/>
      <c r="F7" s="19" t="s">
        <v>579</v>
      </c>
      <c r="G7" s="26">
        <f t="shared" si="0"/>
        <v>1383611</v>
      </c>
      <c r="H7" s="26">
        <f t="shared" si="0"/>
        <v>32947</v>
      </c>
      <c r="I7" s="30"/>
      <c r="J7" s="30"/>
      <c r="K7" s="17"/>
      <c r="L7" s="17"/>
    </row>
    <row r="8" spans="1:12">
      <c r="A8" s="20" t="s">
        <v>478</v>
      </c>
      <c r="B8" s="21" t="str">
        <f t="shared" si="1"/>
        <v>Spu_PP_UdP</v>
      </c>
      <c r="C8" s="21" t="str">
        <f t="shared" si="1"/>
        <v>Spu_PX_UdP</v>
      </c>
      <c r="D8" s="19" t="s">
        <v>3</v>
      </c>
      <c r="E8" s="18"/>
      <c r="F8" s="19" t="s">
        <v>580</v>
      </c>
      <c r="G8" s="26">
        <f t="shared" si="0"/>
        <v>15641093</v>
      </c>
      <c r="H8" s="26">
        <f t="shared" si="0"/>
        <v>512141</v>
      </c>
      <c r="I8" s="30"/>
      <c r="J8" s="30"/>
      <c r="K8" s="17"/>
      <c r="L8" s="17"/>
    </row>
    <row r="9" spans="1:12">
      <c r="A9" s="20"/>
      <c r="B9" s="21"/>
      <c r="C9" s="21"/>
      <c r="D9" s="18"/>
      <c r="E9" s="18"/>
      <c r="F9" s="18"/>
      <c r="G9" s="32"/>
      <c r="H9" s="32"/>
      <c r="I9" s="30"/>
      <c r="J9" s="30"/>
      <c r="K9" s="17"/>
      <c r="L9" s="17"/>
    </row>
    <row r="10" spans="1:12">
      <c r="A10" s="20"/>
      <c r="B10" s="21"/>
      <c r="C10" s="21"/>
      <c r="D10" s="19" t="s">
        <v>4</v>
      </c>
      <c r="E10" s="18"/>
      <c r="F10" s="19" t="s">
        <v>903</v>
      </c>
      <c r="G10" s="32"/>
      <c r="H10" s="32"/>
      <c r="I10" s="30"/>
      <c r="J10" s="30"/>
      <c r="K10" s="17"/>
      <c r="L10" s="17"/>
    </row>
    <row r="11" spans="1:12">
      <c r="A11" s="20" t="s">
        <v>617</v>
      </c>
      <c r="B11" s="21" t="str">
        <f t="shared" si="1"/>
        <v>Spu_PP_RTk</v>
      </c>
      <c r="C11" s="21" t="str">
        <f t="shared" si="1"/>
        <v>Spu_PX_RTk</v>
      </c>
      <c r="D11" s="18"/>
      <c r="E11" s="18" t="s">
        <v>581</v>
      </c>
      <c r="F11" s="18" t="s">
        <v>585</v>
      </c>
      <c r="G11" s="26">
        <f t="shared" ref="G11:H15" si="2">INDEX(sektorData,MATCH("123",SektorGrp,0),MATCH(B11,SektorVar,0))</f>
        <v>45415</v>
      </c>
      <c r="H11" s="26">
        <f t="shared" si="2"/>
        <v>1244</v>
      </c>
      <c r="I11" s="30"/>
      <c r="J11" s="30"/>
      <c r="K11" s="17"/>
      <c r="L11" s="17"/>
    </row>
    <row r="12" spans="1:12">
      <c r="A12" s="20" t="s">
        <v>629</v>
      </c>
      <c r="B12" s="21" t="str">
        <f t="shared" si="1"/>
        <v>Spu_PP_RGi</v>
      </c>
      <c r="C12" s="21" t="str">
        <f t="shared" si="1"/>
        <v>Spu_PX_RGi</v>
      </c>
      <c r="D12" s="18"/>
      <c r="E12" s="18" t="s">
        <v>582</v>
      </c>
      <c r="F12" s="18" t="s">
        <v>586</v>
      </c>
      <c r="G12" s="26">
        <f t="shared" si="2"/>
        <v>72432</v>
      </c>
      <c r="H12" s="26">
        <f t="shared" si="2"/>
        <v>2227</v>
      </c>
      <c r="I12" s="30"/>
      <c r="J12" s="30"/>
      <c r="K12" s="17"/>
      <c r="L12" s="17"/>
    </row>
    <row r="13" spans="1:12">
      <c r="A13" s="20" t="s">
        <v>618</v>
      </c>
      <c r="B13" s="21" t="str">
        <f t="shared" si="1"/>
        <v>Spu_PP_RTx</v>
      </c>
      <c r="C13" s="21" t="str">
        <f t="shared" si="1"/>
        <v>Spu_PX_RTx</v>
      </c>
      <c r="D13" s="18"/>
      <c r="E13" s="18" t="s">
        <v>583</v>
      </c>
      <c r="F13" s="18" t="s">
        <v>310</v>
      </c>
      <c r="G13" s="26">
        <f t="shared" si="2"/>
        <v>742636</v>
      </c>
      <c r="H13" s="26">
        <f t="shared" si="2"/>
        <v>16808</v>
      </c>
      <c r="I13" s="30"/>
      <c r="J13" s="30"/>
      <c r="K13" s="17"/>
      <c r="L13" s="17"/>
    </row>
    <row r="14" spans="1:12">
      <c r="A14" s="20" t="s">
        <v>630</v>
      </c>
      <c r="B14" s="21" t="str">
        <f t="shared" si="1"/>
        <v>Spu_PP_RTfi</v>
      </c>
      <c r="C14" s="21" t="str">
        <f t="shared" si="1"/>
        <v>Spu_PX_RTfi</v>
      </c>
      <c r="D14" s="18"/>
      <c r="E14" s="18" t="s">
        <v>584</v>
      </c>
      <c r="F14" s="18" t="s">
        <v>587</v>
      </c>
      <c r="G14" s="26">
        <f t="shared" si="2"/>
        <v>0</v>
      </c>
      <c r="H14" s="26">
        <f t="shared" si="2"/>
        <v>0</v>
      </c>
      <c r="I14" s="30"/>
      <c r="J14" s="30"/>
      <c r="K14" s="17"/>
      <c r="L14" s="17"/>
    </row>
    <row r="15" spans="1:12">
      <c r="A15" s="20" t="s">
        <v>619</v>
      </c>
      <c r="B15" s="21" t="str">
        <f t="shared" si="1"/>
        <v>Spu_PP_RTTot</v>
      </c>
      <c r="C15" s="21" t="str">
        <f t="shared" si="1"/>
        <v>Spu_PX_RTTot</v>
      </c>
      <c r="D15" s="18"/>
      <c r="E15" s="18"/>
      <c r="F15" s="19" t="s">
        <v>190</v>
      </c>
      <c r="G15" s="26">
        <f t="shared" si="2"/>
        <v>860485</v>
      </c>
      <c r="H15" s="26">
        <f t="shared" si="2"/>
        <v>20280</v>
      </c>
      <c r="I15" s="30"/>
      <c r="J15" s="30"/>
      <c r="K15" s="17"/>
      <c r="L15" s="17"/>
    </row>
    <row r="16" spans="1:12">
      <c r="A16" s="20"/>
      <c r="B16" s="21"/>
      <c r="C16" s="21"/>
      <c r="D16" s="18"/>
      <c r="E16" s="18"/>
      <c r="F16" s="18"/>
      <c r="G16" s="32"/>
      <c r="H16" s="32"/>
      <c r="I16" s="30"/>
      <c r="J16" s="30"/>
      <c r="K16" s="17"/>
      <c r="L16" s="17"/>
    </row>
    <row r="17" spans="1:12">
      <c r="A17" s="20"/>
      <c r="B17" s="21"/>
      <c r="C17" s="21"/>
      <c r="D17" s="19" t="s">
        <v>5</v>
      </c>
      <c r="E17" s="18"/>
      <c r="F17" s="19" t="s">
        <v>904</v>
      </c>
      <c r="G17" s="32"/>
      <c r="H17" s="32"/>
      <c r="I17" s="30"/>
      <c r="J17" s="30"/>
      <c r="K17" s="17"/>
      <c r="L17" s="17"/>
    </row>
    <row r="18" spans="1:12">
      <c r="A18" s="20" t="s">
        <v>473</v>
      </c>
      <c r="B18" s="21" t="str">
        <f t="shared" si="1"/>
        <v>Spu_PP_Ua</v>
      </c>
      <c r="C18" s="21" t="str">
        <f t="shared" si="1"/>
        <v>Spu_PX_Ua</v>
      </c>
      <c r="D18" s="18"/>
      <c r="E18" s="18" t="s">
        <v>588</v>
      </c>
      <c r="F18" s="18" t="s">
        <v>17</v>
      </c>
      <c r="G18" s="26">
        <f t="shared" ref="G18:H20" si="3">INDEX(sektorData,MATCH("123",SektorGrp,0),MATCH(B18,SektorVar,0))</f>
        <v>690768</v>
      </c>
      <c r="H18" s="26">
        <f t="shared" si="3"/>
        <v>15640</v>
      </c>
      <c r="I18" s="30"/>
      <c r="J18" s="30"/>
      <c r="K18" s="17"/>
      <c r="L18" s="17"/>
    </row>
    <row r="19" spans="1:12">
      <c r="A19" s="20" t="s">
        <v>620</v>
      </c>
      <c r="B19" s="21" t="str">
        <f t="shared" si="1"/>
        <v>Spu_PP_Ui</v>
      </c>
      <c r="C19" s="21" t="str">
        <f t="shared" si="1"/>
        <v>Spu_PX_Ui</v>
      </c>
      <c r="D19" s="18"/>
      <c r="E19" s="18" t="s">
        <v>589</v>
      </c>
      <c r="F19" s="18" t="s">
        <v>590</v>
      </c>
      <c r="G19" s="26">
        <f t="shared" si="3"/>
        <v>483287</v>
      </c>
      <c r="H19" s="26">
        <f t="shared" si="3"/>
        <v>10015</v>
      </c>
      <c r="I19" s="30"/>
      <c r="J19" s="30"/>
      <c r="K19" s="17"/>
      <c r="L19" s="17"/>
    </row>
    <row r="20" spans="1:12">
      <c r="A20" s="20" t="s">
        <v>571</v>
      </c>
      <c r="B20" s="21" t="str">
        <f t="shared" si="1"/>
        <v>Spu_PP_UTot</v>
      </c>
      <c r="C20" s="21" t="str">
        <f t="shared" si="1"/>
        <v>Spu_PX_UTot</v>
      </c>
      <c r="D20" s="18"/>
      <c r="E20" s="18"/>
      <c r="F20" s="19" t="s">
        <v>591</v>
      </c>
      <c r="G20" s="26">
        <f t="shared" si="3"/>
        <v>1174056</v>
      </c>
      <c r="H20" s="26">
        <f t="shared" si="3"/>
        <v>25655</v>
      </c>
      <c r="I20" s="30"/>
      <c r="J20" s="30"/>
      <c r="K20" s="17"/>
      <c r="L20" s="17"/>
    </row>
    <row r="21" spans="1:12">
      <c r="A21" s="20"/>
      <c r="B21" s="21"/>
      <c r="C21" s="21"/>
      <c r="D21" s="18"/>
      <c r="E21" s="18"/>
      <c r="F21" s="18"/>
      <c r="G21" s="32"/>
      <c r="H21" s="32"/>
      <c r="I21" s="30"/>
      <c r="J21" s="30"/>
      <c r="K21" s="17"/>
      <c r="L21" s="17"/>
    </row>
    <row r="22" spans="1:12">
      <c r="A22" s="20"/>
      <c r="B22" s="21"/>
      <c r="C22" s="21"/>
      <c r="D22" s="19" t="s">
        <v>6</v>
      </c>
      <c r="E22" s="18"/>
      <c r="F22" s="19" t="s">
        <v>905</v>
      </c>
      <c r="G22" s="32"/>
      <c r="H22" s="32"/>
      <c r="I22" s="30"/>
      <c r="J22" s="30"/>
      <c r="K22" s="17"/>
      <c r="L22" s="17"/>
    </row>
    <row r="23" spans="1:12">
      <c r="A23" s="20" t="s">
        <v>623</v>
      </c>
      <c r="B23" s="21" t="str">
        <f t="shared" si="1"/>
        <v>Spu_PP_Kio</v>
      </c>
      <c r="C23" s="21" t="str">
        <f t="shared" si="1"/>
        <v>Spu_PX_Kio</v>
      </c>
      <c r="D23" s="18"/>
      <c r="E23" s="18" t="s">
        <v>592</v>
      </c>
      <c r="F23" s="18" t="s">
        <v>586</v>
      </c>
      <c r="G23" s="26">
        <f t="shared" ref="G23:H30" si="4">INDEX(sektorData,MATCH("123",SektorGrp,0),MATCH(B23,SektorVar,0))</f>
        <v>13105</v>
      </c>
      <c r="H23" s="26">
        <f t="shared" si="4"/>
        <v>388</v>
      </c>
      <c r="I23" s="30"/>
      <c r="J23" s="30"/>
      <c r="K23" s="17"/>
      <c r="L23" s="17"/>
    </row>
    <row r="24" spans="1:12">
      <c r="A24" s="20" t="s">
        <v>621</v>
      </c>
      <c r="B24" s="21" t="str">
        <f t="shared" si="1"/>
        <v>Spu_PP_Kx</v>
      </c>
      <c r="C24" s="21" t="str">
        <f t="shared" si="1"/>
        <v>Spu_PX_Kx</v>
      </c>
      <c r="D24" s="18"/>
      <c r="E24" s="18" t="s">
        <v>593</v>
      </c>
      <c r="F24" s="18" t="s">
        <v>599</v>
      </c>
      <c r="G24" s="26">
        <f t="shared" si="4"/>
        <v>881364</v>
      </c>
      <c r="H24" s="26">
        <f t="shared" si="4"/>
        <v>19113</v>
      </c>
      <c r="I24" s="30"/>
      <c r="J24" s="30"/>
      <c r="K24" s="17"/>
      <c r="L24" s="17"/>
    </row>
    <row r="25" spans="1:12">
      <c r="A25" s="20" t="s">
        <v>622</v>
      </c>
      <c r="B25" s="21" t="str">
        <f t="shared" si="1"/>
        <v>Spu_PP_Ka</v>
      </c>
      <c r="C25" s="21" t="str">
        <f t="shared" si="1"/>
        <v>Spu_PX_Ka</v>
      </c>
      <c r="D25" s="18"/>
      <c r="E25" s="18" t="s">
        <v>594</v>
      </c>
      <c r="F25" s="18" t="s">
        <v>51</v>
      </c>
      <c r="G25" s="26">
        <f t="shared" si="4"/>
        <v>5357726</v>
      </c>
      <c r="H25" s="26">
        <f t="shared" si="4"/>
        <v>112517</v>
      </c>
      <c r="I25" s="30"/>
      <c r="J25" s="30"/>
      <c r="K25" s="17"/>
      <c r="L25" s="17"/>
    </row>
    <row r="26" spans="1:12">
      <c r="A26" s="20" t="s">
        <v>624</v>
      </c>
      <c r="B26" s="21" t="str">
        <f t="shared" si="1"/>
        <v>Spu_PP_Kif</v>
      </c>
      <c r="C26" s="21" t="str">
        <f t="shared" si="1"/>
        <v>Spu_PX_Kif</v>
      </c>
      <c r="D26" s="18"/>
      <c r="E26" s="18" t="s">
        <v>595</v>
      </c>
      <c r="F26" s="18" t="s">
        <v>590</v>
      </c>
      <c r="G26" s="26">
        <f t="shared" si="4"/>
        <v>7700717</v>
      </c>
      <c r="H26" s="26">
        <f t="shared" si="4"/>
        <v>216428</v>
      </c>
      <c r="I26" s="30"/>
      <c r="J26" s="30"/>
      <c r="K26" s="17"/>
      <c r="L26" s="17"/>
    </row>
    <row r="27" spans="1:12">
      <c r="A27" s="20" t="s">
        <v>625</v>
      </c>
      <c r="B27" s="21" t="str">
        <f t="shared" si="1"/>
        <v>Spu_PP_Kv</v>
      </c>
      <c r="C27" s="21" t="str">
        <f t="shared" si="1"/>
        <v>Spu_PX_Kv</v>
      </c>
      <c r="D27" s="18"/>
      <c r="E27" s="18" t="s">
        <v>596</v>
      </c>
      <c r="F27" s="18" t="s">
        <v>205</v>
      </c>
      <c r="G27" s="26">
        <f t="shared" si="4"/>
        <v>-448893</v>
      </c>
      <c r="H27" s="26">
        <f t="shared" si="4"/>
        <v>-9784</v>
      </c>
      <c r="I27" s="30"/>
      <c r="J27" s="30"/>
      <c r="K27" s="17"/>
      <c r="L27" s="17"/>
    </row>
    <row r="28" spans="1:12">
      <c r="A28" s="20" t="s">
        <v>626</v>
      </c>
      <c r="B28" s="21" t="str">
        <f t="shared" si="1"/>
        <v>Spu_PP_Kaf</v>
      </c>
      <c r="C28" s="21" t="str">
        <f t="shared" si="1"/>
        <v>Spu_PX_Kaf</v>
      </c>
      <c r="D28" s="18"/>
      <c r="E28" s="18" t="s">
        <v>597</v>
      </c>
      <c r="F28" s="18" t="s">
        <v>587</v>
      </c>
      <c r="G28" s="26">
        <f t="shared" si="4"/>
        <v>15246</v>
      </c>
      <c r="H28" s="26">
        <f t="shared" si="4"/>
        <v>468</v>
      </c>
      <c r="I28" s="30"/>
      <c r="J28" s="30"/>
      <c r="K28" s="17"/>
      <c r="L28" s="17"/>
    </row>
    <row r="29" spans="1:12">
      <c r="A29" s="20" t="s">
        <v>627</v>
      </c>
      <c r="B29" s="21" t="str">
        <f t="shared" si="1"/>
        <v>Spu_PP_Kki</v>
      </c>
      <c r="C29" s="21" t="str">
        <f t="shared" si="1"/>
        <v>Spu_PX_Kki</v>
      </c>
      <c r="D29" s="18"/>
      <c r="E29" s="18" t="s">
        <v>598</v>
      </c>
      <c r="F29" s="18" t="s">
        <v>600</v>
      </c>
      <c r="G29" s="26">
        <f t="shared" si="4"/>
        <v>0</v>
      </c>
      <c r="H29" s="26">
        <f t="shared" si="4"/>
        <v>0</v>
      </c>
      <c r="I29" s="30"/>
      <c r="J29" s="30"/>
      <c r="K29" s="17"/>
      <c r="L29" s="17"/>
    </row>
    <row r="30" spans="1:12">
      <c r="A30" s="20" t="s">
        <v>628</v>
      </c>
      <c r="B30" s="21" t="str">
        <f t="shared" si="1"/>
        <v>Spu_PP_KTot</v>
      </c>
      <c r="C30" s="21" t="str">
        <f t="shared" si="1"/>
        <v>Spu_PX_KTot</v>
      </c>
      <c r="D30" s="18"/>
      <c r="E30" s="18"/>
      <c r="F30" s="19" t="s">
        <v>209</v>
      </c>
      <c r="G30" s="26">
        <f t="shared" si="4"/>
        <v>13519264</v>
      </c>
      <c r="H30" s="26">
        <f t="shared" si="4"/>
        <v>339132</v>
      </c>
      <c r="I30" s="30"/>
      <c r="J30" s="30"/>
      <c r="K30" s="17"/>
      <c r="L30" s="17"/>
    </row>
    <row r="31" spans="1:12">
      <c r="A31" s="20"/>
      <c r="B31" s="21"/>
      <c r="C31" s="21"/>
      <c r="D31" s="18"/>
      <c r="E31" s="18"/>
      <c r="F31" s="18"/>
      <c r="G31" s="32"/>
      <c r="H31" s="32"/>
      <c r="I31" s="30"/>
      <c r="J31" s="30"/>
      <c r="K31" s="17"/>
      <c r="L31" s="17"/>
    </row>
    <row r="32" spans="1:12">
      <c r="A32" s="20" t="s">
        <v>920</v>
      </c>
      <c r="B32" s="21" t="str">
        <f t="shared" si="1"/>
        <v>Spu_PP_IU</v>
      </c>
      <c r="C32" s="21" t="str">
        <f t="shared" si="1"/>
        <v>Spu_PX_IU</v>
      </c>
      <c r="D32" s="19" t="s">
        <v>7</v>
      </c>
      <c r="E32" s="18"/>
      <c r="F32" s="19" t="s">
        <v>601</v>
      </c>
      <c r="G32" s="26">
        <f>INDEX(sektorData,MATCH("123",SektorGrp,0),MATCH(B32,SektorVar,0))</f>
        <v>160838635</v>
      </c>
      <c r="H32" s="26">
        <f>INDEX(sektorData,MATCH("123",SektorGrp,0),MATCH(C32,SektorVar,0))</f>
        <v>3845276</v>
      </c>
      <c r="I32" s="30"/>
      <c r="J32" s="30"/>
      <c r="K32" s="17"/>
      <c r="L32" s="17"/>
    </row>
    <row r="33" spans="1:12">
      <c r="A33" s="20"/>
      <c r="B33" s="21"/>
      <c r="C33" s="21"/>
      <c r="D33" s="18"/>
      <c r="E33" s="18"/>
      <c r="F33" s="18" t="s">
        <v>906</v>
      </c>
      <c r="G33" s="32"/>
      <c r="H33" s="32"/>
      <c r="I33" s="30"/>
      <c r="J33" s="30"/>
      <c r="K33" s="17"/>
      <c r="L33" s="17"/>
    </row>
    <row r="34" spans="1:12">
      <c r="A34" s="20" t="s">
        <v>631</v>
      </c>
      <c r="B34" s="21" t="str">
        <f t="shared" si="1"/>
        <v>Spu_PP_Iep</v>
      </c>
      <c r="C34" s="21" t="str">
        <f t="shared" si="1"/>
        <v>Spu_PX_Iep</v>
      </c>
      <c r="D34" s="18"/>
      <c r="E34" s="18" t="s">
        <v>602</v>
      </c>
      <c r="F34" s="18" t="s">
        <v>610</v>
      </c>
      <c r="G34" s="26">
        <f t="shared" ref="G34:H41" si="5">INDEX(sektorData,MATCH("123",SektorGrp,0),MATCH(B34,SektorVar,0))</f>
        <v>2108298</v>
      </c>
      <c r="H34" s="26">
        <f t="shared" si="5"/>
        <v>44705</v>
      </c>
      <c r="I34" s="30"/>
      <c r="J34" s="30"/>
      <c r="K34" s="17"/>
      <c r="L34" s="17"/>
    </row>
    <row r="35" spans="1:12">
      <c r="A35" s="20" t="s">
        <v>632</v>
      </c>
      <c r="B35" s="21" t="str">
        <f t="shared" si="1"/>
        <v>Spu_PP_Iio</v>
      </c>
      <c r="C35" s="21" t="str">
        <f t="shared" si="1"/>
        <v>Spu_PX_Iio</v>
      </c>
      <c r="D35" s="18"/>
      <c r="E35" s="18" t="s">
        <v>603</v>
      </c>
      <c r="F35" s="18" t="s">
        <v>586</v>
      </c>
      <c r="G35" s="26">
        <f t="shared" si="5"/>
        <v>2504644</v>
      </c>
      <c r="H35" s="26">
        <f t="shared" si="5"/>
        <v>75270</v>
      </c>
      <c r="I35" s="30"/>
      <c r="J35" s="30"/>
      <c r="K35" s="17"/>
      <c r="L35" s="17"/>
    </row>
    <row r="36" spans="1:12">
      <c r="A36" s="20" t="s">
        <v>633</v>
      </c>
      <c r="B36" s="21" t="str">
        <f t="shared" si="1"/>
        <v>Spu_PP_Ixo</v>
      </c>
      <c r="C36" s="21" t="str">
        <f t="shared" si="1"/>
        <v>Spu_PX_Ixo</v>
      </c>
      <c r="D36" s="18"/>
      <c r="E36" s="18" t="s">
        <v>604</v>
      </c>
      <c r="F36" s="18" t="s">
        <v>310</v>
      </c>
      <c r="G36" s="26">
        <f t="shared" si="5"/>
        <v>27192215</v>
      </c>
      <c r="H36" s="26">
        <f t="shared" si="5"/>
        <v>625646</v>
      </c>
      <c r="I36" s="30"/>
      <c r="J36" s="30"/>
      <c r="K36" s="17"/>
      <c r="L36" s="17"/>
    </row>
    <row r="37" spans="1:12">
      <c r="A37" s="20" t="s">
        <v>634</v>
      </c>
      <c r="B37" s="21" t="str">
        <f t="shared" si="1"/>
        <v>Spu_PP_Iea</v>
      </c>
      <c r="C37" s="21" t="str">
        <f t="shared" si="1"/>
        <v>Spu_PX_Iea</v>
      </c>
      <c r="D37" s="18"/>
      <c r="E37" s="18" t="s">
        <v>605</v>
      </c>
      <c r="F37" s="18" t="s">
        <v>611</v>
      </c>
      <c r="G37" s="26">
        <f t="shared" si="5"/>
        <v>191880</v>
      </c>
      <c r="H37" s="26">
        <f t="shared" si="5"/>
        <v>5902</v>
      </c>
      <c r="I37" s="30"/>
      <c r="J37" s="30"/>
      <c r="K37" s="17"/>
      <c r="L37" s="17"/>
    </row>
    <row r="38" spans="1:12">
      <c r="A38" s="20" t="s">
        <v>635</v>
      </c>
      <c r="B38" s="21" t="str">
        <f t="shared" si="1"/>
        <v>Spu_PP_Ixa</v>
      </c>
      <c r="C38" s="21" t="str">
        <f t="shared" si="1"/>
        <v>Spu_PX_Ixa</v>
      </c>
      <c r="D38" s="18"/>
      <c r="E38" s="18" t="s">
        <v>606</v>
      </c>
      <c r="F38" s="18" t="s">
        <v>306</v>
      </c>
      <c r="G38" s="26">
        <f t="shared" si="5"/>
        <v>40670993</v>
      </c>
      <c r="H38" s="26">
        <f t="shared" si="5"/>
        <v>812355</v>
      </c>
      <c r="I38" s="30"/>
      <c r="J38" s="30"/>
      <c r="K38" s="17"/>
      <c r="L38" s="17"/>
    </row>
    <row r="39" spans="1:12">
      <c r="A39" s="20" t="s">
        <v>636</v>
      </c>
      <c r="B39" s="21" t="str">
        <f t="shared" si="1"/>
        <v>Spu_PP_Iifa</v>
      </c>
      <c r="C39" s="21" t="str">
        <f t="shared" si="1"/>
        <v>Spu_PX_Iifa</v>
      </c>
      <c r="D39" s="18"/>
      <c r="E39" s="18" t="s">
        <v>607</v>
      </c>
      <c r="F39" s="18" t="s">
        <v>590</v>
      </c>
      <c r="G39" s="26">
        <f t="shared" si="5"/>
        <v>88707825</v>
      </c>
      <c r="H39" s="26">
        <f t="shared" si="5"/>
        <v>2297481</v>
      </c>
      <c r="I39" s="30"/>
      <c r="J39" s="30"/>
      <c r="K39" s="17"/>
      <c r="L39" s="17"/>
    </row>
    <row r="40" spans="1:12">
      <c r="A40" s="20" t="s">
        <v>637</v>
      </c>
      <c r="B40" s="21" t="str">
        <f t="shared" si="1"/>
        <v>Spu_PP_Ikat</v>
      </c>
      <c r="C40" s="21" t="str">
        <f t="shared" si="1"/>
        <v>Spu_PX_Ikat</v>
      </c>
      <c r="D40" s="18"/>
      <c r="E40" s="18" t="s">
        <v>608</v>
      </c>
      <c r="F40" s="18" t="s">
        <v>612</v>
      </c>
      <c r="G40" s="26">
        <f t="shared" si="5"/>
        <v>0</v>
      </c>
      <c r="H40" s="26">
        <f t="shared" si="5"/>
        <v>0</v>
      </c>
      <c r="I40" s="30"/>
      <c r="J40" s="30"/>
      <c r="K40" s="17"/>
      <c r="L40" s="17"/>
    </row>
    <row r="41" spans="1:12">
      <c r="A41" s="20" t="s">
        <v>638</v>
      </c>
      <c r="B41" s="21" t="str">
        <f t="shared" si="1"/>
        <v>Spu_PP_Ix</v>
      </c>
      <c r="C41" s="21" t="str">
        <f t="shared" si="1"/>
        <v>Spu_PX_Ix</v>
      </c>
      <c r="D41" s="18"/>
      <c r="E41" s="18" t="s">
        <v>609</v>
      </c>
      <c r="F41" s="18" t="s">
        <v>613</v>
      </c>
      <c r="G41" s="26">
        <f t="shared" si="5"/>
        <v>-537222</v>
      </c>
      <c r="H41" s="26">
        <f t="shared" si="5"/>
        <v>-16084</v>
      </c>
      <c r="I41" s="30"/>
      <c r="J41" s="30"/>
      <c r="K41" s="17"/>
      <c r="L41" s="17"/>
    </row>
  </sheetData>
  <sheetProtection algorithmName="SHA-512" hashValue="bvzWm6uVe09SzTYFElrD6/Ff8SjTKu+HZEWrWtAAcdPyaHaAdo1SBBfm5Nd/CTe3o4HAAkI+zcnJcjLL8n4m1Q==" saltValue="5hoZleZNC61mwfXDW8RkUA==" spinCount="100000" sheet="1" objects="1" scenarios="1"/>
  <mergeCells count="2">
    <mergeCell ref="D3:H3"/>
    <mergeCell ref="D1:F1"/>
  </mergeCells>
  <hyperlinks>
    <hyperlink ref="D1:E1" location="Indholdsfortegnelse!A1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/>
  <headerFooter scaleWithDoc="0" alignWithMargins="0">
    <oddHeader>&amp;C&amp;G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>
    <tabColor theme="2"/>
  </sheetPr>
  <dimension ref="A1:L29"/>
  <sheetViews>
    <sheetView showGridLines="0" topLeftCell="D1" zoomScaleNormal="100" workbookViewId="0">
      <selection sqref="A1:C1048576"/>
    </sheetView>
  </sheetViews>
  <sheetFormatPr defaultColWidth="11.42578125" defaultRowHeight="15"/>
  <cols>
    <col min="1" max="1" width="12.85546875" hidden="1" customWidth="1"/>
    <col min="2" max="3" width="16" hidden="1" customWidth="1"/>
    <col min="4" max="4" width="2.85546875" customWidth="1"/>
    <col min="5" max="5" width="4" customWidth="1"/>
    <col min="6" max="6" width="105.28515625" customWidth="1"/>
    <col min="7" max="7" width="11.5703125" customWidth="1"/>
    <col min="8" max="8" width="16.28515625" customWidth="1"/>
    <col min="9" max="9" width="11.5703125" customWidth="1"/>
    <col min="10" max="10" width="10.5703125" customWidth="1"/>
  </cols>
  <sheetData>
    <row r="1" spans="1:12">
      <c r="D1" s="131" t="s">
        <v>1180</v>
      </c>
      <c r="E1" s="131"/>
      <c r="F1" s="131"/>
    </row>
    <row r="3" spans="1:12" ht="23.25" customHeight="1">
      <c r="D3" s="147" t="s">
        <v>951</v>
      </c>
      <c r="E3" s="148"/>
      <c r="F3" s="148"/>
      <c r="G3" s="148"/>
      <c r="H3" s="149"/>
    </row>
    <row r="4" spans="1:12" ht="25.5" customHeight="1">
      <c r="A4" s="27" t="s">
        <v>31</v>
      </c>
      <c r="D4" s="19"/>
      <c r="E4" s="18"/>
      <c r="F4" s="18"/>
      <c r="G4" s="31" t="s">
        <v>973</v>
      </c>
      <c r="H4" s="31" t="s">
        <v>974</v>
      </c>
    </row>
    <row r="5" spans="1:12">
      <c r="B5" s="33" t="s">
        <v>539</v>
      </c>
      <c r="C5" s="33" t="s">
        <v>540</v>
      </c>
      <c r="D5" s="19"/>
      <c r="E5" s="18"/>
      <c r="F5" s="50" t="s">
        <v>1191</v>
      </c>
      <c r="G5" s="31"/>
      <c r="H5" s="31"/>
    </row>
    <row r="6" spans="1:12">
      <c r="A6" s="20" t="s">
        <v>1183</v>
      </c>
      <c r="B6" s="21" t="str">
        <f>"Snh_"&amp;B$5&amp;"_"&amp;$A6</f>
        <v>Snh_UY_NedAkP</v>
      </c>
      <c r="C6" s="21" t="str">
        <f>"Snh_"&amp;C$5&amp;"_"&amp;$A6</f>
        <v>Snh_GY_NedAkP</v>
      </c>
      <c r="D6" s="18" t="s">
        <v>0</v>
      </c>
      <c r="E6" s="18"/>
      <c r="F6" s="49" t="s">
        <v>515</v>
      </c>
      <c r="G6" s="26">
        <f>INDEX(sektorData,MATCH("123",SektorGrp,0),MATCH(B6,SektorVar,0))</f>
        <v>32426888</v>
      </c>
      <c r="H6" s="26">
        <f>INDEX(sektorData,MATCH("123",SektorGrp,0),MATCH(C6,SektorVar,0))</f>
        <v>2376423</v>
      </c>
      <c r="I6" s="30"/>
      <c r="J6" s="30"/>
      <c r="K6" s="30"/>
      <c r="L6" s="30"/>
    </row>
    <row r="7" spans="1:12">
      <c r="A7" s="20"/>
      <c r="B7" s="21" t="str">
        <f t="shared" ref="B7:C29" si="0">"Snh_"&amp;B$5&amp;"_"&amp;$A7</f>
        <v>Snh_UY_</v>
      </c>
      <c r="C7" s="21" t="str">
        <f t="shared" si="0"/>
        <v>Snh_GY_</v>
      </c>
      <c r="D7" s="18"/>
      <c r="E7" s="18"/>
      <c r="F7" s="50" t="s">
        <v>517</v>
      </c>
      <c r="G7" s="32"/>
      <c r="H7" s="32"/>
      <c r="I7" s="30"/>
      <c r="J7" s="30"/>
      <c r="K7" s="30"/>
      <c r="L7" s="30"/>
    </row>
    <row r="8" spans="1:12">
      <c r="A8" s="20" t="s">
        <v>1184</v>
      </c>
      <c r="B8" s="21" t="str">
        <f t="shared" si="0"/>
        <v>Snh_UY_NedVkr</v>
      </c>
      <c r="C8" s="21" t="str">
        <f t="shared" si="0"/>
        <v>Snh_GY_NedVkr</v>
      </c>
      <c r="D8" s="18"/>
      <c r="E8" s="18" t="s">
        <v>767</v>
      </c>
      <c r="F8" s="49" t="s">
        <v>329</v>
      </c>
      <c r="G8" s="26">
        <f t="shared" ref="G8:H14" si="1">INDEX(sektorData,MATCH("123",SektorGrp,0),MATCH(B8,SektorVar,0))</f>
        <v>-14473</v>
      </c>
      <c r="H8" s="26">
        <f t="shared" si="1"/>
        <v>-21736</v>
      </c>
      <c r="I8" s="30"/>
      <c r="J8" s="30"/>
      <c r="K8" s="30"/>
      <c r="L8" s="30"/>
    </row>
    <row r="9" spans="1:12">
      <c r="A9" s="20" t="s">
        <v>1185</v>
      </c>
      <c r="B9" s="21" t="str">
        <f t="shared" si="0"/>
        <v>Snh_UY_NedNh</v>
      </c>
      <c r="C9" s="21" t="str">
        <f t="shared" si="0"/>
        <v>Snh_GY_NedNh</v>
      </c>
      <c r="D9" s="18"/>
      <c r="E9" s="18" t="s">
        <v>768</v>
      </c>
      <c r="F9" s="49" t="s">
        <v>521</v>
      </c>
      <c r="G9" s="26">
        <f t="shared" si="1"/>
        <v>17571488</v>
      </c>
      <c r="H9" s="26">
        <f t="shared" si="1"/>
        <v>1210610</v>
      </c>
      <c r="I9" s="30"/>
      <c r="J9" s="30"/>
      <c r="K9" s="30"/>
      <c r="L9" s="30"/>
    </row>
    <row r="10" spans="1:12" ht="25.5" customHeight="1">
      <c r="A10" s="20" t="s">
        <v>1186</v>
      </c>
      <c r="B10" s="21" t="str">
        <f t="shared" si="0"/>
        <v>Snh_UY_NedT</v>
      </c>
      <c r="C10" s="21" t="str">
        <f t="shared" si="0"/>
        <v>Snh_GY_NedT</v>
      </c>
      <c r="D10" s="18"/>
      <c r="E10" s="18" t="s">
        <v>769</v>
      </c>
      <c r="F10" s="49" t="s">
        <v>522</v>
      </c>
      <c r="G10" s="26">
        <f t="shared" si="1"/>
        <v>14689699</v>
      </c>
      <c r="H10" s="26">
        <f t="shared" si="1"/>
        <v>1298623</v>
      </c>
      <c r="I10" s="30"/>
      <c r="J10" s="30"/>
      <c r="K10" s="30"/>
      <c r="L10" s="30"/>
    </row>
    <row r="11" spans="1:12">
      <c r="A11" s="20" t="s">
        <v>1187</v>
      </c>
      <c r="B11" s="21" t="str">
        <f t="shared" si="0"/>
        <v>Snh_UY_NedX</v>
      </c>
      <c r="C11" s="21" t="str">
        <f t="shared" si="0"/>
        <v>Snh_GY_NedX</v>
      </c>
      <c r="D11" s="18"/>
      <c r="E11" s="18" t="s">
        <v>770</v>
      </c>
      <c r="F11" s="49" t="s">
        <v>518</v>
      </c>
      <c r="G11" s="26">
        <f t="shared" si="1"/>
        <v>137752</v>
      </c>
      <c r="H11" s="26">
        <f t="shared" si="1"/>
        <v>1385</v>
      </c>
      <c r="I11" s="30"/>
      <c r="J11" s="30"/>
      <c r="K11" s="30"/>
      <c r="L11" s="30"/>
    </row>
    <row r="12" spans="1:12">
      <c r="A12" s="20" t="s">
        <v>1188</v>
      </c>
      <c r="B12" s="21" t="str">
        <f t="shared" si="0"/>
        <v>Snh_UY_NedVre</v>
      </c>
      <c r="C12" s="21" t="str">
        <f t="shared" si="0"/>
        <v>Snh_GY_NedVre</v>
      </c>
      <c r="D12" s="18"/>
      <c r="E12" s="18" t="s">
        <v>771</v>
      </c>
      <c r="F12" s="49" t="s">
        <v>519</v>
      </c>
      <c r="G12" s="26">
        <f t="shared" si="1"/>
        <v>-7656</v>
      </c>
      <c r="H12" s="26">
        <f t="shared" si="1"/>
        <v>0</v>
      </c>
      <c r="I12" s="30"/>
      <c r="J12" s="30"/>
      <c r="K12" s="30"/>
      <c r="L12" s="30"/>
    </row>
    <row r="13" spans="1:12">
      <c r="A13" s="20" t="s">
        <v>1189</v>
      </c>
      <c r="B13" s="21" t="str">
        <f t="shared" si="0"/>
        <v>Snh_UY_NedEt</v>
      </c>
      <c r="C13" s="21" t="str">
        <f t="shared" si="0"/>
        <v>Snh_GY_NedEt</v>
      </c>
      <c r="D13" s="18"/>
      <c r="E13" s="18" t="s">
        <v>772</v>
      </c>
      <c r="F13" s="49" t="s">
        <v>520</v>
      </c>
      <c r="G13" s="26">
        <f t="shared" si="1"/>
        <v>1723331</v>
      </c>
      <c r="H13" s="26">
        <f t="shared" si="1"/>
        <v>20474</v>
      </c>
      <c r="I13" s="30"/>
      <c r="J13" s="30"/>
      <c r="K13" s="30"/>
      <c r="L13" s="30"/>
    </row>
    <row r="14" spans="1:12" ht="25.5" customHeight="1">
      <c r="A14" s="20" t="s">
        <v>1190</v>
      </c>
      <c r="B14" s="21" t="str">
        <f t="shared" si="0"/>
        <v>Snh_UY_NedAkU</v>
      </c>
      <c r="C14" s="21" t="str">
        <f t="shared" si="0"/>
        <v>Snh_GY_NedAkU</v>
      </c>
      <c r="D14" s="18" t="s">
        <v>1</v>
      </c>
      <c r="E14" s="18"/>
      <c r="F14" s="49" t="s">
        <v>907</v>
      </c>
      <c r="G14" s="26">
        <f t="shared" si="1"/>
        <v>33700966</v>
      </c>
      <c r="H14" s="26">
        <f t="shared" si="1"/>
        <v>2247588</v>
      </c>
      <c r="I14" s="30"/>
      <c r="J14" s="30"/>
      <c r="K14" s="30"/>
      <c r="L14" s="30"/>
    </row>
    <row r="15" spans="1:12">
      <c r="A15" s="20"/>
      <c r="B15" s="21"/>
      <c r="C15" s="21"/>
      <c r="D15" s="18"/>
      <c r="E15" s="18"/>
      <c r="F15" s="49"/>
      <c r="G15" s="32"/>
      <c r="H15" s="32"/>
      <c r="I15" s="30"/>
      <c r="J15" s="30"/>
      <c r="K15" s="30"/>
      <c r="L15" s="30"/>
    </row>
    <row r="16" spans="1:12" ht="25.5" customHeight="1">
      <c r="A16" s="20"/>
      <c r="B16" s="21"/>
      <c r="C16" s="21"/>
      <c r="D16" s="18"/>
      <c r="E16" s="18"/>
      <c r="F16" s="50" t="s">
        <v>523</v>
      </c>
      <c r="G16" s="32"/>
      <c r="H16" s="32"/>
      <c r="I16" s="30"/>
      <c r="J16" s="30"/>
      <c r="K16" s="30"/>
      <c r="L16" s="30"/>
    </row>
    <row r="17" spans="1:12">
      <c r="A17" s="20" t="s">
        <v>529</v>
      </c>
      <c r="B17" s="21" t="str">
        <f t="shared" si="0"/>
        <v>Snh_UY_KrAkP</v>
      </c>
      <c r="C17" s="21" t="str">
        <f t="shared" si="0"/>
        <v>Snh_GY_KrAkP</v>
      </c>
      <c r="D17" s="18" t="s">
        <v>0</v>
      </c>
      <c r="E17" s="18"/>
      <c r="F17" s="49" t="s">
        <v>524</v>
      </c>
      <c r="G17" s="26">
        <f>INDEX(sektorData,MATCH("123",SektorGrp,0),MATCH(B17,SektorVar,0))</f>
        <v>117887</v>
      </c>
      <c r="H17" s="26">
        <f>INDEX(sektorData,MATCH("123",SektorGrp,0),MATCH(C17,SektorVar,0))</f>
        <v>40077</v>
      </c>
      <c r="I17" s="30"/>
      <c r="J17" s="30"/>
      <c r="K17" s="30"/>
      <c r="L17" s="30"/>
    </row>
    <row r="18" spans="1:12">
      <c r="A18" s="20"/>
      <c r="B18" s="21" t="str">
        <f t="shared" si="0"/>
        <v>Snh_UY_</v>
      </c>
      <c r="C18" s="21" t="str">
        <f t="shared" si="0"/>
        <v>Snh_GY_</v>
      </c>
      <c r="D18" s="18"/>
      <c r="E18" s="18"/>
      <c r="F18" s="50" t="s">
        <v>517</v>
      </c>
      <c r="G18" s="32"/>
      <c r="H18" s="32"/>
      <c r="I18" s="30"/>
      <c r="J18" s="30"/>
      <c r="K18" s="30"/>
      <c r="L18" s="30"/>
    </row>
    <row r="19" spans="1:12">
      <c r="A19" s="20" t="s">
        <v>530</v>
      </c>
      <c r="B19" s="21" t="str">
        <f t="shared" si="0"/>
        <v>Snh_UY_KrVkr</v>
      </c>
      <c r="C19" s="21" t="str">
        <f t="shared" si="0"/>
        <v>Snh_GY_KrVkr</v>
      </c>
      <c r="D19" s="18"/>
      <c r="E19" s="18" t="s">
        <v>767</v>
      </c>
      <c r="F19" s="49" t="s">
        <v>329</v>
      </c>
      <c r="G19" s="26">
        <f t="shared" ref="G19:H25" si="2">INDEX(sektorData,MATCH("123",SektorGrp,0),MATCH(B19,SektorVar,0))</f>
        <v>-484</v>
      </c>
      <c r="H19" s="26">
        <f t="shared" si="2"/>
        <v>-145</v>
      </c>
      <c r="I19" s="30"/>
      <c r="J19" s="30"/>
      <c r="K19" s="30"/>
      <c r="L19" s="30"/>
    </row>
    <row r="20" spans="1:12">
      <c r="A20" s="20" t="s">
        <v>531</v>
      </c>
      <c r="B20" s="21" t="str">
        <f t="shared" si="0"/>
        <v>Snh_UY_KrNh</v>
      </c>
      <c r="C20" s="21" t="str">
        <f t="shared" si="0"/>
        <v>Snh_GY_KrNh</v>
      </c>
      <c r="D20" s="18"/>
      <c r="E20" s="18" t="s">
        <v>768</v>
      </c>
      <c r="F20" s="49" t="s">
        <v>521</v>
      </c>
      <c r="G20" s="26">
        <f t="shared" si="2"/>
        <v>39031</v>
      </c>
      <c r="H20" s="26">
        <f t="shared" si="2"/>
        <v>4778</v>
      </c>
      <c r="I20" s="30"/>
      <c r="J20" s="30"/>
      <c r="K20" s="30"/>
      <c r="L20" s="30"/>
    </row>
    <row r="21" spans="1:12" ht="25.5" customHeight="1">
      <c r="A21" s="20" t="s">
        <v>532</v>
      </c>
      <c r="B21" s="21" t="str">
        <f t="shared" si="0"/>
        <v>Snh_UY_KrT</v>
      </c>
      <c r="C21" s="21" t="str">
        <f t="shared" si="0"/>
        <v>Snh_GY_KrT</v>
      </c>
      <c r="D21" s="18"/>
      <c r="E21" s="18" t="s">
        <v>769</v>
      </c>
      <c r="F21" s="49" t="s">
        <v>528</v>
      </c>
      <c r="G21" s="26">
        <f t="shared" si="2"/>
        <v>52681</v>
      </c>
      <c r="H21" s="26">
        <f t="shared" si="2"/>
        <v>36678</v>
      </c>
      <c r="I21" s="30"/>
      <c r="J21" s="30"/>
      <c r="K21" s="30"/>
      <c r="L21" s="30"/>
    </row>
    <row r="22" spans="1:12">
      <c r="A22" s="20" t="s">
        <v>533</v>
      </c>
      <c r="B22" s="21" t="str">
        <f t="shared" si="0"/>
        <v>Snh_UY_KrX</v>
      </c>
      <c r="C22" s="21" t="str">
        <f t="shared" si="0"/>
        <v>Snh_GY_KrX</v>
      </c>
      <c r="D22" s="18"/>
      <c r="E22" s="18" t="s">
        <v>770</v>
      </c>
      <c r="F22" s="49" t="s">
        <v>518</v>
      </c>
      <c r="G22" s="26">
        <f t="shared" si="2"/>
        <v>841</v>
      </c>
      <c r="H22" s="26">
        <f t="shared" si="2"/>
        <v>1</v>
      </c>
      <c r="I22" s="30"/>
      <c r="J22" s="30"/>
      <c r="K22" s="30"/>
      <c r="L22" s="30"/>
    </row>
    <row r="23" spans="1:12">
      <c r="A23" s="20" t="s">
        <v>534</v>
      </c>
      <c r="B23" s="21" t="str">
        <f t="shared" si="0"/>
        <v>Snh_UY_KrVre</v>
      </c>
      <c r="C23" s="21" t="str">
        <f t="shared" si="0"/>
        <v>Snh_GY_KrVre</v>
      </c>
      <c r="D23" s="18"/>
      <c r="E23" s="18" t="s">
        <v>771</v>
      </c>
      <c r="F23" s="49" t="s">
        <v>519</v>
      </c>
      <c r="G23" s="26">
        <f t="shared" si="2"/>
        <v>0</v>
      </c>
      <c r="H23" s="26">
        <f t="shared" si="2"/>
        <v>0</v>
      </c>
      <c r="I23" s="30"/>
      <c r="J23" s="30"/>
      <c r="K23" s="30"/>
      <c r="L23" s="30"/>
    </row>
    <row r="24" spans="1:12">
      <c r="A24" s="20" t="s">
        <v>535</v>
      </c>
      <c r="B24" s="21" t="str">
        <f t="shared" si="0"/>
        <v>Snh_UY_KrEt</v>
      </c>
      <c r="C24" s="21" t="str">
        <f t="shared" si="0"/>
        <v>Snh_GY_KrEt</v>
      </c>
      <c r="D24" s="18"/>
      <c r="E24" s="18" t="s">
        <v>772</v>
      </c>
      <c r="F24" s="49" t="s">
        <v>525</v>
      </c>
      <c r="G24" s="26">
        <f t="shared" si="2"/>
        <v>0</v>
      </c>
      <c r="H24" s="26">
        <f t="shared" si="2"/>
        <v>0</v>
      </c>
      <c r="I24" s="30"/>
      <c r="J24" s="30"/>
      <c r="K24" s="30"/>
      <c r="L24" s="30"/>
    </row>
    <row r="25" spans="1:12">
      <c r="A25" s="20" t="s">
        <v>536</v>
      </c>
      <c r="B25" s="21" t="str">
        <f t="shared" si="0"/>
        <v>Snh_UY_KrAkU</v>
      </c>
      <c r="C25" s="21" t="str">
        <f t="shared" si="0"/>
        <v>Snh_GY_KrAkU</v>
      </c>
      <c r="D25" s="18" t="s">
        <v>1</v>
      </c>
      <c r="E25" s="18"/>
      <c r="F25" s="49" t="s">
        <v>908</v>
      </c>
      <c r="G25" s="26">
        <f t="shared" si="2"/>
        <v>104596</v>
      </c>
      <c r="H25" s="26">
        <f t="shared" si="2"/>
        <v>8032</v>
      </c>
      <c r="I25" s="30"/>
      <c r="J25" s="30"/>
      <c r="K25" s="30"/>
      <c r="L25" s="30"/>
    </row>
    <row r="26" spans="1:12">
      <c r="A26" s="20"/>
      <c r="B26" s="21"/>
      <c r="C26" s="21"/>
      <c r="D26" s="18"/>
      <c r="E26" s="18"/>
      <c r="F26" s="49"/>
      <c r="G26" s="32"/>
      <c r="H26" s="32"/>
      <c r="I26" s="30"/>
      <c r="J26" s="30"/>
      <c r="K26" s="30"/>
      <c r="L26" s="30"/>
    </row>
    <row r="27" spans="1:12">
      <c r="A27" s="20"/>
      <c r="B27" s="21"/>
      <c r="C27" s="21"/>
      <c r="D27" s="18"/>
      <c r="E27" s="18"/>
      <c r="F27" s="50" t="s">
        <v>526</v>
      </c>
      <c r="G27" s="32"/>
      <c r="H27" s="32"/>
      <c r="I27" s="30"/>
      <c r="J27" s="30"/>
      <c r="K27" s="30"/>
      <c r="L27" s="30"/>
    </row>
    <row r="28" spans="1:12">
      <c r="A28" s="20" t="s">
        <v>537</v>
      </c>
      <c r="B28" s="21" t="str">
        <f t="shared" si="0"/>
        <v>Snh_UY_EtIn</v>
      </c>
      <c r="C28" s="21" t="str">
        <f t="shared" si="0"/>
        <v>Snh_GY_EtIn</v>
      </c>
      <c r="D28" s="18" t="s">
        <v>0</v>
      </c>
      <c r="E28" s="18"/>
      <c r="F28" s="49" t="s">
        <v>1192</v>
      </c>
      <c r="G28" s="26">
        <f>INDEX(sektorData,MATCH("123",SektorGrp,0),MATCH(B28,SektorVar,0))</f>
        <v>798560</v>
      </c>
      <c r="H28" s="26">
        <f>INDEX(sektorData,MATCH("123",SektorGrp,0),MATCH(C28,SektorVar,0))</f>
        <v>0</v>
      </c>
      <c r="I28" s="30"/>
      <c r="J28" s="30"/>
      <c r="K28" s="30"/>
      <c r="L28" s="30"/>
    </row>
    <row r="29" spans="1:12">
      <c r="A29" s="20" t="s">
        <v>538</v>
      </c>
      <c r="B29" s="21" t="str">
        <f t="shared" si="0"/>
        <v>Snh_UY_EtAfF</v>
      </c>
      <c r="C29" s="21" t="str">
        <f t="shared" si="0"/>
        <v>Snh_GY_EtAfF</v>
      </c>
      <c r="D29" s="18" t="s">
        <v>1</v>
      </c>
      <c r="E29" s="18"/>
      <c r="F29" s="49" t="s">
        <v>527</v>
      </c>
      <c r="G29" s="26">
        <f>INDEX(sektorData,MATCH("123",SektorGrp,0),MATCH(B29,SektorVar,0))</f>
        <v>1849578</v>
      </c>
      <c r="H29" s="26">
        <f>INDEX(sektorData,MATCH("123",SektorGrp,0),MATCH(C29,SektorVar,0))</f>
        <v>0</v>
      </c>
      <c r="I29" s="30"/>
      <c r="J29" s="30"/>
      <c r="K29" s="30"/>
      <c r="L29" s="30"/>
    </row>
  </sheetData>
  <sheetProtection algorithmName="SHA-512" hashValue="mYFI5UL/kdjBRMHN9BE1TiinRcTECLdIGbR86Du3gVYElvdu3iaiQ3+Jt+6CQu3R09bO7trrinNPyVksF/jxNA==" saltValue="FhFSqEtwv0fEwJjVN3gMBA==" spinCount="100000" sheet="1" objects="1" scenarios="1"/>
  <mergeCells count="2">
    <mergeCell ref="D1:F1"/>
    <mergeCell ref="D3:H3"/>
  </mergeCells>
  <hyperlinks>
    <hyperlink ref="D1:E1" location="Indholdsfortegnelse!A1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/>
  <headerFooter scaleWithDoc="0" alignWithMargins="0">
    <oddHeader>&amp;C&amp;G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>
    <tabColor theme="2"/>
    <pageSetUpPr fitToPage="1"/>
  </sheetPr>
  <dimension ref="A1:T19"/>
  <sheetViews>
    <sheetView showGridLines="0" topLeftCell="F1" zoomScaleNormal="100" workbookViewId="0">
      <selection sqref="A1:E1048576"/>
    </sheetView>
  </sheetViews>
  <sheetFormatPr defaultColWidth="11.42578125" defaultRowHeight="15"/>
  <cols>
    <col min="1" max="1" width="12.85546875" hidden="1" customWidth="1"/>
    <col min="2" max="2" width="18" hidden="1" customWidth="1"/>
    <col min="3" max="3" width="18.140625" hidden="1" customWidth="1"/>
    <col min="4" max="4" width="18.7109375" hidden="1" customWidth="1"/>
    <col min="5" max="5" width="18.28515625" hidden="1" customWidth="1"/>
    <col min="6" max="6" width="4.85546875" customWidth="1"/>
    <col min="7" max="7" width="5.140625" customWidth="1"/>
    <col min="8" max="8" width="44.42578125" customWidth="1"/>
    <col min="9" max="9" width="17.42578125" customWidth="1"/>
    <col min="10" max="10" width="17.7109375" customWidth="1"/>
    <col min="11" max="11" width="16.7109375" customWidth="1"/>
    <col min="12" max="12" width="16.42578125" customWidth="1"/>
    <col min="13" max="14" width="14.28515625" customWidth="1"/>
    <col min="15" max="16" width="13.28515625" customWidth="1"/>
  </cols>
  <sheetData>
    <row r="1" spans="1:20">
      <c r="F1" s="131" t="s">
        <v>1180</v>
      </c>
      <c r="G1" s="131"/>
      <c r="H1" s="131"/>
    </row>
    <row r="3" spans="1:20" ht="46.5" customHeight="1">
      <c r="F3" s="150" t="s">
        <v>1161</v>
      </c>
      <c r="G3" s="151"/>
      <c r="H3" s="151"/>
      <c r="I3" s="151"/>
      <c r="J3" s="151"/>
      <c r="K3" s="151"/>
      <c r="L3" s="151"/>
    </row>
    <row r="4" spans="1:20" ht="78.75" customHeight="1">
      <c r="A4" s="27" t="s">
        <v>31</v>
      </c>
      <c r="B4" s="33" t="s">
        <v>779</v>
      </c>
      <c r="C4" s="33" t="s">
        <v>1194</v>
      </c>
      <c r="D4" s="33" t="s">
        <v>680</v>
      </c>
      <c r="E4" s="33" t="s">
        <v>661</v>
      </c>
      <c r="F4" s="18"/>
      <c r="G4" s="18"/>
      <c r="H4" s="19"/>
      <c r="I4" s="31" t="s">
        <v>909</v>
      </c>
      <c r="J4" s="31" t="s">
        <v>1193</v>
      </c>
      <c r="K4" s="31" t="s">
        <v>910</v>
      </c>
      <c r="L4" s="31" t="s">
        <v>660</v>
      </c>
    </row>
    <row r="5" spans="1:20">
      <c r="A5" s="20" t="s">
        <v>572</v>
      </c>
      <c r="B5" s="21" t="str">
        <f>"UnSb_"&amp;B$4&amp;"_"&amp;$A5</f>
        <v>UnSb_UG_Off</v>
      </c>
      <c r="C5" s="21" t="str">
        <f>"UnSb_"&amp;C$4&amp;"_"&amp;$A5</f>
        <v>UnSb_AN_Off</v>
      </c>
      <c r="D5" s="21" t="str">
        <f>"UnSb_"&amp;D$4&amp;"_"&amp;$A5</f>
        <v>UnSb_Ynh_Off</v>
      </c>
      <c r="E5" s="21" t="str">
        <f>"UnSb_"&amp;E$4&amp;"_"&amp;$A5</f>
        <v>UnSb_EtP_Off</v>
      </c>
      <c r="F5" s="19" t="s">
        <v>0</v>
      </c>
      <c r="G5" s="18"/>
      <c r="H5" s="19" t="s">
        <v>659</v>
      </c>
      <c r="I5" s="26">
        <f>INDEX(sektorData,MATCH("123",SektorGrp,0),MATCH(B5,SektorVar,0))</f>
        <v>44157812</v>
      </c>
      <c r="J5" s="26">
        <f>INDEX(sektorData,MATCH("123",SektorGrp,0),MATCH(C5,SektorVar,0))</f>
        <v>14423</v>
      </c>
      <c r="K5" s="26">
        <f>INDEX(sektorData,MATCH("123",SektorGrp,0),MATCH(D5,SektorVar,0))</f>
        <v>7715</v>
      </c>
      <c r="L5" s="26">
        <f>INDEX(sektorData,MATCH("123",SektorGrp,0),MATCH(E5,SektorVar,0))</f>
        <v>0</v>
      </c>
      <c r="M5" s="30"/>
      <c r="N5" s="30"/>
      <c r="O5" s="30"/>
      <c r="P5" s="30"/>
      <c r="Q5" s="30"/>
      <c r="R5" s="30"/>
      <c r="S5" s="30"/>
      <c r="T5" s="30"/>
    </row>
    <row r="6" spans="1:20">
      <c r="A6" s="20"/>
      <c r="B6" s="21"/>
      <c r="C6" s="21"/>
      <c r="D6" s="21"/>
      <c r="E6" s="21"/>
      <c r="F6" s="19" t="s">
        <v>1</v>
      </c>
      <c r="G6" s="18"/>
      <c r="H6" s="19" t="s">
        <v>555</v>
      </c>
      <c r="I6" s="29"/>
      <c r="J6" s="29"/>
      <c r="K6" s="29"/>
      <c r="L6" s="77"/>
      <c r="M6" s="30"/>
      <c r="N6" s="30"/>
      <c r="O6" s="30"/>
      <c r="P6" s="30"/>
      <c r="Q6" s="30"/>
      <c r="R6" s="30"/>
      <c r="S6" s="30"/>
      <c r="T6" s="30"/>
    </row>
    <row r="7" spans="1:20">
      <c r="A7" s="20" t="s">
        <v>663</v>
      </c>
      <c r="B7" s="21" t="str">
        <f t="shared" ref="B7:E19" si="0">"UnSb_"&amp;B$4&amp;"_"&amp;$A7</f>
        <v>UnSb_UG_Land</v>
      </c>
      <c r="C7" s="21" t="str">
        <f t="shared" si="0"/>
        <v>UnSb_AN_Land</v>
      </c>
      <c r="D7" s="21" t="str">
        <f t="shared" si="0"/>
        <v>UnSb_Ynh_Land</v>
      </c>
      <c r="E7" s="21" t="str">
        <f t="shared" si="0"/>
        <v>UnSb_EtP_Land</v>
      </c>
      <c r="F7" s="18"/>
      <c r="G7" s="18" t="s">
        <v>641</v>
      </c>
      <c r="H7" s="18" t="s">
        <v>662</v>
      </c>
      <c r="I7" s="26">
        <f t="shared" ref="I7:I19" si="1">INDEX(sektorData,MATCH("123",SektorGrp,0),MATCH(B7,SektorVar,0))</f>
        <v>80151004</v>
      </c>
      <c r="J7" s="26">
        <f t="shared" ref="J7:J19" si="2">INDEX(sektorData,MATCH("123",SektorGrp,0),MATCH(C7,SektorVar,0))</f>
        <v>4123240</v>
      </c>
      <c r="K7" s="26">
        <f t="shared" ref="K7:K19" si="3">INDEX(sektorData,MATCH("123",SektorGrp,0),MATCH(D7,SektorVar,0))</f>
        <v>-730893</v>
      </c>
      <c r="L7" s="26">
        <f t="shared" ref="L7:L19" si="4">INDEX(sektorData,MATCH("123",SektorGrp,0),MATCH(E7,SektorVar,0))</f>
        <v>344937</v>
      </c>
      <c r="M7" s="30"/>
      <c r="N7" s="30"/>
      <c r="O7" s="30"/>
      <c r="P7" s="30"/>
      <c r="Q7" s="30"/>
      <c r="R7" s="30"/>
      <c r="S7" s="30"/>
      <c r="T7" s="30"/>
    </row>
    <row r="8" spans="1:20">
      <c r="A8" s="20" t="s">
        <v>664</v>
      </c>
      <c r="B8" s="21" t="str">
        <f t="shared" si="0"/>
        <v>UnSb_UG_Indu</v>
      </c>
      <c r="C8" s="21" t="str">
        <f t="shared" si="0"/>
        <v>UnSb_AN_Indu</v>
      </c>
      <c r="D8" s="21" t="str">
        <f t="shared" si="0"/>
        <v>UnSb_Ynh_Indu</v>
      </c>
      <c r="E8" s="21" t="str">
        <f t="shared" si="0"/>
        <v>UnSb_EtP_Indu</v>
      </c>
      <c r="F8" s="18"/>
      <c r="G8" s="18" t="s">
        <v>642</v>
      </c>
      <c r="H8" s="18" t="s">
        <v>672</v>
      </c>
      <c r="I8" s="26">
        <f t="shared" si="1"/>
        <v>180953927</v>
      </c>
      <c r="J8" s="26">
        <f t="shared" si="2"/>
        <v>2976319</v>
      </c>
      <c r="K8" s="26">
        <f t="shared" si="3"/>
        <v>586181</v>
      </c>
      <c r="L8" s="26">
        <f t="shared" si="4"/>
        <v>134725</v>
      </c>
      <c r="M8" s="30"/>
      <c r="N8" s="30"/>
      <c r="O8" s="30"/>
      <c r="P8" s="30"/>
      <c r="Q8" s="30"/>
      <c r="R8" s="30"/>
      <c r="S8" s="30"/>
      <c r="T8" s="30"/>
    </row>
    <row r="9" spans="1:20">
      <c r="A9" s="20" t="s">
        <v>665</v>
      </c>
      <c r="B9" s="21" t="str">
        <f t="shared" si="0"/>
        <v>UnSb_UG_Nrg</v>
      </c>
      <c r="C9" s="21" t="str">
        <f t="shared" si="0"/>
        <v>UnSb_AN_Nrg</v>
      </c>
      <c r="D9" s="21" t="str">
        <f t="shared" si="0"/>
        <v>UnSb_Ynh_Nrg</v>
      </c>
      <c r="E9" s="21" t="str">
        <f t="shared" si="0"/>
        <v>UnSb_EtP_Nrg</v>
      </c>
      <c r="F9" s="18"/>
      <c r="G9" s="18" t="s">
        <v>643</v>
      </c>
      <c r="H9" s="18" t="s">
        <v>651</v>
      </c>
      <c r="I9" s="26">
        <f t="shared" si="1"/>
        <v>62168592</v>
      </c>
      <c r="J9" s="26">
        <f t="shared" si="2"/>
        <v>319640</v>
      </c>
      <c r="K9" s="26">
        <f t="shared" si="3"/>
        <v>-139675</v>
      </c>
      <c r="L9" s="26">
        <f t="shared" si="4"/>
        <v>367</v>
      </c>
      <c r="M9" s="30"/>
      <c r="N9" s="30"/>
      <c r="O9" s="30"/>
      <c r="P9" s="30"/>
      <c r="Q9" s="30"/>
      <c r="R9" s="30"/>
      <c r="S9" s="30"/>
      <c r="T9" s="30"/>
    </row>
    <row r="10" spans="1:20">
      <c r="A10" s="20" t="s">
        <v>676</v>
      </c>
      <c r="B10" s="21" t="str">
        <f t="shared" si="0"/>
        <v>UnSb_UG_BATot</v>
      </c>
      <c r="C10" s="21" t="str">
        <f t="shared" si="0"/>
        <v>UnSb_AN_BATot</v>
      </c>
      <c r="D10" s="21" t="str">
        <f t="shared" si="0"/>
        <v>UnSb_Ynh_BATot</v>
      </c>
      <c r="E10" s="21" t="str">
        <f t="shared" si="0"/>
        <v>UnSb_EtP_BATot</v>
      </c>
      <c r="F10" s="18"/>
      <c r="G10" s="18" t="s">
        <v>644</v>
      </c>
      <c r="H10" s="18" t="s">
        <v>652</v>
      </c>
      <c r="I10" s="26">
        <f t="shared" si="1"/>
        <v>44686195</v>
      </c>
      <c r="J10" s="26">
        <f t="shared" si="2"/>
        <v>2465005</v>
      </c>
      <c r="K10" s="26">
        <f t="shared" si="3"/>
        <v>453793</v>
      </c>
      <c r="L10" s="26">
        <f t="shared" si="4"/>
        <v>83753</v>
      </c>
      <c r="M10" s="30"/>
      <c r="N10" s="30"/>
      <c r="O10" s="30"/>
      <c r="P10" s="30"/>
      <c r="Q10" s="30"/>
      <c r="R10" s="30"/>
      <c r="S10" s="30"/>
      <c r="T10" s="30"/>
    </row>
    <row r="11" spans="1:20">
      <c r="A11" s="20" t="s">
        <v>666</v>
      </c>
      <c r="B11" s="21" t="str">
        <f t="shared" si="0"/>
        <v>UnSb_UG_Hnd</v>
      </c>
      <c r="C11" s="21" t="str">
        <f t="shared" si="0"/>
        <v>UnSb_AN_Hnd</v>
      </c>
      <c r="D11" s="21" t="str">
        <f t="shared" si="0"/>
        <v>UnSb_Ynh_Hnd</v>
      </c>
      <c r="E11" s="21" t="str">
        <f t="shared" si="0"/>
        <v>UnSb_EtP_Hnd</v>
      </c>
      <c r="F11" s="18"/>
      <c r="G11" s="18" t="s">
        <v>645</v>
      </c>
      <c r="H11" s="18" t="s">
        <v>653</v>
      </c>
      <c r="I11" s="26">
        <f t="shared" si="1"/>
        <v>123418454</v>
      </c>
      <c r="J11" s="26">
        <f t="shared" si="2"/>
        <v>4436016</v>
      </c>
      <c r="K11" s="26">
        <f t="shared" si="3"/>
        <v>667924</v>
      </c>
      <c r="L11" s="26">
        <f t="shared" si="4"/>
        <v>129235</v>
      </c>
      <c r="M11" s="30"/>
      <c r="N11" s="30"/>
      <c r="O11" s="30"/>
      <c r="P11" s="30"/>
      <c r="Q11" s="30"/>
      <c r="R11" s="30"/>
      <c r="S11" s="30"/>
      <c r="T11" s="30"/>
    </row>
    <row r="12" spans="1:20">
      <c r="A12" s="20" t="s">
        <v>677</v>
      </c>
      <c r="B12" s="21" t="str">
        <f t="shared" si="0"/>
        <v>UnSb_UG_TransTot</v>
      </c>
      <c r="C12" s="21" t="str">
        <f t="shared" si="0"/>
        <v>UnSb_AN_TransTot</v>
      </c>
      <c r="D12" s="21" t="str">
        <f t="shared" si="0"/>
        <v>UnSb_Ynh_TransTot</v>
      </c>
      <c r="E12" s="21" t="str">
        <f t="shared" si="0"/>
        <v>UnSb_EtP_TransTot</v>
      </c>
      <c r="F12" s="18"/>
      <c r="G12" s="18" t="s">
        <v>646</v>
      </c>
      <c r="H12" s="18" t="s">
        <v>654</v>
      </c>
      <c r="I12" s="26">
        <f t="shared" si="1"/>
        <v>56005144</v>
      </c>
      <c r="J12" s="26">
        <f t="shared" si="2"/>
        <v>1476293</v>
      </c>
      <c r="K12" s="26">
        <f t="shared" si="3"/>
        <v>-1167675</v>
      </c>
      <c r="L12" s="26">
        <f t="shared" si="4"/>
        <v>39467</v>
      </c>
      <c r="M12" s="30"/>
      <c r="N12" s="30"/>
      <c r="O12" s="30"/>
      <c r="P12" s="30"/>
      <c r="Q12" s="30"/>
      <c r="R12" s="30"/>
      <c r="S12" s="30"/>
      <c r="T12" s="30"/>
    </row>
    <row r="13" spans="1:20">
      <c r="A13" s="20" t="s">
        <v>667</v>
      </c>
      <c r="B13" s="21" t="str">
        <f t="shared" si="0"/>
        <v>UnSb_UG_Info</v>
      </c>
      <c r="C13" s="21" t="str">
        <f t="shared" si="0"/>
        <v>UnSb_AN_Info</v>
      </c>
      <c r="D13" s="21" t="str">
        <f t="shared" si="0"/>
        <v>UnSb_Ynh_Info</v>
      </c>
      <c r="E13" s="21" t="str">
        <f t="shared" si="0"/>
        <v>UnSb_EtP_Info</v>
      </c>
      <c r="F13" s="18"/>
      <c r="G13" s="18" t="s">
        <v>647</v>
      </c>
      <c r="H13" s="18" t="s">
        <v>655</v>
      </c>
      <c r="I13" s="26">
        <f t="shared" si="1"/>
        <v>32402310</v>
      </c>
      <c r="J13" s="26">
        <f t="shared" si="2"/>
        <v>1156058</v>
      </c>
      <c r="K13" s="26">
        <f t="shared" si="3"/>
        <v>732957</v>
      </c>
      <c r="L13" s="26">
        <f t="shared" si="4"/>
        <v>127598</v>
      </c>
      <c r="M13" s="30"/>
      <c r="N13" s="30"/>
      <c r="O13" s="30"/>
      <c r="P13" s="30"/>
      <c r="Q13" s="30"/>
      <c r="R13" s="30"/>
      <c r="S13" s="30"/>
      <c r="T13" s="30"/>
    </row>
    <row r="14" spans="1:20">
      <c r="A14" s="20" t="s">
        <v>668</v>
      </c>
      <c r="B14" s="21" t="str">
        <f t="shared" si="0"/>
        <v>UnSb_UG_Fin</v>
      </c>
      <c r="C14" s="21" t="str">
        <f t="shared" si="0"/>
        <v>UnSb_AN_Fin</v>
      </c>
      <c r="D14" s="21" t="str">
        <f t="shared" si="0"/>
        <v>UnSb_Ynh_Fin</v>
      </c>
      <c r="E14" s="21" t="str">
        <f t="shared" si="0"/>
        <v>UnSb_EtP_Fin</v>
      </c>
      <c r="F14" s="18"/>
      <c r="G14" s="18" t="s">
        <v>648</v>
      </c>
      <c r="H14" s="18" t="s">
        <v>673</v>
      </c>
      <c r="I14" s="26">
        <f t="shared" si="1"/>
        <v>473464760</v>
      </c>
      <c r="J14" s="26">
        <f t="shared" si="2"/>
        <v>1863248</v>
      </c>
      <c r="K14" s="26">
        <f t="shared" si="3"/>
        <v>-241173</v>
      </c>
      <c r="L14" s="26">
        <f t="shared" si="4"/>
        <v>72022</v>
      </c>
      <c r="M14" s="30"/>
      <c r="N14" s="30"/>
      <c r="O14" s="30"/>
      <c r="P14" s="30"/>
      <c r="Q14" s="30"/>
      <c r="R14" s="30"/>
      <c r="S14" s="30"/>
      <c r="T14" s="30"/>
    </row>
    <row r="15" spans="1:20">
      <c r="A15" s="20" t="s">
        <v>678</v>
      </c>
      <c r="B15" s="21" t="str">
        <f t="shared" si="0"/>
        <v>UnSb_UG_FETot</v>
      </c>
      <c r="C15" s="21" t="str">
        <f t="shared" si="0"/>
        <v>UnSb_AN_FETot</v>
      </c>
      <c r="D15" s="21" t="str">
        <f t="shared" si="0"/>
        <v>UnSb_Ynh_FETot</v>
      </c>
      <c r="E15" s="21" t="str">
        <f t="shared" si="0"/>
        <v>UnSb_EtP_FETot</v>
      </c>
      <c r="F15" s="18"/>
      <c r="G15" s="18" t="s">
        <v>649</v>
      </c>
      <c r="H15" s="18" t="s">
        <v>656</v>
      </c>
      <c r="I15" s="26">
        <f t="shared" si="1"/>
        <v>245472418</v>
      </c>
      <c r="J15" s="26">
        <f t="shared" si="2"/>
        <v>4026896</v>
      </c>
      <c r="K15" s="26">
        <f t="shared" si="3"/>
        <v>496127</v>
      </c>
      <c r="L15" s="26">
        <f t="shared" si="4"/>
        <v>66114</v>
      </c>
      <c r="M15" s="30"/>
      <c r="N15" s="30"/>
      <c r="O15" s="30"/>
      <c r="P15" s="30"/>
      <c r="Q15" s="30"/>
      <c r="R15" s="30"/>
      <c r="S15" s="30"/>
      <c r="T15" s="30"/>
    </row>
    <row r="16" spans="1:20">
      <c r="A16" s="20" t="s">
        <v>679</v>
      </c>
      <c r="B16" s="21" t="str">
        <f t="shared" si="0"/>
        <v>UnSb_UG_ErhOvr</v>
      </c>
      <c r="C16" s="21" t="str">
        <f t="shared" si="0"/>
        <v>UnSb_AN_ErhOvr</v>
      </c>
      <c r="D16" s="21" t="str">
        <f t="shared" si="0"/>
        <v>UnSb_Ynh_ErhOvr</v>
      </c>
      <c r="E16" s="21" t="str">
        <f t="shared" si="0"/>
        <v>UnSb_EtP_ErhOvr</v>
      </c>
      <c r="F16" s="18"/>
      <c r="G16" s="18" t="s">
        <v>650</v>
      </c>
      <c r="H16" s="18" t="s">
        <v>674</v>
      </c>
      <c r="I16" s="26">
        <f t="shared" si="1"/>
        <v>121247431</v>
      </c>
      <c r="J16" s="26">
        <f t="shared" si="2"/>
        <v>2509949</v>
      </c>
      <c r="K16" s="26">
        <f t="shared" si="3"/>
        <v>107934</v>
      </c>
      <c r="L16" s="26">
        <f t="shared" si="4"/>
        <v>179257</v>
      </c>
      <c r="M16" s="30"/>
      <c r="N16" s="30"/>
      <c r="O16" s="30"/>
      <c r="P16" s="30"/>
      <c r="Q16" s="30"/>
      <c r="R16" s="30"/>
      <c r="S16" s="30"/>
      <c r="T16" s="30"/>
    </row>
    <row r="17" spans="1:20">
      <c r="A17" s="20" t="s">
        <v>669</v>
      </c>
      <c r="B17" s="21" t="str">
        <f t="shared" si="0"/>
        <v>UnSb_UG_ErhTot</v>
      </c>
      <c r="C17" s="21" t="str">
        <f t="shared" si="0"/>
        <v>UnSb_AN_ErhTot</v>
      </c>
      <c r="D17" s="21" t="str">
        <f t="shared" si="0"/>
        <v>UnSb_Ynh_ErhTot</v>
      </c>
      <c r="E17" s="21" t="str">
        <f t="shared" si="0"/>
        <v>UnSb_EtP_ErhTot</v>
      </c>
      <c r="F17" s="18"/>
      <c r="G17" s="18"/>
      <c r="H17" s="19" t="s">
        <v>657</v>
      </c>
      <c r="I17" s="26">
        <f t="shared" si="1"/>
        <v>1419970246</v>
      </c>
      <c r="J17" s="26">
        <f t="shared" si="2"/>
        <v>25352663</v>
      </c>
      <c r="K17" s="26">
        <f t="shared" si="3"/>
        <v>765506</v>
      </c>
      <c r="L17" s="26">
        <f t="shared" si="4"/>
        <v>1177476</v>
      </c>
      <c r="M17" s="30"/>
      <c r="N17" s="30"/>
      <c r="O17" s="30"/>
      <c r="P17" s="30"/>
      <c r="Q17" s="30"/>
      <c r="R17" s="30"/>
      <c r="S17" s="30"/>
      <c r="T17" s="30"/>
    </row>
    <row r="18" spans="1:20">
      <c r="A18" s="20" t="s">
        <v>670</v>
      </c>
      <c r="B18" s="21" t="str">
        <f t="shared" si="0"/>
        <v>UnSb_UG_Prv</v>
      </c>
      <c r="C18" s="21" t="str">
        <f t="shared" si="0"/>
        <v>UnSb_AN_Prv</v>
      </c>
      <c r="D18" s="21" t="str">
        <f t="shared" si="0"/>
        <v>UnSb_Ynh_Prv</v>
      </c>
      <c r="E18" s="21" t="str">
        <f t="shared" si="0"/>
        <v>UnSb_EtP_Prv</v>
      </c>
      <c r="F18" s="19" t="s">
        <v>2</v>
      </c>
      <c r="G18" s="18"/>
      <c r="H18" s="18" t="s">
        <v>658</v>
      </c>
      <c r="I18" s="26">
        <f t="shared" si="1"/>
        <v>469081835</v>
      </c>
      <c r="J18" s="26">
        <f t="shared" si="2"/>
        <v>10581474</v>
      </c>
      <c r="K18" s="26">
        <f t="shared" si="3"/>
        <v>793563</v>
      </c>
      <c r="L18" s="26">
        <f t="shared" si="4"/>
        <v>1056628</v>
      </c>
      <c r="M18" s="30"/>
      <c r="N18" s="30"/>
      <c r="O18" s="30"/>
      <c r="P18" s="30"/>
      <c r="Q18" s="30"/>
      <c r="R18" s="30"/>
      <c r="S18" s="30"/>
      <c r="T18" s="30"/>
    </row>
    <row r="19" spans="1:20">
      <c r="A19" s="20" t="s">
        <v>671</v>
      </c>
      <c r="B19" s="21" t="str">
        <f t="shared" si="0"/>
        <v>UnSb_UG_Tot</v>
      </c>
      <c r="C19" s="21" t="str">
        <f t="shared" si="0"/>
        <v>UnSb_AN_Tot</v>
      </c>
      <c r="D19" s="21" t="str">
        <f t="shared" si="0"/>
        <v>UnSb_Ynh_Tot</v>
      </c>
      <c r="E19" s="21" t="str">
        <f t="shared" si="0"/>
        <v>UnSb_EtP_Tot</v>
      </c>
      <c r="F19" s="19" t="s">
        <v>675</v>
      </c>
      <c r="G19" s="18"/>
      <c r="H19" s="19" t="s">
        <v>214</v>
      </c>
      <c r="I19" s="26">
        <f t="shared" si="1"/>
        <v>1933209886</v>
      </c>
      <c r="J19" s="26">
        <f t="shared" si="2"/>
        <v>35948558</v>
      </c>
      <c r="K19" s="26">
        <f t="shared" si="3"/>
        <v>1566783</v>
      </c>
      <c r="L19" s="26">
        <f t="shared" si="4"/>
        <v>2234104</v>
      </c>
      <c r="M19" s="30"/>
      <c r="N19" s="30"/>
      <c r="O19" s="30"/>
      <c r="P19" s="30"/>
      <c r="Q19" s="30"/>
      <c r="R19" s="30"/>
      <c r="S19" s="30"/>
      <c r="T19" s="30"/>
    </row>
  </sheetData>
  <sheetProtection algorithmName="SHA-512" hashValue="ODdoVAq8g42FApxdCG5BfI+YhKKoiO8hN84Fu73+jDwJcHbj2Dm8OrF35MLZAFX3cYbLMhueofwdQC9ShE85Tw==" saltValue="Uf1hCfGnItgRDOnL4cGkpw==" spinCount="100000" sheet="1" objects="1" scenarios="1"/>
  <mergeCells count="2">
    <mergeCell ref="F3:L3"/>
    <mergeCell ref="F1:H1"/>
  </mergeCells>
  <hyperlinks>
    <hyperlink ref="F1:G1" location="Indholdsfortegnelse!A1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/>
  <headerFooter scaleWithDoc="0" alignWithMargins="0">
    <oddHeader>&amp;C&amp;G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>
    <tabColor theme="2"/>
  </sheetPr>
  <dimension ref="A1:F21"/>
  <sheetViews>
    <sheetView showGridLines="0" topLeftCell="C1" zoomScaleNormal="100" workbookViewId="0">
      <selection activeCell="O32" sqref="O32"/>
    </sheetView>
  </sheetViews>
  <sheetFormatPr defaultColWidth="11.42578125" defaultRowHeight="15"/>
  <cols>
    <col min="1" max="1" width="12.85546875" hidden="1" customWidth="1"/>
    <col min="2" max="2" width="16" hidden="1" customWidth="1"/>
    <col min="3" max="3" width="3.28515625" customWidth="1"/>
    <col min="4" max="4" width="4" customWidth="1"/>
    <col min="5" max="5" width="89" customWidth="1"/>
    <col min="6" max="6" width="15.285156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 ht="46.5" customHeight="1">
      <c r="C3" s="130" t="s">
        <v>1574</v>
      </c>
      <c r="D3" s="130"/>
      <c r="E3" s="130"/>
      <c r="F3" s="130"/>
    </row>
    <row r="4" spans="1:6">
      <c r="C4" s="152" t="s">
        <v>969</v>
      </c>
      <c r="D4" s="153"/>
      <c r="E4" s="153"/>
      <c r="F4" s="154"/>
    </row>
    <row r="5" spans="1:6" ht="25.5" customHeight="1">
      <c r="C5" s="18"/>
      <c r="D5" s="18"/>
      <c r="E5" s="50"/>
      <c r="F5" s="31" t="s">
        <v>695</v>
      </c>
    </row>
    <row r="6" spans="1:6">
      <c r="A6" s="28" t="s">
        <v>31</v>
      </c>
      <c r="B6" s="20" t="s">
        <v>706</v>
      </c>
      <c r="C6" s="18"/>
      <c r="D6" s="18"/>
      <c r="E6" s="19" t="s">
        <v>918</v>
      </c>
      <c r="F6" s="18"/>
    </row>
    <row r="7" spans="1:6">
      <c r="A7" s="76" t="s">
        <v>108</v>
      </c>
      <c r="B7" s="21" t="str">
        <f>"Sgb_"&amp;A7&amp;"_"&amp;$B$6</f>
        <v>Sgb_Dejd_GBL</v>
      </c>
      <c r="C7" s="18"/>
      <c r="D7" s="18" t="s">
        <v>767</v>
      </c>
      <c r="E7" s="18" t="s">
        <v>58</v>
      </c>
      <c r="F7" s="26">
        <f t="shared" ref="F7:F14" si="0">INDEX(sektorData,MATCH("123",SektorGrp,0),MATCH(B7,SektorVar,0))</f>
        <v>6266926</v>
      </c>
    </row>
    <row r="8" spans="1:6" ht="25.5" customHeight="1">
      <c r="A8" s="76" t="s">
        <v>707</v>
      </c>
      <c r="B8" s="21" t="str">
        <f t="shared" ref="B8:B20" si="1">"Sgb_"&amp;A8&amp;"_"&amp;$B$6</f>
        <v>Sgb_EjdAfv_GBL</v>
      </c>
      <c r="C8" s="18"/>
      <c r="D8" s="18" t="s">
        <v>768</v>
      </c>
      <c r="E8" s="49" t="s">
        <v>696</v>
      </c>
      <c r="F8" s="26">
        <f t="shared" si="0"/>
        <v>111095</v>
      </c>
    </row>
    <row r="9" spans="1:6">
      <c r="A9" s="76" t="s">
        <v>107</v>
      </c>
      <c r="B9" s="21" t="str">
        <f t="shared" si="1"/>
        <v>Sgb_Iejd_GBL</v>
      </c>
      <c r="C9" s="18"/>
      <c r="D9" s="18" t="s">
        <v>769</v>
      </c>
      <c r="E9" s="18" t="s">
        <v>57</v>
      </c>
      <c r="F9" s="26">
        <f t="shared" si="0"/>
        <v>907235</v>
      </c>
    </row>
    <row r="10" spans="1:6">
      <c r="A10" s="76" t="s">
        <v>708</v>
      </c>
      <c r="B10" s="21" t="str">
        <f t="shared" si="1"/>
        <v>Sgb_ADejd_GBL</v>
      </c>
      <c r="C10" s="18"/>
      <c r="D10" s="18" t="s">
        <v>770</v>
      </c>
      <c r="E10" s="18" t="s">
        <v>697</v>
      </c>
      <c r="F10" s="26">
        <f t="shared" si="0"/>
        <v>1230144</v>
      </c>
    </row>
    <row r="11" spans="1:6">
      <c r="A11" s="76" t="s">
        <v>709</v>
      </c>
      <c r="B11" s="21" t="str">
        <f t="shared" si="1"/>
        <v>Sgb_UDejd_GBL</v>
      </c>
      <c r="C11" s="18"/>
      <c r="D11" s="18" t="s">
        <v>771</v>
      </c>
      <c r="E11" s="18" t="s">
        <v>698</v>
      </c>
      <c r="F11" s="26">
        <f t="shared" si="0"/>
        <v>1231124</v>
      </c>
    </row>
    <row r="12" spans="1:6">
      <c r="A12" s="76" t="s">
        <v>710</v>
      </c>
      <c r="B12" s="21" t="str">
        <f t="shared" si="1"/>
        <v>Sgb_OevEjd_GBL</v>
      </c>
      <c r="C12" s="18"/>
      <c r="D12" s="18" t="s">
        <v>772</v>
      </c>
      <c r="E12" s="18" t="s">
        <v>699</v>
      </c>
      <c r="F12" s="26">
        <f t="shared" si="0"/>
        <v>529478</v>
      </c>
    </row>
    <row r="13" spans="1:6">
      <c r="A13" s="76" t="s">
        <v>711</v>
      </c>
      <c r="B13" s="21" t="str">
        <f t="shared" si="1"/>
        <v>Sgb_EjdTot_GBL</v>
      </c>
      <c r="C13" s="19" t="s">
        <v>0</v>
      </c>
      <c r="D13" s="19"/>
      <c r="E13" s="19" t="s">
        <v>850</v>
      </c>
      <c r="F13" s="26">
        <f t="shared" si="0"/>
        <v>10276000</v>
      </c>
    </row>
    <row r="14" spans="1:6">
      <c r="A14" s="76" t="s">
        <v>712</v>
      </c>
      <c r="B14" s="21" t="str">
        <f t="shared" si="1"/>
        <v>Sgb_EjduK_GBL</v>
      </c>
      <c r="C14" s="19" t="s">
        <v>1</v>
      </c>
      <c r="D14" s="19"/>
      <c r="E14" s="19" t="s">
        <v>700</v>
      </c>
      <c r="F14" s="26">
        <f t="shared" si="0"/>
        <v>2441087</v>
      </c>
    </row>
    <row r="15" spans="1:6" ht="25.5" customHeight="1">
      <c r="A15" s="76" t="s">
        <v>713</v>
      </c>
      <c r="B15" s="21" t="str">
        <f t="shared" si="1"/>
        <v>Sgb_EjduKp_GBL</v>
      </c>
      <c r="C15" s="19" t="s">
        <v>2</v>
      </c>
      <c r="D15" s="19"/>
      <c r="E15" s="50" t="s">
        <v>701</v>
      </c>
      <c r="F15" s="78">
        <f>100*F14/'Tabel 2.2'!E6</f>
        <v>0.63417625828834734</v>
      </c>
    </row>
    <row r="16" spans="1:6">
      <c r="A16" s="76" t="s">
        <v>714</v>
      </c>
      <c r="B16" s="21" t="str">
        <f t="shared" si="1"/>
        <v>Sgb_ReL_GBL</v>
      </c>
      <c r="C16" s="19" t="s">
        <v>3</v>
      </c>
      <c r="D16" s="19"/>
      <c r="E16" s="19" t="s">
        <v>702</v>
      </c>
      <c r="F16" s="26">
        <f>INDEX(sektorData,MATCH("123",SektorGrp,0),MATCH(B16,SektorVar,0))</f>
        <v>3279599</v>
      </c>
    </row>
    <row r="17" spans="1:6">
      <c r="A17" s="18"/>
      <c r="B17" s="21"/>
      <c r="C17" s="18"/>
      <c r="D17" s="18"/>
      <c r="E17" s="18" t="s">
        <v>443</v>
      </c>
      <c r="F17" s="18"/>
    </row>
    <row r="18" spans="1:6">
      <c r="A18" s="76" t="s">
        <v>715</v>
      </c>
      <c r="B18" s="21" t="str">
        <f t="shared" si="1"/>
        <v>Sgb_ReLejd_GBL</v>
      </c>
      <c r="C18" s="18"/>
      <c r="D18" s="18"/>
      <c r="E18" s="18" t="s">
        <v>703</v>
      </c>
      <c r="F18" s="26">
        <f>INDEX(sektorData,MATCH("123",SektorGrp,0),MATCH(B18,SektorVar,0))</f>
        <v>71594</v>
      </c>
    </row>
    <row r="19" spans="1:6">
      <c r="A19" s="76" t="s">
        <v>716</v>
      </c>
      <c r="B19" s="21" t="str">
        <f t="shared" si="1"/>
        <v>Sgb_ReLoev_GBL</v>
      </c>
      <c r="C19" s="18"/>
      <c r="D19" s="18"/>
      <c r="E19" s="18" t="s">
        <v>704</v>
      </c>
      <c r="F19" s="26">
        <f>INDEX(sektorData,MATCH("123",SektorGrp,0),MATCH(B19,SektorVar,0))</f>
        <v>3208005</v>
      </c>
    </row>
    <row r="20" spans="1:6" ht="25.5" customHeight="1">
      <c r="A20" s="76" t="s">
        <v>717</v>
      </c>
      <c r="B20" s="21" t="str">
        <f t="shared" si="1"/>
        <v>Sgb_EjdBD_GBL</v>
      </c>
      <c r="C20" s="19" t="s">
        <v>4</v>
      </c>
      <c r="D20" s="19"/>
      <c r="E20" s="50" t="s">
        <v>851</v>
      </c>
      <c r="F20" s="26">
        <f>INDEX(sektorData,MATCH("123",SektorGrp,0),MATCH(B20,SektorVar,0))</f>
        <v>5720687</v>
      </c>
    </row>
    <row r="21" spans="1:6" ht="25.5" customHeight="1">
      <c r="A21" s="76" t="s">
        <v>718</v>
      </c>
      <c r="B21" s="21" t="str">
        <f>"Sgb_"&amp;A21&amp;"_"&amp;$B$6</f>
        <v>Sgb_EjdBDp_GBL</v>
      </c>
      <c r="C21" s="19" t="s">
        <v>5</v>
      </c>
      <c r="D21" s="19"/>
      <c r="E21" s="50" t="s">
        <v>705</v>
      </c>
      <c r="F21" s="128">
        <f>100*F20/'Tabel 2.2'!E6</f>
        <v>1.4861919614085</v>
      </c>
    </row>
  </sheetData>
  <mergeCells count="3">
    <mergeCell ref="C3:F3"/>
    <mergeCell ref="C4:F4"/>
    <mergeCell ref="C1:E1"/>
  </mergeCells>
  <hyperlinks>
    <hyperlink ref="C1:D1" location="Indholdsfortegnelse!A1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>
    <tabColor theme="2"/>
    <pageSetUpPr fitToPage="1"/>
  </sheetPr>
  <dimension ref="A1:M8"/>
  <sheetViews>
    <sheetView showGridLines="0" topLeftCell="G1" zoomScaleNormal="100" workbookViewId="0">
      <selection sqref="A1:F1048576"/>
    </sheetView>
  </sheetViews>
  <sheetFormatPr defaultColWidth="11.42578125" defaultRowHeight="15"/>
  <cols>
    <col min="1" max="1" width="12.85546875" hidden="1" customWidth="1"/>
    <col min="2" max="2" width="15.85546875" hidden="1" customWidth="1"/>
    <col min="3" max="3" width="20" hidden="1" customWidth="1"/>
    <col min="4" max="4" width="16.42578125" hidden="1" customWidth="1"/>
    <col min="5" max="5" width="20.42578125" hidden="1" customWidth="1"/>
    <col min="6" max="6" width="15.42578125" hidden="1" customWidth="1"/>
    <col min="7" max="7" width="41.140625" customWidth="1"/>
    <col min="8" max="12" width="22.42578125" customWidth="1"/>
    <col min="13" max="13" width="9.140625" customWidth="1"/>
  </cols>
  <sheetData>
    <row r="1" spans="1:13">
      <c r="G1" s="131" t="s">
        <v>1180</v>
      </c>
      <c r="H1" s="131"/>
      <c r="I1" s="131"/>
    </row>
    <row r="3" spans="1:13" ht="23.25" customHeight="1">
      <c r="G3" s="156" t="s">
        <v>1575</v>
      </c>
      <c r="H3" s="157"/>
      <c r="I3" s="157"/>
      <c r="J3" s="157"/>
      <c r="K3" s="157"/>
      <c r="L3" s="157"/>
    </row>
    <row r="4" spans="1:13" ht="25.5" customHeight="1">
      <c r="G4" s="19"/>
      <c r="H4" s="155" t="s">
        <v>681</v>
      </c>
      <c r="I4" s="155"/>
      <c r="J4" s="155" t="s">
        <v>911</v>
      </c>
      <c r="K4" s="155"/>
      <c r="L4" s="79" t="s">
        <v>848</v>
      </c>
    </row>
    <row r="5" spans="1:13" ht="76.5" customHeight="1">
      <c r="A5" s="27" t="s">
        <v>31</v>
      </c>
      <c r="B5" s="33" t="s">
        <v>690</v>
      </c>
      <c r="C5" s="33" t="s">
        <v>689</v>
      </c>
      <c r="D5" s="33" t="s">
        <v>691</v>
      </c>
      <c r="E5" s="33" t="s">
        <v>692</v>
      </c>
      <c r="F5" s="33" t="s">
        <v>688</v>
      </c>
      <c r="G5" s="18"/>
      <c r="H5" s="31" t="s">
        <v>684</v>
      </c>
      <c r="I5" s="31" t="s">
        <v>685</v>
      </c>
      <c r="J5" s="31" t="s">
        <v>686</v>
      </c>
      <c r="K5" s="31" t="s">
        <v>687</v>
      </c>
      <c r="L5" s="80" t="s">
        <v>849</v>
      </c>
      <c r="M5" s="27"/>
    </row>
    <row r="6" spans="1:13">
      <c r="A6" s="20" t="s">
        <v>693</v>
      </c>
      <c r="B6" s="21" t="str">
        <f>"Snr_"&amp;B$5&amp;"_"&amp;$A6</f>
        <v>Snr_STu_IngR</v>
      </c>
      <c r="C6" s="21" t="str">
        <f>"Snr_"&amp;C$5&amp;"_"&amp;$A6</f>
        <v>Snr_STe_IngR</v>
      </c>
      <c r="D6" s="21" t="str">
        <f>"Snr_"&amp;D$5&amp;"_"&amp;$A6</f>
        <v>Snr_BBu_IngR</v>
      </c>
      <c r="E6" s="21" t="str">
        <f>"Snr_"&amp;E$5&amp;"_"&amp;$A6</f>
        <v>Snr_BBe_IngR</v>
      </c>
      <c r="G6" s="18" t="s">
        <v>682</v>
      </c>
      <c r="H6" s="26">
        <f t="shared" ref="H6:K8" si="0">INDEX(sektorData,MATCH("123",SektorGrp,0),MATCH(B6,SektorVar,0))</f>
        <v>3846711</v>
      </c>
      <c r="I6" s="26">
        <f t="shared" si="0"/>
        <v>10000</v>
      </c>
      <c r="J6" s="26">
        <f t="shared" si="0"/>
        <v>1322293</v>
      </c>
      <c r="K6" s="26">
        <f t="shared" si="0"/>
        <v>0</v>
      </c>
      <c r="L6" s="29"/>
    </row>
    <row r="7" spans="1:13">
      <c r="A7" s="20" t="s">
        <v>694</v>
      </c>
      <c r="B7" s="21" t="str">
        <f t="shared" ref="B7:F8" si="1">"Snr_"&amp;B$5&amp;"_"&amp;$A7</f>
        <v>Snr_STu_NedR</v>
      </c>
      <c r="C7" s="21" t="str">
        <f t="shared" si="1"/>
        <v>Snr_STe_NedR</v>
      </c>
      <c r="D7" s="21" t="str">
        <f t="shared" si="1"/>
        <v>Snr_BBu_NedR</v>
      </c>
      <c r="E7" s="21" t="str">
        <f t="shared" si="1"/>
        <v>Snr_BBe_NedR</v>
      </c>
      <c r="G7" s="18" t="s">
        <v>683</v>
      </c>
      <c r="H7" s="26">
        <f t="shared" si="0"/>
        <v>1622904</v>
      </c>
      <c r="I7" s="26">
        <f t="shared" si="0"/>
        <v>697</v>
      </c>
      <c r="J7" s="26">
        <f t="shared" si="0"/>
        <v>902695</v>
      </c>
      <c r="K7" s="26">
        <f t="shared" si="0"/>
        <v>387</v>
      </c>
      <c r="L7" s="29"/>
    </row>
    <row r="8" spans="1:13">
      <c r="A8" s="20" t="s">
        <v>671</v>
      </c>
      <c r="B8" s="21" t="str">
        <f t="shared" si="1"/>
        <v>Snr_STu_Tot</v>
      </c>
      <c r="C8" s="21" t="str">
        <f t="shared" si="1"/>
        <v>Snr_STe_Tot</v>
      </c>
      <c r="D8" s="21" t="str">
        <f t="shared" si="1"/>
        <v>Snr_BBu_Tot</v>
      </c>
      <c r="E8" s="21" t="str">
        <f t="shared" si="1"/>
        <v>Snr_BBe_Tot</v>
      </c>
      <c r="F8" s="21" t="str">
        <f t="shared" si="1"/>
        <v>Snr_NedTot_Tot</v>
      </c>
      <c r="G8" s="18" t="s">
        <v>214</v>
      </c>
      <c r="H8" s="26">
        <f t="shared" si="0"/>
        <v>5469614</v>
      </c>
      <c r="I8" s="26">
        <f t="shared" si="0"/>
        <v>10697</v>
      </c>
      <c r="J8" s="26">
        <f t="shared" si="0"/>
        <v>2224989</v>
      </c>
      <c r="K8" s="26">
        <f t="shared" si="0"/>
        <v>387</v>
      </c>
      <c r="L8" s="26">
        <f>INDEX(sektorData,MATCH("123",SektorGrp,0),MATCH(F8,SektorVar,0))</f>
        <v>3254937</v>
      </c>
    </row>
  </sheetData>
  <sheetProtection algorithmName="SHA-512" hashValue="mLua3Vh7FXx29USpZD35fm7pzr44H2y7Y5w7fIytyq5C06bRR9QgnCWq2JqJEqDajzemO8jphvwWRMedJ90OZA==" saltValue="Zfc738Dp9hIaCRbRq4csqw==" spinCount="100000" sheet="1" objects="1" scenarios="1"/>
  <mergeCells count="4">
    <mergeCell ref="H4:I4"/>
    <mergeCell ref="J4:K4"/>
    <mergeCell ref="G3:L3"/>
    <mergeCell ref="G1:I1"/>
  </mergeCells>
  <hyperlinks>
    <hyperlink ref="G1:H1" location="Indholdsfortegnelse!A1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/>
  <headerFooter scaleWithDoc="0" alignWithMargins="0">
    <oddHeader>&amp;C&amp;G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>
    <tabColor theme="2"/>
  </sheetPr>
  <dimension ref="A1:J11"/>
  <sheetViews>
    <sheetView showGridLines="0" topLeftCell="E1" zoomScaleNormal="100" workbookViewId="0">
      <selection sqref="A1:D1048576"/>
    </sheetView>
  </sheetViews>
  <sheetFormatPr defaultColWidth="11.42578125" defaultRowHeight="15"/>
  <cols>
    <col min="1" max="3" width="11.42578125" hidden="1" customWidth="1"/>
    <col min="4" max="4" width="14.5703125" hidden="1" customWidth="1"/>
    <col min="5" max="5" width="5.7109375" customWidth="1"/>
    <col min="6" max="6" width="56.140625" customWidth="1"/>
    <col min="7" max="9" width="16" customWidth="1"/>
    <col min="10" max="10" width="3.85546875" customWidth="1"/>
  </cols>
  <sheetData>
    <row r="1" spans="1:10">
      <c r="E1" s="131" t="s">
        <v>1180</v>
      </c>
      <c r="F1" s="131"/>
      <c r="G1" s="131"/>
    </row>
    <row r="3" spans="1:10" ht="23.25" customHeight="1">
      <c r="E3" s="147" t="s">
        <v>1576</v>
      </c>
      <c r="F3" s="148"/>
      <c r="G3" s="148"/>
      <c r="H3" s="148"/>
      <c r="I3" s="149"/>
    </row>
    <row r="4" spans="1:10" ht="48.75" customHeight="1">
      <c r="A4" s="27" t="s">
        <v>31</v>
      </c>
      <c r="E4" s="18"/>
      <c r="F4" s="19"/>
      <c r="G4" s="31" t="s">
        <v>845</v>
      </c>
      <c r="H4" s="31" t="s">
        <v>846</v>
      </c>
      <c r="I4" s="31" t="s">
        <v>847</v>
      </c>
      <c r="J4" s="81"/>
    </row>
    <row r="5" spans="1:10">
      <c r="A5" s="69"/>
      <c r="B5" s="33" t="s">
        <v>572</v>
      </c>
      <c r="C5" s="33" t="s">
        <v>573</v>
      </c>
      <c r="D5" s="33" t="s">
        <v>574</v>
      </c>
      <c r="E5" s="19" t="s">
        <v>0</v>
      </c>
      <c r="F5" s="19" t="s">
        <v>185</v>
      </c>
      <c r="G5" s="18"/>
      <c r="H5" s="18"/>
      <c r="I5" s="18"/>
    </row>
    <row r="6" spans="1:10">
      <c r="A6" s="20" t="s">
        <v>568</v>
      </c>
      <c r="B6" s="21" t="str">
        <f>"NoBu_"&amp;B$5&amp;"_"&amp;$A6</f>
        <v>NoBu_Off_Ub</v>
      </c>
      <c r="C6" s="21" t="str">
        <f t="shared" ref="C6:D11" si="0">"NoBu_"&amp;C$5&amp;"_"&amp;$A6</f>
        <v>NoBu_Erh_Ub</v>
      </c>
      <c r="D6" s="21" t="str">
        <f t="shared" si="0"/>
        <v>NoBu_Pri_Ub</v>
      </c>
      <c r="E6" s="19"/>
      <c r="F6" s="18" t="s">
        <v>560</v>
      </c>
      <c r="G6" s="26">
        <f>INDEX(sektorData,MATCH("123",SektorGrp,0),MATCH(B6,SektorVar,0))</f>
        <v>33348556</v>
      </c>
      <c r="H6" s="26">
        <f>INDEX(sektorData,MATCH("123",SektorGrp,0),MATCH(C6,SektorVar,0))</f>
        <v>734001132</v>
      </c>
      <c r="I6" s="26">
        <f>INDEX(sektorData,MATCH("123",SektorGrp,0),MATCH(D6,SektorVar,0))</f>
        <v>84200821</v>
      </c>
    </row>
    <row r="7" spans="1:10">
      <c r="A7" s="20"/>
      <c r="B7" s="21"/>
      <c r="C7" s="21"/>
      <c r="D7" s="21"/>
      <c r="E7" s="19"/>
      <c r="F7" s="18"/>
      <c r="G7" s="32"/>
      <c r="H7" s="32"/>
      <c r="I7" s="32"/>
    </row>
    <row r="8" spans="1:10">
      <c r="A8" s="20"/>
      <c r="B8" s="21"/>
      <c r="C8" s="21"/>
      <c r="D8" s="21"/>
      <c r="E8" s="19" t="s">
        <v>1</v>
      </c>
      <c r="F8" s="19" t="s">
        <v>561</v>
      </c>
      <c r="G8" s="32"/>
      <c r="H8" s="32"/>
      <c r="I8" s="32"/>
    </row>
    <row r="9" spans="1:10">
      <c r="A9" s="20" t="s">
        <v>569</v>
      </c>
      <c r="B9" s="21" t="str">
        <f>"NoBu_"&amp;B$5&amp;"_"&amp;$A9</f>
        <v>NoBu_Off_Usf</v>
      </c>
      <c r="C9" s="21" t="str">
        <f t="shared" si="0"/>
        <v>NoBu_Erh_Usf</v>
      </c>
      <c r="D9" s="21" t="str">
        <f t="shared" si="0"/>
        <v>NoBu_Pri_Usf</v>
      </c>
      <c r="E9" s="18"/>
      <c r="F9" s="18" t="s">
        <v>884</v>
      </c>
      <c r="G9" s="26">
        <f t="shared" ref="G9:I11" si="1">INDEX(sektorData,MATCH("123",SektorGrp,0),MATCH(B9,SektorVar,0))</f>
        <v>9897157</v>
      </c>
      <c r="H9" s="26">
        <f t="shared" si="1"/>
        <v>290717061</v>
      </c>
      <c r="I9" s="26">
        <f t="shared" si="1"/>
        <v>145573154</v>
      </c>
    </row>
    <row r="10" spans="1:10">
      <c r="A10" s="20" t="s">
        <v>570</v>
      </c>
      <c r="B10" s="21" t="str">
        <f>"NoBu_"&amp;B$5&amp;"_"&amp;$A10</f>
        <v>NoBu_Off_Usd</v>
      </c>
      <c r="C10" s="21" t="str">
        <f t="shared" si="0"/>
        <v>NoBu_Erh_Usd</v>
      </c>
      <c r="D10" s="21" t="str">
        <f t="shared" si="0"/>
        <v>NoBu_Pri_Usd</v>
      </c>
      <c r="E10" s="18"/>
      <c r="F10" s="18" t="s">
        <v>885</v>
      </c>
      <c r="G10" s="26">
        <f t="shared" si="1"/>
        <v>2119754</v>
      </c>
      <c r="H10" s="26">
        <f t="shared" si="1"/>
        <v>270670362</v>
      </c>
      <c r="I10" s="26">
        <f t="shared" si="1"/>
        <v>124118559</v>
      </c>
    </row>
    <row r="11" spans="1:10">
      <c r="A11" s="20" t="s">
        <v>571</v>
      </c>
      <c r="B11" s="21" t="str">
        <f>"NoBu_"&amp;B$5&amp;"_"&amp;$A11</f>
        <v>NoBu_Off_UTot</v>
      </c>
      <c r="C11" s="21" t="str">
        <f t="shared" si="0"/>
        <v>NoBu_Erh_UTot</v>
      </c>
      <c r="D11" s="21" t="str">
        <f t="shared" si="0"/>
        <v>NoBu_Pri_UTot</v>
      </c>
      <c r="E11" s="18"/>
      <c r="F11" s="19" t="s">
        <v>214</v>
      </c>
      <c r="G11" s="26">
        <f t="shared" si="1"/>
        <v>45365463</v>
      </c>
      <c r="H11" s="26">
        <f t="shared" si="1"/>
        <v>1295388547</v>
      </c>
      <c r="I11" s="26">
        <f t="shared" si="1"/>
        <v>353892531</v>
      </c>
    </row>
  </sheetData>
  <sheetProtection algorithmName="SHA-512" hashValue="dCZtESqKESTPybJcaNhT/aOqz/ART76xmlqWKIx1hJ3LfASHV/AIooyYOfjQY4iOw7VH82zhg6TNVdxZzNsYqg==" saltValue="fzK0zoQT0zG/Mr700Be5sQ==" spinCount="100000" sheet="1" objects="1" scenarios="1"/>
  <mergeCells count="2">
    <mergeCell ref="E3:I3"/>
    <mergeCell ref="E1:G1"/>
  </mergeCells>
  <hyperlinks>
    <hyperlink ref="E1:F1" location="Indholdsfortegnelse!A1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2"/>
  </sheetPr>
  <dimension ref="A1:G22"/>
  <sheetViews>
    <sheetView showGridLines="0" topLeftCell="C1" zoomScaleNormal="100" workbookViewId="0">
      <selection activeCell="E5" sqref="E5"/>
    </sheetView>
  </sheetViews>
  <sheetFormatPr defaultColWidth="11.42578125" defaultRowHeight="15"/>
  <cols>
    <col min="1" max="1" width="12.85546875" hidden="1" customWidth="1"/>
    <col min="2" max="2" width="13.7109375" hidden="1" customWidth="1"/>
    <col min="3" max="3" width="4" customWidth="1"/>
    <col min="4" max="4" width="73.28515625" customWidth="1"/>
    <col min="5" max="5" width="16.5703125" customWidth="1"/>
    <col min="6" max="6" width="11.5703125" customWidth="1"/>
  </cols>
  <sheetData>
    <row r="1" spans="1:7">
      <c r="C1" s="131" t="s">
        <v>1180</v>
      </c>
      <c r="D1" s="131"/>
      <c r="E1" s="131"/>
    </row>
    <row r="3" spans="1:7" ht="23.25" customHeight="1">
      <c r="C3" s="130" t="s">
        <v>935</v>
      </c>
      <c r="D3" s="130"/>
      <c r="E3" s="130"/>
    </row>
    <row r="4" spans="1:7" ht="33.75" customHeight="1">
      <c r="A4" s="27" t="s">
        <v>31</v>
      </c>
      <c r="B4" s="22" t="s">
        <v>37</v>
      </c>
      <c r="C4" s="23"/>
      <c r="D4" s="24"/>
      <c r="E4" s="25" t="s">
        <v>937</v>
      </c>
    </row>
    <row r="5" spans="1:7">
      <c r="A5" s="20" t="s">
        <v>32</v>
      </c>
      <c r="B5" s="21" t="str">
        <f>"Res_"&amp;$B$4&amp;"_"&amp;A5</f>
        <v>Res_RY_Rind</v>
      </c>
      <c r="C5" s="18" t="s">
        <v>0</v>
      </c>
      <c r="D5" s="18" t="s">
        <v>14</v>
      </c>
      <c r="E5" s="26">
        <f t="shared" ref="E5:E22" si="0">INDEX(sektorData,MATCH("123",SektorGrp,0),MATCH(B5,SektorVar,0))</f>
        <v>115838525</v>
      </c>
      <c r="G5" s="17"/>
    </row>
    <row r="6" spans="1:7">
      <c r="A6" s="20" t="s">
        <v>33</v>
      </c>
      <c r="B6" s="21" t="str">
        <f t="shared" ref="B6:B22" si="1">"Res_"&amp;$B$4&amp;"_"&amp;A6</f>
        <v>Res_RY_Rudg</v>
      </c>
      <c r="C6" s="18" t="s">
        <v>1</v>
      </c>
      <c r="D6" s="18" t="s">
        <v>15</v>
      </c>
      <c r="E6" s="26">
        <f t="shared" si="0"/>
        <v>58052020</v>
      </c>
      <c r="G6" s="17"/>
    </row>
    <row r="7" spans="1:7">
      <c r="A7" s="20" t="s">
        <v>780</v>
      </c>
      <c r="B7" s="21" t="str">
        <f t="shared" si="1"/>
        <v>Res_RY_TotR</v>
      </c>
      <c r="C7" s="18"/>
      <c r="D7" s="19" t="s">
        <v>16</v>
      </c>
      <c r="E7" s="26">
        <f t="shared" si="0"/>
        <v>57786506</v>
      </c>
      <c r="G7" s="17"/>
    </row>
    <row r="8" spans="1:7">
      <c r="A8" s="20" t="s">
        <v>34</v>
      </c>
      <c r="B8" s="21" t="str">
        <f t="shared" si="1"/>
        <v>Res_RY_UdAk</v>
      </c>
      <c r="C8" s="18" t="s">
        <v>2</v>
      </c>
      <c r="D8" s="18" t="s">
        <v>17</v>
      </c>
      <c r="E8" s="26">
        <f t="shared" si="0"/>
        <v>930501</v>
      </c>
      <c r="G8" s="17"/>
    </row>
    <row r="9" spans="1:7">
      <c r="A9" s="20" t="s">
        <v>781</v>
      </c>
      <c r="B9" s="21" t="str">
        <f t="shared" si="1"/>
        <v>Res_RY_GPi</v>
      </c>
      <c r="C9" s="18" t="s">
        <v>3</v>
      </c>
      <c r="D9" s="18" t="s">
        <v>18</v>
      </c>
      <c r="E9" s="26">
        <f t="shared" si="0"/>
        <v>33096582</v>
      </c>
      <c r="G9" s="17"/>
    </row>
    <row r="10" spans="1:7">
      <c r="A10" s="20" t="s">
        <v>782</v>
      </c>
      <c r="B10" s="21" t="str">
        <f t="shared" si="1"/>
        <v>Res_RY_GPu</v>
      </c>
      <c r="C10" s="18" t="s">
        <v>4</v>
      </c>
      <c r="D10" s="18" t="s">
        <v>19</v>
      </c>
      <c r="E10" s="26">
        <f t="shared" si="0"/>
        <v>6539718</v>
      </c>
      <c r="G10" s="17"/>
    </row>
    <row r="11" spans="1:7">
      <c r="A11" s="20" t="s">
        <v>783</v>
      </c>
      <c r="B11" s="21" t="str">
        <f t="shared" si="1"/>
        <v>Res_RY_RGTot</v>
      </c>
      <c r="C11" s="18"/>
      <c r="D11" s="19" t="s">
        <v>20</v>
      </c>
      <c r="E11" s="26">
        <f t="shared" si="0"/>
        <v>85273866</v>
      </c>
      <c r="G11" s="17"/>
    </row>
    <row r="12" spans="1:7">
      <c r="A12" s="20" t="s">
        <v>35</v>
      </c>
      <c r="B12" s="21" t="str">
        <f t="shared" si="1"/>
        <v>Res_RY_Kreg</v>
      </c>
      <c r="C12" s="18" t="s">
        <v>5</v>
      </c>
      <c r="D12" s="18" t="s">
        <v>21</v>
      </c>
      <c r="E12" s="26">
        <f t="shared" si="0"/>
        <v>12182514</v>
      </c>
      <c r="G12" s="17"/>
    </row>
    <row r="13" spans="1:7">
      <c r="A13" s="20" t="s">
        <v>784</v>
      </c>
      <c r="B13" s="21" t="str">
        <f t="shared" si="1"/>
        <v>Res_RY_Xdi</v>
      </c>
      <c r="C13" s="18" t="s">
        <v>6</v>
      </c>
      <c r="D13" s="18" t="s">
        <v>22</v>
      </c>
      <c r="E13" s="26">
        <f t="shared" si="0"/>
        <v>2739364</v>
      </c>
      <c r="G13" s="17"/>
    </row>
    <row r="14" spans="1:7">
      <c r="A14" s="20" t="s">
        <v>785</v>
      </c>
      <c r="B14" s="21" t="str">
        <f t="shared" si="1"/>
        <v>Res_RY_UPa</v>
      </c>
      <c r="C14" s="18" t="s">
        <v>7</v>
      </c>
      <c r="D14" s="18" t="s">
        <v>23</v>
      </c>
      <c r="E14" s="26">
        <f t="shared" si="0"/>
        <v>50169644</v>
      </c>
      <c r="G14" s="17"/>
    </row>
    <row r="15" spans="1:7">
      <c r="A15" s="20" t="s">
        <v>36</v>
      </c>
      <c r="B15" s="21" t="str">
        <f t="shared" si="1"/>
        <v>Res_RY_ImMa</v>
      </c>
      <c r="C15" s="18" t="s">
        <v>8</v>
      </c>
      <c r="D15" s="18" t="s">
        <v>24</v>
      </c>
      <c r="E15" s="26">
        <f t="shared" si="0"/>
        <v>5135546</v>
      </c>
      <c r="G15" s="17"/>
    </row>
    <row r="16" spans="1:7">
      <c r="A16" s="20" t="s">
        <v>786</v>
      </c>
      <c r="B16" s="21" t="str">
        <f t="shared" si="1"/>
        <v>Res_RY_Xdu</v>
      </c>
      <c r="C16" s="18" t="s">
        <v>9</v>
      </c>
      <c r="D16" s="18" t="s">
        <v>25</v>
      </c>
      <c r="E16" s="26">
        <f t="shared" si="0"/>
        <v>902333</v>
      </c>
      <c r="G16" s="17"/>
    </row>
    <row r="17" spans="1:7">
      <c r="A17" s="20" t="s">
        <v>787</v>
      </c>
      <c r="B17" s="21" t="str">
        <f t="shared" si="1"/>
        <v>Res_RY_UGn</v>
      </c>
      <c r="C17" s="18" t="s">
        <v>10</v>
      </c>
      <c r="D17" s="18" t="s">
        <v>26</v>
      </c>
      <c r="E17" s="26">
        <f t="shared" si="0"/>
        <v>1867656</v>
      </c>
      <c r="G17" s="17"/>
    </row>
    <row r="18" spans="1:7">
      <c r="A18" s="20" t="s">
        <v>788</v>
      </c>
      <c r="B18" s="21" t="str">
        <f t="shared" si="1"/>
        <v>Res_RY_Rat</v>
      </c>
      <c r="C18" s="18" t="s">
        <v>11</v>
      </c>
      <c r="D18" s="18" t="s">
        <v>27</v>
      </c>
      <c r="E18" s="26">
        <f t="shared" si="0"/>
        <v>13192493</v>
      </c>
      <c r="G18" s="17"/>
    </row>
    <row r="19" spans="1:7">
      <c r="A19" s="20" t="s">
        <v>789</v>
      </c>
      <c r="B19" s="21" t="str">
        <f t="shared" si="1"/>
        <v>Res_RY_Raa</v>
      </c>
      <c r="C19" s="18" t="s">
        <v>12</v>
      </c>
      <c r="D19" s="18" t="s">
        <v>28</v>
      </c>
      <c r="E19" s="26">
        <f t="shared" si="0"/>
        <v>0</v>
      </c>
      <c r="G19" s="17"/>
    </row>
    <row r="20" spans="1:7">
      <c r="A20" s="20" t="s">
        <v>790</v>
      </c>
      <c r="B20" s="21" t="str">
        <f t="shared" si="1"/>
        <v>Res_RY_RfS</v>
      </c>
      <c r="C20" s="18"/>
      <c r="D20" s="19" t="s">
        <v>29</v>
      </c>
      <c r="E20" s="26">
        <f t="shared" si="0"/>
        <v>55313053</v>
      </c>
      <c r="G20" s="17"/>
    </row>
    <row r="21" spans="1:7">
      <c r="A21" s="20" t="s">
        <v>30</v>
      </c>
      <c r="B21" s="21" t="str">
        <f t="shared" si="1"/>
        <v>Res_RY_Skat</v>
      </c>
      <c r="C21" s="18" t="s">
        <v>13</v>
      </c>
      <c r="D21" s="18" t="s">
        <v>30</v>
      </c>
      <c r="E21" s="26">
        <f t="shared" si="0"/>
        <v>9446438</v>
      </c>
      <c r="G21" s="17"/>
    </row>
    <row r="22" spans="1:7">
      <c r="A22" s="20" t="s">
        <v>791</v>
      </c>
      <c r="B22" s="21" t="str">
        <f t="shared" si="1"/>
        <v>Res_RY_RP</v>
      </c>
      <c r="C22" s="18"/>
      <c r="D22" s="19" t="s">
        <v>516</v>
      </c>
      <c r="E22" s="26">
        <f t="shared" si="0"/>
        <v>45866614</v>
      </c>
      <c r="G22" s="17"/>
    </row>
  </sheetData>
  <sheetProtection algorithmName="SHA-512" hashValue="XcNSVxFKJVwBNuU5WnYpeCExjKHniHsAoNz9+MSeyG01psjdlyajJHpE2z3JkEpHYdl8RFNr/t3yxATc/wVwLw==" saltValue="yQjeQM4eVDLY+vbf5hs1Ew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>
    <tabColor theme="2"/>
    <pageSetUpPr fitToPage="1"/>
  </sheetPr>
  <dimension ref="A1:F48"/>
  <sheetViews>
    <sheetView showGridLines="0" topLeftCell="C3" zoomScaleNormal="100" workbookViewId="0">
      <selection sqref="A1:B1048576"/>
    </sheetView>
  </sheetViews>
  <sheetFormatPr defaultColWidth="11.42578125" defaultRowHeight="15"/>
  <cols>
    <col min="1" max="1" width="11.42578125" hidden="1" customWidth="1"/>
    <col min="2" max="2" width="12.140625" hidden="1" customWidth="1"/>
    <col min="3" max="4" width="4.5703125" customWidth="1"/>
    <col min="5" max="5" width="79.140625" customWidth="1"/>
    <col min="6" max="6" width="16.57031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 ht="23.25" customHeight="1">
      <c r="C3" s="147" t="s">
        <v>1577</v>
      </c>
      <c r="D3" s="148"/>
      <c r="E3" s="148"/>
      <c r="F3" s="149"/>
    </row>
    <row r="4" spans="1:6" ht="30" customHeight="1">
      <c r="B4" s="20" t="s">
        <v>742</v>
      </c>
      <c r="C4" s="18"/>
      <c r="D4" s="18"/>
      <c r="E4" s="50"/>
      <c r="F4" s="31" t="s">
        <v>778</v>
      </c>
    </row>
    <row r="5" spans="1:6">
      <c r="A5" s="33" t="s">
        <v>477</v>
      </c>
      <c r="B5" s="21" t="str">
        <f>"Sind_"&amp;$A5&amp;"_"&amp;$B$4</f>
        <v>Sind_Ind_Ssi</v>
      </c>
      <c r="C5" s="19" t="s">
        <v>0</v>
      </c>
      <c r="D5" s="18"/>
      <c r="E5" s="19" t="s">
        <v>719</v>
      </c>
      <c r="F5" s="26">
        <f>INDEX(sektorData,MATCH("123",SektorGrp,0),MATCH(B5,SektorVar,0))</f>
        <v>160325</v>
      </c>
    </row>
    <row r="6" spans="1:6">
      <c r="A6" s="18"/>
      <c r="B6" s="21"/>
      <c r="C6" s="19"/>
      <c r="D6" s="18"/>
      <c r="E6" s="18"/>
      <c r="F6" s="32"/>
    </row>
    <row r="7" spans="1:6">
      <c r="A7" s="33" t="s">
        <v>743</v>
      </c>
      <c r="B7" s="21" t="str">
        <f t="shared" ref="B7:B48" si="0">"Sind_"&amp;$A7&amp;"_"&amp;$B$4</f>
        <v>Sind_KaPe_Ssi</v>
      </c>
      <c r="C7" s="19" t="s">
        <v>1</v>
      </c>
      <c r="D7" s="18"/>
      <c r="E7" s="19" t="s">
        <v>720</v>
      </c>
      <c r="F7" s="26">
        <f>INDEX(sektorData,MATCH("123",SektorGrp,0),MATCH(B7,SektorVar,0))</f>
        <v>14341143</v>
      </c>
    </row>
    <row r="8" spans="1:6">
      <c r="A8" s="33" t="s">
        <v>745</v>
      </c>
      <c r="B8" s="21" t="str">
        <f t="shared" si="0"/>
        <v>Sind_KaPeP_Ssi</v>
      </c>
      <c r="C8" s="18"/>
      <c r="D8" s="18" t="s">
        <v>641</v>
      </c>
      <c r="E8" s="18" t="s">
        <v>721</v>
      </c>
      <c r="F8" s="26">
        <f>INDEX(sektorData,MATCH("123",SektorGrp,0),MATCH(B8,SektorVar,0))</f>
        <v>10547536</v>
      </c>
    </row>
    <row r="9" spans="1:6">
      <c r="A9" s="33" t="s">
        <v>744</v>
      </c>
      <c r="B9" s="21" t="str">
        <f t="shared" si="0"/>
        <v>Sind_KaPeK_Ssi</v>
      </c>
      <c r="C9" s="18"/>
      <c r="D9" s="18" t="s">
        <v>642</v>
      </c>
      <c r="E9" s="18" t="s">
        <v>731</v>
      </c>
      <c r="F9" s="26">
        <f>INDEX(sektorData,MATCH("123",SektorGrp,0),MATCH(B9,SektorVar,0))</f>
        <v>3793603</v>
      </c>
    </row>
    <row r="10" spans="1:6">
      <c r="A10" s="18"/>
      <c r="B10" s="21"/>
      <c r="C10" s="18"/>
      <c r="D10" s="18"/>
      <c r="E10" s="18"/>
      <c r="F10" s="32"/>
    </row>
    <row r="11" spans="1:6">
      <c r="A11" s="33" t="s">
        <v>746</v>
      </c>
      <c r="B11" s="21" t="str">
        <f t="shared" si="0"/>
        <v>Sind_Bop_Ssi</v>
      </c>
      <c r="C11" s="19" t="s">
        <v>2</v>
      </c>
      <c r="D11" s="18"/>
      <c r="E11" s="19" t="s">
        <v>722</v>
      </c>
      <c r="F11" s="26">
        <f>INDEX(sektorData,MATCH("123",SektorGrp,0),MATCH(B11,SektorVar,0))</f>
        <v>12616047</v>
      </c>
    </row>
    <row r="12" spans="1:6">
      <c r="A12" s="33" t="s">
        <v>747</v>
      </c>
      <c r="B12" s="21" t="str">
        <f t="shared" si="0"/>
        <v>Sind_BopP_Ssi</v>
      </c>
      <c r="C12" s="18"/>
      <c r="D12" s="18" t="s">
        <v>723</v>
      </c>
      <c r="E12" s="18" t="s">
        <v>721</v>
      </c>
      <c r="F12" s="26">
        <f>INDEX(sektorData,MATCH("123",SektorGrp,0),MATCH(B12,SektorVar,0))</f>
        <v>4262658</v>
      </c>
    </row>
    <row r="13" spans="1:6">
      <c r="A13" s="33" t="s">
        <v>748</v>
      </c>
      <c r="B13" s="21" t="str">
        <f t="shared" si="0"/>
        <v>Sind_BopK_Ssi</v>
      </c>
      <c r="C13" s="18"/>
      <c r="D13" s="18" t="s">
        <v>724</v>
      </c>
      <c r="E13" s="18" t="s">
        <v>731</v>
      </c>
      <c r="F13" s="26">
        <f>INDEX(sektorData,MATCH("123",SektorGrp,0),MATCH(B13,SektorVar,0))</f>
        <v>8353392</v>
      </c>
    </row>
    <row r="14" spans="1:6">
      <c r="A14" s="18"/>
      <c r="B14" s="21"/>
      <c r="C14" s="18"/>
      <c r="D14" s="18"/>
      <c r="E14" s="18"/>
      <c r="F14" s="32"/>
    </row>
    <row r="15" spans="1:6">
      <c r="A15" s="33" t="s">
        <v>472</v>
      </c>
      <c r="B15" s="21" t="str">
        <f t="shared" si="0"/>
        <v>Sind_Sp_Ssi</v>
      </c>
      <c r="C15" s="19" t="s">
        <v>3</v>
      </c>
      <c r="D15" s="18"/>
      <c r="E15" s="19" t="s">
        <v>727</v>
      </c>
      <c r="F15" s="26">
        <f>INDEX(sektorData,MATCH("123",SektorGrp,0),MATCH(B15,SektorVar,0))</f>
        <v>691447</v>
      </c>
    </row>
    <row r="16" spans="1:6">
      <c r="A16" s="33" t="s">
        <v>749</v>
      </c>
      <c r="B16" s="21" t="str">
        <f t="shared" si="0"/>
        <v>Sind_SpP_Ssi</v>
      </c>
      <c r="C16" s="18"/>
      <c r="D16" s="18" t="s">
        <v>725</v>
      </c>
      <c r="E16" s="18" t="s">
        <v>721</v>
      </c>
      <c r="F16" s="26">
        <f>INDEX(sektorData,MATCH("123",SektorGrp,0),MATCH(B16,SektorVar,0))</f>
        <v>440972</v>
      </c>
    </row>
    <row r="17" spans="1:6">
      <c r="A17" s="33" t="s">
        <v>750</v>
      </c>
      <c r="B17" s="21" t="str">
        <f t="shared" si="0"/>
        <v>Sind_SpK_Ssi</v>
      </c>
      <c r="C17" s="18"/>
      <c r="D17" s="18" t="s">
        <v>726</v>
      </c>
      <c r="E17" s="18" t="s">
        <v>731</v>
      </c>
      <c r="F17" s="26">
        <f>INDEX(sektorData,MATCH("123",SektorGrp,0),MATCH(B17,SektorVar,0))</f>
        <v>250474</v>
      </c>
    </row>
    <row r="18" spans="1:6">
      <c r="A18" s="18"/>
      <c r="B18" s="21"/>
      <c r="C18" s="18"/>
      <c r="D18" s="18"/>
      <c r="E18" s="18"/>
      <c r="F18" s="32"/>
    </row>
    <row r="19" spans="1:6">
      <c r="A19" s="33" t="s">
        <v>751</v>
      </c>
      <c r="B19" s="21" t="str">
        <f t="shared" si="0"/>
        <v>Sind_Inv_Ssi</v>
      </c>
      <c r="C19" s="19" t="s">
        <v>4</v>
      </c>
      <c r="D19" s="18"/>
      <c r="E19" s="19" t="s">
        <v>728</v>
      </c>
      <c r="F19" s="26">
        <f>INDEX(sektorData,MATCH("123",SektorGrp,0),MATCH(B19,SektorVar,0))</f>
        <v>0</v>
      </c>
    </row>
    <row r="20" spans="1:6">
      <c r="A20" s="18"/>
      <c r="B20" s="21"/>
      <c r="C20" s="19"/>
      <c r="D20" s="18"/>
      <c r="E20" s="18"/>
      <c r="F20" s="32"/>
    </row>
    <row r="21" spans="1:6">
      <c r="A21" s="33" t="s">
        <v>752</v>
      </c>
      <c r="B21" s="21" t="str">
        <f t="shared" si="0"/>
        <v>Sind_Etab_Ssi</v>
      </c>
      <c r="C21" s="19" t="s">
        <v>5</v>
      </c>
      <c r="D21" s="18"/>
      <c r="E21" s="19" t="s">
        <v>729</v>
      </c>
      <c r="F21" s="26">
        <f>INDEX(sektorData,MATCH("123",SektorGrp,0),MATCH(B21,SektorVar,0))</f>
        <v>506639</v>
      </c>
    </row>
    <row r="22" spans="1:6">
      <c r="A22" s="18"/>
      <c r="B22" s="21"/>
      <c r="C22" s="19"/>
      <c r="D22" s="18"/>
      <c r="E22" s="18"/>
      <c r="F22" s="32"/>
    </row>
    <row r="23" spans="1:6">
      <c r="A23" s="33" t="s">
        <v>753</v>
      </c>
      <c r="B23" s="21" t="str">
        <f t="shared" si="0"/>
        <v>Sind_Bol_Ssi</v>
      </c>
      <c r="C23" s="19" t="s">
        <v>6</v>
      </c>
      <c r="D23" s="18"/>
      <c r="E23" s="19" t="s">
        <v>730</v>
      </c>
      <c r="F23" s="26">
        <f>INDEX(sektorData,MATCH("123",SektorGrp,0),MATCH(B23,SektorVar,0))</f>
        <v>59675</v>
      </c>
    </row>
    <row r="24" spans="1:6">
      <c r="A24" s="33" t="s">
        <v>754</v>
      </c>
      <c r="B24" s="21" t="str">
        <f t="shared" si="0"/>
        <v>Sind_BolP_Ssi</v>
      </c>
      <c r="C24" s="18"/>
      <c r="D24" s="18" t="s">
        <v>592</v>
      </c>
      <c r="E24" s="18" t="s">
        <v>721</v>
      </c>
      <c r="F24" s="26">
        <f>INDEX(sektorData,MATCH("123",SektorGrp,0),MATCH(B24,SektorVar,0))</f>
        <v>0</v>
      </c>
    </row>
    <row r="25" spans="1:6">
      <c r="A25" s="33" t="s">
        <v>755</v>
      </c>
      <c r="B25" s="21" t="str">
        <f t="shared" si="0"/>
        <v>Sind_BolK_Ssi</v>
      </c>
      <c r="C25" s="18"/>
      <c r="D25" s="18" t="s">
        <v>593</v>
      </c>
      <c r="E25" s="18" t="s">
        <v>731</v>
      </c>
      <c r="F25" s="26">
        <f>INDEX(sektorData,MATCH("123",SektorGrp,0),MATCH(B25,SektorVar,0))</f>
        <v>59675</v>
      </c>
    </row>
    <row r="26" spans="1:6">
      <c r="A26" s="18"/>
      <c r="B26" s="21"/>
      <c r="C26" s="18"/>
      <c r="D26" s="18"/>
      <c r="E26" s="18"/>
      <c r="F26" s="32"/>
    </row>
    <row r="27" spans="1:6">
      <c r="A27" s="33" t="s">
        <v>756</v>
      </c>
      <c r="B27" s="21" t="str">
        <f t="shared" si="0"/>
        <v>Sind_Rp_Ssi</v>
      </c>
      <c r="C27" s="19" t="s">
        <v>7</v>
      </c>
      <c r="D27" s="18"/>
      <c r="E27" s="19" t="s">
        <v>732</v>
      </c>
      <c r="F27" s="26">
        <f>INDEX(sektorData,MATCH("123",SektorGrp,0),MATCH(B27,SektorVar,0))</f>
        <v>129142738</v>
      </c>
    </row>
    <row r="28" spans="1:6">
      <c r="A28" s="33" t="s">
        <v>757</v>
      </c>
      <c r="B28" s="21" t="str">
        <f t="shared" si="0"/>
        <v>Sind_RpP_Ssi</v>
      </c>
      <c r="C28" s="18"/>
      <c r="D28" s="18" t="s">
        <v>602</v>
      </c>
      <c r="E28" s="18" t="s">
        <v>721</v>
      </c>
      <c r="F28" s="26">
        <f>INDEX(sektorData,MATCH("123",SektorGrp,0),MATCH(B28,SektorVar,0))</f>
        <v>101396663</v>
      </c>
    </row>
    <row r="29" spans="1:6">
      <c r="A29" s="33" t="s">
        <v>758</v>
      </c>
      <c r="B29" s="21" t="str">
        <f t="shared" si="0"/>
        <v>Sind_RpK_Ssi</v>
      </c>
      <c r="C29" s="18"/>
      <c r="D29" s="18" t="s">
        <v>603</v>
      </c>
      <c r="E29" s="18" t="s">
        <v>731</v>
      </c>
      <c r="F29" s="26">
        <f>INDEX(sektorData,MATCH("123",SektorGrp,0),MATCH(B29,SektorVar,0))</f>
        <v>27746076</v>
      </c>
    </row>
    <row r="30" spans="1:6">
      <c r="A30" s="18"/>
      <c r="B30" s="21"/>
      <c r="C30" s="18"/>
      <c r="D30" s="18"/>
      <c r="E30" s="18"/>
      <c r="F30" s="32"/>
    </row>
    <row r="31" spans="1:6">
      <c r="A31" s="33" t="s">
        <v>853</v>
      </c>
      <c r="B31" s="21" t="str">
        <f t="shared" si="0"/>
        <v>Sind_Ap_Ssi</v>
      </c>
      <c r="C31" s="19" t="s">
        <v>8</v>
      </c>
      <c r="D31" s="18"/>
      <c r="E31" s="19" t="s">
        <v>932</v>
      </c>
      <c r="F31" s="26">
        <f>INDEX(sektorData,MATCH("123",SektorGrp,0),MATCH(B31,SektorVar,0))</f>
        <v>55902061</v>
      </c>
    </row>
    <row r="32" spans="1:6">
      <c r="A32" s="33" t="s">
        <v>854</v>
      </c>
      <c r="B32" s="21" t="str">
        <f t="shared" si="0"/>
        <v>Sind_ApP_Ssi</v>
      </c>
      <c r="C32" s="18"/>
      <c r="D32" s="18" t="s">
        <v>490</v>
      </c>
      <c r="E32" s="18" t="s">
        <v>721</v>
      </c>
      <c r="F32" s="26">
        <f>INDEX(sektorData,MATCH("123",SektorGrp,0),MATCH(B32,SektorVar,0))</f>
        <v>45846421</v>
      </c>
    </row>
    <row r="33" spans="1:6">
      <c r="A33" s="33" t="s">
        <v>855</v>
      </c>
      <c r="B33" s="21" t="str">
        <f t="shared" si="0"/>
        <v>Sind_ApK_Ssi</v>
      </c>
      <c r="C33" s="18"/>
      <c r="D33" s="18" t="s">
        <v>491</v>
      </c>
      <c r="E33" s="18" t="s">
        <v>731</v>
      </c>
      <c r="F33" s="26">
        <f>INDEX(sektorData,MATCH("123",SektorGrp,0),MATCH(B33,SektorVar,0))</f>
        <v>10055644</v>
      </c>
    </row>
    <row r="34" spans="1:6">
      <c r="A34" s="18"/>
      <c r="B34" s="21"/>
      <c r="C34" s="18"/>
      <c r="D34" s="18"/>
      <c r="E34" s="18"/>
      <c r="F34" s="32"/>
    </row>
    <row r="35" spans="1:6">
      <c r="A35" s="33" t="s">
        <v>759</v>
      </c>
      <c r="B35" s="21" t="str">
        <f t="shared" si="0"/>
        <v>Sind_Udd_Ssi</v>
      </c>
      <c r="C35" s="19" t="s">
        <v>9</v>
      </c>
      <c r="D35" s="18"/>
      <c r="E35" s="19" t="s">
        <v>733</v>
      </c>
      <c r="F35" s="26">
        <f>INDEX(sektorData,MATCH("123",SektorGrp,0),MATCH(B35,SektorVar,0))</f>
        <v>5537</v>
      </c>
    </row>
    <row r="36" spans="1:6">
      <c r="A36" s="18"/>
      <c r="B36" s="21"/>
      <c r="C36" s="19"/>
      <c r="D36" s="18"/>
      <c r="E36" s="18"/>
      <c r="F36" s="32"/>
    </row>
    <row r="37" spans="1:6">
      <c r="A37" s="33" t="s">
        <v>760</v>
      </c>
      <c r="B37" s="21" t="str">
        <f t="shared" si="0"/>
        <v>Sind_Gev_Ssi</v>
      </c>
      <c r="C37" s="19" t="s">
        <v>10</v>
      </c>
      <c r="D37" s="18"/>
      <c r="E37" s="19" t="s">
        <v>734</v>
      </c>
      <c r="F37" s="26">
        <f>INDEX(sektorData,MATCH("123",SektorGrp,0),MATCH(B37,SektorVar,0))</f>
        <v>237017</v>
      </c>
    </row>
    <row r="38" spans="1:6">
      <c r="A38" s="18"/>
      <c r="B38" s="21"/>
      <c r="C38" s="19"/>
      <c r="D38" s="18"/>
      <c r="E38" s="18"/>
      <c r="F38" s="32"/>
    </row>
    <row r="39" spans="1:6">
      <c r="A39" s="33" t="s">
        <v>761</v>
      </c>
      <c r="B39" s="21" t="str">
        <f t="shared" si="0"/>
        <v>Sind_Konj_Ssi</v>
      </c>
      <c r="C39" s="19" t="s">
        <v>11</v>
      </c>
      <c r="D39" s="18"/>
      <c r="E39" s="19" t="s">
        <v>735</v>
      </c>
      <c r="F39" s="26">
        <f>INDEX(sektorData,MATCH("123",SektorGrp,0),MATCH(B39,SektorVar,0))</f>
        <v>84768</v>
      </c>
    </row>
    <row r="40" spans="1:6">
      <c r="A40" s="18"/>
      <c r="B40" s="21"/>
      <c r="C40" s="19"/>
      <c r="D40" s="18"/>
      <c r="E40" s="18"/>
      <c r="F40" s="32"/>
    </row>
    <row r="41" spans="1:6">
      <c r="A41" s="33" t="s">
        <v>762</v>
      </c>
      <c r="B41" s="21" t="str">
        <f t="shared" si="0"/>
        <v>Sind_SiTot_Ssi</v>
      </c>
      <c r="C41" s="18"/>
      <c r="D41" s="18"/>
      <c r="E41" s="19" t="s">
        <v>736</v>
      </c>
      <c r="F41" s="26">
        <f>INDEX(sektorData,MATCH("123",SektorGrp,0),MATCH(B41,SektorVar,0))</f>
        <v>213886954</v>
      </c>
    </row>
    <row r="42" spans="1:6">
      <c r="A42" s="29"/>
      <c r="B42" s="21"/>
      <c r="C42" s="18"/>
      <c r="D42" s="18"/>
      <c r="E42" s="18"/>
      <c r="F42" s="32"/>
    </row>
    <row r="43" spans="1:6">
      <c r="A43" s="29"/>
      <c r="B43" s="21"/>
      <c r="C43" s="18"/>
      <c r="D43" s="18"/>
      <c r="E43" s="19" t="s">
        <v>737</v>
      </c>
      <c r="F43" s="32"/>
    </row>
    <row r="44" spans="1:6">
      <c r="A44" s="33" t="s">
        <v>763</v>
      </c>
      <c r="B44" s="21" t="str">
        <f t="shared" si="0"/>
        <v>Sind_DsiK_Ssi</v>
      </c>
      <c r="C44" s="18"/>
      <c r="D44" s="18"/>
      <c r="E44" s="18" t="s">
        <v>738</v>
      </c>
      <c r="F44" s="26">
        <f>INDEX(sektorData,MATCH("123",SektorGrp,0),MATCH(B44,SektorVar,0))</f>
        <v>16358843</v>
      </c>
    </row>
    <row r="45" spans="1:6">
      <c r="A45" s="33" t="s">
        <v>764</v>
      </c>
      <c r="B45" s="21" t="str">
        <f t="shared" si="0"/>
        <v>Sind_DsiR_Ssi</v>
      </c>
      <c r="C45" s="18"/>
      <c r="D45" s="18"/>
      <c r="E45" s="18" t="s">
        <v>739</v>
      </c>
      <c r="F45" s="26">
        <f>INDEX(sektorData,MATCH("123",SektorGrp,0),MATCH(B45,SektorVar,0))</f>
        <v>199635209</v>
      </c>
    </row>
    <row r="46" spans="1:6">
      <c r="A46" s="33" t="s">
        <v>765</v>
      </c>
      <c r="B46" s="21" t="str">
        <f t="shared" si="0"/>
        <v>Sind_DsiS_Ssi</v>
      </c>
      <c r="C46" s="18"/>
      <c r="D46" s="18"/>
      <c r="E46" s="18" t="s">
        <v>740</v>
      </c>
      <c r="F46" s="26">
        <f>INDEX(sektorData,MATCH("123",SektorGrp,0),MATCH(B46,SektorVar,0))</f>
        <v>814146</v>
      </c>
    </row>
    <row r="47" spans="1:6">
      <c r="A47" s="33" t="s">
        <v>856</v>
      </c>
      <c r="B47" s="21" t="str">
        <f t="shared" si="0"/>
        <v>Sind_DsiA_Ssi</v>
      </c>
      <c r="C47" s="18"/>
      <c r="D47" s="18"/>
      <c r="E47" s="18" t="s">
        <v>933</v>
      </c>
      <c r="F47" s="26">
        <f>INDEX(sektorData,MATCH("123",SektorGrp,0),MATCH(B47,SektorVar,0))</f>
        <v>31010562</v>
      </c>
    </row>
    <row r="48" spans="1:6">
      <c r="A48" s="33" t="s">
        <v>766</v>
      </c>
      <c r="B48" s="21" t="str">
        <f t="shared" si="0"/>
        <v>Sind_DsiB_Ssi</v>
      </c>
      <c r="C48" s="18"/>
      <c r="D48" s="18"/>
      <c r="E48" s="18" t="s">
        <v>741</v>
      </c>
      <c r="F48" s="26">
        <f>INDEX(sektorData,MATCH("123",SektorGrp,0),MATCH(B48,SektorVar,0))</f>
        <v>1314912</v>
      </c>
    </row>
  </sheetData>
  <sheetProtection algorithmName="SHA-512" hashValue="VewSIj/uRlKEwlAk1XSoV23oTL4pMKIdWwyyrtkDHJujTI1k2tPIr1op0IGx3IDoHGKebgHQKu+rNOXqgoik0Q==" saltValue="NqTjFx2UHoB7ntuPjmDNCw==" spinCount="100000" sheet="1" objects="1" scenarios="1"/>
  <mergeCells count="2">
    <mergeCell ref="C3:F3"/>
    <mergeCell ref="C1:E1"/>
  </mergeCells>
  <hyperlinks>
    <hyperlink ref="C1:D1" location="Indholdsfortegnelse!A1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/>
  <headerFooter scaleWithDoc="0" alignWithMargins="0">
    <oddHeader>&amp;C&amp;G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>
    <tabColor theme="2"/>
  </sheetPr>
  <dimension ref="A1:I14"/>
  <sheetViews>
    <sheetView showGridLines="0" topLeftCell="E1" zoomScaleNormal="100" workbookViewId="0">
      <selection activeCell="H32" sqref="H32"/>
    </sheetView>
  </sheetViews>
  <sheetFormatPr defaultColWidth="11.42578125" defaultRowHeight="15"/>
  <cols>
    <col min="1" max="1" width="11.42578125" hidden="1" customWidth="1"/>
    <col min="2" max="2" width="12.5703125" hidden="1" customWidth="1"/>
    <col min="3" max="3" width="12.7109375" hidden="1" customWidth="1"/>
    <col min="4" max="4" width="14.42578125" hidden="1" customWidth="1"/>
    <col min="5" max="5" width="9.140625" customWidth="1"/>
    <col min="6" max="6" width="69.85546875" customWidth="1"/>
    <col min="7" max="7" width="11" customWidth="1"/>
    <col min="8" max="8" width="10.7109375" customWidth="1"/>
    <col min="9" max="9" width="9.85546875" customWidth="1"/>
    <col min="10" max="10" width="7.85546875" customWidth="1"/>
  </cols>
  <sheetData>
    <row r="1" spans="1:9">
      <c r="E1" s="131" t="s">
        <v>1180</v>
      </c>
      <c r="F1" s="131"/>
      <c r="G1" s="131"/>
    </row>
    <row r="3" spans="1:9" ht="23.25" customHeight="1">
      <c r="E3" s="130" t="s">
        <v>1578</v>
      </c>
      <c r="F3" s="135"/>
      <c r="G3" s="135"/>
      <c r="H3" s="66"/>
      <c r="I3" s="66"/>
    </row>
    <row r="4" spans="1:9" ht="14.25" customHeight="1">
      <c r="E4" s="152" t="s">
        <v>934</v>
      </c>
      <c r="F4" s="158"/>
      <c r="G4" s="158"/>
      <c r="H4" s="158"/>
      <c r="I4" s="159"/>
    </row>
    <row r="5" spans="1:9" ht="27.75" customHeight="1">
      <c r="A5" s="27" t="s">
        <v>31</v>
      </c>
      <c r="B5" s="33" t="s">
        <v>477</v>
      </c>
      <c r="C5" s="33" t="s">
        <v>489</v>
      </c>
      <c r="D5" s="33" t="s">
        <v>843</v>
      </c>
      <c r="E5" s="18"/>
      <c r="F5" s="19"/>
      <c r="G5" s="31" t="s">
        <v>864</v>
      </c>
      <c r="H5" s="31" t="s">
        <v>865</v>
      </c>
      <c r="I5" s="29" t="s">
        <v>844</v>
      </c>
    </row>
    <row r="6" spans="1:9">
      <c r="A6" s="20" t="s">
        <v>485</v>
      </c>
      <c r="B6" s="21" t="str">
        <f>"Ssb_"&amp;B$5&amp;"_"&amp;$A6</f>
        <v>Ssb_Ind_KrP</v>
      </c>
      <c r="C6" s="21" t="str">
        <f>"Ssb_"&amp;C$5&amp;"_"&amp;$A6</f>
        <v>Ssb_Udl_KrP</v>
      </c>
      <c r="E6" s="18"/>
      <c r="F6" s="19" t="s">
        <v>479</v>
      </c>
      <c r="G6" s="26" t="str">
        <f t="shared" ref="G6:H9" si="0">INDEX(sektorData,MATCH("123",SektorGrp,0),MATCH(B6,SektorVar,0))</f>
        <v>709</v>
      </c>
      <c r="H6" s="26" t="str">
        <f t="shared" si="0"/>
        <v>75</v>
      </c>
      <c r="I6" s="18"/>
    </row>
    <row r="7" spans="1:9">
      <c r="A7" s="20" t="s">
        <v>486</v>
      </c>
      <c r="B7" s="21" t="str">
        <f t="shared" ref="B7:C9" si="1">"Ssb_"&amp;B$5&amp;"_"&amp;$A7</f>
        <v>Ssb_Ind_Ny</v>
      </c>
      <c r="C7" s="21" t="str">
        <f t="shared" si="1"/>
        <v>Ssb_Udl_Ny</v>
      </c>
      <c r="E7" s="18" t="s">
        <v>0</v>
      </c>
      <c r="F7" s="18" t="s">
        <v>480</v>
      </c>
      <c r="G7" s="26" t="str">
        <f t="shared" si="0"/>
        <v>18</v>
      </c>
      <c r="H7" s="26" t="str">
        <f t="shared" si="0"/>
        <v>0</v>
      </c>
      <c r="I7" s="18"/>
    </row>
    <row r="8" spans="1:9">
      <c r="A8" s="20" t="s">
        <v>487</v>
      </c>
      <c r="B8" s="21" t="str">
        <f t="shared" si="1"/>
        <v>Ssb_Ind_Ned</v>
      </c>
      <c r="C8" s="21" t="str">
        <f t="shared" si="1"/>
        <v>Ssb_Udl_Ned</v>
      </c>
      <c r="E8" s="18" t="s">
        <v>1</v>
      </c>
      <c r="F8" s="18" t="s">
        <v>481</v>
      </c>
      <c r="G8" s="26" t="str">
        <f t="shared" si="0"/>
        <v>43</v>
      </c>
      <c r="H8" s="26" t="str">
        <f t="shared" si="0"/>
        <v>3</v>
      </c>
      <c r="I8" s="18"/>
    </row>
    <row r="9" spans="1:9">
      <c r="A9" s="20" t="s">
        <v>488</v>
      </c>
      <c r="B9" s="21" t="str">
        <f t="shared" si="1"/>
        <v>Ssb_Ind_KrU</v>
      </c>
      <c r="C9" s="21" t="str">
        <f t="shared" si="1"/>
        <v>Ssb_Udl_KrU</v>
      </c>
      <c r="E9" s="18"/>
      <c r="F9" s="19" t="s">
        <v>482</v>
      </c>
      <c r="G9" s="26" t="str">
        <f t="shared" si="0"/>
        <v>684</v>
      </c>
      <c r="H9" s="26" t="str">
        <f t="shared" si="0"/>
        <v>72</v>
      </c>
      <c r="I9" s="18"/>
    </row>
    <row r="10" spans="1:9">
      <c r="A10" s="20"/>
      <c r="E10" s="18"/>
      <c r="F10" s="18"/>
      <c r="G10" s="18"/>
      <c r="H10" s="18"/>
      <c r="I10" s="18"/>
    </row>
    <row r="11" spans="1:9">
      <c r="A11" s="20"/>
      <c r="E11" s="18"/>
      <c r="F11" s="19" t="s">
        <v>483</v>
      </c>
      <c r="G11" s="18"/>
      <c r="H11" s="18"/>
      <c r="I11" s="18"/>
    </row>
    <row r="12" spans="1:9">
      <c r="A12" s="20" t="s">
        <v>869</v>
      </c>
      <c r="D12" s="21" t="str">
        <f>"Ssb_"&amp;D$5&amp;"_"&amp;$A12</f>
        <v>Ssb_Ant_BeK</v>
      </c>
      <c r="E12" s="18" t="s">
        <v>0</v>
      </c>
      <c r="F12" s="18" t="s">
        <v>484</v>
      </c>
      <c r="G12" s="18"/>
      <c r="H12" s="18"/>
      <c r="I12" s="26">
        <f>INDEX(sektorData,MATCH("123",SektorGrp,0),MATCH(D12,SektorVar,0))</f>
        <v>35146</v>
      </c>
    </row>
    <row r="13" spans="1:9">
      <c r="A13" s="20" t="s">
        <v>870</v>
      </c>
      <c r="D13" s="21" t="str">
        <f t="shared" ref="D13:D14" si="2">"Ssb_"&amp;D$5&amp;"_"&amp;$A13</f>
        <v>Ssb_Ant_BeX</v>
      </c>
      <c r="E13" s="18" t="s">
        <v>1</v>
      </c>
      <c r="F13" s="18" t="s">
        <v>431</v>
      </c>
      <c r="G13" s="18"/>
      <c r="H13" s="18"/>
      <c r="I13" s="26">
        <f>INDEX(sektorData,MATCH("123",SektorGrp,0),MATCH(D13,SektorVar,0))</f>
        <v>164</v>
      </c>
    </row>
    <row r="14" spans="1:9">
      <c r="A14" s="20" t="s">
        <v>871</v>
      </c>
      <c r="D14" s="21" t="str">
        <f t="shared" si="2"/>
        <v>Ssb_Ant_BeTot</v>
      </c>
      <c r="E14" s="18"/>
      <c r="F14" s="19" t="s">
        <v>214</v>
      </c>
      <c r="G14" s="18"/>
      <c r="H14" s="18"/>
      <c r="I14" s="26">
        <f>INDEX(sektorData,MATCH("123",SektorGrp,0),MATCH(D14,SektorVar,0))</f>
        <v>35310</v>
      </c>
    </row>
  </sheetData>
  <sheetProtection algorithmName="SHA-512" hashValue="epMrEknF5CZHlHaEDpjQ1Bfv5PScD8EYfLqNPtCq0KbBSfNdZm37agkP6iLE9Rl0l4qD9WKBDxUfPi+PnsdsdA==" saltValue="J0+dUDEZphz110GSco2iPQ==" spinCount="100000" sheet="1" objects="1" scenarios="1"/>
  <mergeCells count="3">
    <mergeCell ref="E3:G3"/>
    <mergeCell ref="E4:I4"/>
    <mergeCell ref="E1:G1"/>
  </mergeCells>
  <hyperlinks>
    <hyperlink ref="E1:F1" location="Indholdsfortegnelse!A1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>
    <tabColor theme="2"/>
  </sheetPr>
  <dimension ref="A1:L22"/>
  <sheetViews>
    <sheetView showGridLines="0" topLeftCell="F1" zoomScaleNormal="100" workbookViewId="0">
      <selection activeCell="M20" sqref="M20"/>
    </sheetView>
  </sheetViews>
  <sheetFormatPr defaultColWidth="11.42578125" defaultRowHeight="15"/>
  <cols>
    <col min="1" max="1" width="12.85546875" hidden="1" customWidth="1"/>
    <col min="2" max="3" width="16.5703125" hidden="1" customWidth="1"/>
    <col min="4" max="4" width="17.5703125" hidden="1" customWidth="1"/>
    <col min="5" max="5" width="17" hidden="1" customWidth="1"/>
    <col min="6" max="6" width="4.85546875" customWidth="1"/>
    <col min="7" max="7" width="8.28515625" customWidth="1"/>
    <col min="8" max="8" width="39.28515625" customWidth="1"/>
    <col min="9" max="9" width="20.7109375" customWidth="1"/>
    <col min="10" max="10" width="22" customWidth="1"/>
    <col min="11" max="11" width="22.140625" customWidth="1"/>
    <col min="12" max="12" width="26.85546875" customWidth="1"/>
    <col min="13" max="13" width="9.140625" customWidth="1"/>
  </cols>
  <sheetData>
    <row r="1" spans="1:12">
      <c r="F1" s="131" t="s">
        <v>1180</v>
      </c>
      <c r="G1" s="131"/>
      <c r="H1" s="131"/>
      <c r="I1" s="86"/>
    </row>
    <row r="2" spans="1:12">
      <c r="F2" s="16"/>
      <c r="G2" s="16"/>
    </row>
    <row r="3" spans="1:12">
      <c r="F3" s="160" t="s">
        <v>1208</v>
      </c>
      <c r="G3" s="160"/>
      <c r="H3" s="161" t="s">
        <v>675</v>
      </c>
      <c r="I3" s="162"/>
      <c r="J3" s="162"/>
      <c r="K3" s="162"/>
      <c r="L3" s="163"/>
    </row>
    <row r="4" spans="1:12">
      <c r="I4" s="87"/>
    </row>
    <row r="5" spans="1:12" ht="23.25" customHeight="1">
      <c r="F5" s="156" t="s">
        <v>1579</v>
      </c>
      <c r="G5" s="157"/>
      <c r="H5" s="157"/>
      <c r="I5" s="157"/>
      <c r="J5" s="157"/>
      <c r="K5" s="157"/>
      <c r="L5" s="157"/>
    </row>
    <row r="6" spans="1:12" ht="14.25" customHeight="1">
      <c r="F6" s="88"/>
      <c r="G6" s="89"/>
      <c r="H6" s="89"/>
      <c r="I6" s="89"/>
      <c r="J6" s="90"/>
      <c r="K6" s="90"/>
      <c r="L6" s="90"/>
    </row>
    <row r="7" spans="1:12" ht="27.75" customHeight="1">
      <c r="A7" s="27" t="s">
        <v>31</v>
      </c>
      <c r="B7" s="33" t="s">
        <v>1200</v>
      </c>
      <c r="C7" s="33" t="s">
        <v>1201</v>
      </c>
      <c r="D7" s="33" t="s">
        <v>1202</v>
      </c>
      <c r="E7" s="33" t="s">
        <v>1203</v>
      </c>
      <c r="F7" s="18"/>
      <c r="G7" s="18"/>
      <c r="H7" s="19"/>
      <c r="I7" s="85" t="s">
        <v>1196</v>
      </c>
      <c r="J7" s="85" t="s">
        <v>1197</v>
      </c>
      <c r="K7" s="85" t="s">
        <v>1198</v>
      </c>
      <c r="L7" s="74" t="s">
        <v>1199</v>
      </c>
    </row>
    <row r="8" spans="1:12">
      <c r="A8" s="20" t="s">
        <v>572</v>
      </c>
      <c r="B8" s="21" t="str">
        <f>"KbSb_"&amp;B$7&amp;"_"&amp;$A8</f>
        <v>KbSb_OIV_Off</v>
      </c>
      <c r="C8" s="21" t="str">
        <f t="shared" ref="C8:E8" si="0">"KbSb_"&amp;C$7&amp;"_"&amp;$A8</f>
        <v>KbSb_VSv_Off</v>
      </c>
      <c r="D8" s="21" t="str">
        <f t="shared" si="0"/>
        <v>KbSb_FbSv_Off</v>
      </c>
      <c r="E8" s="21" t="str">
        <f t="shared" si="0"/>
        <v>KbSb_NoB_Off</v>
      </c>
      <c r="F8" s="19" t="s">
        <v>0</v>
      </c>
      <c r="G8" s="18"/>
      <c r="H8" s="19" t="s">
        <v>659</v>
      </c>
      <c r="I8" s="82">
        <f>INDEX(Gruppetal,MATCH($H$3,Gruppeliste,0),MATCH(B8,Gruppevar,0))</f>
        <v>1224788</v>
      </c>
      <c r="J8" s="82">
        <f>INDEX(Gruppetal,MATCH($H$3,Gruppeliste,0),MATCH(C8,Gruppevar,0))</f>
        <v>252</v>
      </c>
      <c r="K8" s="82">
        <f>INDEX(Gruppetal,MATCH($H$3,Gruppeliste,0),MATCH(D8,Gruppevar,0))</f>
        <v>594121</v>
      </c>
      <c r="L8" s="82">
        <f>INDEX(Gruppetal,MATCH($H$3,Gruppeliste,0),MATCH(E8,Gruppevar,0))</f>
        <v>54999436</v>
      </c>
    </row>
    <row r="9" spans="1:12">
      <c r="A9" s="20"/>
      <c r="B9" s="21"/>
      <c r="C9" s="21"/>
      <c r="D9" s="21"/>
      <c r="E9" s="21"/>
      <c r="F9" s="19" t="s">
        <v>1</v>
      </c>
      <c r="G9" s="18"/>
      <c r="H9" s="19" t="s">
        <v>555</v>
      </c>
      <c r="I9" s="83"/>
      <c r="J9" s="83"/>
      <c r="K9" s="83"/>
      <c r="L9" s="84"/>
    </row>
    <row r="10" spans="1:12">
      <c r="A10" s="20" t="s">
        <v>663</v>
      </c>
      <c r="B10" s="21" t="str">
        <f t="shared" ref="B10:E22" si="1">"KbSb_"&amp;B$7&amp;"_"&amp;$A10</f>
        <v>KbSb_OIV_Land</v>
      </c>
      <c r="C10" s="21" t="str">
        <f t="shared" si="1"/>
        <v>KbSb_VSv_Land</v>
      </c>
      <c r="D10" s="21" t="str">
        <f t="shared" si="1"/>
        <v>KbSb_FbSv_Land</v>
      </c>
      <c r="E10" s="21" t="str">
        <f t="shared" si="1"/>
        <v>KbSb_NoB_Land</v>
      </c>
      <c r="F10" s="18"/>
      <c r="G10" s="18" t="s">
        <v>641</v>
      </c>
      <c r="H10" s="18" t="s">
        <v>662</v>
      </c>
      <c r="I10" s="82">
        <f t="shared" ref="I10:I22" si="2">INDEX(Gruppetal,MATCH($H$3,Gruppeliste,0),MATCH(B10,Gruppevar,0))</f>
        <v>5031176</v>
      </c>
      <c r="J10" s="82">
        <f t="shared" ref="J10:J22" si="3">INDEX(Gruppetal,MATCH($H$3,Gruppeliste,0),MATCH(C10,Gruppevar,0))</f>
        <v>2479559</v>
      </c>
      <c r="K10" s="82">
        <f t="shared" ref="K10:K22" si="4">INDEX(Gruppetal,MATCH($H$3,Gruppeliste,0),MATCH(D10,Gruppevar,0))</f>
        <v>20764267</v>
      </c>
      <c r="L10" s="82">
        <f t="shared" ref="L10:L22" si="5">INDEX(Gruppetal,MATCH($H$3,Gruppeliste,0),MATCH(E10,Gruppevar,0))</f>
        <v>67682035</v>
      </c>
    </row>
    <row r="11" spans="1:12">
      <c r="A11" s="20" t="s">
        <v>664</v>
      </c>
      <c r="B11" s="21" t="str">
        <f t="shared" si="1"/>
        <v>KbSb_OIV_Indu</v>
      </c>
      <c r="C11" s="21" t="str">
        <f t="shared" si="1"/>
        <v>KbSb_VSv_Indu</v>
      </c>
      <c r="D11" s="21" t="str">
        <f t="shared" si="1"/>
        <v>KbSb_FbSv_Indu</v>
      </c>
      <c r="E11" s="21" t="str">
        <f t="shared" si="1"/>
        <v>KbSb_NoB_Indu</v>
      </c>
      <c r="F11" s="18"/>
      <c r="G11" s="18" t="s">
        <v>642</v>
      </c>
      <c r="H11" s="18" t="s">
        <v>672</v>
      </c>
      <c r="I11" s="82">
        <f t="shared" si="2"/>
        <v>6231691</v>
      </c>
      <c r="J11" s="82">
        <f t="shared" si="3"/>
        <v>2539227</v>
      </c>
      <c r="K11" s="82">
        <f t="shared" si="4"/>
        <v>15714062</v>
      </c>
      <c r="L11" s="82">
        <f t="shared" si="5"/>
        <v>287337077</v>
      </c>
    </row>
    <row r="12" spans="1:12">
      <c r="A12" s="20" t="s">
        <v>665</v>
      </c>
      <c r="B12" s="21" t="str">
        <f t="shared" si="1"/>
        <v>KbSb_OIV_Nrg</v>
      </c>
      <c r="C12" s="21" t="str">
        <f t="shared" si="1"/>
        <v>KbSb_VSv_Nrg</v>
      </c>
      <c r="D12" s="21" t="str">
        <f t="shared" si="1"/>
        <v>KbSb_FbSv_Nrg</v>
      </c>
      <c r="E12" s="21" t="str">
        <f t="shared" si="1"/>
        <v>KbSb_NoB_Nrg</v>
      </c>
      <c r="F12" s="18"/>
      <c r="G12" s="18" t="s">
        <v>643</v>
      </c>
      <c r="H12" s="18" t="s">
        <v>651</v>
      </c>
      <c r="I12" s="82">
        <f t="shared" si="2"/>
        <v>231486</v>
      </c>
      <c r="J12" s="82">
        <f t="shared" si="3"/>
        <v>69833</v>
      </c>
      <c r="K12" s="82">
        <f t="shared" si="4"/>
        <v>3592890</v>
      </c>
      <c r="L12" s="82">
        <f t="shared" si="5"/>
        <v>106698985</v>
      </c>
    </row>
    <row r="13" spans="1:12">
      <c r="A13" s="20" t="s">
        <v>1204</v>
      </c>
      <c r="B13" s="21" t="str">
        <f t="shared" si="1"/>
        <v>KbSb_OIV_BA</v>
      </c>
      <c r="C13" s="21" t="str">
        <f t="shared" si="1"/>
        <v>KbSb_VSv_BA</v>
      </c>
      <c r="D13" s="21" t="str">
        <f t="shared" si="1"/>
        <v>KbSb_FbSv_BA</v>
      </c>
      <c r="E13" s="21" t="str">
        <f t="shared" si="1"/>
        <v>KbSb_NoB_BA</v>
      </c>
      <c r="F13" s="18"/>
      <c r="G13" s="18" t="s">
        <v>644</v>
      </c>
      <c r="H13" s="18" t="s">
        <v>652</v>
      </c>
      <c r="I13" s="82">
        <f t="shared" si="2"/>
        <v>4282744</v>
      </c>
      <c r="J13" s="82">
        <f t="shared" si="3"/>
        <v>1426687</v>
      </c>
      <c r="K13" s="82">
        <f t="shared" si="4"/>
        <v>12402696</v>
      </c>
      <c r="L13" s="82">
        <f t="shared" si="5"/>
        <v>49753425</v>
      </c>
    </row>
    <row r="14" spans="1:12">
      <c r="A14" s="20" t="s">
        <v>666</v>
      </c>
      <c r="B14" s="21" t="str">
        <f t="shared" si="1"/>
        <v>KbSb_OIV_Hnd</v>
      </c>
      <c r="C14" s="21" t="str">
        <f t="shared" si="1"/>
        <v>KbSb_VSv_Hnd</v>
      </c>
      <c r="D14" s="21" t="str">
        <f t="shared" si="1"/>
        <v>KbSb_FbSv_Hnd</v>
      </c>
      <c r="E14" s="21" t="str">
        <f t="shared" si="1"/>
        <v>KbSb_NoB_Hnd</v>
      </c>
      <c r="F14" s="18"/>
      <c r="G14" s="18" t="s">
        <v>645</v>
      </c>
      <c r="H14" s="18" t="s">
        <v>653</v>
      </c>
      <c r="I14" s="82">
        <f t="shared" si="2"/>
        <v>8587898</v>
      </c>
      <c r="J14" s="82">
        <f t="shared" si="3"/>
        <v>3674768</v>
      </c>
      <c r="K14" s="82">
        <f t="shared" si="4"/>
        <v>25201819</v>
      </c>
      <c r="L14" s="82">
        <f t="shared" si="5"/>
        <v>146282529</v>
      </c>
    </row>
    <row r="15" spans="1:12">
      <c r="A15" s="20" t="s">
        <v>1205</v>
      </c>
      <c r="B15" s="21" t="str">
        <f t="shared" si="1"/>
        <v>KbSb_OIV_Trans</v>
      </c>
      <c r="C15" s="21" t="str">
        <f t="shared" si="1"/>
        <v>KbSb_VSv_Trans</v>
      </c>
      <c r="D15" s="21" t="str">
        <f t="shared" si="1"/>
        <v>KbSb_FbSv_Trans</v>
      </c>
      <c r="E15" s="21" t="str">
        <f t="shared" si="1"/>
        <v>KbSb_NoB_Trans</v>
      </c>
      <c r="F15" s="18"/>
      <c r="G15" s="18" t="s">
        <v>646</v>
      </c>
      <c r="H15" s="18" t="s">
        <v>654</v>
      </c>
      <c r="I15" s="82">
        <f t="shared" si="2"/>
        <v>4953056</v>
      </c>
      <c r="J15" s="82">
        <f t="shared" si="3"/>
        <v>702423</v>
      </c>
      <c r="K15" s="82">
        <f t="shared" si="4"/>
        <v>7536751</v>
      </c>
      <c r="L15" s="82">
        <f t="shared" si="5"/>
        <v>77746538</v>
      </c>
    </row>
    <row r="16" spans="1:12">
      <c r="A16" s="20" t="s">
        <v>667</v>
      </c>
      <c r="B16" s="21" t="str">
        <f t="shared" si="1"/>
        <v>KbSb_OIV_Info</v>
      </c>
      <c r="C16" s="21" t="str">
        <f t="shared" si="1"/>
        <v>KbSb_VSv_Info</v>
      </c>
      <c r="D16" s="21" t="str">
        <f t="shared" si="1"/>
        <v>KbSb_FbSv_Info</v>
      </c>
      <c r="E16" s="21" t="str">
        <f t="shared" si="1"/>
        <v>KbSb_NoB_Info</v>
      </c>
      <c r="F16" s="18"/>
      <c r="G16" s="18" t="s">
        <v>647</v>
      </c>
      <c r="H16" s="18" t="s">
        <v>655</v>
      </c>
      <c r="I16" s="82">
        <f t="shared" si="2"/>
        <v>2073387</v>
      </c>
      <c r="J16" s="82">
        <f t="shared" si="3"/>
        <v>696501</v>
      </c>
      <c r="K16" s="82">
        <f t="shared" si="4"/>
        <v>1656321</v>
      </c>
      <c r="L16" s="82">
        <f t="shared" si="5"/>
        <v>42627749</v>
      </c>
    </row>
    <row r="17" spans="1:12">
      <c r="A17" s="20" t="s">
        <v>668</v>
      </c>
      <c r="B17" s="21" t="str">
        <f t="shared" si="1"/>
        <v>KbSb_OIV_Fin</v>
      </c>
      <c r="C17" s="21" t="str">
        <f t="shared" si="1"/>
        <v>KbSb_VSv_Fin</v>
      </c>
      <c r="D17" s="21" t="str">
        <f t="shared" si="1"/>
        <v>KbSb_FbSv_Fin</v>
      </c>
      <c r="E17" s="21" t="str">
        <f t="shared" si="1"/>
        <v>KbSb_NoB_Fin</v>
      </c>
      <c r="F17" s="18"/>
      <c r="G17" s="18" t="s">
        <v>648</v>
      </c>
      <c r="H17" s="18" t="s">
        <v>673</v>
      </c>
      <c r="I17" s="82">
        <f t="shared" si="2"/>
        <v>3046055</v>
      </c>
      <c r="J17" s="82">
        <f t="shared" si="3"/>
        <v>1162536</v>
      </c>
      <c r="K17" s="82">
        <f t="shared" si="4"/>
        <v>62733692</v>
      </c>
      <c r="L17" s="82">
        <f t="shared" si="5"/>
        <v>276666704</v>
      </c>
    </row>
    <row r="18" spans="1:12">
      <c r="A18" s="20" t="s">
        <v>1206</v>
      </c>
      <c r="B18" s="21" t="str">
        <f t="shared" si="1"/>
        <v>KbSb_OIV_Ejd</v>
      </c>
      <c r="C18" s="21" t="str">
        <f t="shared" si="1"/>
        <v>KbSb_VSv_Ejd</v>
      </c>
      <c r="D18" s="21" t="str">
        <f t="shared" si="1"/>
        <v>KbSb_FbSv_Ejd</v>
      </c>
      <c r="E18" s="21" t="str">
        <f t="shared" si="1"/>
        <v>KbSb_NoB_Ejd</v>
      </c>
      <c r="F18" s="18"/>
      <c r="G18" s="18" t="s">
        <v>649</v>
      </c>
      <c r="H18" s="18" t="s">
        <v>656</v>
      </c>
      <c r="I18" s="82">
        <f t="shared" si="2"/>
        <v>8295678</v>
      </c>
      <c r="J18" s="82">
        <f t="shared" si="3"/>
        <v>2893815</v>
      </c>
      <c r="K18" s="82">
        <f t="shared" si="4"/>
        <v>40990132</v>
      </c>
      <c r="L18" s="82">
        <f t="shared" si="5"/>
        <v>247984243</v>
      </c>
    </row>
    <row r="19" spans="1:12">
      <c r="A19" s="20" t="s">
        <v>1207</v>
      </c>
      <c r="B19" s="21" t="str">
        <f t="shared" si="1"/>
        <v>KbSb_OIV_Ovr</v>
      </c>
      <c r="C19" s="21" t="str">
        <f t="shared" si="1"/>
        <v>KbSb_VSv_Ovr</v>
      </c>
      <c r="D19" s="21" t="str">
        <f t="shared" si="1"/>
        <v>KbSb_FbSv_Ovr</v>
      </c>
      <c r="E19" s="21" t="str">
        <f t="shared" si="1"/>
        <v>KbSb_NoB_Ovr</v>
      </c>
      <c r="F19" s="18"/>
      <c r="G19" s="18" t="s">
        <v>650</v>
      </c>
      <c r="H19" s="18" t="s">
        <v>674</v>
      </c>
      <c r="I19" s="82">
        <f t="shared" si="2"/>
        <v>5119393</v>
      </c>
      <c r="J19" s="82">
        <f t="shared" si="3"/>
        <v>1910546</v>
      </c>
      <c r="K19" s="82">
        <f t="shared" si="4"/>
        <v>22881172</v>
      </c>
      <c r="L19" s="82">
        <f t="shared" si="5"/>
        <v>146534184</v>
      </c>
    </row>
    <row r="20" spans="1:12" ht="15" customHeight="1">
      <c r="A20" s="20" t="s">
        <v>669</v>
      </c>
      <c r="B20" s="21" t="str">
        <f t="shared" si="1"/>
        <v>KbSb_OIV_ErhTot</v>
      </c>
      <c r="C20" s="21" t="str">
        <f t="shared" si="1"/>
        <v>KbSb_VSv_ErhTot</v>
      </c>
      <c r="D20" s="21" t="str">
        <f t="shared" si="1"/>
        <v>KbSb_FbSv_ErhTot</v>
      </c>
      <c r="E20" s="21" t="str">
        <f t="shared" si="1"/>
        <v>KbSb_NoB_ErhTot</v>
      </c>
      <c r="F20" s="18"/>
      <c r="G20" s="18"/>
      <c r="H20" s="19" t="s">
        <v>657</v>
      </c>
      <c r="I20" s="82">
        <f t="shared" si="2"/>
        <v>47852579</v>
      </c>
      <c r="J20" s="82">
        <f t="shared" si="3"/>
        <v>17555901</v>
      </c>
      <c r="K20" s="82">
        <f t="shared" si="4"/>
        <v>213473800</v>
      </c>
      <c r="L20" s="82">
        <f t="shared" si="5"/>
        <v>1449313471</v>
      </c>
    </row>
    <row r="21" spans="1:12" ht="15" customHeight="1">
      <c r="A21" s="20" t="s">
        <v>670</v>
      </c>
      <c r="B21" s="21" t="str">
        <f t="shared" si="1"/>
        <v>KbSb_OIV_Prv</v>
      </c>
      <c r="C21" s="21" t="str">
        <f t="shared" si="1"/>
        <v>KbSb_VSv_Prv</v>
      </c>
      <c r="D21" s="21" t="str">
        <f t="shared" si="1"/>
        <v>KbSb_FbSv_Prv</v>
      </c>
      <c r="E21" s="21" t="str">
        <f t="shared" si="1"/>
        <v>KbSb_NoB_Prv</v>
      </c>
      <c r="F21" s="19" t="s">
        <v>2</v>
      </c>
      <c r="G21" s="18"/>
      <c r="H21" s="19" t="s">
        <v>658</v>
      </c>
      <c r="I21" s="82">
        <f t="shared" si="2"/>
        <v>17194734</v>
      </c>
      <c r="J21" s="82">
        <f t="shared" si="3"/>
        <v>13387528</v>
      </c>
      <c r="K21" s="82">
        <f t="shared" si="4"/>
        <v>85967388</v>
      </c>
      <c r="L21" s="82">
        <f t="shared" si="5"/>
        <v>470477325</v>
      </c>
    </row>
    <row r="22" spans="1:12" ht="15" customHeight="1">
      <c r="A22" s="20" t="s">
        <v>671</v>
      </c>
      <c r="B22" s="21" t="str">
        <f t="shared" si="1"/>
        <v>KbSb_OIV_Tot</v>
      </c>
      <c r="C22" s="21" t="str">
        <f t="shared" si="1"/>
        <v>KbSb_VSv_Tot</v>
      </c>
      <c r="D22" s="21" t="str">
        <f t="shared" si="1"/>
        <v>KbSb_FbSv_Tot</v>
      </c>
      <c r="E22" s="21" t="str">
        <f t="shared" si="1"/>
        <v>KbSb_NoB_Tot</v>
      </c>
      <c r="F22" s="19" t="s">
        <v>675</v>
      </c>
      <c r="G22" s="18"/>
      <c r="H22" s="19" t="s">
        <v>214</v>
      </c>
      <c r="I22" s="82">
        <f t="shared" si="2"/>
        <v>66272100</v>
      </c>
      <c r="J22" s="82">
        <f t="shared" si="3"/>
        <v>30943680</v>
      </c>
      <c r="K22" s="82">
        <f t="shared" si="4"/>
        <v>300035303</v>
      </c>
      <c r="L22" s="82">
        <f t="shared" si="5"/>
        <v>1974790230</v>
      </c>
    </row>
  </sheetData>
  <sheetProtection algorithmName="SHA-512" hashValue="Nxm4FMTFk9WgyTqHmE1jUBz/YCnxt/s0xtxS97PDWRO1RMIaQ7S0bZwPUPHygb0/8roaZqzmAPMJuF80Fyxqxg==" saltValue="vyr2v0bzLtPdRvMMuqLgSQ==" spinCount="100000" sheet="1" objects="1" scenarios="1"/>
  <mergeCells count="4">
    <mergeCell ref="F1:H1"/>
    <mergeCell ref="F5:L5"/>
    <mergeCell ref="F3:G3"/>
    <mergeCell ref="H3:L3"/>
  </mergeCells>
  <hyperlinks>
    <hyperlink ref="F1:G1" location="Indholdsfortegnelse!A1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91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'data gruppetal'!$A$2:$A$5</xm:f>
          </x14:formula1>
          <xm:sqref>H3:L3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>
    <tabColor theme="4"/>
  </sheetPr>
  <dimension ref="A1:E22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3.7109375" hidden="1" customWidth="1"/>
    <col min="3" max="3" width="4" customWidth="1"/>
    <col min="4" max="4" width="74.85546875" customWidth="1"/>
    <col min="5" max="5" width="14.710937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 ht="23.25" customHeight="1">
      <c r="C3" s="130" t="s">
        <v>970</v>
      </c>
      <c r="D3" s="130"/>
      <c r="E3" s="130"/>
    </row>
    <row r="4" spans="1:5" ht="33.75" customHeight="1">
      <c r="A4" s="27" t="s">
        <v>31</v>
      </c>
      <c r="B4" s="22" t="s">
        <v>37</v>
      </c>
      <c r="C4" s="23"/>
      <c r="D4" s="24"/>
      <c r="E4" s="25" t="s">
        <v>937</v>
      </c>
    </row>
    <row r="5" spans="1:5">
      <c r="A5" s="20" t="s">
        <v>32</v>
      </c>
      <c r="B5" s="21" t="str">
        <f>"Res_"&amp;$B$4&amp;"_"&amp;A5</f>
        <v>Res_RY_Rind</v>
      </c>
      <c r="C5" s="18" t="s">
        <v>0</v>
      </c>
      <c r="D5" s="18" t="s">
        <v>14</v>
      </c>
      <c r="E5" s="26">
        <f t="shared" ref="E5:E22" si="0">INDEX(sektorData,MATCH("4",SektorGrp,0),MATCH(B5,SektorVar,0))</f>
        <v>185965</v>
      </c>
    </row>
    <row r="6" spans="1:5">
      <c r="A6" s="20" t="s">
        <v>33</v>
      </c>
      <c r="B6" s="21" t="str">
        <f t="shared" ref="B6:B22" si="1">"Res_"&amp;$B$4&amp;"_"&amp;A6</f>
        <v>Res_RY_Rudg</v>
      </c>
      <c r="C6" s="18" t="s">
        <v>1</v>
      </c>
      <c r="D6" s="18" t="s">
        <v>15</v>
      </c>
      <c r="E6" s="26">
        <f t="shared" si="0"/>
        <v>26070</v>
      </c>
    </row>
    <row r="7" spans="1:5">
      <c r="A7" s="20" t="s">
        <v>780</v>
      </c>
      <c r="B7" s="21" t="str">
        <f t="shared" si="1"/>
        <v>Res_RY_TotR</v>
      </c>
      <c r="C7" s="18"/>
      <c r="D7" s="19" t="s">
        <v>16</v>
      </c>
      <c r="E7" s="26">
        <f t="shared" si="0"/>
        <v>159894</v>
      </c>
    </row>
    <row r="8" spans="1:5">
      <c r="A8" s="20" t="s">
        <v>34</v>
      </c>
      <c r="B8" s="21" t="str">
        <f t="shared" si="1"/>
        <v>Res_RY_UdAk</v>
      </c>
      <c r="C8" s="18" t="s">
        <v>2</v>
      </c>
      <c r="D8" s="18" t="s">
        <v>17</v>
      </c>
      <c r="E8" s="26">
        <f t="shared" si="0"/>
        <v>1527</v>
      </c>
    </row>
    <row r="9" spans="1:5">
      <c r="A9" s="20" t="s">
        <v>781</v>
      </c>
      <c r="B9" s="21" t="str">
        <f t="shared" si="1"/>
        <v>Res_RY_GPi</v>
      </c>
      <c r="C9" s="18" t="s">
        <v>3</v>
      </c>
      <c r="D9" s="18" t="s">
        <v>18</v>
      </c>
      <c r="E9" s="26">
        <f t="shared" si="0"/>
        <v>131441</v>
      </c>
    </row>
    <row r="10" spans="1:5">
      <c r="A10" s="20" t="s">
        <v>782</v>
      </c>
      <c r="B10" s="21" t="str">
        <f t="shared" si="1"/>
        <v>Res_RY_GPu</v>
      </c>
      <c r="C10" s="18" t="s">
        <v>4</v>
      </c>
      <c r="D10" s="18" t="s">
        <v>19</v>
      </c>
      <c r="E10" s="26">
        <f t="shared" si="0"/>
        <v>12593</v>
      </c>
    </row>
    <row r="11" spans="1:5">
      <c r="A11" s="20" t="s">
        <v>783</v>
      </c>
      <c r="B11" s="21" t="str">
        <f t="shared" si="1"/>
        <v>Res_RY_RGTot</v>
      </c>
      <c r="C11" s="18"/>
      <c r="D11" s="19" t="s">
        <v>20</v>
      </c>
      <c r="E11" s="26">
        <f t="shared" si="0"/>
        <v>280266</v>
      </c>
    </row>
    <row r="12" spans="1:5">
      <c r="A12" s="20" t="s">
        <v>35</v>
      </c>
      <c r="B12" s="21" t="str">
        <f t="shared" si="1"/>
        <v>Res_RY_Kreg</v>
      </c>
      <c r="C12" s="18" t="s">
        <v>5</v>
      </c>
      <c r="D12" s="18" t="s">
        <v>21</v>
      </c>
      <c r="E12" s="26">
        <f t="shared" si="0"/>
        <v>24161</v>
      </c>
    </row>
    <row r="13" spans="1:5">
      <c r="A13" s="20" t="s">
        <v>784</v>
      </c>
      <c r="B13" s="21" t="str">
        <f t="shared" si="1"/>
        <v>Res_RY_Xdi</v>
      </c>
      <c r="C13" s="18" t="s">
        <v>6</v>
      </c>
      <c r="D13" s="18" t="s">
        <v>22</v>
      </c>
      <c r="E13" s="26">
        <f t="shared" si="0"/>
        <v>6022</v>
      </c>
    </row>
    <row r="14" spans="1:5">
      <c r="A14" s="20" t="s">
        <v>785</v>
      </c>
      <c r="B14" s="21" t="str">
        <f t="shared" si="1"/>
        <v>Res_RY_UPa</v>
      </c>
      <c r="C14" s="18" t="s">
        <v>7</v>
      </c>
      <c r="D14" s="18" t="s">
        <v>23</v>
      </c>
      <c r="E14" s="26">
        <f t="shared" si="0"/>
        <v>192904</v>
      </c>
    </row>
    <row r="15" spans="1:5">
      <c r="A15" s="20" t="s">
        <v>36</v>
      </c>
      <c r="B15" s="21" t="str">
        <f t="shared" si="1"/>
        <v>Res_RY_ImMa</v>
      </c>
      <c r="C15" s="18" t="s">
        <v>8</v>
      </c>
      <c r="D15" s="18" t="s">
        <v>24</v>
      </c>
      <c r="E15" s="26">
        <f t="shared" si="0"/>
        <v>3796</v>
      </c>
    </row>
    <row r="16" spans="1:5">
      <c r="A16" s="20" t="s">
        <v>786</v>
      </c>
      <c r="B16" s="21" t="str">
        <f t="shared" si="1"/>
        <v>Res_RY_Xdu</v>
      </c>
      <c r="C16" s="18" t="s">
        <v>9</v>
      </c>
      <c r="D16" s="18" t="s">
        <v>25</v>
      </c>
      <c r="E16" s="26">
        <f t="shared" si="0"/>
        <v>92</v>
      </c>
    </row>
    <row r="17" spans="1:5">
      <c r="A17" s="20" t="s">
        <v>787</v>
      </c>
      <c r="B17" s="21" t="str">
        <f t="shared" si="1"/>
        <v>Res_RY_UGn</v>
      </c>
      <c r="C17" s="18" t="s">
        <v>10</v>
      </c>
      <c r="D17" s="18" t="s">
        <v>26</v>
      </c>
      <c r="E17" s="26">
        <f t="shared" si="0"/>
        <v>10276</v>
      </c>
    </row>
    <row r="18" spans="1:5">
      <c r="A18" s="20" t="s">
        <v>788</v>
      </c>
      <c r="B18" s="21" t="str">
        <f t="shared" si="1"/>
        <v>Res_RY_Rat</v>
      </c>
      <c r="C18" s="18" t="s">
        <v>11</v>
      </c>
      <c r="D18" s="18" t="s">
        <v>27</v>
      </c>
      <c r="E18" s="26">
        <f t="shared" si="0"/>
        <v>0</v>
      </c>
    </row>
    <row r="19" spans="1:5">
      <c r="A19" s="20" t="s">
        <v>789</v>
      </c>
      <c r="B19" s="21" t="str">
        <f t="shared" si="1"/>
        <v>Res_RY_Raa</v>
      </c>
      <c r="C19" s="18" t="s">
        <v>12</v>
      </c>
      <c r="D19" s="18" t="s">
        <v>28</v>
      </c>
      <c r="E19" s="26">
        <f t="shared" si="0"/>
        <v>0</v>
      </c>
    </row>
    <row r="20" spans="1:5">
      <c r="A20" s="20" t="s">
        <v>790</v>
      </c>
      <c r="B20" s="21" t="str">
        <f t="shared" si="1"/>
        <v>Res_RY_RfS</v>
      </c>
      <c r="C20" s="18"/>
      <c r="D20" s="19" t="s">
        <v>29</v>
      </c>
      <c r="E20" s="26">
        <f t="shared" si="0"/>
        <v>103378</v>
      </c>
    </row>
    <row r="21" spans="1:5">
      <c r="A21" s="20" t="s">
        <v>30</v>
      </c>
      <c r="B21" s="21" t="str">
        <f t="shared" si="1"/>
        <v>Res_RY_Skat</v>
      </c>
      <c r="C21" s="18" t="s">
        <v>13</v>
      </c>
      <c r="D21" s="18" t="s">
        <v>30</v>
      </c>
      <c r="E21" s="26">
        <f t="shared" si="0"/>
        <v>22993</v>
      </c>
    </row>
    <row r="22" spans="1:5">
      <c r="A22" s="20" t="s">
        <v>791</v>
      </c>
      <c r="B22" s="21" t="str">
        <f t="shared" si="1"/>
        <v>Res_RY_RP</v>
      </c>
      <c r="C22" s="18"/>
      <c r="D22" s="19" t="s">
        <v>516</v>
      </c>
      <c r="E22" s="26">
        <f t="shared" si="0"/>
        <v>80385</v>
      </c>
    </row>
  </sheetData>
  <sheetProtection algorithmName="SHA-512" hashValue="vuho3zR0bzJAxjAg6q0f6NkKowxy9yMryZbwp8gBLnXXMidM+Yh0/ccQF1+vpYjKk7ZV+waKBLncmKSJuyI1nA==" saltValue="FFVMd32jR+HHHgmsl44Evw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>
    <tabColor theme="4"/>
    <pageSetUpPr fitToPage="1"/>
  </sheetPr>
  <dimension ref="A1:F71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3" width="4" customWidth="1"/>
    <col min="4" max="4" width="5.140625" customWidth="1"/>
    <col min="5" max="5" width="90.140625" customWidth="1"/>
    <col min="6" max="6" width="19.285156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 ht="23.25" customHeight="1">
      <c r="C3" s="135" t="s">
        <v>972</v>
      </c>
      <c r="D3" s="135"/>
      <c r="E3" s="135"/>
      <c r="F3" s="135"/>
    </row>
    <row r="4" spans="1:6" ht="25.5" customHeight="1">
      <c r="C4" s="18"/>
      <c r="D4" s="18"/>
      <c r="E4" s="19"/>
      <c r="F4" s="31" t="s">
        <v>857</v>
      </c>
    </row>
    <row r="5" spans="1:6">
      <c r="A5" s="28" t="s">
        <v>31</v>
      </c>
      <c r="B5" s="20" t="s">
        <v>104</v>
      </c>
      <c r="C5" s="18"/>
      <c r="D5" s="18"/>
      <c r="E5" s="19" t="s">
        <v>43</v>
      </c>
      <c r="F5" s="31"/>
    </row>
    <row r="6" spans="1:6">
      <c r="A6" s="22" t="s">
        <v>792</v>
      </c>
      <c r="B6" s="21" t="str">
        <f>"Bal_"&amp;A6&amp;"_"&amp;$B$5</f>
        <v>Bal_Akac_BO</v>
      </c>
      <c r="C6" s="18" t="s">
        <v>0</v>
      </c>
      <c r="D6" s="18"/>
      <c r="E6" s="18" t="s">
        <v>44</v>
      </c>
      <c r="F6" s="26">
        <f t="shared" ref="F6:F27" si="0">INDEX(sektorData,MATCH("4",SektorGrp,0),MATCH(B6,SektorVar,0))</f>
        <v>1296673</v>
      </c>
    </row>
    <row r="7" spans="1:6">
      <c r="A7" s="22" t="s">
        <v>793</v>
      </c>
      <c r="B7" s="21" t="str">
        <f t="shared" ref="B7:B70" si="1">"Bal_"&amp;A7&amp;"_"&amp;$B$5</f>
        <v>Bal_Agb_BO</v>
      </c>
      <c r="C7" s="18" t="s">
        <v>1</v>
      </c>
      <c r="D7" s="18"/>
      <c r="E7" s="18" t="s">
        <v>45</v>
      </c>
      <c r="F7" s="26">
        <f t="shared" si="0"/>
        <v>0</v>
      </c>
    </row>
    <row r="8" spans="1:6">
      <c r="A8" s="22" t="s">
        <v>460</v>
      </c>
      <c r="B8" s="21" t="str">
        <f t="shared" si="1"/>
        <v>Bal_Atkc_BO</v>
      </c>
      <c r="C8" s="18" t="s">
        <v>2</v>
      </c>
      <c r="D8" s="18"/>
      <c r="E8" s="18" t="s">
        <v>46</v>
      </c>
      <c r="F8" s="26">
        <f t="shared" si="0"/>
        <v>280784</v>
      </c>
    </row>
    <row r="9" spans="1:6">
      <c r="A9" s="22" t="s">
        <v>461</v>
      </c>
      <c r="B9" s="21" t="str">
        <f t="shared" si="1"/>
        <v>Bal_Autd_BO</v>
      </c>
      <c r="C9" s="18" t="s">
        <v>3</v>
      </c>
      <c r="D9" s="18"/>
      <c r="E9" s="18" t="s">
        <v>47</v>
      </c>
      <c r="F9" s="26">
        <f t="shared" si="0"/>
        <v>9</v>
      </c>
    </row>
    <row r="10" spans="1:6">
      <c r="A10" s="22" t="s">
        <v>462</v>
      </c>
      <c r="B10" s="21" t="str">
        <f t="shared" si="1"/>
        <v>Bal_Auta_BO</v>
      </c>
      <c r="C10" s="18" t="s">
        <v>4</v>
      </c>
      <c r="D10" s="18"/>
      <c r="E10" s="18" t="s">
        <v>48</v>
      </c>
      <c r="F10" s="26">
        <f t="shared" si="0"/>
        <v>2047877</v>
      </c>
    </row>
    <row r="11" spans="1:6">
      <c r="A11" s="22" t="s">
        <v>463</v>
      </c>
      <c r="B11" s="21" t="str">
        <f t="shared" si="1"/>
        <v>Bal_Aod_BO</v>
      </c>
      <c r="C11" s="18" t="s">
        <v>5</v>
      </c>
      <c r="D11" s="18"/>
      <c r="E11" s="18" t="s">
        <v>49</v>
      </c>
      <c r="F11" s="26">
        <f t="shared" si="0"/>
        <v>728921</v>
      </c>
    </row>
    <row r="12" spans="1:6">
      <c r="A12" s="22" t="s">
        <v>464</v>
      </c>
      <c r="B12" s="21" t="str">
        <f t="shared" si="1"/>
        <v>Bal_Aoa_BO</v>
      </c>
      <c r="C12" s="18" t="s">
        <v>6</v>
      </c>
      <c r="D12" s="18"/>
      <c r="E12" s="18" t="s">
        <v>50</v>
      </c>
      <c r="F12" s="26">
        <f t="shared" si="0"/>
        <v>0</v>
      </c>
    </row>
    <row r="13" spans="1:6">
      <c r="A13" s="22" t="s">
        <v>794</v>
      </c>
      <c r="B13" s="21" t="str">
        <f t="shared" si="1"/>
        <v>Bal_Aak_BO</v>
      </c>
      <c r="C13" s="18" t="s">
        <v>7</v>
      </c>
      <c r="D13" s="18"/>
      <c r="E13" s="18" t="s">
        <v>51</v>
      </c>
      <c r="F13" s="26">
        <f t="shared" si="0"/>
        <v>130753</v>
      </c>
    </row>
    <row r="14" spans="1:6">
      <c r="A14" s="22" t="s">
        <v>795</v>
      </c>
      <c r="B14" s="21" t="str">
        <f t="shared" si="1"/>
        <v>Bal_Akav_BO</v>
      </c>
      <c r="C14" s="18" t="s">
        <v>8</v>
      </c>
      <c r="D14" s="18"/>
      <c r="E14" s="18" t="s">
        <v>52</v>
      </c>
      <c r="F14" s="26">
        <f t="shared" si="0"/>
        <v>0</v>
      </c>
    </row>
    <row r="15" spans="1:6">
      <c r="A15" s="22" t="s">
        <v>796</v>
      </c>
      <c r="B15" s="21" t="str">
        <f t="shared" si="1"/>
        <v>Bal_Aktv_BO</v>
      </c>
      <c r="C15" s="18" t="s">
        <v>9</v>
      </c>
      <c r="D15" s="18"/>
      <c r="E15" s="18" t="s">
        <v>53</v>
      </c>
      <c r="F15" s="26">
        <f t="shared" si="0"/>
        <v>0</v>
      </c>
    </row>
    <row r="16" spans="1:6">
      <c r="A16" s="22" t="s">
        <v>797</v>
      </c>
      <c r="B16" s="21" t="str">
        <f t="shared" si="1"/>
        <v>Bal_Aatp_BO</v>
      </c>
      <c r="C16" s="18" t="s">
        <v>10</v>
      </c>
      <c r="D16" s="18"/>
      <c r="E16" s="18" t="s">
        <v>54</v>
      </c>
      <c r="F16" s="26">
        <f t="shared" si="0"/>
        <v>153478</v>
      </c>
    </row>
    <row r="17" spans="1:6">
      <c r="A17" s="22" t="s">
        <v>798</v>
      </c>
      <c r="B17" s="21" t="str">
        <f t="shared" si="1"/>
        <v>Bal_Aia_BO</v>
      </c>
      <c r="C17" s="18" t="s">
        <v>11</v>
      </c>
      <c r="D17" s="18"/>
      <c r="E17" s="18" t="s">
        <v>55</v>
      </c>
      <c r="F17" s="26">
        <f t="shared" si="0"/>
        <v>2948</v>
      </c>
    </row>
    <row r="18" spans="1:6">
      <c r="A18" s="22" t="s">
        <v>899</v>
      </c>
      <c r="B18" s="21" t="str">
        <f t="shared" si="1"/>
        <v>Bal_AgbTot_BO</v>
      </c>
      <c r="C18" s="18" t="s">
        <v>12</v>
      </c>
      <c r="D18" s="18"/>
      <c r="E18" s="18" t="s">
        <v>56</v>
      </c>
      <c r="F18" s="26">
        <f t="shared" si="0"/>
        <v>35698</v>
      </c>
    </row>
    <row r="19" spans="1:6">
      <c r="A19" s="22" t="s">
        <v>799</v>
      </c>
      <c r="B19" s="21" t="str">
        <f t="shared" si="1"/>
        <v>Bal_Aie_BO</v>
      </c>
      <c r="C19" s="18"/>
      <c r="D19" s="18" t="s">
        <v>873</v>
      </c>
      <c r="E19" s="18" t="s">
        <v>57</v>
      </c>
      <c r="F19" s="26">
        <f t="shared" si="0"/>
        <v>1582</v>
      </c>
    </row>
    <row r="20" spans="1:6">
      <c r="A20" s="22" t="s">
        <v>800</v>
      </c>
      <c r="B20" s="21" t="str">
        <f t="shared" si="1"/>
        <v>Bal_Ade_BO</v>
      </c>
      <c r="C20" s="18"/>
      <c r="D20" s="18" t="s">
        <v>874</v>
      </c>
      <c r="E20" s="18" t="s">
        <v>58</v>
      </c>
      <c r="F20" s="26">
        <f t="shared" si="0"/>
        <v>31561</v>
      </c>
    </row>
    <row r="21" spans="1:6">
      <c r="A21" s="22" t="s">
        <v>801</v>
      </c>
      <c r="B21" s="21" t="str">
        <f t="shared" si="1"/>
        <v>Bal_Axma_BO</v>
      </c>
      <c r="C21" s="18" t="s">
        <v>13</v>
      </c>
      <c r="D21" s="18"/>
      <c r="E21" s="18" t="s">
        <v>59</v>
      </c>
      <c r="F21" s="26">
        <f t="shared" si="0"/>
        <v>5173</v>
      </c>
    </row>
    <row r="22" spans="1:6">
      <c r="A22" s="22" t="s">
        <v>802</v>
      </c>
      <c r="B22" s="21" t="str">
        <f t="shared" si="1"/>
        <v>Bal_Aas_BO</v>
      </c>
      <c r="C22" s="18" t="s">
        <v>38</v>
      </c>
      <c r="D22" s="18"/>
      <c r="E22" s="18" t="s">
        <v>60</v>
      </c>
      <c r="F22" s="26">
        <f t="shared" si="0"/>
        <v>2476</v>
      </c>
    </row>
    <row r="23" spans="1:6">
      <c r="A23" s="22" t="s">
        <v>805</v>
      </c>
      <c r="B23" s="21" t="str">
        <f t="shared" si="1"/>
        <v>Bal_Aus_BO</v>
      </c>
      <c r="C23" s="18" t="s">
        <v>39</v>
      </c>
      <c r="D23" s="18"/>
      <c r="E23" s="18" t="s">
        <v>61</v>
      </c>
      <c r="F23" s="26">
        <f t="shared" si="0"/>
        <v>2505</v>
      </c>
    </row>
    <row r="24" spans="1:6">
      <c r="A24" s="22" t="s">
        <v>803</v>
      </c>
      <c r="B24" s="21" t="str">
        <f t="shared" si="1"/>
        <v>Bal_Aamb_BO</v>
      </c>
      <c r="C24" s="18" t="s">
        <v>40</v>
      </c>
      <c r="D24" s="18"/>
      <c r="E24" s="18" t="s">
        <v>62</v>
      </c>
      <c r="F24" s="26">
        <f t="shared" si="0"/>
        <v>4832</v>
      </c>
    </row>
    <row r="25" spans="1:6">
      <c r="A25" s="22" t="s">
        <v>804</v>
      </c>
      <c r="B25" s="21" t="str">
        <f t="shared" si="1"/>
        <v>Bal_Axa_BO</v>
      </c>
      <c r="C25" s="18" t="s">
        <v>41</v>
      </c>
      <c r="D25" s="18"/>
      <c r="E25" s="18" t="s">
        <v>63</v>
      </c>
      <c r="F25" s="26">
        <f t="shared" si="0"/>
        <v>56766</v>
      </c>
    </row>
    <row r="26" spans="1:6">
      <c r="A26" s="22" t="s">
        <v>806</v>
      </c>
      <c r="B26" s="21" t="str">
        <f t="shared" si="1"/>
        <v>Bal_Apap_BO</v>
      </c>
      <c r="C26" s="18" t="s">
        <v>42</v>
      </c>
      <c r="D26" s="18"/>
      <c r="E26" s="18" t="s">
        <v>64</v>
      </c>
      <c r="F26" s="26">
        <f t="shared" si="0"/>
        <v>11028</v>
      </c>
    </row>
    <row r="27" spans="1:6">
      <c r="A27" s="22" t="s">
        <v>465</v>
      </c>
      <c r="B27" s="21" t="str">
        <f t="shared" si="1"/>
        <v>Bal_ATot_BO</v>
      </c>
      <c r="C27" s="18"/>
      <c r="D27" s="18"/>
      <c r="E27" s="19" t="s">
        <v>65</v>
      </c>
      <c r="F27" s="26">
        <f t="shared" si="0"/>
        <v>4759921</v>
      </c>
    </row>
    <row r="28" spans="1:6">
      <c r="A28" s="29"/>
      <c r="B28" s="21"/>
      <c r="C28" s="18"/>
      <c r="D28" s="18"/>
      <c r="E28" s="18"/>
      <c r="F28" s="32"/>
    </row>
    <row r="29" spans="1:6">
      <c r="A29" s="29"/>
      <c r="B29" s="21"/>
      <c r="C29" s="18"/>
      <c r="D29" s="18"/>
      <c r="E29" s="19" t="s">
        <v>66</v>
      </c>
      <c r="F29" s="32"/>
    </row>
    <row r="30" spans="1:6">
      <c r="A30" s="29"/>
      <c r="B30" s="21"/>
      <c r="C30" s="18"/>
      <c r="D30" s="18"/>
      <c r="E30" s="18"/>
      <c r="F30" s="32"/>
    </row>
    <row r="31" spans="1:6">
      <c r="A31" s="29"/>
      <c r="B31" s="21"/>
      <c r="C31" s="18"/>
      <c r="D31" s="18"/>
      <c r="E31" s="19" t="s">
        <v>67</v>
      </c>
      <c r="F31" s="32"/>
    </row>
    <row r="32" spans="1:6">
      <c r="A32" s="22" t="s">
        <v>808</v>
      </c>
      <c r="B32" s="21" t="str">
        <f t="shared" si="1"/>
        <v>Bal_PGkc_BO</v>
      </c>
      <c r="C32" s="18" t="s">
        <v>0</v>
      </c>
      <c r="D32" s="18"/>
      <c r="E32" s="18" t="s">
        <v>68</v>
      </c>
      <c r="F32" s="26">
        <f t="shared" ref="F32:F42" si="2">INDEX(sektorData,MATCH("4",SektorGrp,0),MATCH(B32,SektorVar,0))</f>
        <v>156451</v>
      </c>
    </row>
    <row r="33" spans="1:6">
      <c r="A33" s="22" t="s">
        <v>809</v>
      </c>
      <c r="B33" s="21" t="str">
        <f t="shared" si="1"/>
        <v>Bal_PGiag_BO</v>
      </c>
      <c r="C33" s="18" t="s">
        <v>1</v>
      </c>
      <c r="D33" s="18"/>
      <c r="E33" s="18" t="s">
        <v>69</v>
      </c>
      <c r="F33" s="26">
        <f t="shared" si="2"/>
        <v>3492679</v>
      </c>
    </row>
    <row r="34" spans="1:6">
      <c r="A34" s="22" t="s">
        <v>810</v>
      </c>
      <c r="B34" s="21" t="str">
        <f t="shared" si="1"/>
        <v>Bal_PGip_BO</v>
      </c>
      <c r="C34" s="18" t="s">
        <v>2</v>
      </c>
      <c r="D34" s="18"/>
      <c r="E34" s="18" t="s">
        <v>70</v>
      </c>
      <c r="F34" s="26">
        <f t="shared" si="2"/>
        <v>153478</v>
      </c>
    </row>
    <row r="35" spans="1:6">
      <c r="A35" s="22" t="s">
        <v>811</v>
      </c>
      <c r="B35" s="21" t="str">
        <f t="shared" si="1"/>
        <v>Bal_PGuod_BO</v>
      </c>
      <c r="C35" s="18" t="s">
        <v>3</v>
      </c>
      <c r="D35" s="18"/>
      <c r="E35" s="18" t="s">
        <v>71</v>
      </c>
      <c r="F35" s="26">
        <f t="shared" si="2"/>
        <v>0</v>
      </c>
    </row>
    <row r="36" spans="1:6">
      <c r="A36" s="22" t="s">
        <v>812</v>
      </c>
      <c r="B36" s="21" t="str">
        <f t="shared" si="1"/>
        <v>Bal_PGuoa_BO</v>
      </c>
      <c r="C36" s="18" t="s">
        <v>4</v>
      </c>
      <c r="D36" s="18"/>
      <c r="E36" s="18" t="s">
        <v>72</v>
      </c>
      <c r="F36" s="26">
        <f t="shared" si="2"/>
        <v>0</v>
      </c>
    </row>
    <row r="37" spans="1:6">
      <c r="A37" s="22" t="s">
        <v>813</v>
      </c>
      <c r="B37" s="21" t="str">
        <f t="shared" si="1"/>
        <v>Bal_PGxfd_BO</v>
      </c>
      <c r="C37" s="18" t="s">
        <v>5</v>
      </c>
      <c r="D37" s="18"/>
      <c r="E37" s="18" t="s">
        <v>73</v>
      </c>
      <c r="F37" s="26">
        <f t="shared" si="2"/>
        <v>0</v>
      </c>
    </row>
    <row r="38" spans="1:6">
      <c r="A38" s="22" t="s">
        <v>814</v>
      </c>
      <c r="B38" s="21" t="str">
        <f t="shared" si="1"/>
        <v>Bal_PGas_BO</v>
      </c>
      <c r="C38" s="18" t="s">
        <v>6</v>
      </c>
      <c r="D38" s="18"/>
      <c r="E38" s="18" t="s">
        <v>74</v>
      </c>
      <c r="F38" s="26">
        <f t="shared" si="2"/>
        <v>8106</v>
      </c>
    </row>
    <row r="39" spans="1:6">
      <c r="A39" s="22" t="s">
        <v>815</v>
      </c>
      <c r="B39" s="21" t="str">
        <f t="shared" si="1"/>
        <v>Bal_PGmof_BO</v>
      </c>
      <c r="C39" s="18" t="s">
        <v>7</v>
      </c>
      <c r="D39" s="18"/>
      <c r="E39" s="18" t="s">
        <v>75</v>
      </c>
      <c r="F39" s="26">
        <f t="shared" si="2"/>
        <v>0</v>
      </c>
    </row>
    <row r="40" spans="1:6">
      <c r="A40" s="22" t="s">
        <v>816</v>
      </c>
      <c r="B40" s="21" t="str">
        <f t="shared" si="1"/>
        <v>Bal_PGxap_BO</v>
      </c>
      <c r="C40" s="18" t="s">
        <v>8</v>
      </c>
      <c r="D40" s="18"/>
      <c r="E40" s="18" t="s">
        <v>76</v>
      </c>
      <c r="F40" s="26">
        <f t="shared" si="2"/>
        <v>88205</v>
      </c>
    </row>
    <row r="41" spans="1:6">
      <c r="A41" s="22" t="s">
        <v>817</v>
      </c>
      <c r="B41" s="21" t="str">
        <f t="shared" si="1"/>
        <v>Bal_PGpaf_BO</v>
      </c>
      <c r="C41" s="18" t="s">
        <v>9</v>
      </c>
      <c r="D41" s="18"/>
      <c r="E41" s="18" t="s">
        <v>64</v>
      </c>
      <c r="F41" s="26">
        <f t="shared" si="2"/>
        <v>6698</v>
      </c>
    </row>
    <row r="42" spans="1:6">
      <c r="A42" s="22" t="s">
        <v>818</v>
      </c>
      <c r="B42" s="21" t="str">
        <f t="shared" si="1"/>
        <v>Bal_PGTot_BO</v>
      </c>
      <c r="C42" s="18"/>
      <c r="D42" s="18"/>
      <c r="E42" s="19" t="s">
        <v>77</v>
      </c>
      <c r="F42" s="26">
        <f t="shared" si="2"/>
        <v>3905618</v>
      </c>
    </row>
    <row r="43" spans="1:6">
      <c r="A43" s="29"/>
      <c r="B43" s="21"/>
      <c r="C43" s="18"/>
      <c r="D43" s="18"/>
      <c r="E43" s="18"/>
      <c r="F43" s="32"/>
    </row>
    <row r="44" spans="1:6">
      <c r="A44" s="29"/>
      <c r="B44" s="21"/>
      <c r="C44" s="18"/>
      <c r="D44" s="18"/>
      <c r="E44" s="19" t="s">
        <v>78</v>
      </c>
      <c r="F44" s="32"/>
    </row>
    <row r="45" spans="1:6">
      <c r="A45" s="22" t="s">
        <v>819</v>
      </c>
      <c r="B45" s="21" t="str">
        <f t="shared" si="1"/>
        <v>Bal_PHpf_BO</v>
      </c>
      <c r="C45" s="18" t="s">
        <v>10</v>
      </c>
      <c r="D45" s="18"/>
      <c r="E45" s="18" t="s">
        <v>79</v>
      </c>
      <c r="F45" s="26">
        <f t="shared" ref="F45:F50" si="3">INDEX(sektorData,MATCH("4",SektorGrp,0),MATCH(B45,SektorVar,0))</f>
        <v>434</v>
      </c>
    </row>
    <row r="46" spans="1:6">
      <c r="A46" s="22" t="s">
        <v>820</v>
      </c>
      <c r="B46" s="21" t="str">
        <f t="shared" si="1"/>
        <v>Bal_PHus_BO</v>
      </c>
      <c r="C46" s="18" t="s">
        <v>11</v>
      </c>
      <c r="D46" s="18"/>
      <c r="E46" s="18" t="s">
        <v>80</v>
      </c>
      <c r="F46" s="26">
        <f t="shared" si="3"/>
        <v>7712</v>
      </c>
    </row>
    <row r="47" spans="1:6">
      <c r="A47" s="22" t="s">
        <v>821</v>
      </c>
      <c r="B47" s="21" t="str">
        <f t="shared" si="1"/>
        <v>Bal_PHrs_BO</v>
      </c>
      <c r="C47" s="18" t="s">
        <v>12</v>
      </c>
      <c r="D47" s="18"/>
      <c r="E47" s="18" t="s">
        <v>81</v>
      </c>
      <c r="F47" s="26">
        <f t="shared" si="3"/>
        <v>0</v>
      </c>
    </row>
    <row r="48" spans="1:6">
      <c r="A48" s="22" t="s">
        <v>822</v>
      </c>
      <c r="B48" s="21" t="str">
        <f t="shared" si="1"/>
        <v>Bal_PHtg_BO</v>
      </c>
      <c r="C48" s="18" t="s">
        <v>13</v>
      </c>
      <c r="D48" s="18"/>
      <c r="E48" s="18" t="s">
        <v>82</v>
      </c>
      <c r="F48" s="26">
        <f t="shared" si="3"/>
        <v>1303</v>
      </c>
    </row>
    <row r="49" spans="1:6">
      <c r="A49" s="22" t="s">
        <v>823</v>
      </c>
      <c r="B49" s="21" t="str">
        <f t="shared" si="1"/>
        <v>Bal_PHxf_BO</v>
      </c>
      <c r="C49" s="18" t="s">
        <v>38</v>
      </c>
      <c r="D49" s="18"/>
      <c r="E49" s="18" t="s">
        <v>83</v>
      </c>
      <c r="F49" s="26">
        <f t="shared" si="3"/>
        <v>783</v>
      </c>
    </row>
    <row r="50" spans="1:6">
      <c r="A50" s="22" t="s">
        <v>824</v>
      </c>
      <c r="B50" s="21" t="str">
        <f t="shared" si="1"/>
        <v>Bal_PHTot_BO</v>
      </c>
      <c r="C50" s="18"/>
      <c r="D50" s="18"/>
      <c r="E50" s="19" t="s">
        <v>84</v>
      </c>
      <c r="F50" s="26">
        <f t="shared" si="3"/>
        <v>10230</v>
      </c>
    </row>
    <row r="51" spans="1:6">
      <c r="A51" s="29"/>
      <c r="B51" s="21"/>
      <c r="C51" s="18"/>
      <c r="D51" s="18"/>
      <c r="E51" s="18"/>
      <c r="F51" s="32"/>
    </row>
    <row r="52" spans="1:6">
      <c r="A52" s="29"/>
      <c r="B52" s="21"/>
      <c r="C52" s="18"/>
      <c r="D52" s="18"/>
      <c r="E52" s="19" t="s">
        <v>85</v>
      </c>
      <c r="F52" s="32"/>
    </row>
    <row r="53" spans="1:6">
      <c r="A53" s="22" t="s">
        <v>807</v>
      </c>
      <c r="B53" s="21" t="str">
        <f t="shared" si="1"/>
        <v>Bal_Pek_BO</v>
      </c>
      <c r="C53" s="18" t="s">
        <v>39</v>
      </c>
      <c r="D53" s="18"/>
      <c r="E53" s="18" t="s">
        <v>85</v>
      </c>
      <c r="F53" s="26">
        <f>INDEX(sektorData,MATCH("4",SektorGrp,0),MATCH(B53,SektorVar,0))</f>
        <v>7930</v>
      </c>
    </row>
    <row r="54" spans="1:6">
      <c r="A54" s="29"/>
      <c r="B54" s="21"/>
      <c r="C54" s="18"/>
      <c r="D54" s="18"/>
      <c r="E54" s="18"/>
      <c r="F54" s="32"/>
    </row>
    <row r="55" spans="1:6">
      <c r="A55" s="29"/>
      <c r="B55" s="21"/>
      <c r="C55" s="18"/>
      <c r="D55" s="18"/>
      <c r="E55" s="19" t="s">
        <v>86</v>
      </c>
      <c r="F55" s="32"/>
    </row>
    <row r="56" spans="1:6">
      <c r="A56" s="22" t="s">
        <v>825</v>
      </c>
      <c r="B56" s="21" t="str">
        <f t="shared" si="1"/>
        <v>Bal_PEaag_BO</v>
      </c>
      <c r="C56" s="18" t="s">
        <v>40</v>
      </c>
      <c r="D56" s="18"/>
      <c r="E56" s="18" t="s">
        <v>87</v>
      </c>
      <c r="F56" s="26">
        <f t="shared" ref="F56:F71" si="4">INDEX(sektorData,MATCH("4",SektorGrp,0),MATCH(B56,SektorVar,0))</f>
        <v>205737</v>
      </c>
    </row>
    <row r="57" spans="1:6">
      <c r="A57" s="22" t="s">
        <v>826</v>
      </c>
      <c r="B57" s="21" t="str">
        <f t="shared" si="1"/>
        <v>Bal_PEoe_BO</v>
      </c>
      <c r="C57" s="18" t="s">
        <v>41</v>
      </c>
      <c r="D57" s="18"/>
      <c r="E57" s="18" t="s">
        <v>88</v>
      </c>
      <c r="F57" s="26">
        <f t="shared" si="4"/>
        <v>0</v>
      </c>
    </row>
    <row r="58" spans="1:6">
      <c r="A58" s="22" t="s">
        <v>827</v>
      </c>
      <c r="B58" s="21" t="str">
        <f t="shared" si="1"/>
        <v>Bal_PEav_BO</v>
      </c>
      <c r="C58" s="18" t="s">
        <v>42</v>
      </c>
      <c r="D58" s="18"/>
      <c r="E58" s="18" t="s">
        <v>89</v>
      </c>
      <c r="F58" s="26">
        <f t="shared" si="4"/>
        <v>2730</v>
      </c>
    </row>
    <row r="59" spans="1:6">
      <c r="A59" s="22" t="s">
        <v>828</v>
      </c>
      <c r="B59" s="21" t="str">
        <f t="shared" si="1"/>
        <v>Bal_PEo_BO</v>
      </c>
      <c r="C59" s="18"/>
      <c r="D59" s="18" t="s">
        <v>875</v>
      </c>
      <c r="E59" s="18" t="s">
        <v>90</v>
      </c>
      <c r="F59" s="26">
        <f t="shared" si="4"/>
        <v>770</v>
      </c>
    </row>
    <row r="60" spans="1:6">
      <c r="A60" s="22" t="s">
        <v>829</v>
      </c>
      <c r="B60" s="21" t="str">
        <f t="shared" si="1"/>
        <v>Bal_PEavu_BO</v>
      </c>
      <c r="C60" s="18"/>
      <c r="D60" s="18" t="s">
        <v>876</v>
      </c>
      <c r="E60" s="18" t="s">
        <v>91</v>
      </c>
      <c r="F60" s="26">
        <f t="shared" si="4"/>
        <v>0</v>
      </c>
    </row>
    <row r="61" spans="1:6">
      <c r="A61" s="22" t="s">
        <v>830</v>
      </c>
      <c r="B61" s="21" t="str">
        <f t="shared" si="1"/>
        <v>Bal_PEavs_BO</v>
      </c>
      <c r="C61" s="18"/>
      <c r="D61" s="18" t="s">
        <v>877</v>
      </c>
      <c r="E61" s="18" t="s">
        <v>92</v>
      </c>
      <c r="F61" s="26">
        <f t="shared" si="4"/>
        <v>1960</v>
      </c>
    </row>
    <row r="62" spans="1:6">
      <c r="A62" s="22" t="s">
        <v>831</v>
      </c>
      <c r="B62" s="21" t="str">
        <f t="shared" si="1"/>
        <v>Bal_PEavo_BO</v>
      </c>
      <c r="C62" s="18"/>
      <c r="D62" s="18" t="s">
        <v>878</v>
      </c>
      <c r="E62" s="18" t="s">
        <v>93</v>
      </c>
      <c r="F62" s="26">
        <f t="shared" si="4"/>
        <v>0</v>
      </c>
    </row>
    <row r="63" spans="1:6">
      <c r="A63" s="22" t="s">
        <v>832</v>
      </c>
      <c r="B63" s="21" t="str">
        <f t="shared" si="1"/>
        <v>Bal_PExv_BO</v>
      </c>
      <c r="C63" s="18"/>
      <c r="D63" s="18" t="s">
        <v>879</v>
      </c>
      <c r="E63" s="18" t="s">
        <v>94</v>
      </c>
      <c r="F63" s="26">
        <f t="shared" si="4"/>
        <v>0</v>
      </c>
    </row>
    <row r="64" spans="1:6">
      <c r="A64" s="22" t="s">
        <v>833</v>
      </c>
      <c r="B64" s="21" t="str">
        <f t="shared" si="1"/>
        <v>Bal_PExr_BO</v>
      </c>
      <c r="C64" s="18" t="s">
        <v>102</v>
      </c>
      <c r="D64" s="18"/>
      <c r="E64" s="18" t="s">
        <v>95</v>
      </c>
      <c r="F64" s="26">
        <f t="shared" si="4"/>
        <v>92594</v>
      </c>
    </row>
    <row r="65" spans="1:6">
      <c r="A65" s="22" t="s">
        <v>834</v>
      </c>
      <c r="B65" s="21" t="str">
        <f t="shared" si="1"/>
        <v>Bal_PElr_BO</v>
      </c>
      <c r="C65" s="18"/>
      <c r="D65" s="18" t="s">
        <v>880</v>
      </c>
      <c r="E65" s="18" t="s">
        <v>110</v>
      </c>
      <c r="F65" s="26">
        <f t="shared" si="4"/>
        <v>0</v>
      </c>
    </row>
    <row r="66" spans="1:6">
      <c r="A66" s="22" t="s">
        <v>835</v>
      </c>
      <c r="B66" s="21" t="str">
        <f t="shared" si="1"/>
        <v>Bal_PEvr_BO</v>
      </c>
      <c r="C66" s="18"/>
      <c r="D66" s="18" t="s">
        <v>881</v>
      </c>
      <c r="E66" s="18" t="s">
        <v>96</v>
      </c>
      <c r="F66" s="26">
        <f t="shared" si="4"/>
        <v>0</v>
      </c>
    </row>
    <row r="67" spans="1:6">
      <c r="A67" s="22" t="s">
        <v>836</v>
      </c>
      <c r="B67" s="21" t="str">
        <f t="shared" si="1"/>
        <v>Bal_PErs_BO</v>
      </c>
      <c r="C67" s="18"/>
      <c r="D67" s="18" t="s">
        <v>882</v>
      </c>
      <c r="E67" s="18" t="s">
        <v>97</v>
      </c>
      <c r="F67" s="26">
        <f t="shared" si="4"/>
        <v>0</v>
      </c>
    </row>
    <row r="68" spans="1:6">
      <c r="A68" s="22" t="s">
        <v>837</v>
      </c>
      <c r="B68" s="21" t="str">
        <f t="shared" si="1"/>
        <v>Bal_PExs_BO</v>
      </c>
      <c r="C68" s="18"/>
      <c r="D68" s="18" t="s">
        <v>883</v>
      </c>
      <c r="E68" s="18" t="s">
        <v>98</v>
      </c>
      <c r="F68" s="26">
        <f t="shared" si="4"/>
        <v>92594</v>
      </c>
    </row>
    <row r="69" spans="1:6">
      <c r="A69" s="22" t="s">
        <v>838</v>
      </c>
      <c r="B69" s="21" t="str">
        <f t="shared" si="1"/>
        <v>Bal_PEou_BO</v>
      </c>
      <c r="C69" s="18" t="s">
        <v>103</v>
      </c>
      <c r="D69" s="18"/>
      <c r="E69" s="18" t="s">
        <v>99</v>
      </c>
      <c r="F69" s="26">
        <f t="shared" si="4"/>
        <v>535082</v>
      </c>
    </row>
    <row r="70" spans="1:6">
      <c r="A70" s="22" t="s">
        <v>839</v>
      </c>
      <c r="B70" s="21" t="str">
        <f t="shared" si="1"/>
        <v>Bal_PEekTot_BO</v>
      </c>
      <c r="C70" s="18"/>
      <c r="D70" s="18"/>
      <c r="E70" s="19" t="s">
        <v>100</v>
      </c>
      <c r="F70" s="26">
        <f t="shared" si="4"/>
        <v>836142</v>
      </c>
    </row>
    <row r="71" spans="1:6">
      <c r="A71" s="22" t="s">
        <v>469</v>
      </c>
      <c r="B71" s="21" t="str">
        <f t="shared" ref="B71" si="5">"Bal_"&amp;A71&amp;"_"&amp;$B$5</f>
        <v>Bal_PTot_BO</v>
      </c>
      <c r="C71" s="18"/>
      <c r="D71" s="18"/>
      <c r="E71" s="19" t="s">
        <v>101</v>
      </c>
      <c r="F71" s="26">
        <f t="shared" si="4"/>
        <v>4759921</v>
      </c>
    </row>
  </sheetData>
  <sheetProtection algorithmName="SHA-512" hashValue="w4QdgCjd0zxjd3b2lZ2z6X8AzWD5ykgRtVQ90qQ0KljwS1OMnzKMiq5lTLrzGU/6hzL971lHeUc1aboOyqwWGw==" saltValue="VBvwIp+EgtEiOYR5VW7jkw==" spinCount="100000" sheet="1" objects="1" scenarios="1"/>
  <mergeCells count="2">
    <mergeCell ref="C3:F3"/>
    <mergeCell ref="C1:E1"/>
  </mergeCells>
  <hyperlinks>
    <hyperlink ref="C1:D1" location="Indholdsfortegnelse!A1" display="Tilbage til indholdsfortegnelsen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 scaleWithDoc="0" alignWithMargins="0">
    <oddHeader>&amp;C&amp;G</odd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>
    <tabColor theme="4"/>
  </sheetPr>
  <dimension ref="A1:E21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9.85546875" hidden="1" customWidth="1"/>
    <col min="3" max="3" width="4.7109375" customWidth="1"/>
    <col min="4" max="4" width="68.5703125" customWidth="1"/>
    <col min="5" max="5" width="12.1406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 ht="23.25" customHeight="1">
      <c r="C3" s="130" t="s">
        <v>971</v>
      </c>
      <c r="D3" s="130"/>
      <c r="E3" s="130"/>
    </row>
    <row r="4" spans="1:5" ht="25.5" customHeight="1">
      <c r="A4" s="28" t="s">
        <v>31</v>
      </c>
      <c r="B4" s="20" t="s">
        <v>432</v>
      </c>
      <c r="C4" s="49"/>
      <c r="D4" s="3"/>
      <c r="E4" s="31" t="s">
        <v>778</v>
      </c>
    </row>
    <row r="5" spans="1:5">
      <c r="A5" s="28"/>
      <c r="B5" s="20"/>
      <c r="C5" s="49"/>
      <c r="D5" s="50" t="s">
        <v>416</v>
      </c>
      <c r="E5" s="31"/>
    </row>
    <row r="6" spans="1:5">
      <c r="A6" s="22" t="s">
        <v>433</v>
      </c>
      <c r="B6" s="21" t="str">
        <f>"NoEf_"&amp;A6&amp;"_"&amp;$B$4</f>
        <v>NoEf_EvFg_Evf</v>
      </c>
      <c r="C6" s="49" t="s">
        <v>418</v>
      </c>
      <c r="D6" s="49" t="s">
        <v>421</v>
      </c>
      <c r="E6" s="26">
        <f>INDEX(sektorData,MATCH("4",SektorGrp,0),MATCH(B6,SektorVar,0))</f>
        <v>203032</v>
      </c>
    </row>
    <row r="7" spans="1:5">
      <c r="A7" s="22" t="s">
        <v>434</v>
      </c>
      <c r="B7" s="21" t="str">
        <f t="shared" ref="B7:B16" si="0">"NoEf_"&amp;A7&amp;"_"&amp;$B$4</f>
        <v>NoEf_EvTR_Evf</v>
      </c>
      <c r="C7" s="49" t="s">
        <v>417</v>
      </c>
      <c r="D7" s="49" t="s">
        <v>422</v>
      </c>
      <c r="E7" s="26">
        <f>INDEX(sektorData,MATCH("4",SektorGrp,0),MATCH(B7,SektorVar,0))</f>
        <v>120309</v>
      </c>
    </row>
    <row r="8" spans="1:5">
      <c r="A8" s="22" t="s">
        <v>435</v>
      </c>
      <c r="B8" s="21" t="str">
        <f t="shared" si="0"/>
        <v>NoEf_EvTK_Evf</v>
      </c>
      <c r="C8" s="49" t="s">
        <v>419</v>
      </c>
      <c r="D8" s="49" t="s">
        <v>423</v>
      </c>
      <c r="E8" s="26">
        <f>INDEX(sektorData,MATCH("4",SektorGrp,0),MATCH(B8,SektorVar,0))</f>
        <v>2313</v>
      </c>
    </row>
    <row r="9" spans="1:5">
      <c r="A9" s="22" t="s">
        <v>436</v>
      </c>
      <c r="B9" s="21" t="str">
        <f t="shared" si="0"/>
        <v>NoEf_EvX_Evf</v>
      </c>
      <c r="C9" s="49" t="s">
        <v>420</v>
      </c>
      <c r="D9" s="49" t="s">
        <v>424</v>
      </c>
      <c r="E9" s="26">
        <f>INDEX(sektorData,MATCH("4",SektorGrp,0),MATCH(B9,SektorVar,0))</f>
        <v>161985</v>
      </c>
    </row>
    <row r="10" spans="1:5">
      <c r="A10" s="22" t="s">
        <v>437</v>
      </c>
      <c r="B10" s="21" t="str">
        <f t="shared" si="0"/>
        <v>NoEf_EvTot_Evf</v>
      </c>
      <c r="C10" s="49"/>
      <c r="D10" s="50" t="s">
        <v>214</v>
      </c>
      <c r="E10" s="26">
        <f>INDEX(sektorData,MATCH("4",SektorGrp,0),MATCH(B10,SektorVar,0))</f>
        <v>487639</v>
      </c>
    </row>
    <row r="11" spans="1:5">
      <c r="A11" s="31"/>
      <c r="B11" s="21"/>
      <c r="C11" s="49"/>
      <c r="D11" s="49"/>
      <c r="E11" s="32"/>
    </row>
    <row r="12" spans="1:5">
      <c r="A12" s="31"/>
      <c r="B12" s="21"/>
      <c r="C12" s="49"/>
      <c r="D12" s="50" t="s">
        <v>425</v>
      </c>
      <c r="E12" s="32"/>
    </row>
    <row r="13" spans="1:5">
      <c r="A13" s="22" t="s">
        <v>438</v>
      </c>
      <c r="B13" s="21" t="str">
        <f t="shared" si="0"/>
        <v>NoEf_XFAuk_Evf</v>
      </c>
      <c r="C13" s="49" t="s">
        <v>426</v>
      </c>
      <c r="D13" s="49" t="s">
        <v>429</v>
      </c>
      <c r="E13" s="26">
        <f>INDEX(sektorData,MATCH("4",SektorGrp,0),MATCH(B13,SektorVar,0))</f>
        <v>0</v>
      </c>
    </row>
    <row r="14" spans="1:5">
      <c r="A14" s="22" t="s">
        <v>439</v>
      </c>
      <c r="B14" s="21" t="str">
        <f t="shared" si="0"/>
        <v>NoEf_XFAust_Evf</v>
      </c>
      <c r="C14" s="49" t="s">
        <v>427</v>
      </c>
      <c r="D14" s="49" t="s">
        <v>430</v>
      </c>
      <c r="E14" s="26">
        <f>INDEX(sektorData,MATCH("4",SektorGrp,0),MATCH(B14,SektorVar,0))</f>
        <v>0</v>
      </c>
    </row>
    <row r="15" spans="1:5">
      <c r="A15" s="22" t="s">
        <v>440</v>
      </c>
      <c r="B15" s="21" t="str">
        <f t="shared" si="0"/>
        <v>NoEf_XFAX_Evf</v>
      </c>
      <c r="C15" s="49" t="s">
        <v>428</v>
      </c>
      <c r="D15" s="49" t="s">
        <v>431</v>
      </c>
      <c r="E15" s="26">
        <f>INDEX(sektorData,MATCH("4",SektorGrp,0),MATCH(B15,SektorVar,0))</f>
        <v>1363</v>
      </c>
    </row>
    <row r="16" spans="1:5">
      <c r="A16" s="22" t="s">
        <v>441</v>
      </c>
      <c r="B16" s="21" t="str">
        <f t="shared" si="0"/>
        <v>NoEf_XFATot_Evf</v>
      </c>
      <c r="C16" s="49"/>
      <c r="D16" s="50" t="s">
        <v>214</v>
      </c>
      <c r="E16" s="26">
        <f>INDEX(sektorData,MATCH("4",SektorGrp,0),MATCH(B16,SektorVar,0))</f>
        <v>1363</v>
      </c>
    </row>
    <row r="17" spans="3:5">
      <c r="C17" s="51"/>
      <c r="D17" s="52"/>
      <c r="E17" s="53"/>
    </row>
    <row r="18" spans="3:5">
      <c r="C18" s="51"/>
      <c r="D18" s="51"/>
      <c r="E18" s="43"/>
    </row>
    <row r="19" spans="3:5">
      <c r="C19" s="51"/>
      <c r="D19" s="51"/>
      <c r="E19" s="43"/>
    </row>
    <row r="20" spans="3:5">
      <c r="C20" s="51"/>
      <c r="D20" s="51"/>
      <c r="E20" s="43"/>
    </row>
    <row r="21" spans="3:5">
      <c r="C21" s="51"/>
      <c r="D21" s="51"/>
      <c r="E21" s="43"/>
    </row>
  </sheetData>
  <sheetProtection algorithmName="SHA-512" hashValue="fwf8d21tIQHkfnMm/CTQIWhj5+JXRTQDuFMDy1trJFcSjoAmqF7f9yTtDadt3Ev5jyfsWn2WzuKjyk9vWQUGvA==" saltValue="72Z/XtGrrhfeCuNUeXlDSg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>
    <tabColor theme="2"/>
  </sheetPr>
  <dimension ref="A1:E25"/>
  <sheetViews>
    <sheetView showGridLines="0" topLeftCell="C1" zoomScaleNormal="100" workbookViewId="0">
      <selection activeCell="D4" sqref="D4:E4"/>
    </sheetView>
  </sheetViews>
  <sheetFormatPr defaultColWidth="11.42578125" defaultRowHeight="15"/>
  <cols>
    <col min="1" max="1" width="12.85546875" hidden="1" customWidth="1"/>
    <col min="2" max="2" width="13.7109375" hidden="1" customWidth="1"/>
    <col min="3" max="3" width="12.5703125" customWidth="1"/>
    <col min="4" max="4" width="66.85546875" customWidth="1"/>
    <col min="5" max="5" width="16.57031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>
      <c r="C3" s="91" t="s">
        <v>1111</v>
      </c>
      <c r="D3" s="164" t="s">
        <v>1592</v>
      </c>
      <c r="E3" s="164"/>
    </row>
    <row r="4" spans="1:5">
      <c r="C4" s="92" t="s">
        <v>1110</v>
      </c>
      <c r="D4" s="165">
        <f>INDEX(Gr13Data,MATCH($D$3,Gr13Navn,0),MATCH(C4,Gr13Var,0))</f>
        <v>6860</v>
      </c>
      <c r="E4" s="165"/>
    </row>
    <row r="6" spans="1:5" ht="23.25" customHeight="1">
      <c r="C6" s="130" t="s">
        <v>1112</v>
      </c>
      <c r="D6" s="130"/>
      <c r="E6" s="130"/>
    </row>
    <row r="7" spans="1:5" ht="33.75" customHeight="1">
      <c r="A7" s="27" t="s">
        <v>31</v>
      </c>
      <c r="B7" s="22" t="s">
        <v>37</v>
      </c>
      <c r="C7" s="23"/>
      <c r="D7" s="24"/>
      <c r="E7" s="25" t="s">
        <v>937</v>
      </c>
    </row>
    <row r="8" spans="1:5">
      <c r="A8" s="20" t="s">
        <v>32</v>
      </c>
      <c r="B8" s="21" t="str">
        <f>"Res_"&amp;$B$7&amp;"_"&amp;A8</f>
        <v>Res_RY_Rind</v>
      </c>
      <c r="C8" s="18" t="s">
        <v>0</v>
      </c>
      <c r="D8" s="18" t="s">
        <v>14</v>
      </c>
      <c r="E8" s="26">
        <f t="shared" ref="E8:E25" si="0">INDEX(Gr13Data,MATCH($D$3,Gr13Navn,0),MATCH(B8,Gr13Var,0))</f>
        <v>167516</v>
      </c>
    </row>
    <row r="9" spans="1:5">
      <c r="A9" s="20" t="s">
        <v>33</v>
      </c>
      <c r="B9" s="21" t="str">
        <f t="shared" ref="B9:B25" si="1">"Res_"&amp;$B$7&amp;"_"&amp;A9</f>
        <v>Res_RY_Rudg</v>
      </c>
      <c r="C9" s="18" t="s">
        <v>1</v>
      </c>
      <c r="D9" s="18" t="s">
        <v>15</v>
      </c>
      <c r="E9" s="26">
        <f t="shared" si="0"/>
        <v>21383</v>
      </c>
    </row>
    <row r="10" spans="1:5">
      <c r="A10" s="20" t="s">
        <v>780</v>
      </c>
      <c r="B10" s="21" t="str">
        <f t="shared" si="1"/>
        <v>Res_RY_TotR</v>
      </c>
      <c r="C10" s="18"/>
      <c r="D10" s="19" t="s">
        <v>16</v>
      </c>
      <c r="E10" s="26">
        <f t="shared" si="0"/>
        <v>146133</v>
      </c>
    </row>
    <row r="11" spans="1:5">
      <c r="A11" s="20" t="s">
        <v>34</v>
      </c>
      <c r="B11" s="21" t="str">
        <f t="shared" si="1"/>
        <v>Res_RY_UdAk</v>
      </c>
      <c r="C11" s="18" t="s">
        <v>2</v>
      </c>
      <c r="D11" s="18" t="s">
        <v>17</v>
      </c>
      <c r="E11" s="26">
        <f t="shared" si="0"/>
        <v>3874</v>
      </c>
    </row>
    <row r="12" spans="1:5">
      <c r="A12" s="20" t="s">
        <v>781</v>
      </c>
      <c r="B12" s="21" t="str">
        <f t="shared" si="1"/>
        <v>Res_RY_GPi</v>
      </c>
      <c r="C12" s="18" t="s">
        <v>3</v>
      </c>
      <c r="D12" s="18" t="s">
        <v>18</v>
      </c>
      <c r="E12" s="26">
        <f t="shared" si="0"/>
        <v>107222</v>
      </c>
    </row>
    <row r="13" spans="1:5">
      <c r="A13" s="20" t="s">
        <v>782</v>
      </c>
      <c r="B13" s="21" t="str">
        <f t="shared" si="1"/>
        <v>Res_RY_GPu</v>
      </c>
      <c r="C13" s="18" t="s">
        <v>4</v>
      </c>
      <c r="D13" s="18" t="s">
        <v>19</v>
      </c>
      <c r="E13" s="26">
        <f t="shared" si="0"/>
        <v>5248</v>
      </c>
    </row>
    <row r="14" spans="1:5">
      <c r="A14" s="20" t="s">
        <v>783</v>
      </c>
      <c r="B14" s="21" t="str">
        <f t="shared" si="1"/>
        <v>Res_RY_RGTot</v>
      </c>
      <c r="C14" s="18"/>
      <c r="D14" s="19" t="s">
        <v>20</v>
      </c>
      <c r="E14" s="26">
        <f t="shared" si="0"/>
        <v>251981</v>
      </c>
    </row>
    <row r="15" spans="1:5">
      <c r="A15" s="20" t="s">
        <v>35</v>
      </c>
      <c r="B15" s="21" t="str">
        <f t="shared" si="1"/>
        <v>Res_RY_Kreg</v>
      </c>
      <c r="C15" s="18" t="s">
        <v>5</v>
      </c>
      <c r="D15" s="18" t="s">
        <v>21</v>
      </c>
      <c r="E15" s="26">
        <f t="shared" si="0"/>
        <v>38366</v>
      </c>
    </row>
    <row r="16" spans="1:5">
      <c r="A16" s="20" t="s">
        <v>784</v>
      </c>
      <c r="B16" s="21" t="str">
        <f t="shared" si="1"/>
        <v>Res_RY_Xdi</v>
      </c>
      <c r="C16" s="18" t="s">
        <v>6</v>
      </c>
      <c r="D16" s="18" t="s">
        <v>22</v>
      </c>
      <c r="E16" s="26">
        <f t="shared" si="0"/>
        <v>974</v>
      </c>
    </row>
    <row r="17" spans="1:5">
      <c r="A17" s="20" t="s">
        <v>785</v>
      </c>
      <c r="B17" s="21" t="str">
        <f t="shared" si="1"/>
        <v>Res_RY_UPa</v>
      </c>
      <c r="C17" s="18" t="s">
        <v>7</v>
      </c>
      <c r="D17" s="18" t="s">
        <v>23</v>
      </c>
      <c r="E17" s="26">
        <f t="shared" si="0"/>
        <v>153036</v>
      </c>
    </row>
    <row r="18" spans="1:5">
      <c r="A18" s="20" t="s">
        <v>36</v>
      </c>
      <c r="B18" s="21" t="str">
        <f t="shared" si="1"/>
        <v>Res_RY_ImMa</v>
      </c>
      <c r="C18" s="18" t="s">
        <v>8</v>
      </c>
      <c r="D18" s="18" t="s">
        <v>24</v>
      </c>
      <c r="E18" s="26">
        <f t="shared" si="0"/>
        <v>8353</v>
      </c>
    </row>
    <row r="19" spans="1:5">
      <c r="A19" s="20" t="s">
        <v>786</v>
      </c>
      <c r="B19" s="21" t="str">
        <f t="shared" si="1"/>
        <v>Res_RY_Xdu</v>
      </c>
      <c r="C19" s="18" t="s">
        <v>9</v>
      </c>
      <c r="D19" s="18" t="s">
        <v>25</v>
      </c>
      <c r="E19" s="26">
        <f t="shared" si="0"/>
        <v>224</v>
      </c>
    </row>
    <row r="20" spans="1:5">
      <c r="A20" s="20" t="s">
        <v>787</v>
      </c>
      <c r="B20" s="21" t="str">
        <f t="shared" si="1"/>
        <v>Res_RY_UGn</v>
      </c>
      <c r="C20" s="18" t="s">
        <v>10</v>
      </c>
      <c r="D20" s="18" t="s">
        <v>26</v>
      </c>
      <c r="E20" s="26">
        <f t="shared" si="0"/>
        <v>-5663</v>
      </c>
    </row>
    <row r="21" spans="1:5">
      <c r="A21" s="20" t="s">
        <v>788</v>
      </c>
      <c r="B21" s="21" t="str">
        <f t="shared" si="1"/>
        <v>Res_RY_Rat</v>
      </c>
      <c r="C21" s="18" t="s">
        <v>11</v>
      </c>
      <c r="D21" s="18" t="s">
        <v>27</v>
      </c>
      <c r="E21" s="26">
        <f t="shared" si="0"/>
        <v>6253</v>
      </c>
    </row>
    <row r="22" spans="1:5">
      <c r="A22" s="20" t="s">
        <v>789</v>
      </c>
      <c r="B22" s="21" t="str">
        <f t="shared" si="1"/>
        <v>Res_RY_Raa</v>
      </c>
      <c r="C22" s="18" t="s">
        <v>12</v>
      </c>
      <c r="D22" s="18" t="s">
        <v>28</v>
      </c>
      <c r="E22" s="26">
        <f t="shared" si="0"/>
        <v>0</v>
      </c>
    </row>
    <row r="23" spans="1:5">
      <c r="A23" s="20" t="s">
        <v>790</v>
      </c>
      <c r="B23" s="21" t="str">
        <f t="shared" si="1"/>
        <v>Res_RY_RfS</v>
      </c>
      <c r="C23" s="18"/>
      <c r="D23" s="19" t="s">
        <v>29</v>
      </c>
      <c r="E23" s="26">
        <f t="shared" si="0"/>
        <v>141624</v>
      </c>
    </row>
    <row r="24" spans="1:5">
      <c r="A24" s="20" t="s">
        <v>30</v>
      </c>
      <c r="B24" s="21" t="str">
        <f t="shared" si="1"/>
        <v>Res_RY_Skat</v>
      </c>
      <c r="C24" s="18" t="s">
        <v>13</v>
      </c>
      <c r="D24" s="18" t="s">
        <v>30</v>
      </c>
      <c r="E24" s="26">
        <f t="shared" si="0"/>
        <v>31352</v>
      </c>
    </row>
    <row r="25" spans="1:5">
      <c r="A25" s="20" t="s">
        <v>791</v>
      </c>
      <c r="B25" s="21" t="str">
        <f t="shared" si="1"/>
        <v>Res_RY_RP</v>
      </c>
      <c r="C25" s="18"/>
      <c r="D25" s="19" t="s">
        <v>516</v>
      </c>
      <c r="E25" s="26">
        <f t="shared" si="0"/>
        <v>110272</v>
      </c>
    </row>
  </sheetData>
  <sheetProtection algorithmName="SHA-512" hashValue="ANFmA9RMAw/2Ci0lVnLR+ST0qQ9QZq6aYZ3zBAZDx94YcMf0fiiJq3hG5AMnbd0k9w0nH6AqiP3A0P5kd3Zlhg==" saltValue="AUVyhVDCiHjjJeXRFACRdg==" spinCount="100000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'Data gruppe 1-3'!$C$2:$C$50</xm:f>
          </x14:formula1>
          <xm:sqref>D3:E3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>
    <tabColor theme="2"/>
    <pageSetUpPr fitToPage="1"/>
  </sheetPr>
  <dimension ref="A1:F74"/>
  <sheetViews>
    <sheetView showGridLines="0" topLeftCell="C1" zoomScaleNormal="100" workbookViewId="0">
      <selection activeCell="E4" sqref="E4:F4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4" width="7" customWidth="1"/>
    <col min="5" max="5" width="90.140625" customWidth="1"/>
    <col min="6" max="6" width="19.285156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>
      <c r="C3" s="160" t="s">
        <v>1111</v>
      </c>
      <c r="D3" s="160"/>
      <c r="E3" s="164" t="s">
        <v>1591</v>
      </c>
      <c r="F3" s="164"/>
    </row>
    <row r="4" spans="1:6">
      <c r="C4" s="166" t="s">
        <v>1110</v>
      </c>
      <c r="D4" s="166"/>
      <c r="E4" s="165">
        <f>INDEX(Gr13Data,MATCH($E$3,Gr13Navn,0),MATCH(C4,Gr13Var,0))</f>
        <v>5301</v>
      </c>
      <c r="F4" s="165"/>
    </row>
    <row r="6" spans="1:6" ht="23.25" customHeight="1">
      <c r="C6" s="135" t="s">
        <v>1113</v>
      </c>
      <c r="D6" s="135"/>
      <c r="E6" s="135"/>
      <c r="F6" s="135"/>
    </row>
    <row r="7" spans="1:6" ht="25.5" customHeight="1">
      <c r="C7" s="18"/>
      <c r="D7" s="18"/>
      <c r="E7" s="19"/>
      <c r="F7" s="31" t="s">
        <v>857</v>
      </c>
    </row>
    <row r="8" spans="1:6">
      <c r="A8" s="28" t="s">
        <v>31</v>
      </c>
      <c r="B8" s="20" t="s">
        <v>104</v>
      </c>
      <c r="C8" s="18"/>
      <c r="D8" s="18"/>
      <c r="E8" s="19" t="s">
        <v>43</v>
      </c>
      <c r="F8" s="31"/>
    </row>
    <row r="9" spans="1:6">
      <c r="A9" s="22" t="s">
        <v>792</v>
      </c>
      <c r="B9" s="21" t="str">
        <f>"Bal_"&amp;A9&amp;"_"&amp;$B$8</f>
        <v>Bal_Akac_BO</v>
      </c>
      <c r="C9" s="18" t="s">
        <v>0</v>
      </c>
      <c r="D9" s="18"/>
      <c r="E9" s="18" t="s">
        <v>44</v>
      </c>
      <c r="F9" s="26">
        <f t="shared" ref="F9:F30" si="0">INDEX(Gr13Data,MATCH($E$3,Gr13Navn,0),MATCH(B9,Gr13Var,0))</f>
        <v>8386781</v>
      </c>
    </row>
    <row r="10" spans="1:6">
      <c r="A10" s="22" t="s">
        <v>793</v>
      </c>
      <c r="B10" s="21" t="str">
        <f t="shared" ref="B10:B73" si="1">"Bal_"&amp;A10&amp;"_"&amp;$B$8</f>
        <v>Bal_Agb_BO</v>
      </c>
      <c r="C10" s="18" t="s">
        <v>1</v>
      </c>
      <c r="D10" s="18"/>
      <c r="E10" s="18" t="s">
        <v>45</v>
      </c>
      <c r="F10" s="26">
        <f t="shared" si="0"/>
        <v>0</v>
      </c>
    </row>
    <row r="11" spans="1:6">
      <c r="A11" s="22" t="s">
        <v>460</v>
      </c>
      <c r="B11" s="21" t="str">
        <f t="shared" si="1"/>
        <v>Bal_Atkc_BO</v>
      </c>
      <c r="C11" s="18" t="s">
        <v>2</v>
      </c>
      <c r="D11" s="18"/>
      <c r="E11" s="18" t="s">
        <v>46</v>
      </c>
      <c r="F11" s="26">
        <f t="shared" si="0"/>
        <v>2454331</v>
      </c>
    </row>
    <row r="12" spans="1:6">
      <c r="A12" s="22" t="s">
        <v>461</v>
      </c>
      <c r="B12" s="21" t="str">
        <f t="shared" si="1"/>
        <v>Bal_Autd_BO</v>
      </c>
      <c r="C12" s="18" t="s">
        <v>3</v>
      </c>
      <c r="D12" s="18"/>
      <c r="E12" s="18" t="s">
        <v>47</v>
      </c>
      <c r="F12" s="26">
        <f t="shared" si="0"/>
        <v>0</v>
      </c>
    </row>
    <row r="13" spans="1:6">
      <c r="A13" s="22" t="s">
        <v>462</v>
      </c>
      <c r="B13" s="21" t="str">
        <f t="shared" si="1"/>
        <v>Bal_Auta_BO</v>
      </c>
      <c r="C13" s="18" t="s">
        <v>4</v>
      </c>
      <c r="D13" s="18"/>
      <c r="E13" s="18" t="s">
        <v>48</v>
      </c>
      <c r="F13" s="26">
        <f t="shared" si="0"/>
        <v>29382059</v>
      </c>
    </row>
    <row r="14" spans="1:6">
      <c r="A14" s="22" t="s">
        <v>463</v>
      </c>
      <c r="B14" s="21" t="str">
        <f t="shared" si="1"/>
        <v>Bal_Aod_BO</v>
      </c>
      <c r="C14" s="18" t="s">
        <v>5</v>
      </c>
      <c r="D14" s="18"/>
      <c r="E14" s="18" t="s">
        <v>49</v>
      </c>
      <c r="F14" s="26">
        <f t="shared" si="0"/>
        <v>22358756</v>
      </c>
    </row>
    <row r="15" spans="1:6">
      <c r="A15" s="22" t="s">
        <v>464</v>
      </c>
      <c r="B15" s="21" t="str">
        <f t="shared" si="1"/>
        <v>Bal_Aoa_BO</v>
      </c>
      <c r="C15" s="18" t="s">
        <v>6</v>
      </c>
      <c r="D15" s="18"/>
      <c r="E15" s="18" t="s">
        <v>50</v>
      </c>
      <c r="F15" s="26">
        <f t="shared" si="0"/>
        <v>0</v>
      </c>
    </row>
    <row r="16" spans="1:6">
      <c r="A16" s="22" t="s">
        <v>794</v>
      </c>
      <c r="B16" s="21" t="str">
        <f t="shared" si="1"/>
        <v>Bal_Aak_BO</v>
      </c>
      <c r="C16" s="18" t="s">
        <v>7</v>
      </c>
      <c r="D16" s="18"/>
      <c r="E16" s="18" t="s">
        <v>51</v>
      </c>
      <c r="F16" s="26">
        <f t="shared" si="0"/>
        <v>988134</v>
      </c>
    </row>
    <row r="17" spans="1:6">
      <c r="A17" s="22" t="s">
        <v>795</v>
      </c>
      <c r="B17" s="21" t="str">
        <f t="shared" si="1"/>
        <v>Bal_Akav_BO</v>
      </c>
      <c r="C17" s="18" t="s">
        <v>8</v>
      </c>
      <c r="D17" s="18"/>
      <c r="E17" s="18" t="s">
        <v>52</v>
      </c>
      <c r="F17" s="26">
        <f t="shared" si="0"/>
        <v>9174</v>
      </c>
    </row>
    <row r="18" spans="1:6">
      <c r="A18" s="22" t="s">
        <v>796</v>
      </c>
      <c r="B18" s="21" t="str">
        <f t="shared" si="1"/>
        <v>Bal_Aktv_BO</v>
      </c>
      <c r="C18" s="18" t="s">
        <v>9</v>
      </c>
      <c r="D18" s="18"/>
      <c r="E18" s="18" t="s">
        <v>53</v>
      </c>
      <c r="F18" s="26">
        <f t="shared" si="0"/>
        <v>5089631</v>
      </c>
    </row>
    <row r="19" spans="1:6">
      <c r="A19" s="22" t="s">
        <v>797</v>
      </c>
      <c r="B19" s="21" t="str">
        <f t="shared" si="1"/>
        <v>Bal_Aatp_BO</v>
      </c>
      <c r="C19" s="18" t="s">
        <v>10</v>
      </c>
      <c r="D19" s="18"/>
      <c r="E19" s="18" t="s">
        <v>54</v>
      </c>
      <c r="F19" s="26">
        <f t="shared" si="0"/>
        <v>7947039</v>
      </c>
    </row>
    <row r="20" spans="1:6">
      <c r="A20" s="22" t="s">
        <v>798</v>
      </c>
      <c r="B20" s="21" t="str">
        <f t="shared" si="1"/>
        <v>Bal_Aia_BO</v>
      </c>
      <c r="C20" s="18" t="s">
        <v>11</v>
      </c>
      <c r="D20" s="18"/>
      <c r="E20" s="18" t="s">
        <v>55</v>
      </c>
      <c r="F20" s="26">
        <f t="shared" si="0"/>
        <v>0</v>
      </c>
    </row>
    <row r="21" spans="1:6">
      <c r="A21" s="22" t="s">
        <v>899</v>
      </c>
      <c r="B21" s="21" t="str">
        <f t="shared" si="1"/>
        <v>Bal_AgbTot_BO</v>
      </c>
      <c r="C21" s="18" t="s">
        <v>12</v>
      </c>
      <c r="D21" s="18"/>
      <c r="E21" s="18" t="s">
        <v>56</v>
      </c>
      <c r="F21" s="26">
        <f t="shared" si="0"/>
        <v>1543031</v>
      </c>
    </row>
    <row r="22" spans="1:6">
      <c r="A22" s="22" t="s">
        <v>799</v>
      </c>
      <c r="B22" s="21" t="str">
        <f t="shared" si="1"/>
        <v>Bal_Aie_BO</v>
      </c>
      <c r="C22" s="18"/>
      <c r="D22" s="18" t="s">
        <v>873</v>
      </c>
      <c r="E22" s="18" t="s">
        <v>57</v>
      </c>
      <c r="F22" s="26">
        <f t="shared" si="0"/>
        <v>167700</v>
      </c>
    </row>
    <row r="23" spans="1:6">
      <c r="A23" s="22" t="s">
        <v>800</v>
      </c>
      <c r="B23" s="21" t="str">
        <f t="shared" si="1"/>
        <v>Bal_Ade_BO</v>
      </c>
      <c r="C23" s="18"/>
      <c r="D23" s="18" t="s">
        <v>874</v>
      </c>
      <c r="E23" s="18" t="s">
        <v>58</v>
      </c>
      <c r="F23" s="26">
        <f t="shared" si="0"/>
        <v>1233542</v>
      </c>
    </row>
    <row r="24" spans="1:6">
      <c r="A24" s="22" t="s">
        <v>801</v>
      </c>
      <c r="B24" s="21" t="str">
        <f t="shared" si="1"/>
        <v>Bal_Axma_BO</v>
      </c>
      <c r="C24" s="18" t="s">
        <v>13</v>
      </c>
      <c r="D24" s="18"/>
      <c r="E24" s="18" t="s">
        <v>59</v>
      </c>
      <c r="F24" s="26">
        <f t="shared" si="0"/>
        <v>73846</v>
      </c>
    </row>
    <row r="25" spans="1:6">
      <c r="A25" s="22" t="s">
        <v>802</v>
      </c>
      <c r="B25" s="21" t="str">
        <f t="shared" si="1"/>
        <v>Bal_Aas_BO</v>
      </c>
      <c r="C25" s="18" t="s">
        <v>38</v>
      </c>
      <c r="D25" s="18"/>
      <c r="E25" s="18" t="s">
        <v>60</v>
      </c>
      <c r="F25" s="26">
        <f t="shared" si="0"/>
        <v>0</v>
      </c>
    </row>
    <row r="26" spans="1:6">
      <c r="A26" s="22" t="s">
        <v>805</v>
      </c>
      <c r="B26" s="21" t="str">
        <f t="shared" si="1"/>
        <v>Bal_Aus_BO</v>
      </c>
      <c r="C26" s="18" t="s">
        <v>39</v>
      </c>
      <c r="D26" s="18"/>
      <c r="E26" s="18" t="s">
        <v>61</v>
      </c>
      <c r="F26" s="26">
        <f t="shared" si="0"/>
        <v>0</v>
      </c>
    </row>
    <row r="27" spans="1:6">
      <c r="A27" s="22" t="s">
        <v>803</v>
      </c>
      <c r="B27" s="21" t="str">
        <f t="shared" si="1"/>
        <v>Bal_Aamb_BO</v>
      </c>
      <c r="C27" s="18" t="s">
        <v>40</v>
      </c>
      <c r="D27" s="18"/>
      <c r="E27" s="18" t="s">
        <v>62</v>
      </c>
      <c r="F27" s="26">
        <f t="shared" si="0"/>
        <v>1472</v>
      </c>
    </row>
    <row r="28" spans="1:6">
      <c r="A28" s="22" t="s">
        <v>804</v>
      </c>
      <c r="B28" s="21" t="str">
        <f t="shared" si="1"/>
        <v>Bal_Axa_BO</v>
      </c>
      <c r="C28" s="18" t="s">
        <v>41</v>
      </c>
      <c r="D28" s="18"/>
      <c r="E28" s="18" t="s">
        <v>63</v>
      </c>
      <c r="F28" s="26">
        <f t="shared" si="0"/>
        <v>1020297</v>
      </c>
    </row>
    <row r="29" spans="1:6">
      <c r="A29" s="22" t="s">
        <v>806</v>
      </c>
      <c r="B29" s="21" t="str">
        <f t="shared" si="1"/>
        <v>Bal_Apap_BO</v>
      </c>
      <c r="C29" s="18" t="s">
        <v>42</v>
      </c>
      <c r="D29" s="18"/>
      <c r="E29" s="18" t="s">
        <v>64</v>
      </c>
      <c r="F29" s="26">
        <f t="shared" si="0"/>
        <v>41609</v>
      </c>
    </row>
    <row r="30" spans="1:6">
      <c r="A30" s="22" t="s">
        <v>465</v>
      </c>
      <c r="B30" s="21" t="str">
        <f t="shared" si="1"/>
        <v>Bal_ATot_BO</v>
      </c>
      <c r="C30" s="18"/>
      <c r="D30" s="18"/>
      <c r="E30" s="19" t="s">
        <v>65</v>
      </c>
      <c r="F30" s="26">
        <f t="shared" si="0"/>
        <v>79296161</v>
      </c>
    </row>
    <row r="31" spans="1:6">
      <c r="A31" s="29"/>
      <c r="B31" s="21"/>
      <c r="C31" s="18"/>
      <c r="D31" s="18"/>
      <c r="E31" s="18"/>
      <c r="F31" s="29"/>
    </row>
    <row r="32" spans="1:6">
      <c r="A32" s="29"/>
      <c r="B32" s="21"/>
      <c r="C32" s="18"/>
      <c r="D32" s="18"/>
      <c r="E32" s="19" t="s">
        <v>66</v>
      </c>
      <c r="F32" s="29"/>
    </row>
    <row r="33" spans="1:6">
      <c r="A33" s="29"/>
      <c r="B33" s="21"/>
      <c r="C33" s="18"/>
      <c r="D33" s="18"/>
      <c r="E33" s="18"/>
      <c r="F33" s="29"/>
    </row>
    <row r="34" spans="1:6">
      <c r="A34" s="29"/>
      <c r="B34" s="21"/>
      <c r="C34" s="18"/>
      <c r="D34" s="18"/>
      <c r="E34" s="19" t="s">
        <v>67</v>
      </c>
      <c r="F34" s="29"/>
    </row>
    <row r="35" spans="1:6">
      <c r="A35" s="22" t="s">
        <v>808</v>
      </c>
      <c r="B35" s="21" t="str">
        <f t="shared" si="1"/>
        <v>Bal_PGkc_BO</v>
      </c>
      <c r="C35" s="18" t="s">
        <v>0</v>
      </c>
      <c r="D35" s="18"/>
      <c r="E35" s="18" t="s">
        <v>68</v>
      </c>
      <c r="F35" s="26">
        <f t="shared" ref="F35:F45" si="2">INDEX(Gr13Data,MATCH($E$3,Gr13Navn,0),MATCH(B35,Gr13Var,0))</f>
        <v>591613</v>
      </c>
    </row>
    <row r="36" spans="1:6">
      <c r="A36" s="22" t="s">
        <v>809</v>
      </c>
      <c r="B36" s="21" t="str">
        <f t="shared" si="1"/>
        <v>Bal_PGiag_BO</v>
      </c>
      <c r="C36" s="18" t="s">
        <v>1</v>
      </c>
      <c r="D36" s="18"/>
      <c r="E36" s="18" t="s">
        <v>69</v>
      </c>
      <c r="F36" s="26">
        <f t="shared" si="2"/>
        <v>51820640</v>
      </c>
    </row>
    <row r="37" spans="1:6">
      <c r="A37" s="22" t="s">
        <v>810</v>
      </c>
      <c r="B37" s="21" t="str">
        <f t="shared" si="1"/>
        <v>Bal_PGip_BO</v>
      </c>
      <c r="C37" s="18" t="s">
        <v>2</v>
      </c>
      <c r="D37" s="18"/>
      <c r="E37" s="18" t="s">
        <v>70</v>
      </c>
      <c r="F37" s="26">
        <f t="shared" si="2"/>
        <v>7947039</v>
      </c>
    </row>
    <row r="38" spans="1:6">
      <c r="A38" s="22" t="s">
        <v>811</v>
      </c>
      <c r="B38" s="21" t="str">
        <f t="shared" si="1"/>
        <v>Bal_PGuod_BO</v>
      </c>
      <c r="C38" s="18" t="s">
        <v>3</v>
      </c>
      <c r="D38" s="18"/>
      <c r="E38" s="18" t="s">
        <v>71</v>
      </c>
      <c r="F38" s="26">
        <f t="shared" si="2"/>
        <v>0</v>
      </c>
    </row>
    <row r="39" spans="1:6">
      <c r="A39" s="22" t="s">
        <v>812</v>
      </c>
      <c r="B39" s="21" t="str">
        <f t="shared" si="1"/>
        <v>Bal_PGuoa_BO</v>
      </c>
      <c r="C39" s="18" t="s">
        <v>4</v>
      </c>
      <c r="D39" s="18"/>
      <c r="E39" s="18" t="s">
        <v>72</v>
      </c>
      <c r="F39" s="26">
        <f t="shared" si="2"/>
        <v>3816386</v>
      </c>
    </row>
    <row r="40" spans="1:6">
      <c r="A40" s="22" t="s">
        <v>813</v>
      </c>
      <c r="B40" s="21" t="str">
        <f t="shared" si="1"/>
        <v>Bal_PGxfd_BO</v>
      </c>
      <c r="C40" s="18" t="s">
        <v>5</v>
      </c>
      <c r="D40" s="18"/>
      <c r="E40" s="18" t="s">
        <v>73</v>
      </c>
      <c r="F40" s="26">
        <f t="shared" si="2"/>
        <v>0</v>
      </c>
    </row>
    <row r="41" spans="1:6">
      <c r="A41" s="22" t="s">
        <v>814</v>
      </c>
      <c r="B41" s="21" t="str">
        <f t="shared" si="1"/>
        <v>Bal_PGas_BO</v>
      </c>
      <c r="C41" s="18" t="s">
        <v>6</v>
      </c>
      <c r="D41" s="18"/>
      <c r="E41" s="18" t="s">
        <v>74</v>
      </c>
      <c r="F41" s="26">
        <f t="shared" si="2"/>
        <v>45263</v>
      </c>
    </row>
    <row r="42" spans="1:6">
      <c r="A42" s="22" t="s">
        <v>815</v>
      </c>
      <c r="B42" s="21" t="str">
        <f t="shared" si="1"/>
        <v>Bal_PGmof_BO</v>
      </c>
      <c r="C42" s="18" t="s">
        <v>7</v>
      </c>
      <c r="D42" s="18"/>
      <c r="E42" s="18" t="s">
        <v>75</v>
      </c>
      <c r="F42" s="26">
        <f t="shared" si="2"/>
        <v>0</v>
      </c>
    </row>
    <row r="43" spans="1:6">
      <c r="A43" s="22" t="s">
        <v>816</v>
      </c>
      <c r="B43" s="21" t="str">
        <f t="shared" si="1"/>
        <v>Bal_PGxap_BO</v>
      </c>
      <c r="C43" s="18" t="s">
        <v>8</v>
      </c>
      <c r="D43" s="18"/>
      <c r="E43" s="18" t="s">
        <v>76</v>
      </c>
      <c r="F43" s="26">
        <f t="shared" si="2"/>
        <v>1676801</v>
      </c>
    </row>
    <row r="44" spans="1:6">
      <c r="A44" s="22" t="s">
        <v>817</v>
      </c>
      <c r="B44" s="21" t="str">
        <f t="shared" si="1"/>
        <v>Bal_PGpaf_BO</v>
      </c>
      <c r="C44" s="18" t="s">
        <v>9</v>
      </c>
      <c r="D44" s="18"/>
      <c r="E44" s="18" t="s">
        <v>64</v>
      </c>
      <c r="F44" s="26">
        <f t="shared" si="2"/>
        <v>16520</v>
      </c>
    </row>
    <row r="45" spans="1:6">
      <c r="A45" s="22" t="s">
        <v>818</v>
      </c>
      <c r="B45" s="21" t="str">
        <f t="shared" si="1"/>
        <v>Bal_PGTot_BO</v>
      </c>
      <c r="C45" s="18"/>
      <c r="D45" s="18"/>
      <c r="E45" s="19" t="s">
        <v>77</v>
      </c>
      <c r="F45" s="26">
        <f t="shared" si="2"/>
        <v>65914262</v>
      </c>
    </row>
    <row r="46" spans="1:6">
      <c r="A46" s="29"/>
      <c r="B46" s="21"/>
      <c r="C46" s="18"/>
      <c r="D46" s="18"/>
      <c r="E46" s="18"/>
      <c r="F46" s="29"/>
    </row>
    <row r="47" spans="1:6">
      <c r="A47" s="29"/>
      <c r="B47" s="21"/>
      <c r="C47" s="18"/>
      <c r="D47" s="18"/>
      <c r="E47" s="19" t="s">
        <v>78</v>
      </c>
      <c r="F47" s="29"/>
    </row>
    <row r="48" spans="1:6">
      <c r="A48" s="22" t="s">
        <v>819</v>
      </c>
      <c r="B48" s="21" t="str">
        <f t="shared" si="1"/>
        <v>Bal_PHpf_BO</v>
      </c>
      <c r="C48" s="18" t="s">
        <v>10</v>
      </c>
      <c r="D48" s="18"/>
      <c r="E48" s="18" t="s">
        <v>79</v>
      </c>
      <c r="F48" s="26">
        <f t="shared" ref="F48:F53" si="3">INDEX(Gr13Data,MATCH($E$3,Gr13Navn,0),MATCH(B48,Gr13Var,0))</f>
        <v>0</v>
      </c>
    </row>
    <row r="49" spans="1:6">
      <c r="A49" s="22" t="s">
        <v>820</v>
      </c>
      <c r="B49" s="21" t="str">
        <f t="shared" si="1"/>
        <v>Bal_PHus_BO</v>
      </c>
      <c r="C49" s="18" t="s">
        <v>11</v>
      </c>
      <c r="D49" s="18"/>
      <c r="E49" s="18" t="s">
        <v>80</v>
      </c>
      <c r="F49" s="26">
        <f t="shared" si="3"/>
        <v>64059</v>
      </c>
    </row>
    <row r="50" spans="1:6">
      <c r="A50" s="22" t="s">
        <v>821</v>
      </c>
      <c r="B50" s="21" t="str">
        <f t="shared" si="1"/>
        <v>Bal_PHrs_BO</v>
      </c>
      <c r="C50" s="18" t="s">
        <v>12</v>
      </c>
      <c r="D50" s="18"/>
      <c r="E50" s="18" t="s">
        <v>81</v>
      </c>
      <c r="F50" s="26">
        <f t="shared" si="3"/>
        <v>0</v>
      </c>
    </row>
    <row r="51" spans="1:6">
      <c r="A51" s="22" t="s">
        <v>822</v>
      </c>
      <c r="B51" s="21" t="str">
        <f t="shared" si="1"/>
        <v>Bal_PHtg_BO</v>
      </c>
      <c r="C51" s="18" t="s">
        <v>13</v>
      </c>
      <c r="D51" s="18"/>
      <c r="E51" s="18" t="s">
        <v>82</v>
      </c>
      <c r="F51" s="26">
        <f t="shared" si="3"/>
        <v>9075</v>
      </c>
    </row>
    <row r="52" spans="1:6">
      <c r="A52" s="22" t="s">
        <v>823</v>
      </c>
      <c r="B52" s="21" t="str">
        <f t="shared" si="1"/>
        <v>Bal_PHxf_BO</v>
      </c>
      <c r="C52" s="18" t="s">
        <v>38</v>
      </c>
      <c r="D52" s="18"/>
      <c r="E52" s="18" t="s">
        <v>83</v>
      </c>
      <c r="F52" s="26">
        <f t="shared" si="3"/>
        <v>37438</v>
      </c>
    </row>
    <row r="53" spans="1:6">
      <c r="A53" s="22" t="s">
        <v>824</v>
      </c>
      <c r="B53" s="21" t="str">
        <f t="shared" si="1"/>
        <v>Bal_PHTot_BO</v>
      </c>
      <c r="C53" s="18"/>
      <c r="D53" s="18"/>
      <c r="E53" s="19" t="s">
        <v>84</v>
      </c>
      <c r="F53" s="26">
        <f t="shared" si="3"/>
        <v>110572</v>
      </c>
    </row>
    <row r="54" spans="1:6">
      <c r="A54" s="29"/>
      <c r="B54" s="21"/>
      <c r="C54" s="18"/>
      <c r="D54" s="18"/>
      <c r="E54" s="18"/>
      <c r="F54" s="29"/>
    </row>
    <row r="55" spans="1:6">
      <c r="A55" s="29"/>
      <c r="B55" s="21"/>
      <c r="C55" s="18"/>
      <c r="D55" s="18"/>
      <c r="E55" s="19" t="s">
        <v>85</v>
      </c>
      <c r="F55" s="29"/>
    </row>
    <row r="56" spans="1:6">
      <c r="A56" s="22" t="s">
        <v>807</v>
      </c>
      <c r="B56" s="21" t="str">
        <f t="shared" si="1"/>
        <v>Bal_Pek_BO</v>
      </c>
      <c r="C56" s="18" t="s">
        <v>39</v>
      </c>
      <c r="D56" s="18"/>
      <c r="E56" s="18" t="s">
        <v>85</v>
      </c>
      <c r="F56" s="26">
        <f>INDEX(Gr13Data,MATCH($E$3,Gr13Navn,0),MATCH(B56,Gr13Var,0))</f>
        <v>1150000</v>
      </c>
    </row>
    <row r="57" spans="1:6">
      <c r="A57" s="29"/>
      <c r="B57" s="21"/>
      <c r="C57" s="18"/>
      <c r="D57" s="18"/>
      <c r="E57" s="18"/>
      <c r="F57" s="29"/>
    </row>
    <row r="58" spans="1:6">
      <c r="A58" s="29"/>
      <c r="B58" s="21"/>
      <c r="C58" s="18"/>
      <c r="D58" s="18"/>
      <c r="E58" s="19" t="s">
        <v>86</v>
      </c>
      <c r="F58" s="29"/>
    </row>
    <row r="59" spans="1:6">
      <c r="A59" s="22" t="s">
        <v>825</v>
      </c>
      <c r="B59" s="21" t="str">
        <f t="shared" si="1"/>
        <v>Bal_PEaag_BO</v>
      </c>
      <c r="C59" s="18" t="s">
        <v>40</v>
      </c>
      <c r="D59" s="18"/>
      <c r="E59" s="18" t="s">
        <v>87</v>
      </c>
      <c r="F59" s="26">
        <f t="shared" ref="F59:F74" si="4">INDEX(Gr13Data,MATCH($E$3,Gr13Navn,0),MATCH(B59,Gr13Var,0))</f>
        <v>2100000</v>
      </c>
    </row>
    <row r="60" spans="1:6">
      <c r="A60" s="22" t="s">
        <v>826</v>
      </c>
      <c r="B60" s="21" t="str">
        <f t="shared" si="1"/>
        <v>Bal_PEoe_BO</v>
      </c>
      <c r="C60" s="18" t="s">
        <v>41</v>
      </c>
      <c r="D60" s="18"/>
      <c r="E60" s="18" t="s">
        <v>88</v>
      </c>
      <c r="F60" s="26">
        <f t="shared" si="4"/>
        <v>0</v>
      </c>
    </row>
    <row r="61" spans="1:6">
      <c r="A61" s="22" t="s">
        <v>827</v>
      </c>
      <c r="B61" s="21" t="str">
        <f t="shared" si="1"/>
        <v>Bal_PEav_BO</v>
      </c>
      <c r="C61" s="18" t="s">
        <v>42</v>
      </c>
      <c r="D61" s="18"/>
      <c r="E61" s="18" t="s">
        <v>89</v>
      </c>
      <c r="F61" s="26">
        <f t="shared" si="4"/>
        <v>581889</v>
      </c>
    </row>
    <row r="62" spans="1:6">
      <c r="A62" s="22" t="s">
        <v>828</v>
      </c>
      <c r="B62" s="21" t="str">
        <f t="shared" si="1"/>
        <v>Bal_PEo_BO</v>
      </c>
      <c r="C62" s="18"/>
      <c r="D62" s="18" t="s">
        <v>875</v>
      </c>
      <c r="E62" s="18" t="s">
        <v>90</v>
      </c>
      <c r="F62" s="26">
        <f t="shared" si="4"/>
        <v>581889</v>
      </c>
    </row>
    <row r="63" spans="1:6">
      <c r="A63" s="22" t="s">
        <v>829</v>
      </c>
      <c r="B63" s="21" t="str">
        <f t="shared" si="1"/>
        <v>Bal_PEavu_BO</v>
      </c>
      <c r="C63" s="18"/>
      <c r="D63" s="18" t="s">
        <v>876</v>
      </c>
      <c r="E63" s="18" t="s">
        <v>91</v>
      </c>
      <c r="F63" s="26">
        <f t="shared" si="4"/>
        <v>0</v>
      </c>
    </row>
    <row r="64" spans="1:6">
      <c r="A64" s="22" t="s">
        <v>830</v>
      </c>
      <c r="B64" s="21" t="str">
        <f t="shared" si="1"/>
        <v>Bal_PEavs_BO</v>
      </c>
      <c r="C64" s="18"/>
      <c r="D64" s="18" t="s">
        <v>877</v>
      </c>
      <c r="E64" s="18" t="s">
        <v>92</v>
      </c>
      <c r="F64" s="26">
        <f t="shared" si="4"/>
        <v>0</v>
      </c>
    </row>
    <row r="65" spans="1:6">
      <c r="A65" s="22" t="s">
        <v>831</v>
      </c>
      <c r="B65" s="21" t="str">
        <f t="shared" si="1"/>
        <v>Bal_PEavo_BO</v>
      </c>
      <c r="C65" s="18"/>
      <c r="D65" s="18" t="s">
        <v>878</v>
      </c>
      <c r="E65" s="18" t="s">
        <v>93</v>
      </c>
      <c r="F65" s="26">
        <f t="shared" si="4"/>
        <v>0</v>
      </c>
    </row>
    <row r="66" spans="1:6">
      <c r="A66" s="22" t="s">
        <v>832</v>
      </c>
      <c r="B66" s="21" t="str">
        <f t="shared" si="1"/>
        <v>Bal_PExv_BO</v>
      </c>
      <c r="C66" s="18"/>
      <c r="D66" s="18" t="s">
        <v>879</v>
      </c>
      <c r="E66" s="18" t="s">
        <v>94</v>
      </c>
      <c r="F66" s="26">
        <f t="shared" si="4"/>
        <v>0</v>
      </c>
    </row>
    <row r="67" spans="1:6">
      <c r="A67" s="22" t="s">
        <v>833</v>
      </c>
      <c r="B67" s="21" t="str">
        <f t="shared" si="1"/>
        <v>Bal_PExr_BO</v>
      </c>
      <c r="C67" s="18" t="s">
        <v>102</v>
      </c>
      <c r="D67" s="18"/>
      <c r="E67" s="18" t="s">
        <v>95</v>
      </c>
      <c r="F67" s="26">
        <f t="shared" si="4"/>
        <v>2784868</v>
      </c>
    </row>
    <row r="68" spans="1:6">
      <c r="A68" s="22" t="s">
        <v>834</v>
      </c>
      <c r="B68" s="21" t="str">
        <f t="shared" si="1"/>
        <v>Bal_PElr_BO</v>
      </c>
      <c r="C68" s="18"/>
      <c r="D68" s="18" t="s">
        <v>880</v>
      </c>
      <c r="E68" s="18" t="s">
        <v>110</v>
      </c>
      <c r="F68" s="26">
        <f t="shared" si="4"/>
        <v>1899343</v>
      </c>
    </row>
    <row r="69" spans="1:6">
      <c r="A69" s="22" t="s">
        <v>835</v>
      </c>
      <c r="B69" s="21" t="str">
        <f t="shared" si="1"/>
        <v>Bal_PEvr_BO</v>
      </c>
      <c r="C69" s="18"/>
      <c r="D69" s="18" t="s">
        <v>881</v>
      </c>
      <c r="E69" s="18" t="s">
        <v>96</v>
      </c>
      <c r="F69" s="26">
        <f t="shared" si="4"/>
        <v>0</v>
      </c>
    </row>
    <row r="70" spans="1:6">
      <c r="A70" s="22" t="s">
        <v>836</v>
      </c>
      <c r="B70" s="21" t="str">
        <f t="shared" si="1"/>
        <v>Bal_PErs_BO</v>
      </c>
      <c r="C70" s="18"/>
      <c r="D70" s="18" t="s">
        <v>882</v>
      </c>
      <c r="E70" s="18" t="s">
        <v>97</v>
      </c>
      <c r="F70" s="26">
        <f t="shared" si="4"/>
        <v>0</v>
      </c>
    </row>
    <row r="71" spans="1:6">
      <c r="A71" s="22" t="s">
        <v>837</v>
      </c>
      <c r="B71" s="21" t="str">
        <f t="shared" si="1"/>
        <v>Bal_PExs_BO</v>
      </c>
      <c r="C71" s="18"/>
      <c r="D71" s="18" t="s">
        <v>883</v>
      </c>
      <c r="E71" s="18" t="s">
        <v>98</v>
      </c>
      <c r="F71" s="26">
        <f t="shared" si="4"/>
        <v>885525</v>
      </c>
    </row>
    <row r="72" spans="1:6">
      <c r="A72" s="22" t="s">
        <v>838</v>
      </c>
      <c r="B72" s="21" t="str">
        <f t="shared" si="1"/>
        <v>Bal_PEou_BO</v>
      </c>
      <c r="C72" s="18" t="s">
        <v>103</v>
      </c>
      <c r="D72" s="18"/>
      <c r="E72" s="18" t="s">
        <v>99</v>
      </c>
      <c r="F72" s="26">
        <f t="shared" si="4"/>
        <v>6654570</v>
      </c>
    </row>
    <row r="73" spans="1:6">
      <c r="A73" s="22" t="s">
        <v>839</v>
      </c>
      <c r="B73" s="21" t="str">
        <f t="shared" si="1"/>
        <v>Bal_PEekTot_BO</v>
      </c>
      <c r="C73" s="18"/>
      <c r="D73" s="18"/>
      <c r="E73" s="19" t="s">
        <v>100</v>
      </c>
      <c r="F73" s="26">
        <f t="shared" si="4"/>
        <v>12121327</v>
      </c>
    </row>
    <row r="74" spans="1:6">
      <c r="A74" s="22" t="s">
        <v>469</v>
      </c>
      <c r="B74" s="21" t="str">
        <f t="shared" ref="B74" si="5">"Bal_"&amp;A74&amp;"_"&amp;$B$8</f>
        <v>Bal_PTot_BO</v>
      </c>
      <c r="C74" s="18"/>
      <c r="D74" s="18"/>
      <c r="E74" s="19" t="s">
        <v>101</v>
      </c>
      <c r="F74" s="26">
        <f t="shared" si="4"/>
        <v>79296161</v>
      </c>
    </row>
  </sheetData>
  <sheetProtection algorithmName="SHA-512" hashValue="FxN2MkzYwpNTcTjwUlv8nyISHcCAtmNzz5eN8l6rB6nT2lWTJbFsfe46TXfgWMyG0HdWN4am/GrGhpRqBj/EXg==" saltValue="A687MGfw4YRvrJ+ymLkvLQ==" spinCount="100000" sheet="1" objects="1" scenarios="1"/>
  <mergeCells count="6">
    <mergeCell ref="C1:E1"/>
    <mergeCell ref="C6:F6"/>
    <mergeCell ref="E3:F3"/>
    <mergeCell ref="E4:F4"/>
    <mergeCell ref="C3:D3"/>
    <mergeCell ref="C4:D4"/>
  </mergeCells>
  <hyperlinks>
    <hyperlink ref="C1:D1" location="Indholdsfortegnelse!A1" display="Tilbage til indholdsfortegnelsen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'Data gruppe 1-3'!$C$2:$C$50</xm:f>
          </x14:formula1>
          <xm:sqref>E3:F3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>
    <tabColor theme="2"/>
  </sheetPr>
  <dimension ref="A1:E24"/>
  <sheetViews>
    <sheetView showGridLines="0" topLeftCell="C1" zoomScaleNormal="100" workbookViewId="0">
      <selection activeCell="D4" sqref="D4:E4"/>
    </sheetView>
  </sheetViews>
  <sheetFormatPr defaultColWidth="11.42578125" defaultRowHeight="15"/>
  <cols>
    <col min="1" max="1" width="12.85546875" hidden="1" customWidth="1"/>
    <col min="2" max="2" width="19.85546875" hidden="1" customWidth="1"/>
    <col min="3" max="3" width="12.5703125" customWidth="1"/>
    <col min="4" max="4" width="59.85546875" customWidth="1"/>
    <col min="5" max="5" width="16.1406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>
      <c r="C3" s="91" t="s">
        <v>1111</v>
      </c>
      <c r="D3" s="164" t="s">
        <v>1591</v>
      </c>
      <c r="E3" s="164"/>
    </row>
    <row r="4" spans="1:5">
      <c r="C4" s="92" t="s">
        <v>1110</v>
      </c>
      <c r="D4" s="165">
        <f>INDEX(Gr13Data,MATCH($D$3,Gr13Navn,0),MATCH(C4,Gr13Var,0))</f>
        <v>5301</v>
      </c>
      <c r="E4" s="165"/>
    </row>
    <row r="6" spans="1:5" ht="23.25" customHeight="1">
      <c r="C6" s="130" t="s">
        <v>1114</v>
      </c>
      <c r="D6" s="130"/>
      <c r="E6" s="130"/>
    </row>
    <row r="7" spans="1:5" ht="25.5" customHeight="1">
      <c r="A7" s="28" t="s">
        <v>31</v>
      </c>
      <c r="B7" s="20" t="s">
        <v>432</v>
      </c>
      <c r="C7" s="49"/>
      <c r="D7" s="3"/>
      <c r="E7" s="31" t="s">
        <v>778</v>
      </c>
    </row>
    <row r="8" spans="1:5">
      <c r="A8" s="28"/>
      <c r="B8" s="20"/>
      <c r="C8" s="49"/>
      <c r="D8" s="50" t="s">
        <v>416</v>
      </c>
      <c r="E8" s="31"/>
    </row>
    <row r="9" spans="1:5">
      <c r="A9" s="22" t="s">
        <v>433</v>
      </c>
      <c r="B9" s="21" t="str">
        <f>"NoEf_"&amp;A9&amp;"_"&amp;$B$7</f>
        <v>NoEf_EvFg_Evf</v>
      </c>
      <c r="C9" s="49" t="s">
        <v>418</v>
      </c>
      <c r="D9" s="49" t="s">
        <v>421</v>
      </c>
      <c r="E9" s="26">
        <f>INDEX(Gr13Data,MATCH($D$3,Gr13Navn,0),MATCH(B9,Gr13Var,0))</f>
        <v>1438886</v>
      </c>
    </row>
    <row r="10" spans="1:5">
      <c r="A10" s="22" t="s">
        <v>434</v>
      </c>
      <c r="B10" s="21" t="str">
        <f t="shared" ref="B10:B19" si="0">"NoEf_"&amp;A10&amp;"_"&amp;$B$7</f>
        <v>NoEf_EvTR_Evf</v>
      </c>
      <c r="C10" s="49" t="s">
        <v>417</v>
      </c>
      <c r="D10" s="49" t="s">
        <v>422</v>
      </c>
      <c r="E10" s="26">
        <f>INDEX(Gr13Data,MATCH($D$3,Gr13Navn,0),MATCH(B10,Gr13Var,0))</f>
        <v>2266841</v>
      </c>
    </row>
    <row r="11" spans="1:5">
      <c r="A11" s="22" t="s">
        <v>435</v>
      </c>
      <c r="B11" s="21" t="str">
        <f t="shared" si="0"/>
        <v>NoEf_EvTK_Evf</v>
      </c>
      <c r="C11" s="49" t="s">
        <v>419</v>
      </c>
      <c r="D11" s="49" t="s">
        <v>423</v>
      </c>
      <c r="E11" s="26">
        <f>INDEX(Gr13Data,MATCH($D$3,Gr13Navn,0),MATCH(B11,Gr13Var,0))</f>
        <v>1049478</v>
      </c>
    </row>
    <row r="12" spans="1:5">
      <c r="A12" s="22" t="s">
        <v>436</v>
      </c>
      <c r="B12" s="21" t="str">
        <f t="shared" si="0"/>
        <v>NoEf_EvX_Evf</v>
      </c>
      <c r="C12" s="49" t="s">
        <v>420</v>
      </c>
      <c r="D12" s="49" t="s">
        <v>424</v>
      </c>
      <c r="E12" s="26">
        <f>INDEX(Gr13Data,MATCH($D$3,Gr13Navn,0),MATCH(B12,Gr13Var,0))</f>
        <v>769119</v>
      </c>
    </row>
    <row r="13" spans="1:5">
      <c r="A13" s="22" t="s">
        <v>437</v>
      </c>
      <c r="B13" s="21" t="str">
        <f t="shared" si="0"/>
        <v>NoEf_EvTot_Evf</v>
      </c>
      <c r="C13" s="49"/>
      <c r="D13" s="50" t="s">
        <v>214</v>
      </c>
      <c r="E13" s="26">
        <f>INDEX(Gr13Data,MATCH($D$3,Gr13Navn,0),MATCH(B13,Gr13Var,0))</f>
        <v>5524323</v>
      </c>
    </row>
    <row r="14" spans="1:5">
      <c r="A14" s="31"/>
      <c r="B14" s="21"/>
      <c r="C14" s="49"/>
      <c r="D14" s="49"/>
      <c r="E14" s="31"/>
    </row>
    <row r="15" spans="1:5">
      <c r="A15" s="31"/>
      <c r="B15" s="21"/>
      <c r="C15" s="49"/>
      <c r="D15" s="50" t="s">
        <v>425</v>
      </c>
      <c r="E15" s="31"/>
    </row>
    <row r="16" spans="1:5">
      <c r="A16" s="22" t="s">
        <v>438</v>
      </c>
      <c r="B16" s="21" t="str">
        <f t="shared" si="0"/>
        <v>NoEf_XFAuk_Evf</v>
      </c>
      <c r="C16" s="49" t="s">
        <v>426</v>
      </c>
      <c r="D16" s="49" t="s">
        <v>429</v>
      </c>
      <c r="E16" s="26">
        <f>INDEX(Gr13Data,MATCH($D$3,Gr13Navn,0),MATCH(B16,Gr13Var,0))</f>
        <v>0</v>
      </c>
    </row>
    <row r="17" spans="1:5">
      <c r="A17" s="22" t="s">
        <v>439</v>
      </c>
      <c r="B17" s="21" t="str">
        <f t="shared" si="0"/>
        <v>NoEf_XFAust_Evf</v>
      </c>
      <c r="C17" s="49" t="s">
        <v>427</v>
      </c>
      <c r="D17" s="49" t="s">
        <v>430</v>
      </c>
      <c r="E17" s="26">
        <f>INDEX(Gr13Data,MATCH($D$3,Gr13Navn,0),MATCH(B17,Gr13Var,0))</f>
        <v>0</v>
      </c>
    </row>
    <row r="18" spans="1:5">
      <c r="A18" s="22" t="s">
        <v>440</v>
      </c>
      <c r="B18" s="21" t="str">
        <f t="shared" si="0"/>
        <v>NoEf_XFAX_Evf</v>
      </c>
      <c r="C18" s="49" t="s">
        <v>428</v>
      </c>
      <c r="D18" s="49" t="s">
        <v>431</v>
      </c>
      <c r="E18" s="26">
        <f>INDEX(Gr13Data,MATCH($D$3,Gr13Navn,0),MATCH(B18,Gr13Var,0))</f>
        <v>224999</v>
      </c>
    </row>
    <row r="19" spans="1:5">
      <c r="A19" s="22" t="s">
        <v>441</v>
      </c>
      <c r="B19" s="21" t="str">
        <f t="shared" si="0"/>
        <v>NoEf_XFATot_Evf</v>
      </c>
      <c r="C19" s="49"/>
      <c r="D19" s="50" t="s">
        <v>214</v>
      </c>
      <c r="E19" s="26">
        <f>INDEX(Gr13Data,MATCH($D$3,Gr13Navn,0),MATCH(B19,Gr13Var,0))</f>
        <v>224999</v>
      </c>
    </row>
    <row r="20" spans="1:5">
      <c r="C20" s="51"/>
      <c r="D20" s="52"/>
      <c r="E20" s="53"/>
    </row>
    <row r="21" spans="1:5">
      <c r="C21" s="51"/>
      <c r="D21" s="51"/>
      <c r="E21" s="43"/>
    </row>
    <row r="22" spans="1:5">
      <c r="C22" s="51"/>
      <c r="D22" s="51"/>
      <c r="E22" s="43"/>
    </row>
    <row r="23" spans="1:5">
      <c r="C23" s="51"/>
      <c r="D23" s="51"/>
      <c r="E23" s="43"/>
    </row>
    <row r="24" spans="1:5">
      <c r="C24" s="51"/>
      <c r="D24" s="51"/>
      <c r="E24" s="43"/>
    </row>
  </sheetData>
  <sheetProtection algorithmName="SHA-512" hashValue="IcBNxhKdhJwmSr3Sj/NTTjImYmE3fxZLQpoPySNY5Xcgne9UZ5o4xTnul8HYWgREEZVgAXBs/iT22Vguv2J14Q==" saltValue="j+++czD4DeokhJP3qSKPpQ==" spinCount="100000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0000000}">
          <x14:formula1>
            <xm:f>'Data gruppe 1-3'!$C$2:$C$50</xm:f>
          </x14:formula1>
          <xm:sqref>D3:E3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>
    <tabColor theme="2"/>
  </sheetPr>
  <dimension ref="A1:E25"/>
  <sheetViews>
    <sheetView showGridLines="0" topLeftCell="C1" zoomScaleNormal="100" workbookViewId="0">
      <selection activeCell="D4" sqref="D4:E4"/>
    </sheetView>
  </sheetViews>
  <sheetFormatPr defaultColWidth="11.42578125" defaultRowHeight="15"/>
  <cols>
    <col min="1" max="1" width="12.85546875" hidden="1" customWidth="1"/>
    <col min="2" max="2" width="13.7109375" hidden="1" customWidth="1"/>
    <col min="3" max="3" width="12.5703125" customWidth="1"/>
    <col min="4" max="4" width="66.85546875" customWidth="1"/>
    <col min="5" max="5" width="16.57031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>
      <c r="C3" s="91" t="s">
        <v>1111</v>
      </c>
      <c r="D3" s="164" t="s">
        <v>966</v>
      </c>
      <c r="E3" s="164"/>
    </row>
    <row r="4" spans="1:5">
      <c r="C4" s="92" t="s">
        <v>1110</v>
      </c>
      <c r="D4" s="165">
        <f>INDEX(Gr4Data,MATCH($D$3,Gr4Navn,0),MATCH(C4,Gr4Var,0))</f>
        <v>13290</v>
      </c>
      <c r="E4" s="165"/>
    </row>
    <row r="6" spans="1:5" ht="23.25" customHeight="1">
      <c r="C6" s="130" t="s">
        <v>1115</v>
      </c>
      <c r="D6" s="130"/>
      <c r="E6" s="130"/>
    </row>
    <row r="7" spans="1:5" ht="33.75" customHeight="1">
      <c r="A7" s="27" t="s">
        <v>31</v>
      </c>
      <c r="B7" s="22" t="s">
        <v>37</v>
      </c>
      <c r="C7" s="23"/>
      <c r="D7" s="24"/>
      <c r="E7" s="25" t="s">
        <v>937</v>
      </c>
    </row>
    <row r="8" spans="1:5">
      <c r="A8" s="20" t="s">
        <v>32</v>
      </c>
      <c r="B8" s="21" t="str">
        <f>"Res_"&amp;$B$7&amp;"_"&amp;A8</f>
        <v>Res_RY_Rind</v>
      </c>
      <c r="C8" s="18" t="s">
        <v>0</v>
      </c>
      <c r="D8" s="18" t="s">
        <v>14</v>
      </c>
      <c r="E8" s="26">
        <f t="shared" ref="E8:E25" si="0">INDEX(Gr4Data,MATCH($D$3,Gr4Navn,0),MATCH(B8,Gr4Var,0))</f>
        <v>31295</v>
      </c>
    </row>
    <row r="9" spans="1:5">
      <c r="A9" s="20" t="s">
        <v>33</v>
      </c>
      <c r="B9" s="21" t="str">
        <f t="shared" ref="B9:B25" si="1">"Res_"&amp;$B$7&amp;"_"&amp;A9</f>
        <v>Res_RY_Rudg</v>
      </c>
      <c r="C9" s="18" t="s">
        <v>1</v>
      </c>
      <c r="D9" s="18" t="s">
        <v>15</v>
      </c>
      <c r="E9" s="26">
        <f t="shared" si="0"/>
        <v>462</v>
      </c>
    </row>
    <row r="10" spans="1:5">
      <c r="A10" s="20" t="s">
        <v>780</v>
      </c>
      <c r="B10" s="21" t="str">
        <f t="shared" si="1"/>
        <v>Res_RY_TotR</v>
      </c>
      <c r="C10" s="18"/>
      <c r="D10" s="19" t="s">
        <v>16</v>
      </c>
      <c r="E10" s="26">
        <f t="shared" si="0"/>
        <v>30833</v>
      </c>
    </row>
    <row r="11" spans="1:5">
      <c r="A11" s="20" t="s">
        <v>34</v>
      </c>
      <c r="B11" s="21" t="str">
        <f t="shared" si="1"/>
        <v>Res_RY_UdAk</v>
      </c>
      <c r="C11" s="18" t="s">
        <v>2</v>
      </c>
      <c r="D11" s="18" t="s">
        <v>17</v>
      </c>
      <c r="E11" s="26">
        <f t="shared" si="0"/>
        <v>113</v>
      </c>
    </row>
    <row r="12" spans="1:5">
      <c r="A12" s="20" t="s">
        <v>781</v>
      </c>
      <c r="B12" s="21" t="str">
        <f t="shared" si="1"/>
        <v>Res_RY_GPi</v>
      </c>
      <c r="C12" s="18" t="s">
        <v>3</v>
      </c>
      <c r="D12" s="18" t="s">
        <v>18</v>
      </c>
      <c r="E12" s="26">
        <f t="shared" si="0"/>
        <v>13529</v>
      </c>
    </row>
    <row r="13" spans="1:5">
      <c r="A13" s="20" t="s">
        <v>782</v>
      </c>
      <c r="B13" s="21" t="str">
        <f t="shared" si="1"/>
        <v>Res_RY_GPu</v>
      </c>
      <c r="C13" s="18" t="s">
        <v>4</v>
      </c>
      <c r="D13" s="18" t="s">
        <v>19</v>
      </c>
      <c r="E13" s="26">
        <f t="shared" si="0"/>
        <v>1053</v>
      </c>
    </row>
    <row r="14" spans="1:5">
      <c r="A14" s="20" t="s">
        <v>783</v>
      </c>
      <c r="B14" s="21" t="str">
        <f t="shared" si="1"/>
        <v>Res_RY_RGTot</v>
      </c>
      <c r="C14" s="18"/>
      <c r="D14" s="19" t="s">
        <v>20</v>
      </c>
      <c r="E14" s="26">
        <f t="shared" si="0"/>
        <v>43421</v>
      </c>
    </row>
    <row r="15" spans="1:5">
      <c r="A15" s="20" t="s">
        <v>35</v>
      </c>
      <c r="B15" s="21" t="str">
        <f t="shared" si="1"/>
        <v>Res_RY_Kreg</v>
      </c>
      <c r="C15" s="18" t="s">
        <v>5</v>
      </c>
      <c r="D15" s="18" t="s">
        <v>21</v>
      </c>
      <c r="E15" s="26">
        <f t="shared" si="0"/>
        <v>833</v>
      </c>
    </row>
    <row r="16" spans="1:5">
      <c r="A16" s="20" t="s">
        <v>784</v>
      </c>
      <c r="B16" s="21" t="str">
        <f t="shared" si="1"/>
        <v>Res_RY_Xdi</v>
      </c>
      <c r="C16" s="18" t="s">
        <v>6</v>
      </c>
      <c r="D16" s="18" t="s">
        <v>22</v>
      </c>
      <c r="E16" s="26">
        <f t="shared" si="0"/>
        <v>28</v>
      </c>
    </row>
    <row r="17" spans="1:5">
      <c r="A17" s="20" t="s">
        <v>785</v>
      </c>
      <c r="B17" s="21" t="str">
        <f t="shared" si="1"/>
        <v>Res_RY_UPa</v>
      </c>
      <c r="C17" s="18" t="s">
        <v>7</v>
      </c>
      <c r="D17" s="18" t="s">
        <v>23</v>
      </c>
      <c r="E17" s="26">
        <f t="shared" si="0"/>
        <v>27804</v>
      </c>
    </row>
    <row r="18" spans="1:5">
      <c r="A18" s="20" t="s">
        <v>36</v>
      </c>
      <c r="B18" s="21" t="str">
        <f t="shared" si="1"/>
        <v>Res_RY_ImMa</v>
      </c>
      <c r="C18" s="18" t="s">
        <v>8</v>
      </c>
      <c r="D18" s="18" t="s">
        <v>24</v>
      </c>
      <c r="E18" s="26">
        <f t="shared" si="0"/>
        <v>1469</v>
      </c>
    </row>
    <row r="19" spans="1:5">
      <c r="A19" s="20" t="s">
        <v>786</v>
      </c>
      <c r="B19" s="21" t="str">
        <f t="shared" si="1"/>
        <v>Res_RY_Xdu</v>
      </c>
      <c r="C19" s="18" t="s">
        <v>9</v>
      </c>
      <c r="D19" s="18" t="s">
        <v>25</v>
      </c>
      <c r="E19" s="26">
        <f t="shared" si="0"/>
        <v>7</v>
      </c>
    </row>
    <row r="20" spans="1:5">
      <c r="A20" s="20" t="s">
        <v>787</v>
      </c>
      <c r="B20" s="21" t="str">
        <f t="shared" si="1"/>
        <v>Res_RY_UGn</v>
      </c>
      <c r="C20" s="18" t="s">
        <v>10</v>
      </c>
      <c r="D20" s="18" t="s">
        <v>26</v>
      </c>
      <c r="E20" s="26">
        <f t="shared" si="0"/>
        <v>-324</v>
      </c>
    </row>
    <row r="21" spans="1:5">
      <c r="A21" s="20" t="s">
        <v>788</v>
      </c>
      <c r="B21" s="21" t="str">
        <f t="shared" si="1"/>
        <v>Res_RY_Rat</v>
      </c>
      <c r="C21" s="18" t="s">
        <v>11</v>
      </c>
      <c r="D21" s="18" t="s">
        <v>27</v>
      </c>
      <c r="E21" s="26">
        <f t="shared" si="0"/>
        <v>0</v>
      </c>
    </row>
    <row r="22" spans="1:5">
      <c r="A22" s="20" t="s">
        <v>789</v>
      </c>
      <c r="B22" s="21" t="str">
        <f t="shared" si="1"/>
        <v>Res_RY_Raa</v>
      </c>
      <c r="C22" s="18" t="s">
        <v>12</v>
      </c>
      <c r="D22" s="18" t="s">
        <v>28</v>
      </c>
      <c r="E22" s="26">
        <f t="shared" si="0"/>
        <v>0</v>
      </c>
    </row>
    <row r="23" spans="1:5">
      <c r="A23" s="20" t="s">
        <v>790</v>
      </c>
      <c r="B23" s="21" t="str">
        <f t="shared" si="1"/>
        <v>Res_RY_RfS</v>
      </c>
      <c r="C23" s="18"/>
      <c r="D23" s="19" t="s">
        <v>29</v>
      </c>
      <c r="E23" s="26">
        <f t="shared" si="0"/>
        <v>15325</v>
      </c>
    </row>
    <row r="24" spans="1:5">
      <c r="A24" s="20" t="s">
        <v>30</v>
      </c>
      <c r="B24" s="21" t="str">
        <f t="shared" si="1"/>
        <v>Res_RY_Skat</v>
      </c>
      <c r="C24" s="18" t="s">
        <v>13</v>
      </c>
      <c r="D24" s="18" t="s">
        <v>30</v>
      </c>
      <c r="E24" s="26">
        <f t="shared" si="0"/>
        <v>3658</v>
      </c>
    </row>
    <row r="25" spans="1:5">
      <c r="A25" s="20" t="s">
        <v>791</v>
      </c>
      <c r="B25" s="21" t="str">
        <f t="shared" si="1"/>
        <v>Res_RY_RP</v>
      </c>
      <c r="C25" s="18"/>
      <c r="D25" s="19" t="s">
        <v>516</v>
      </c>
      <c r="E25" s="26">
        <f t="shared" si="0"/>
        <v>11667</v>
      </c>
    </row>
  </sheetData>
  <sheetProtection algorithmName="SHA-512" hashValue="gabpRYPoZeTzUooxcNr/PDerSUdgtOgB+V996o9s/N6YWFUVSMQNaQoYCAZ2qv3tumxNNlcUaCC+oJBoCTcUZw==" saltValue="vtJAM4rQfoNJajdnVkYvcg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'Data gruppe 4'!$C$2:$C$15</xm:f>
          </x14:formula1>
          <xm:sqref>D3:E3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2"/>
    <pageSetUpPr fitToPage="1"/>
  </sheetPr>
  <dimension ref="A1:H72"/>
  <sheetViews>
    <sheetView showGridLines="0" topLeftCell="C1" zoomScaleNormal="100" workbookViewId="0">
      <selection activeCell="A2" sqref="A1:B1048576"/>
    </sheetView>
  </sheetViews>
  <sheetFormatPr defaultColWidth="11.42578125" defaultRowHeight="15"/>
  <cols>
    <col min="1" max="1" width="0" hidden="1" customWidth="1"/>
    <col min="2" max="2" width="19" hidden="1" customWidth="1"/>
    <col min="3" max="3" width="4" customWidth="1"/>
    <col min="4" max="4" width="5.140625" customWidth="1"/>
    <col min="5" max="5" width="90.140625" customWidth="1"/>
    <col min="6" max="6" width="19.28515625" customWidth="1"/>
    <col min="7" max="7" width="16.85546875" customWidth="1"/>
  </cols>
  <sheetData>
    <row r="1" spans="1:8">
      <c r="C1" s="131" t="s">
        <v>1180</v>
      </c>
      <c r="D1" s="131"/>
      <c r="E1" s="131"/>
    </row>
    <row r="3" spans="1:8" ht="23.25" customHeight="1">
      <c r="C3" s="132" t="s">
        <v>936</v>
      </c>
      <c r="D3" s="133"/>
      <c r="E3" s="133"/>
      <c r="F3" s="134"/>
    </row>
    <row r="4" spans="1:8" ht="25.5" customHeight="1">
      <c r="C4" s="18"/>
      <c r="D4" s="18"/>
      <c r="E4" s="19"/>
      <c r="F4" s="31" t="s">
        <v>857</v>
      </c>
    </row>
    <row r="5" spans="1:8">
      <c r="A5" s="28" t="s">
        <v>31</v>
      </c>
      <c r="B5" s="20" t="s">
        <v>104</v>
      </c>
      <c r="C5" s="18"/>
      <c r="D5" s="18"/>
      <c r="E5" s="19" t="s">
        <v>43</v>
      </c>
      <c r="F5" s="31"/>
    </row>
    <row r="6" spans="1:8">
      <c r="A6" s="22" t="s">
        <v>792</v>
      </c>
      <c r="B6" s="21" t="str">
        <f>"Bal_"&amp;A6&amp;"_"&amp;$B$5</f>
        <v>Bal_Akac_BO</v>
      </c>
      <c r="C6" s="18" t="s">
        <v>0</v>
      </c>
      <c r="D6" s="18"/>
      <c r="E6" s="18" t="s">
        <v>44</v>
      </c>
      <c r="F6" s="26">
        <f t="shared" ref="F6:F28" si="0">INDEX(sektorData,MATCH("123",SektorGrp,0),MATCH(B6,SektorVar,0))</f>
        <v>412085177</v>
      </c>
      <c r="G6" s="30"/>
      <c r="H6" s="17"/>
    </row>
    <row r="7" spans="1:8">
      <c r="A7" s="22" t="s">
        <v>793</v>
      </c>
      <c r="B7" s="21" t="str">
        <f t="shared" ref="B7:B70" si="1">"Bal_"&amp;A7&amp;"_"&amp;$B$5</f>
        <v>Bal_Agb_BO</v>
      </c>
      <c r="C7" s="18" t="s">
        <v>1</v>
      </c>
      <c r="D7" s="18"/>
      <c r="E7" s="18" t="s">
        <v>45</v>
      </c>
      <c r="F7" s="26">
        <f t="shared" si="0"/>
        <v>0</v>
      </c>
      <c r="G7" s="30"/>
      <c r="H7" s="17"/>
    </row>
    <row r="8" spans="1:8">
      <c r="A8" s="22" t="s">
        <v>460</v>
      </c>
      <c r="B8" s="21" t="str">
        <f t="shared" si="1"/>
        <v>Bal_Atkc_BO</v>
      </c>
      <c r="C8" s="18" t="s">
        <v>2</v>
      </c>
      <c r="D8" s="18"/>
      <c r="E8" s="18" t="s">
        <v>46</v>
      </c>
      <c r="F8" s="26">
        <f t="shared" si="0"/>
        <v>214352206</v>
      </c>
      <c r="G8" s="30"/>
      <c r="H8" s="17"/>
    </row>
    <row r="9" spans="1:8">
      <c r="A9" s="22" t="s">
        <v>461</v>
      </c>
      <c r="B9" s="21" t="str">
        <f t="shared" si="1"/>
        <v>Bal_Autd_BO</v>
      </c>
      <c r="C9" s="18" t="s">
        <v>3</v>
      </c>
      <c r="D9" s="18"/>
      <c r="E9" s="18" t="s">
        <v>47</v>
      </c>
      <c r="F9" s="26">
        <f t="shared" si="0"/>
        <v>194264870</v>
      </c>
      <c r="G9" s="30"/>
      <c r="H9" s="17"/>
    </row>
    <row r="10" spans="1:8">
      <c r="A10" s="22" t="s">
        <v>462</v>
      </c>
      <c r="B10" s="21" t="str">
        <f t="shared" si="1"/>
        <v>Bal_Auta_BO</v>
      </c>
      <c r="C10" s="18" t="s">
        <v>4</v>
      </c>
      <c r="D10" s="18"/>
      <c r="E10" s="18" t="s">
        <v>48</v>
      </c>
      <c r="F10" s="26">
        <f t="shared" si="0"/>
        <v>1466911916</v>
      </c>
      <c r="G10" s="30"/>
      <c r="H10" s="17"/>
    </row>
    <row r="11" spans="1:8">
      <c r="A11" s="22" t="s">
        <v>463</v>
      </c>
      <c r="B11" s="21" t="str">
        <f t="shared" si="1"/>
        <v>Bal_Aod_BO</v>
      </c>
      <c r="C11" s="18" t="s">
        <v>5</v>
      </c>
      <c r="D11" s="18"/>
      <c r="E11" s="18" t="s">
        <v>49</v>
      </c>
      <c r="F11" s="26">
        <f t="shared" si="0"/>
        <v>546649198</v>
      </c>
      <c r="G11" s="30"/>
      <c r="H11" s="17"/>
    </row>
    <row r="12" spans="1:8">
      <c r="A12" s="22" t="s">
        <v>464</v>
      </c>
      <c r="B12" s="21" t="str">
        <f t="shared" si="1"/>
        <v>Bal_Aoa_BO</v>
      </c>
      <c r="C12" s="18" t="s">
        <v>6</v>
      </c>
      <c r="D12" s="18"/>
      <c r="E12" s="18" t="s">
        <v>50</v>
      </c>
      <c r="F12" s="26">
        <f t="shared" si="0"/>
        <v>171935420</v>
      </c>
      <c r="G12" s="30"/>
      <c r="H12" s="17"/>
    </row>
    <row r="13" spans="1:8">
      <c r="A13" s="22" t="s">
        <v>794</v>
      </c>
      <c r="B13" s="21" t="str">
        <f t="shared" si="1"/>
        <v>Bal_Aak_BO</v>
      </c>
      <c r="C13" s="18" t="s">
        <v>7</v>
      </c>
      <c r="D13" s="18"/>
      <c r="E13" s="18" t="s">
        <v>51</v>
      </c>
      <c r="F13" s="26">
        <f t="shared" si="0"/>
        <v>44333681</v>
      </c>
      <c r="G13" s="30"/>
      <c r="H13" s="17"/>
    </row>
    <row r="14" spans="1:8">
      <c r="A14" s="22" t="s">
        <v>795</v>
      </c>
      <c r="B14" s="21" t="str">
        <f t="shared" si="1"/>
        <v>Bal_Akav_BO</v>
      </c>
      <c r="C14" s="18" t="s">
        <v>8</v>
      </c>
      <c r="D14" s="18"/>
      <c r="E14" s="18" t="s">
        <v>52</v>
      </c>
      <c r="F14" s="26">
        <f t="shared" si="0"/>
        <v>3255490</v>
      </c>
      <c r="G14" s="30"/>
      <c r="H14" s="17"/>
    </row>
    <row r="15" spans="1:8">
      <c r="A15" s="22" t="s">
        <v>796</v>
      </c>
      <c r="B15" s="21" t="str">
        <f t="shared" si="1"/>
        <v>Bal_Aktv_BO</v>
      </c>
      <c r="C15" s="18" t="s">
        <v>9</v>
      </c>
      <c r="D15" s="18"/>
      <c r="E15" s="18" t="s">
        <v>53</v>
      </c>
      <c r="F15" s="26">
        <f t="shared" si="0"/>
        <v>133481586</v>
      </c>
      <c r="G15" s="30"/>
      <c r="H15" s="17"/>
    </row>
    <row r="16" spans="1:8">
      <c r="A16" s="22" t="s">
        <v>797</v>
      </c>
      <c r="B16" s="21" t="str">
        <f t="shared" si="1"/>
        <v>Bal_Aatp_BO</v>
      </c>
      <c r="C16" s="18" t="s">
        <v>10</v>
      </c>
      <c r="D16" s="18"/>
      <c r="E16" s="18" t="s">
        <v>54</v>
      </c>
      <c r="F16" s="26">
        <f t="shared" si="0"/>
        <v>164347728</v>
      </c>
      <c r="G16" s="30"/>
      <c r="H16" s="17"/>
    </row>
    <row r="17" spans="1:8">
      <c r="A17" s="22" t="s">
        <v>798</v>
      </c>
      <c r="B17" s="21" t="str">
        <f t="shared" si="1"/>
        <v>Bal_Aia_BO</v>
      </c>
      <c r="C17" s="18" t="s">
        <v>11</v>
      </c>
      <c r="D17" s="18"/>
      <c r="E17" s="18" t="s">
        <v>55</v>
      </c>
      <c r="F17" s="26">
        <f t="shared" si="0"/>
        <v>16614819</v>
      </c>
      <c r="G17" s="30"/>
      <c r="H17" s="17"/>
    </row>
    <row r="18" spans="1:8">
      <c r="A18" s="22" t="s">
        <v>899</v>
      </c>
      <c r="B18" s="21" t="str">
        <f t="shared" si="1"/>
        <v>Bal_AgbTot_BO</v>
      </c>
      <c r="C18" s="18" t="s">
        <v>12</v>
      </c>
      <c r="D18" s="18"/>
      <c r="E18" s="18" t="s">
        <v>56</v>
      </c>
      <c r="F18" s="26">
        <f t="shared" si="0"/>
        <v>12095698</v>
      </c>
      <c r="G18" s="30"/>
      <c r="H18" s="17"/>
    </row>
    <row r="19" spans="1:8">
      <c r="A19" s="22" t="s">
        <v>799</v>
      </c>
      <c r="B19" s="21" t="str">
        <f t="shared" si="1"/>
        <v>Bal_Aie_BO</v>
      </c>
      <c r="C19" s="18"/>
      <c r="D19" s="18" t="s">
        <v>873</v>
      </c>
      <c r="E19" s="18" t="s">
        <v>57</v>
      </c>
      <c r="F19" s="26">
        <f t="shared" si="0"/>
        <v>907235</v>
      </c>
      <c r="G19" s="30"/>
      <c r="H19" s="17"/>
    </row>
    <row r="20" spans="1:8">
      <c r="A20" s="22" t="s">
        <v>800</v>
      </c>
      <c r="B20" s="21" t="str">
        <f t="shared" si="1"/>
        <v>Bal_Ade_BO</v>
      </c>
      <c r="C20" s="18"/>
      <c r="D20" s="18" t="s">
        <v>874</v>
      </c>
      <c r="E20" s="18" t="s">
        <v>58</v>
      </c>
      <c r="F20" s="26">
        <f t="shared" si="0"/>
        <v>5718068</v>
      </c>
      <c r="G20" s="30"/>
      <c r="H20" s="17"/>
    </row>
    <row r="21" spans="1:8">
      <c r="A21" s="22" t="s">
        <v>1587</v>
      </c>
      <c r="B21" s="21" t="str">
        <f t="shared" si="1"/>
        <v>Bal_AdeL_BO</v>
      </c>
      <c r="C21" s="18"/>
      <c r="D21" s="18" t="s">
        <v>1571</v>
      </c>
      <c r="E21" s="18" t="s">
        <v>1572</v>
      </c>
      <c r="F21" s="26">
        <f t="shared" si="0"/>
        <v>5470397</v>
      </c>
      <c r="G21" s="30"/>
      <c r="H21" s="17"/>
    </row>
    <row r="22" spans="1:8">
      <c r="A22" s="22" t="s">
        <v>801</v>
      </c>
      <c r="B22" s="21" t="str">
        <f t="shared" si="1"/>
        <v>Bal_Axma_BO</v>
      </c>
      <c r="C22" s="18" t="s">
        <v>13</v>
      </c>
      <c r="D22" s="18"/>
      <c r="E22" s="18" t="s">
        <v>59</v>
      </c>
      <c r="F22" s="26">
        <f t="shared" si="0"/>
        <v>6817579</v>
      </c>
      <c r="G22" s="30"/>
      <c r="H22" s="17"/>
    </row>
    <row r="23" spans="1:8">
      <c r="A23" s="22" t="s">
        <v>802</v>
      </c>
      <c r="B23" s="21" t="str">
        <f t="shared" si="1"/>
        <v>Bal_Aas_BO</v>
      </c>
      <c r="C23" s="18" t="s">
        <v>38</v>
      </c>
      <c r="D23" s="18"/>
      <c r="E23" s="18" t="s">
        <v>60</v>
      </c>
      <c r="F23" s="26">
        <f t="shared" si="0"/>
        <v>4293996</v>
      </c>
      <c r="G23" s="30"/>
      <c r="H23" s="17"/>
    </row>
    <row r="24" spans="1:8">
      <c r="A24" s="22" t="s">
        <v>805</v>
      </c>
      <c r="B24" s="21" t="str">
        <f t="shared" si="1"/>
        <v>Bal_Aus_BO</v>
      </c>
      <c r="C24" s="18" t="s">
        <v>39</v>
      </c>
      <c r="D24" s="18"/>
      <c r="E24" s="18" t="s">
        <v>61</v>
      </c>
      <c r="F24" s="26">
        <f t="shared" si="0"/>
        <v>1852021</v>
      </c>
      <c r="G24" s="30"/>
      <c r="H24" s="17"/>
    </row>
    <row r="25" spans="1:8">
      <c r="A25" s="22" t="s">
        <v>803</v>
      </c>
      <c r="B25" s="21" t="str">
        <f t="shared" si="1"/>
        <v>Bal_Aamb_BO</v>
      </c>
      <c r="C25" s="18" t="s">
        <v>40</v>
      </c>
      <c r="D25" s="18"/>
      <c r="E25" s="18" t="s">
        <v>62</v>
      </c>
      <c r="F25" s="26">
        <f t="shared" si="0"/>
        <v>110623189</v>
      </c>
      <c r="G25" s="30"/>
      <c r="H25" s="17"/>
    </row>
    <row r="26" spans="1:8">
      <c r="A26" s="22" t="s">
        <v>804</v>
      </c>
      <c r="B26" s="21" t="str">
        <f t="shared" si="1"/>
        <v>Bal_Axa_BO</v>
      </c>
      <c r="C26" s="18" t="s">
        <v>41</v>
      </c>
      <c r="D26" s="18"/>
      <c r="E26" s="18" t="s">
        <v>63</v>
      </c>
      <c r="F26" s="26">
        <f t="shared" si="0"/>
        <v>433327641</v>
      </c>
      <c r="G26" s="30"/>
      <c r="H26" s="17"/>
    </row>
    <row r="27" spans="1:8">
      <c r="A27" s="22" t="s">
        <v>806</v>
      </c>
      <c r="B27" s="21" t="str">
        <f t="shared" si="1"/>
        <v>Bal_Apap_BO</v>
      </c>
      <c r="C27" s="18" t="s">
        <v>42</v>
      </c>
      <c r="D27" s="18"/>
      <c r="E27" s="18" t="s">
        <v>64</v>
      </c>
      <c r="F27" s="26">
        <f t="shared" si="0"/>
        <v>3747200</v>
      </c>
      <c r="G27" s="30"/>
      <c r="H27" s="17"/>
    </row>
    <row r="28" spans="1:8">
      <c r="A28" s="22" t="s">
        <v>465</v>
      </c>
      <c r="B28" s="21" t="str">
        <f t="shared" si="1"/>
        <v>Bal_ATot_BO</v>
      </c>
      <c r="C28" s="18"/>
      <c r="D28" s="18"/>
      <c r="E28" s="19" t="s">
        <v>65</v>
      </c>
      <c r="F28" s="26">
        <f t="shared" si="0"/>
        <v>3940989413</v>
      </c>
      <c r="G28" s="30"/>
      <c r="H28" s="17"/>
    </row>
    <row r="29" spans="1:8">
      <c r="A29" s="29"/>
      <c r="B29" s="21"/>
      <c r="C29" s="18"/>
      <c r="D29" s="18"/>
      <c r="E29" s="18"/>
      <c r="F29" s="18"/>
      <c r="G29" s="30"/>
      <c r="H29" s="17"/>
    </row>
    <row r="30" spans="1:8">
      <c r="A30" s="29"/>
      <c r="B30" s="21"/>
      <c r="C30" s="18"/>
      <c r="D30" s="18"/>
      <c r="E30" s="19" t="s">
        <v>66</v>
      </c>
      <c r="F30" s="18"/>
      <c r="G30" s="30"/>
      <c r="H30" s="17"/>
    </row>
    <row r="31" spans="1:8">
      <c r="A31" s="29"/>
      <c r="B31" s="21"/>
      <c r="C31" s="18"/>
      <c r="D31" s="18"/>
      <c r="E31" s="18"/>
      <c r="F31" s="18"/>
      <c r="G31" s="30"/>
      <c r="H31" s="17"/>
    </row>
    <row r="32" spans="1:8">
      <c r="A32" s="29"/>
      <c r="B32" s="21"/>
      <c r="C32" s="18"/>
      <c r="D32" s="18"/>
      <c r="E32" s="19" t="s">
        <v>67</v>
      </c>
      <c r="F32" s="18"/>
      <c r="G32" s="30"/>
      <c r="H32" s="17"/>
    </row>
    <row r="33" spans="1:8">
      <c r="A33" s="22" t="s">
        <v>808</v>
      </c>
      <c r="B33" s="21" t="str">
        <f t="shared" si="1"/>
        <v>Bal_PGkc_BO</v>
      </c>
      <c r="C33" s="18" t="s">
        <v>0</v>
      </c>
      <c r="D33" s="18"/>
      <c r="E33" s="18" t="s">
        <v>68</v>
      </c>
      <c r="F33" s="26">
        <f t="shared" ref="F33:F43" si="2">INDEX(sektorData,MATCH("123",SektorGrp,0),MATCH(B33,SektorVar,0))</f>
        <v>266249490</v>
      </c>
      <c r="G33" s="30"/>
      <c r="H33" s="17"/>
    </row>
    <row r="34" spans="1:8">
      <c r="A34" s="22" t="s">
        <v>809</v>
      </c>
      <c r="B34" s="21" t="str">
        <f t="shared" si="1"/>
        <v>Bal_PGiag_BO</v>
      </c>
      <c r="C34" s="18" t="s">
        <v>1</v>
      </c>
      <c r="D34" s="18"/>
      <c r="E34" s="18" t="s">
        <v>69</v>
      </c>
      <c r="F34" s="26">
        <f t="shared" si="2"/>
        <v>2068108910</v>
      </c>
      <c r="G34" s="30"/>
      <c r="H34" s="17"/>
    </row>
    <row r="35" spans="1:8">
      <c r="A35" s="22" t="s">
        <v>810</v>
      </c>
      <c r="B35" s="21" t="str">
        <f t="shared" si="1"/>
        <v>Bal_PGip_BO</v>
      </c>
      <c r="C35" s="18" t="s">
        <v>2</v>
      </c>
      <c r="D35" s="18"/>
      <c r="E35" s="18" t="s">
        <v>70</v>
      </c>
      <c r="F35" s="26">
        <f t="shared" si="2"/>
        <v>164683911</v>
      </c>
      <c r="G35" s="30"/>
      <c r="H35" s="17"/>
    </row>
    <row r="36" spans="1:8">
      <c r="A36" s="22" t="s">
        <v>811</v>
      </c>
      <c r="B36" s="21" t="str">
        <f t="shared" si="1"/>
        <v>Bal_PGuod_BO</v>
      </c>
      <c r="C36" s="18" t="s">
        <v>3</v>
      </c>
      <c r="D36" s="18"/>
      <c r="E36" s="18" t="s">
        <v>71</v>
      </c>
      <c r="F36" s="26">
        <f t="shared" si="2"/>
        <v>7752448</v>
      </c>
      <c r="G36" s="30"/>
      <c r="H36" s="17"/>
    </row>
    <row r="37" spans="1:8">
      <c r="A37" s="22" t="s">
        <v>812</v>
      </c>
      <c r="B37" s="21" t="str">
        <f t="shared" si="1"/>
        <v>Bal_PGuoa_BO</v>
      </c>
      <c r="C37" s="18" t="s">
        <v>4</v>
      </c>
      <c r="D37" s="18"/>
      <c r="E37" s="18" t="s">
        <v>72</v>
      </c>
      <c r="F37" s="26">
        <f t="shared" si="2"/>
        <v>339284815</v>
      </c>
      <c r="G37" s="30"/>
      <c r="H37" s="17"/>
    </row>
    <row r="38" spans="1:8">
      <c r="A38" s="22" t="s">
        <v>813</v>
      </c>
      <c r="B38" s="21" t="str">
        <f t="shared" si="1"/>
        <v>Bal_PGxfd_BO</v>
      </c>
      <c r="C38" s="18" t="s">
        <v>5</v>
      </c>
      <c r="D38" s="18"/>
      <c r="E38" s="18" t="s">
        <v>73</v>
      </c>
      <c r="F38" s="26">
        <f t="shared" si="2"/>
        <v>12971945</v>
      </c>
      <c r="G38" s="30"/>
      <c r="H38" s="17"/>
    </row>
    <row r="39" spans="1:8">
      <c r="A39" s="22" t="s">
        <v>814</v>
      </c>
      <c r="B39" s="21" t="str">
        <f t="shared" si="1"/>
        <v>Bal_PGas_BO</v>
      </c>
      <c r="C39" s="18" t="s">
        <v>6</v>
      </c>
      <c r="D39" s="18"/>
      <c r="E39" s="18" t="s">
        <v>74</v>
      </c>
      <c r="F39" s="26">
        <f t="shared" si="2"/>
        <v>1391087</v>
      </c>
      <c r="G39" s="30"/>
      <c r="H39" s="17"/>
    </row>
    <row r="40" spans="1:8">
      <c r="A40" s="22" t="s">
        <v>815</v>
      </c>
      <c r="B40" s="21" t="str">
        <f t="shared" si="1"/>
        <v>Bal_PGmof_BO</v>
      </c>
      <c r="C40" s="18" t="s">
        <v>7</v>
      </c>
      <c r="D40" s="18"/>
      <c r="E40" s="18" t="s">
        <v>75</v>
      </c>
      <c r="F40" s="26">
        <f t="shared" si="2"/>
        <v>56475563</v>
      </c>
      <c r="G40" s="30"/>
      <c r="H40" s="17"/>
    </row>
    <row r="41" spans="1:8">
      <c r="A41" s="22" t="s">
        <v>816</v>
      </c>
      <c r="B41" s="21" t="str">
        <f t="shared" si="1"/>
        <v>Bal_PGxap_BO</v>
      </c>
      <c r="C41" s="18" t="s">
        <v>8</v>
      </c>
      <c r="D41" s="18"/>
      <c r="E41" s="18" t="s">
        <v>76</v>
      </c>
      <c r="F41" s="26">
        <f t="shared" si="2"/>
        <v>582927260</v>
      </c>
      <c r="G41" s="30"/>
      <c r="H41" s="17"/>
    </row>
    <row r="42" spans="1:8">
      <c r="A42" s="22" t="s">
        <v>817</v>
      </c>
      <c r="B42" s="21" t="str">
        <f t="shared" si="1"/>
        <v>Bal_PGpaf_BO</v>
      </c>
      <c r="C42" s="18" t="s">
        <v>9</v>
      </c>
      <c r="D42" s="18"/>
      <c r="E42" s="18" t="s">
        <v>64</v>
      </c>
      <c r="F42" s="26">
        <f t="shared" si="2"/>
        <v>1844753</v>
      </c>
      <c r="G42" s="30"/>
      <c r="H42" s="17"/>
    </row>
    <row r="43" spans="1:8">
      <c r="A43" s="22" t="s">
        <v>818</v>
      </c>
      <c r="B43" s="21" t="str">
        <f t="shared" si="1"/>
        <v>Bal_PGTot_BO</v>
      </c>
      <c r="C43" s="18"/>
      <c r="D43" s="18"/>
      <c r="E43" s="19" t="s">
        <v>77</v>
      </c>
      <c r="F43" s="26">
        <f t="shared" si="2"/>
        <v>3501690177</v>
      </c>
      <c r="G43" s="30"/>
      <c r="H43" s="17"/>
    </row>
    <row r="44" spans="1:8">
      <c r="A44" s="29"/>
      <c r="B44" s="21"/>
      <c r="C44" s="18"/>
      <c r="D44" s="18"/>
      <c r="E44" s="18"/>
      <c r="F44" s="18"/>
      <c r="G44" s="30"/>
      <c r="H44" s="17"/>
    </row>
    <row r="45" spans="1:8">
      <c r="A45" s="29"/>
      <c r="B45" s="21"/>
      <c r="C45" s="18"/>
      <c r="D45" s="18"/>
      <c r="E45" s="19" t="s">
        <v>78</v>
      </c>
      <c r="F45" s="18"/>
      <c r="G45" s="30"/>
      <c r="H45" s="17"/>
    </row>
    <row r="46" spans="1:8">
      <c r="A46" s="22" t="s">
        <v>819</v>
      </c>
      <c r="B46" s="21" t="str">
        <f t="shared" si="1"/>
        <v>Bal_PHpf_BO</v>
      </c>
      <c r="C46" s="18" t="s">
        <v>10</v>
      </c>
      <c r="D46" s="18"/>
      <c r="E46" s="18" t="s">
        <v>79</v>
      </c>
      <c r="F46" s="26">
        <f t="shared" ref="F46:F51" si="3">INDEX(sektorData,MATCH("123",SektorGrp,0),MATCH(B46,SektorVar,0))</f>
        <v>750791</v>
      </c>
      <c r="G46" s="30"/>
      <c r="H46" s="17"/>
    </row>
    <row r="47" spans="1:8">
      <c r="A47" s="22" t="s">
        <v>820</v>
      </c>
      <c r="B47" s="21" t="str">
        <f t="shared" si="1"/>
        <v>Bal_PHus_BO</v>
      </c>
      <c r="C47" s="18" t="s">
        <v>11</v>
      </c>
      <c r="D47" s="18"/>
      <c r="E47" s="18" t="s">
        <v>80</v>
      </c>
      <c r="F47" s="26">
        <f t="shared" si="3"/>
        <v>1810021</v>
      </c>
      <c r="G47" s="30"/>
      <c r="H47" s="17"/>
    </row>
    <row r="48" spans="1:8">
      <c r="A48" s="22" t="s">
        <v>821</v>
      </c>
      <c r="B48" s="21" t="str">
        <f t="shared" si="1"/>
        <v>Bal_PHrs_BO</v>
      </c>
      <c r="C48" s="18" t="s">
        <v>12</v>
      </c>
      <c r="D48" s="18"/>
      <c r="E48" s="18" t="s">
        <v>81</v>
      </c>
      <c r="F48" s="26">
        <f t="shared" si="3"/>
        <v>0</v>
      </c>
      <c r="G48" s="30"/>
      <c r="H48" s="17"/>
    </row>
    <row r="49" spans="1:8">
      <c r="A49" s="22" t="s">
        <v>822</v>
      </c>
      <c r="B49" s="21" t="str">
        <f t="shared" si="1"/>
        <v>Bal_PHtg_BO</v>
      </c>
      <c r="C49" s="18" t="s">
        <v>13</v>
      </c>
      <c r="D49" s="18"/>
      <c r="E49" s="18" t="s">
        <v>82</v>
      </c>
      <c r="F49" s="26">
        <f t="shared" si="3"/>
        <v>4528920</v>
      </c>
      <c r="G49" s="30"/>
      <c r="H49" s="17"/>
    </row>
    <row r="50" spans="1:8">
      <c r="A50" s="22" t="s">
        <v>823</v>
      </c>
      <c r="B50" s="21" t="str">
        <f t="shared" si="1"/>
        <v>Bal_PHxf_BO</v>
      </c>
      <c r="C50" s="18" t="s">
        <v>38</v>
      </c>
      <c r="D50" s="18"/>
      <c r="E50" s="18" t="s">
        <v>83</v>
      </c>
      <c r="F50" s="26">
        <f t="shared" si="3"/>
        <v>3213291</v>
      </c>
      <c r="G50" s="30"/>
      <c r="H50" s="17"/>
    </row>
    <row r="51" spans="1:8">
      <c r="A51" s="22" t="s">
        <v>824</v>
      </c>
      <c r="B51" s="21" t="str">
        <f t="shared" si="1"/>
        <v>Bal_PHTot_BO</v>
      </c>
      <c r="C51" s="18"/>
      <c r="D51" s="18"/>
      <c r="E51" s="19" t="s">
        <v>84</v>
      </c>
      <c r="F51" s="26">
        <f t="shared" si="3"/>
        <v>10303023</v>
      </c>
      <c r="G51" s="30"/>
      <c r="H51" s="17"/>
    </row>
    <row r="52" spans="1:8">
      <c r="A52" s="29"/>
      <c r="B52" s="21"/>
      <c r="C52" s="18"/>
      <c r="D52" s="18"/>
      <c r="E52" s="18"/>
      <c r="F52" s="18"/>
      <c r="G52" s="30"/>
      <c r="H52" s="17"/>
    </row>
    <row r="53" spans="1:8">
      <c r="A53" s="29"/>
      <c r="B53" s="21"/>
      <c r="C53" s="18"/>
      <c r="D53" s="18"/>
      <c r="E53" s="19" t="s">
        <v>85</v>
      </c>
      <c r="F53" s="18"/>
      <c r="G53" s="30"/>
      <c r="H53" s="17"/>
    </row>
    <row r="54" spans="1:8">
      <c r="A54" s="22" t="s">
        <v>807</v>
      </c>
      <c r="B54" s="21" t="str">
        <f t="shared" si="1"/>
        <v>Bal_Pek_BO</v>
      </c>
      <c r="C54" s="18" t="s">
        <v>39</v>
      </c>
      <c r="D54" s="18"/>
      <c r="E54" s="18" t="s">
        <v>85</v>
      </c>
      <c r="F54" s="26">
        <f>INDEX(sektorData,MATCH("123",SektorGrp,0),MATCH(B54,SektorVar,0))</f>
        <v>52015713</v>
      </c>
      <c r="G54" s="30"/>
      <c r="H54" s="17"/>
    </row>
    <row r="55" spans="1:8">
      <c r="A55" s="29"/>
      <c r="B55" s="21"/>
      <c r="C55" s="18"/>
      <c r="D55" s="18"/>
      <c r="E55" s="18"/>
      <c r="F55" s="18"/>
      <c r="G55" s="30"/>
      <c r="H55" s="17"/>
    </row>
    <row r="56" spans="1:8">
      <c r="A56" s="29"/>
      <c r="B56" s="21"/>
      <c r="C56" s="18"/>
      <c r="D56" s="18"/>
      <c r="E56" s="19" t="s">
        <v>86</v>
      </c>
      <c r="F56" s="18"/>
      <c r="G56" s="30"/>
      <c r="H56" s="17"/>
    </row>
    <row r="57" spans="1:8">
      <c r="A57" s="22" t="s">
        <v>825</v>
      </c>
      <c r="B57" s="21" t="str">
        <f t="shared" si="1"/>
        <v>Bal_PEaag_BO</v>
      </c>
      <c r="C57" s="18" t="s">
        <v>40</v>
      </c>
      <c r="D57" s="18"/>
      <c r="E57" s="18" t="s">
        <v>87</v>
      </c>
      <c r="F57" s="26">
        <f t="shared" ref="F57:F72" si="4">INDEX(sektorData,MATCH("123",SektorGrp,0),MATCH(B57,SektorVar,0))</f>
        <v>42343663</v>
      </c>
      <c r="G57" s="30"/>
      <c r="H57" s="17"/>
    </row>
    <row r="58" spans="1:8">
      <c r="A58" s="22" t="s">
        <v>826</v>
      </c>
      <c r="B58" s="21" t="str">
        <f t="shared" si="1"/>
        <v>Bal_PEoe_BO</v>
      </c>
      <c r="C58" s="18" t="s">
        <v>41</v>
      </c>
      <c r="D58" s="18"/>
      <c r="E58" s="18" t="s">
        <v>88</v>
      </c>
      <c r="F58" s="26">
        <f t="shared" si="4"/>
        <v>8797038</v>
      </c>
      <c r="G58" s="30"/>
      <c r="H58" s="17"/>
    </row>
    <row r="59" spans="1:8">
      <c r="A59" s="22" t="s">
        <v>827</v>
      </c>
      <c r="B59" s="21" t="str">
        <f t="shared" si="1"/>
        <v>Bal_PEav_BO</v>
      </c>
      <c r="C59" s="18" t="s">
        <v>42</v>
      </c>
      <c r="D59" s="18"/>
      <c r="E59" s="18" t="s">
        <v>89</v>
      </c>
      <c r="F59" s="26">
        <f t="shared" si="4"/>
        <v>805432</v>
      </c>
      <c r="G59" s="30"/>
      <c r="H59" s="17"/>
    </row>
    <row r="60" spans="1:8">
      <c r="A60" s="22" t="s">
        <v>828</v>
      </c>
      <c r="B60" s="21" t="str">
        <f t="shared" si="1"/>
        <v>Bal_PEo_BO</v>
      </c>
      <c r="C60" s="18"/>
      <c r="D60" s="18" t="s">
        <v>875</v>
      </c>
      <c r="E60" s="18" t="s">
        <v>90</v>
      </c>
      <c r="F60" s="26">
        <f t="shared" si="4"/>
        <v>1165147</v>
      </c>
      <c r="G60" s="30"/>
      <c r="H60" s="17"/>
    </row>
    <row r="61" spans="1:8">
      <c r="A61" s="22" t="s">
        <v>829</v>
      </c>
      <c r="B61" s="21" t="str">
        <f t="shared" si="1"/>
        <v>Bal_PEavu_BO</v>
      </c>
      <c r="C61" s="18"/>
      <c r="D61" s="18" t="s">
        <v>876</v>
      </c>
      <c r="E61" s="18" t="s">
        <v>91</v>
      </c>
      <c r="F61" s="26">
        <f t="shared" si="4"/>
        <v>-2337030</v>
      </c>
      <c r="G61" s="30"/>
      <c r="H61" s="17"/>
    </row>
    <row r="62" spans="1:8">
      <c r="A62" s="22" t="s">
        <v>830</v>
      </c>
      <c r="B62" s="21" t="str">
        <f t="shared" si="1"/>
        <v>Bal_PEavs_BO</v>
      </c>
      <c r="C62" s="18"/>
      <c r="D62" s="18" t="s">
        <v>877</v>
      </c>
      <c r="E62" s="18" t="s">
        <v>92</v>
      </c>
      <c r="F62" s="26">
        <f t="shared" si="4"/>
        <v>-82445</v>
      </c>
      <c r="G62" s="30"/>
      <c r="H62" s="17"/>
    </row>
    <row r="63" spans="1:8">
      <c r="A63" s="22" t="s">
        <v>831</v>
      </c>
      <c r="B63" s="21" t="str">
        <f t="shared" si="1"/>
        <v>Bal_PEavo_BO</v>
      </c>
      <c r="C63" s="18"/>
      <c r="D63" s="18" t="s">
        <v>878</v>
      </c>
      <c r="E63" s="18" t="s">
        <v>93</v>
      </c>
      <c r="F63" s="26">
        <f t="shared" si="4"/>
        <v>0</v>
      </c>
      <c r="G63" s="30"/>
      <c r="H63" s="17"/>
    </row>
    <row r="64" spans="1:8">
      <c r="A64" s="22" t="s">
        <v>832</v>
      </c>
      <c r="B64" s="21" t="str">
        <f t="shared" si="1"/>
        <v>Bal_PExv_BO</v>
      </c>
      <c r="C64" s="18"/>
      <c r="D64" s="18" t="s">
        <v>879</v>
      </c>
      <c r="E64" s="18" t="s">
        <v>94</v>
      </c>
      <c r="F64" s="26">
        <f t="shared" si="4"/>
        <v>2059761</v>
      </c>
      <c r="G64" s="30"/>
      <c r="H64" s="17"/>
    </row>
    <row r="65" spans="1:8">
      <c r="A65" s="22" t="s">
        <v>833</v>
      </c>
      <c r="B65" s="21" t="str">
        <f t="shared" si="1"/>
        <v>Bal_PExr_BO</v>
      </c>
      <c r="C65" s="18" t="s">
        <v>102</v>
      </c>
      <c r="D65" s="18"/>
      <c r="E65" s="18" t="s">
        <v>95</v>
      </c>
      <c r="F65" s="26">
        <f t="shared" si="4"/>
        <v>57241187</v>
      </c>
      <c r="G65" s="30"/>
      <c r="H65" s="17"/>
    </row>
    <row r="66" spans="1:8">
      <c r="A66" s="22" t="s">
        <v>834</v>
      </c>
      <c r="B66" s="21" t="str">
        <f t="shared" si="1"/>
        <v>Bal_PElr_BO</v>
      </c>
      <c r="C66" s="18"/>
      <c r="D66" s="18" t="s">
        <v>880</v>
      </c>
      <c r="E66" s="18" t="s">
        <v>110</v>
      </c>
      <c r="F66" s="26">
        <f t="shared" si="4"/>
        <v>45887210</v>
      </c>
      <c r="G66" s="30"/>
      <c r="H66" s="17"/>
    </row>
    <row r="67" spans="1:8">
      <c r="A67" s="22" t="s">
        <v>835</v>
      </c>
      <c r="B67" s="21" t="str">
        <f t="shared" si="1"/>
        <v>Bal_PEvr_BO</v>
      </c>
      <c r="C67" s="18"/>
      <c r="D67" s="18" t="s">
        <v>881</v>
      </c>
      <c r="E67" s="18" t="s">
        <v>96</v>
      </c>
      <c r="F67" s="26">
        <f t="shared" si="4"/>
        <v>3030000</v>
      </c>
      <c r="G67" s="30"/>
      <c r="H67" s="17"/>
    </row>
    <row r="68" spans="1:8">
      <c r="A68" s="22" t="s">
        <v>836</v>
      </c>
      <c r="B68" s="21" t="str">
        <f t="shared" si="1"/>
        <v>Bal_PErs_BO</v>
      </c>
      <c r="C68" s="18"/>
      <c r="D68" s="18" t="s">
        <v>882</v>
      </c>
      <c r="E68" s="18" t="s">
        <v>97</v>
      </c>
      <c r="F68" s="26">
        <f t="shared" si="4"/>
        <v>0</v>
      </c>
      <c r="G68" s="30"/>
      <c r="H68" s="17"/>
    </row>
    <row r="69" spans="1:8">
      <c r="A69" s="22" t="s">
        <v>837</v>
      </c>
      <c r="B69" s="21" t="str">
        <f t="shared" si="1"/>
        <v>Bal_PExs_BO</v>
      </c>
      <c r="C69" s="18"/>
      <c r="D69" s="18" t="s">
        <v>883</v>
      </c>
      <c r="E69" s="18" t="s">
        <v>98</v>
      </c>
      <c r="F69" s="26">
        <f t="shared" si="4"/>
        <v>8323977</v>
      </c>
      <c r="G69" s="30"/>
      <c r="H69" s="17"/>
    </row>
    <row r="70" spans="1:8">
      <c r="A70" s="22" t="s">
        <v>838</v>
      </c>
      <c r="B70" s="21" t="str">
        <f t="shared" si="1"/>
        <v>Bal_PEou_BO</v>
      </c>
      <c r="C70" s="18" t="s">
        <v>103</v>
      </c>
      <c r="D70" s="18"/>
      <c r="E70" s="18" t="s">
        <v>99</v>
      </c>
      <c r="F70" s="26">
        <f t="shared" si="4"/>
        <v>267793167</v>
      </c>
      <c r="G70" s="30"/>
      <c r="H70" s="17"/>
    </row>
    <row r="71" spans="1:8">
      <c r="A71" s="22" t="s">
        <v>839</v>
      </c>
      <c r="B71" s="21" t="str">
        <f>"Bal_"&amp;A71&amp;"_"&amp;$B$5</f>
        <v>Bal_PEekTot_BO</v>
      </c>
      <c r="C71" s="18"/>
      <c r="D71" s="18"/>
      <c r="E71" s="19" t="s">
        <v>100</v>
      </c>
      <c r="F71" s="26">
        <f t="shared" si="4"/>
        <v>376980493</v>
      </c>
      <c r="G71" s="30"/>
      <c r="H71" s="17"/>
    </row>
    <row r="72" spans="1:8">
      <c r="A72" s="22" t="s">
        <v>469</v>
      </c>
      <c r="B72" s="21" t="str">
        <f>"Bal_"&amp;A72&amp;"_"&amp;$B$5</f>
        <v>Bal_PTot_BO</v>
      </c>
      <c r="C72" s="18"/>
      <c r="D72" s="18"/>
      <c r="E72" s="19" t="s">
        <v>101</v>
      </c>
      <c r="F72" s="26">
        <f t="shared" si="4"/>
        <v>3940989413</v>
      </c>
      <c r="G72" s="30"/>
      <c r="H72" s="17"/>
    </row>
  </sheetData>
  <sheetProtection algorithmName="SHA-512" hashValue="xyIA1QMQGpT+z92GEQmxYNKj8wBp5gx/jzhFc/+XO7XoRxBAg2sMe+j8R44FndVkuL9WUgS2jgS2RWMh+OvFnw==" saltValue="ClcKL/ZTxboGbYP8UkI44Q==" spinCount="100000" sheet="1" objects="1" scenarios="1"/>
  <mergeCells count="2">
    <mergeCell ref="C3:F3"/>
    <mergeCell ref="C1:E1"/>
  </mergeCells>
  <hyperlinks>
    <hyperlink ref="C1:D1" location="Indholdsfortegnelse!A1" display="Tilbage til indholdsfortegnelsen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3" fitToHeight="0" orientation="portrait"/>
  <headerFooter scaleWithDoc="0" alignWithMargins="0">
    <oddHeader>&amp;C&amp;G</oddHead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>
    <tabColor theme="2"/>
    <pageSetUpPr fitToPage="1"/>
  </sheetPr>
  <dimension ref="A1:F74"/>
  <sheetViews>
    <sheetView showGridLines="0" topLeftCell="C1" zoomScaleNormal="100" workbookViewId="0">
      <selection activeCell="E4" sqref="E4:F4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4" width="7" customWidth="1"/>
    <col min="5" max="5" width="90.140625" customWidth="1"/>
    <col min="6" max="6" width="19.285156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>
      <c r="C3" s="160" t="s">
        <v>1111</v>
      </c>
      <c r="D3" s="160"/>
      <c r="E3" s="164" t="s">
        <v>1590</v>
      </c>
      <c r="F3" s="164"/>
    </row>
    <row r="4" spans="1:6">
      <c r="C4" s="166" t="s">
        <v>1110</v>
      </c>
      <c r="D4" s="166"/>
      <c r="E4" s="165">
        <f>INDEX(Gr4Data,MATCH($E$3,Gr4Navn,0),MATCH(C4,Gr4Var,0))</f>
        <v>28001</v>
      </c>
      <c r="F4" s="165"/>
    </row>
    <row r="6" spans="1:6" ht="23.25" customHeight="1">
      <c r="C6" s="135" t="s">
        <v>1116</v>
      </c>
      <c r="D6" s="135"/>
      <c r="E6" s="135"/>
      <c r="F6" s="135"/>
    </row>
    <row r="7" spans="1:6" ht="25.5" customHeight="1">
      <c r="C7" s="18"/>
      <c r="D7" s="18"/>
      <c r="E7" s="19"/>
      <c r="F7" s="31" t="s">
        <v>857</v>
      </c>
    </row>
    <row r="8" spans="1:6">
      <c r="A8" s="28" t="s">
        <v>31</v>
      </c>
      <c r="B8" s="20" t="s">
        <v>104</v>
      </c>
      <c r="C8" s="18"/>
      <c r="D8" s="18"/>
      <c r="E8" s="19" t="s">
        <v>43</v>
      </c>
      <c r="F8" s="31"/>
    </row>
    <row r="9" spans="1:6">
      <c r="A9" s="22" t="s">
        <v>792</v>
      </c>
      <c r="B9" s="21" t="str">
        <f>"Bal_"&amp;A9&amp;"_"&amp;$B$8</f>
        <v>Bal_Akac_BO</v>
      </c>
      <c r="C9" s="18" t="s">
        <v>0</v>
      </c>
      <c r="D9" s="18"/>
      <c r="E9" s="18" t="s">
        <v>44</v>
      </c>
      <c r="F9" s="26">
        <f t="shared" ref="F9:F30" si="0">INDEX(Gr4Data,MATCH($E$3,Gr4Navn,0),MATCH(B9,Gr4Var,0))</f>
        <v>526227</v>
      </c>
    </row>
    <row r="10" spans="1:6">
      <c r="A10" s="22" t="s">
        <v>793</v>
      </c>
      <c r="B10" s="21" t="str">
        <f t="shared" ref="B10:B73" si="1">"Bal_"&amp;A10&amp;"_"&amp;$B$8</f>
        <v>Bal_Agb_BO</v>
      </c>
      <c r="C10" s="18" t="s">
        <v>1</v>
      </c>
      <c r="D10" s="18"/>
      <c r="E10" s="18" t="s">
        <v>45</v>
      </c>
      <c r="F10" s="26">
        <f t="shared" si="0"/>
        <v>0</v>
      </c>
    </row>
    <row r="11" spans="1:6">
      <c r="A11" s="22" t="s">
        <v>460</v>
      </c>
      <c r="B11" s="21" t="str">
        <f t="shared" si="1"/>
        <v>Bal_Atkc_BO</v>
      </c>
      <c r="C11" s="18" t="s">
        <v>2</v>
      </c>
      <c r="D11" s="18"/>
      <c r="E11" s="18" t="s">
        <v>46</v>
      </c>
      <c r="F11" s="26">
        <f t="shared" si="0"/>
        <v>5626</v>
      </c>
    </row>
    <row r="12" spans="1:6">
      <c r="A12" s="22" t="s">
        <v>461</v>
      </c>
      <c r="B12" s="21" t="str">
        <f t="shared" si="1"/>
        <v>Bal_Autd_BO</v>
      </c>
      <c r="C12" s="18" t="s">
        <v>3</v>
      </c>
      <c r="D12" s="18"/>
      <c r="E12" s="18" t="s">
        <v>47</v>
      </c>
      <c r="F12" s="26">
        <f t="shared" si="0"/>
        <v>9</v>
      </c>
    </row>
    <row r="13" spans="1:6">
      <c r="A13" s="22" t="s">
        <v>462</v>
      </c>
      <c r="B13" s="21" t="str">
        <f t="shared" si="1"/>
        <v>Bal_Auta_BO</v>
      </c>
      <c r="C13" s="18" t="s">
        <v>4</v>
      </c>
      <c r="D13" s="18"/>
      <c r="E13" s="18" t="s">
        <v>48</v>
      </c>
      <c r="F13" s="26">
        <f t="shared" si="0"/>
        <v>0</v>
      </c>
    </row>
    <row r="14" spans="1:6">
      <c r="A14" s="22" t="s">
        <v>463</v>
      </c>
      <c r="B14" s="21" t="str">
        <f t="shared" si="1"/>
        <v>Bal_Aod_BO</v>
      </c>
      <c r="C14" s="18" t="s">
        <v>5</v>
      </c>
      <c r="D14" s="18"/>
      <c r="E14" s="18" t="s">
        <v>49</v>
      </c>
      <c r="F14" s="26">
        <f t="shared" si="0"/>
        <v>52542</v>
      </c>
    </row>
    <row r="15" spans="1:6">
      <c r="A15" s="22" t="s">
        <v>464</v>
      </c>
      <c r="B15" s="21" t="str">
        <f t="shared" si="1"/>
        <v>Bal_Aoa_BO</v>
      </c>
      <c r="C15" s="18" t="s">
        <v>6</v>
      </c>
      <c r="D15" s="18"/>
      <c r="E15" s="18" t="s">
        <v>50</v>
      </c>
      <c r="F15" s="26">
        <f t="shared" si="0"/>
        <v>0</v>
      </c>
    </row>
    <row r="16" spans="1:6">
      <c r="A16" s="22" t="s">
        <v>794</v>
      </c>
      <c r="B16" s="21" t="str">
        <f t="shared" si="1"/>
        <v>Bal_Aak_BO</v>
      </c>
      <c r="C16" s="18" t="s">
        <v>7</v>
      </c>
      <c r="D16" s="18"/>
      <c r="E16" s="18" t="s">
        <v>51</v>
      </c>
      <c r="F16" s="26">
        <f t="shared" si="0"/>
        <v>8495</v>
      </c>
    </row>
    <row r="17" spans="1:6">
      <c r="A17" s="22" t="s">
        <v>795</v>
      </c>
      <c r="B17" s="21" t="str">
        <f t="shared" si="1"/>
        <v>Bal_Akav_BO</v>
      </c>
      <c r="C17" s="18" t="s">
        <v>8</v>
      </c>
      <c r="D17" s="18"/>
      <c r="E17" s="18" t="s">
        <v>52</v>
      </c>
      <c r="F17" s="26">
        <f t="shared" si="0"/>
        <v>0</v>
      </c>
    </row>
    <row r="18" spans="1:6">
      <c r="A18" s="22" t="s">
        <v>796</v>
      </c>
      <c r="B18" s="21" t="str">
        <f t="shared" si="1"/>
        <v>Bal_Aktv_BO</v>
      </c>
      <c r="C18" s="18" t="s">
        <v>9</v>
      </c>
      <c r="D18" s="18"/>
      <c r="E18" s="18" t="s">
        <v>53</v>
      </c>
      <c r="F18" s="26">
        <f t="shared" si="0"/>
        <v>0</v>
      </c>
    </row>
    <row r="19" spans="1:6">
      <c r="A19" s="22" t="s">
        <v>797</v>
      </c>
      <c r="B19" s="21" t="str">
        <f t="shared" si="1"/>
        <v>Bal_Aatp_BO</v>
      </c>
      <c r="C19" s="18" t="s">
        <v>10</v>
      </c>
      <c r="D19" s="18"/>
      <c r="E19" s="18" t="s">
        <v>54</v>
      </c>
      <c r="F19" s="26">
        <f t="shared" si="0"/>
        <v>0</v>
      </c>
    </row>
    <row r="20" spans="1:6">
      <c r="A20" s="22" t="s">
        <v>798</v>
      </c>
      <c r="B20" s="21" t="str">
        <f t="shared" si="1"/>
        <v>Bal_Aia_BO</v>
      </c>
      <c r="C20" s="18" t="s">
        <v>11</v>
      </c>
      <c r="D20" s="18"/>
      <c r="E20" s="18" t="s">
        <v>55</v>
      </c>
      <c r="F20" s="26">
        <f t="shared" si="0"/>
        <v>0</v>
      </c>
    </row>
    <row r="21" spans="1:6">
      <c r="A21" s="22" t="s">
        <v>899</v>
      </c>
      <c r="B21" s="21" t="str">
        <f t="shared" si="1"/>
        <v>Bal_AgbTot_BO</v>
      </c>
      <c r="C21" s="18" t="s">
        <v>12</v>
      </c>
      <c r="D21" s="18"/>
      <c r="E21" s="18" t="s">
        <v>56</v>
      </c>
      <c r="F21" s="26">
        <f t="shared" si="0"/>
        <v>0</v>
      </c>
    </row>
    <row r="22" spans="1:6">
      <c r="A22" s="22" t="s">
        <v>799</v>
      </c>
      <c r="B22" s="21" t="str">
        <f t="shared" si="1"/>
        <v>Bal_Aie_BO</v>
      </c>
      <c r="C22" s="18"/>
      <c r="D22" s="18" t="s">
        <v>873</v>
      </c>
      <c r="E22" s="18" t="s">
        <v>57</v>
      </c>
      <c r="F22" s="26">
        <f t="shared" si="0"/>
        <v>0</v>
      </c>
    </row>
    <row r="23" spans="1:6">
      <c r="A23" s="22" t="s">
        <v>800</v>
      </c>
      <c r="B23" s="21" t="str">
        <f t="shared" si="1"/>
        <v>Bal_Ade_BO</v>
      </c>
      <c r="C23" s="18"/>
      <c r="D23" s="18" t="s">
        <v>874</v>
      </c>
      <c r="E23" s="18" t="s">
        <v>58</v>
      </c>
      <c r="F23" s="26">
        <f t="shared" si="0"/>
        <v>0</v>
      </c>
    </row>
    <row r="24" spans="1:6">
      <c r="A24" s="22" t="s">
        <v>801</v>
      </c>
      <c r="B24" s="21" t="str">
        <f t="shared" si="1"/>
        <v>Bal_Axma_BO</v>
      </c>
      <c r="C24" s="18" t="s">
        <v>13</v>
      </c>
      <c r="D24" s="18"/>
      <c r="E24" s="18" t="s">
        <v>59</v>
      </c>
      <c r="F24" s="26">
        <f t="shared" si="0"/>
        <v>151</v>
      </c>
    </row>
    <row r="25" spans="1:6">
      <c r="A25" s="22" t="s">
        <v>802</v>
      </c>
      <c r="B25" s="21" t="str">
        <f t="shared" si="1"/>
        <v>Bal_Aas_BO</v>
      </c>
      <c r="C25" s="18" t="s">
        <v>38</v>
      </c>
      <c r="D25" s="18"/>
      <c r="E25" s="18" t="s">
        <v>60</v>
      </c>
      <c r="F25" s="26">
        <f t="shared" si="0"/>
        <v>999</v>
      </c>
    </row>
    <row r="26" spans="1:6">
      <c r="A26" s="22" t="s">
        <v>805</v>
      </c>
      <c r="B26" s="21" t="str">
        <f t="shared" si="1"/>
        <v>Bal_Aus_BO</v>
      </c>
      <c r="C26" s="18" t="s">
        <v>39</v>
      </c>
      <c r="D26" s="18"/>
      <c r="E26" s="18" t="s">
        <v>61</v>
      </c>
      <c r="F26" s="26">
        <f t="shared" si="0"/>
        <v>0</v>
      </c>
    </row>
    <row r="27" spans="1:6">
      <c r="A27" s="22" t="s">
        <v>803</v>
      </c>
      <c r="B27" s="21" t="str">
        <f t="shared" si="1"/>
        <v>Bal_Aamb_BO</v>
      </c>
      <c r="C27" s="18" t="s">
        <v>40</v>
      </c>
      <c r="D27" s="18"/>
      <c r="E27" s="18" t="s">
        <v>62</v>
      </c>
      <c r="F27" s="26">
        <f t="shared" si="0"/>
        <v>0</v>
      </c>
    </row>
    <row r="28" spans="1:6">
      <c r="A28" s="22" t="s">
        <v>804</v>
      </c>
      <c r="B28" s="21" t="str">
        <f t="shared" si="1"/>
        <v>Bal_Axa_BO</v>
      </c>
      <c r="C28" s="18" t="s">
        <v>41</v>
      </c>
      <c r="D28" s="18"/>
      <c r="E28" s="18" t="s">
        <v>63</v>
      </c>
      <c r="F28" s="26">
        <f t="shared" si="0"/>
        <v>4271</v>
      </c>
    </row>
    <row r="29" spans="1:6">
      <c r="A29" s="22" t="s">
        <v>806</v>
      </c>
      <c r="B29" s="21" t="str">
        <f t="shared" si="1"/>
        <v>Bal_Apap_BO</v>
      </c>
      <c r="C29" s="18" t="s">
        <v>42</v>
      </c>
      <c r="D29" s="18"/>
      <c r="E29" s="18" t="s">
        <v>64</v>
      </c>
      <c r="F29" s="26">
        <f t="shared" si="0"/>
        <v>526</v>
      </c>
    </row>
    <row r="30" spans="1:6">
      <c r="A30" s="22" t="s">
        <v>465</v>
      </c>
      <c r="B30" s="21" t="str">
        <f t="shared" si="1"/>
        <v>Bal_ATot_BO</v>
      </c>
      <c r="C30" s="18"/>
      <c r="D30" s="18"/>
      <c r="E30" s="19" t="s">
        <v>65</v>
      </c>
      <c r="F30" s="26">
        <f t="shared" si="0"/>
        <v>598846</v>
      </c>
    </row>
    <row r="31" spans="1:6">
      <c r="A31" s="29"/>
      <c r="B31" s="21"/>
      <c r="C31" s="18"/>
      <c r="D31" s="18"/>
      <c r="E31" s="18"/>
      <c r="F31" s="29"/>
    </row>
    <row r="32" spans="1:6">
      <c r="A32" s="29"/>
      <c r="B32" s="21"/>
      <c r="C32" s="18"/>
      <c r="D32" s="18"/>
      <c r="E32" s="19" t="s">
        <v>66</v>
      </c>
      <c r="F32" s="29"/>
    </row>
    <row r="33" spans="1:6">
      <c r="A33" s="29"/>
      <c r="B33" s="21"/>
      <c r="C33" s="18"/>
      <c r="D33" s="18"/>
      <c r="E33" s="18"/>
      <c r="F33" s="29"/>
    </row>
    <row r="34" spans="1:6">
      <c r="A34" s="29"/>
      <c r="B34" s="21"/>
      <c r="C34" s="18"/>
      <c r="D34" s="18"/>
      <c r="E34" s="19" t="s">
        <v>67</v>
      </c>
      <c r="F34" s="29"/>
    </row>
    <row r="35" spans="1:6">
      <c r="A35" s="22" t="s">
        <v>808</v>
      </c>
      <c r="B35" s="21" t="str">
        <f t="shared" si="1"/>
        <v>Bal_PGkc_BO</v>
      </c>
      <c r="C35" s="18" t="s">
        <v>0</v>
      </c>
      <c r="D35" s="18"/>
      <c r="E35" s="18" t="s">
        <v>68</v>
      </c>
      <c r="F35" s="26">
        <f t="shared" ref="F35:F45" si="2">INDEX(Gr4Data,MATCH($E$3,Gr4Navn,0),MATCH(B35,Gr4Var,0))</f>
        <v>0</v>
      </c>
    </row>
    <row r="36" spans="1:6">
      <c r="A36" s="22" t="s">
        <v>809</v>
      </c>
      <c r="B36" s="21" t="str">
        <f t="shared" si="1"/>
        <v>Bal_PGiag_BO</v>
      </c>
      <c r="C36" s="18" t="s">
        <v>1</v>
      </c>
      <c r="D36" s="18"/>
      <c r="E36" s="18" t="s">
        <v>69</v>
      </c>
      <c r="F36" s="26">
        <f t="shared" si="2"/>
        <v>530822</v>
      </c>
    </row>
    <row r="37" spans="1:6">
      <c r="A37" s="22" t="s">
        <v>810</v>
      </c>
      <c r="B37" s="21" t="str">
        <f t="shared" si="1"/>
        <v>Bal_PGip_BO</v>
      </c>
      <c r="C37" s="18" t="s">
        <v>2</v>
      </c>
      <c r="D37" s="18"/>
      <c r="E37" s="18" t="s">
        <v>70</v>
      </c>
      <c r="F37" s="26">
        <f t="shared" si="2"/>
        <v>0</v>
      </c>
    </row>
    <row r="38" spans="1:6">
      <c r="A38" s="22" t="s">
        <v>811</v>
      </c>
      <c r="B38" s="21" t="str">
        <f t="shared" si="1"/>
        <v>Bal_PGuod_BO</v>
      </c>
      <c r="C38" s="18" t="s">
        <v>3</v>
      </c>
      <c r="D38" s="18"/>
      <c r="E38" s="18" t="s">
        <v>71</v>
      </c>
      <c r="F38" s="26">
        <f t="shared" si="2"/>
        <v>0</v>
      </c>
    </row>
    <row r="39" spans="1:6">
      <c r="A39" s="22" t="s">
        <v>812</v>
      </c>
      <c r="B39" s="21" t="str">
        <f t="shared" si="1"/>
        <v>Bal_PGuoa_BO</v>
      </c>
      <c r="C39" s="18" t="s">
        <v>4</v>
      </c>
      <c r="D39" s="18"/>
      <c r="E39" s="18" t="s">
        <v>72</v>
      </c>
      <c r="F39" s="26">
        <f t="shared" si="2"/>
        <v>0</v>
      </c>
    </row>
    <row r="40" spans="1:6">
      <c r="A40" s="22" t="s">
        <v>813</v>
      </c>
      <c r="B40" s="21" t="str">
        <f t="shared" si="1"/>
        <v>Bal_PGxfd_BO</v>
      </c>
      <c r="C40" s="18" t="s">
        <v>5</v>
      </c>
      <c r="D40" s="18"/>
      <c r="E40" s="18" t="s">
        <v>73</v>
      </c>
      <c r="F40" s="26">
        <f t="shared" si="2"/>
        <v>0</v>
      </c>
    </row>
    <row r="41" spans="1:6">
      <c r="A41" s="22" t="s">
        <v>814</v>
      </c>
      <c r="B41" s="21" t="str">
        <f t="shared" si="1"/>
        <v>Bal_PGas_BO</v>
      </c>
      <c r="C41" s="18" t="s">
        <v>6</v>
      </c>
      <c r="D41" s="18"/>
      <c r="E41" s="18" t="s">
        <v>74</v>
      </c>
      <c r="F41" s="26">
        <f t="shared" si="2"/>
        <v>0</v>
      </c>
    </row>
    <row r="42" spans="1:6">
      <c r="A42" s="22" t="s">
        <v>815</v>
      </c>
      <c r="B42" s="21" t="str">
        <f t="shared" si="1"/>
        <v>Bal_PGmof_BO</v>
      </c>
      <c r="C42" s="18" t="s">
        <v>7</v>
      </c>
      <c r="D42" s="18"/>
      <c r="E42" s="18" t="s">
        <v>75</v>
      </c>
      <c r="F42" s="26">
        <f t="shared" si="2"/>
        <v>0</v>
      </c>
    </row>
    <row r="43" spans="1:6">
      <c r="A43" s="22" t="s">
        <v>816</v>
      </c>
      <c r="B43" s="21" t="str">
        <f t="shared" si="1"/>
        <v>Bal_PGxap_BO</v>
      </c>
      <c r="C43" s="18" t="s">
        <v>8</v>
      </c>
      <c r="D43" s="18"/>
      <c r="E43" s="18" t="s">
        <v>76</v>
      </c>
      <c r="F43" s="26">
        <f t="shared" si="2"/>
        <v>2748</v>
      </c>
    </row>
    <row r="44" spans="1:6">
      <c r="A44" s="22" t="s">
        <v>817</v>
      </c>
      <c r="B44" s="21" t="str">
        <f t="shared" si="1"/>
        <v>Bal_PGpaf_BO</v>
      </c>
      <c r="C44" s="18" t="s">
        <v>9</v>
      </c>
      <c r="D44" s="18"/>
      <c r="E44" s="18" t="s">
        <v>64</v>
      </c>
      <c r="F44" s="26">
        <f t="shared" si="2"/>
        <v>0</v>
      </c>
    </row>
    <row r="45" spans="1:6">
      <c r="A45" s="22" t="s">
        <v>818</v>
      </c>
      <c r="B45" s="21" t="str">
        <f t="shared" si="1"/>
        <v>Bal_PGTot_BO</v>
      </c>
      <c r="C45" s="18"/>
      <c r="D45" s="18"/>
      <c r="E45" s="19" t="s">
        <v>77</v>
      </c>
      <c r="F45" s="26">
        <f t="shared" si="2"/>
        <v>533570</v>
      </c>
    </row>
    <row r="46" spans="1:6">
      <c r="A46" s="29"/>
      <c r="B46" s="21"/>
      <c r="C46" s="18"/>
      <c r="D46" s="18"/>
      <c r="E46" s="18"/>
      <c r="F46" s="29"/>
    </row>
    <row r="47" spans="1:6">
      <c r="A47" s="29"/>
      <c r="B47" s="21"/>
      <c r="C47" s="18"/>
      <c r="D47" s="18"/>
      <c r="E47" s="19" t="s">
        <v>78</v>
      </c>
      <c r="F47" s="29"/>
    </row>
    <row r="48" spans="1:6">
      <c r="A48" s="22" t="s">
        <v>819</v>
      </c>
      <c r="B48" s="21" t="str">
        <f t="shared" si="1"/>
        <v>Bal_PHpf_BO</v>
      </c>
      <c r="C48" s="18" t="s">
        <v>10</v>
      </c>
      <c r="D48" s="18"/>
      <c r="E48" s="18" t="s">
        <v>79</v>
      </c>
      <c r="F48" s="26">
        <f t="shared" ref="F48:F53" si="3">INDEX(Gr4Data,MATCH($E$3,Gr4Navn,0),MATCH(B48,Gr4Var,0))</f>
        <v>0</v>
      </c>
    </row>
    <row r="49" spans="1:6">
      <c r="A49" s="22" t="s">
        <v>820</v>
      </c>
      <c r="B49" s="21" t="str">
        <f t="shared" si="1"/>
        <v>Bal_PHus_BO</v>
      </c>
      <c r="C49" s="18" t="s">
        <v>11</v>
      </c>
      <c r="D49" s="18"/>
      <c r="E49" s="18" t="s">
        <v>80</v>
      </c>
      <c r="F49" s="26">
        <f t="shared" si="3"/>
        <v>7</v>
      </c>
    </row>
    <row r="50" spans="1:6">
      <c r="A50" s="22" t="s">
        <v>821</v>
      </c>
      <c r="B50" s="21" t="str">
        <f t="shared" si="1"/>
        <v>Bal_PHrs_BO</v>
      </c>
      <c r="C50" s="18" t="s">
        <v>12</v>
      </c>
      <c r="D50" s="18"/>
      <c r="E50" s="18" t="s">
        <v>81</v>
      </c>
      <c r="F50" s="26">
        <f t="shared" si="3"/>
        <v>0</v>
      </c>
    </row>
    <row r="51" spans="1:6">
      <c r="A51" s="22" t="s">
        <v>822</v>
      </c>
      <c r="B51" s="21" t="str">
        <f t="shared" si="1"/>
        <v>Bal_PHtg_BO</v>
      </c>
      <c r="C51" s="18" t="s">
        <v>13</v>
      </c>
      <c r="D51" s="18"/>
      <c r="E51" s="18" t="s">
        <v>82</v>
      </c>
      <c r="F51" s="26">
        <f t="shared" si="3"/>
        <v>0</v>
      </c>
    </row>
    <row r="52" spans="1:6">
      <c r="A52" s="22" t="s">
        <v>823</v>
      </c>
      <c r="B52" s="21" t="str">
        <f t="shared" si="1"/>
        <v>Bal_PHxf_BO</v>
      </c>
      <c r="C52" s="18" t="s">
        <v>38</v>
      </c>
      <c r="D52" s="18"/>
      <c r="E52" s="18" t="s">
        <v>83</v>
      </c>
      <c r="F52" s="26">
        <f t="shared" si="3"/>
        <v>0</v>
      </c>
    </row>
    <row r="53" spans="1:6">
      <c r="A53" s="22" t="s">
        <v>824</v>
      </c>
      <c r="B53" s="21" t="str">
        <f t="shared" si="1"/>
        <v>Bal_PHTot_BO</v>
      </c>
      <c r="C53" s="18"/>
      <c r="D53" s="18"/>
      <c r="E53" s="19" t="s">
        <v>84</v>
      </c>
      <c r="F53" s="26">
        <f t="shared" si="3"/>
        <v>7</v>
      </c>
    </row>
    <row r="54" spans="1:6">
      <c r="A54" s="29"/>
      <c r="B54" s="21"/>
      <c r="C54" s="18"/>
      <c r="D54" s="18"/>
      <c r="E54" s="18"/>
      <c r="F54" s="29"/>
    </row>
    <row r="55" spans="1:6">
      <c r="A55" s="29"/>
      <c r="B55" s="21"/>
      <c r="C55" s="18"/>
      <c r="D55" s="18"/>
      <c r="E55" s="19" t="s">
        <v>85</v>
      </c>
      <c r="F55" s="29"/>
    </row>
    <row r="56" spans="1:6">
      <c r="A56" s="22" t="s">
        <v>807</v>
      </c>
      <c r="B56" s="21" t="str">
        <f t="shared" si="1"/>
        <v>Bal_Pek_BO</v>
      </c>
      <c r="C56" s="18" t="s">
        <v>39</v>
      </c>
      <c r="D56" s="18"/>
      <c r="E56" s="18" t="s">
        <v>85</v>
      </c>
      <c r="F56" s="26">
        <f>INDEX(Gr4Data,MATCH($E$3,Gr4Navn,0),MATCH(B56,Gr4Var,0))</f>
        <v>0</v>
      </c>
    </row>
    <row r="57" spans="1:6">
      <c r="A57" s="29"/>
      <c r="B57" s="21"/>
      <c r="C57" s="18"/>
      <c r="D57" s="18"/>
      <c r="E57" s="18"/>
      <c r="F57" s="29"/>
    </row>
    <row r="58" spans="1:6">
      <c r="A58" s="29"/>
      <c r="B58" s="21"/>
      <c r="C58" s="18"/>
      <c r="D58" s="18"/>
      <c r="E58" s="19" t="s">
        <v>86</v>
      </c>
      <c r="F58" s="29"/>
    </row>
    <row r="59" spans="1:6">
      <c r="A59" s="22" t="s">
        <v>825</v>
      </c>
      <c r="B59" s="21" t="str">
        <f t="shared" si="1"/>
        <v>Bal_PEaag_BO</v>
      </c>
      <c r="C59" s="18" t="s">
        <v>40</v>
      </c>
      <c r="D59" s="18"/>
      <c r="E59" s="18" t="s">
        <v>87</v>
      </c>
      <c r="F59" s="26">
        <f t="shared" ref="F59:F74" si="4">INDEX(Gr4Data,MATCH($E$3,Gr4Navn,0),MATCH(B59,Gr4Var,0))</f>
        <v>40300</v>
      </c>
    </row>
    <row r="60" spans="1:6">
      <c r="A60" s="22" t="s">
        <v>826</v>
      </c>
      <c r="B60" s="21" t="str">
        <f t="shared" si="1"/>
        <v>Bal_PEoe_BO</v>
      </c>
      <c r="C60" s="18" t="s">
        <v>41</v>
      </c>
      <c r="D60" s="18"/>
      <c r="E60" s="18" t="s">
        <v>88</v>
      </c>
      <c r="F60" s="26">
        <f t="shared" si="4"/>
        <v>0</v>
      </c>
    </row>
    <row r="61" spans="1:6">
      <c r="A61" s="22" t="s">
        <v>827</v>
      </c>
      <c r="B61" s="21" t="str">
        <f t="shared" si="1"/>
        <v>Bal_PEav_BO</v>
      </c>
      <c r="C61" s="18" t="s">
        <v>42</v>
      </c>
      <c r="D61" s="18"/>
      <c r="E61" s="18" t="s">
        <v>89</v>
      </c>
      <c r="F61" s="26">
        <f t="shared" si="4"/>
        <v>0</v>
      </c>
    </row>
    <row r="62" spans="1:6">
      <c r="A62" s="22" t="s">
        <v>828</v>
      </c>
      <c r="B62" s="21" t="str">
        <f t="shared" si="1"/>
        <v>Bal_PEo_BO</v>
      </c>
      <c r="C62" s="18"/>
      <c r="D62" s="18" t="s">
        <v>875</v>
      </c>
      <c r="E62" s="18" t="s">
        <v>90</v>
      </c>
      <c r="F62" s="26">
        <f t="shared" si="4"/>
        <v>0</v>
      </c>
    </row>
    <row r="63" spans="1:6">
      <c r="A63" s="22" t="s">
        <v>829</v>
      </c>
      <c r="B63" s="21" t="str">
        <f t="shared" si="1"/>
        <v>Bal_PEavu_BO</v>
      </c>
      <c r="C63" s="18"/>
      <c r="D63" s="18" t="s">
        <v>876</v>
      </c>
      <c r="E63" s="18" t="s">
        <v>91</v>
      </c>
      <c r="F63" s="26">
        <f t="shared" si="4"/>
        <v>0</v>
      </c>
    </row>
    <row r="64" spans="1:6">
      <c r="A64" s="22" t="s">
        <v>830</v>
      </c>
      <c r="B64" s="21" t="str">
        <f t="shared" si="1"/>
        <v>Bal_PEavs_BO</v>
      </c>
      <c r="C64" s="18"/>
      <c r="D64" s="18" t="s">
        <v>877</v>
      </c>
      <c r="E64" s="18" t="s">
        <v>92</v>
      </c>
      <c r="F64" s="26">
        <f t="shared" si="4"/>
        <v>0</v>
      </c>
    </row>
    <row r="65" spans="1:6">
      <c r="A65" s="22" t="s">
        <v>831</v>
      </c>
      <c r="B65" s="21" t="str">
        <f t="shared" si="1"/>
        <v>Bal_PEavo_BO</v>
      </c>
      <c r="C65" s="18"/>
      <c r="D65" s="18" t="s">
        <v>878</v>
      </c>
      <c r="E65" s="18" t="s">
        <v>93</v>
      </c>
      <c r="F65" s="26">
        <f t="shared" si="4"/>
        <v>0</v>
      </c>
    </row>
    <row r="66" spans="1:6">
      <c r="A66" s="22" t="s">
        <v>832</v>
      </c>
      <c r="B66" s="21" t="str">
        <f t="shared" si="1"/>
        <v>Bal_PExv_BO</v>
      </c>
      <c r="C66" s="18"/>
      <c r="D66" s="18" t="s">
        <v>879</v>
      </c>
      <c r="E66" s="18" t="s">
        <v>94</v>
      </c>
      <c r="F66" s="26">
        <f t="shared" si="4"/>
        <v>0</v>
      </c>
    </row>
    <row r="67" spans="1:6">
      <c r="A67" s="22" t="s">
        <v>833</v>
      </c>
      <c r="B67" s="21" t="str">
        <f t="shared" si="1"/>
        <v>Bal_PExr_BO</v>
      </c>
      <c r="C67" s="18" t="s">
        <v>102</v>
      </c>
      <c r="D67" s="18"/>
      <c r="E67" s="18" t="s">
        <v>95</v>
      </c>
      <c r="F67" s="26">
        <f t="shared" si="4"/>
        <v>92594</v>
      </c>
    </row>
    <row r="68" spans="1:6">
      <c r="A68" s="22" t="s">
        <v>834</v>
      </c>
      <c r="B68" s="21" t="str">
        <f t="shared" si="1"/>
        <v>Bal_PElr_BO</v>
      </c>
      <c r="C68" s="18"/>
      <c r="D68" s="18" t="s">
        <v>880</v>
      </c>
      <c r="E68" s="18" t="s">
        <v>110</v>
      </c>
      <c r="F68" s="26">
        <f t="shared" si="4"/>
        <v>0</v>
      </c>
    </row>
    <row r="69" spans="1:6">
      <c r="A69" s="22" t="s">
        <v>835</v>
      </c>
      <c r="B69" s="21" t="str">
        <f t="shared" si="1"/>
        <v>Bal_PEvr_BO</v>
      </c>
      <c r="C69" s="18"/>
      <c r="D69" s="18" t="s">
        <v>881</v>
      </c>
      <c r="E69" s="18" t="s">
        <v>96</v>
      </c>
      <c r="F69" s="26">
        <f t="shared" si="4"/>
        <v>0</v>
      </c>
    </row>
    <row r="70" spans="1:6">
      <c r="A70" s="22" t="s">
        <v>836</v>
      </c>
      <c r="B70" s="21" t="str">
        <f t="shared" si="1"/>
        <v>Bal_PErs_BO</v>
      </c>
      <c r="C70" s="18"/>
      <c r="D70" s="18" t="s">
        <v>882</v>
      </c>
      <c r="E70" s="18" t="s">
        <v>97</v>
      </c>
      <c r="F70" s="26">
        <f t="shared" si="4"/>
        <v>0</v>
      </c>
    </row>
    <row r="71" spans="1:6">
      <c r="A71" s="22" t="s">
        <v>837</v>
      </c>
      <c r="B71" s="21" t="str">
        <f t="shared" si="1"/>
        <v>Bal_PExs_BO</v>
      </c>
      <c r="C71" s="18"/>
      <c r="D71" s="18" t="s">
        <v>883</v>
      </c>
      <c r="E71" s="18" t="s">
        <v>98</v>
      </c>
      <c r="F71" s="26">
        <f t="shared" si="4"/>
        <v>92594</v>
      </c>
    </row>
    <row r="72" spans="1:6">
      <c r="A72" s="22" t="s">
        <v>838</v>
      </c>
      <c r="B72" s="21" t="str">
        <f t="shared" si="1"/>
        <v>Bal_PEou_BO</v>
      </c>
      <c r="C72" s="18" t="s">
        <v>103</v>
      </c>
      <c r="D72" s="18"/>
      <c r="E72" s="18" t="s">
        <v>99</v>
      </c>
      <c r="F72" s="26">
        <f t="shared" si="4"/>
        <v>-67625</v>
      </c>
    </row>
    <row r="73" spans="1:6">
      <c r="A73" s="22" t="s">
        <v>839</v>
      </c>
      <c r="B73" s="21" t="str">
        <f t="shared" si="1"/>
        <v>Bal_PEekTot_BO</v>
      </c>
      <c r="C73" s="18"/>
      <c r="D73" s="18"/>
      <c r="E73" s="19" t="s">
        <v>100</v>
      </c>
      <c r="F73" s="26">
        <f t="shared" si="4"/>
        <v>65269</v>
      </c>
    </row>
    <row r="74" spans="1:6">
      <c r="A74" s="22" t="s">
        <v>469</v>
      </c>
      <c r="B74" s="21" t="str">
        <f t="shared" ref="B74" si="5">"Bal_"&amp;A74&amp;"_"&amp;$B$8</f>
        <v>Bal_PTot_BO</v>
      </c>
      <c r="C74" s="18"/>
      <c r="D74" s="18"/>
      <c r="E74" s="19" t="s">
        <v>101</v>
      </c>
      <c r="F74" s="26">
        <f t="shared" si="4"/>
        <v>598846</v>
      </c>
    </row>
  </sheetData>
  <sheetProtection algorithmName="SHA-512" hashValue="tFe6Qm5fvBpzUm714B01oFj9ZKbT/WQLeLc4ZZ3o9F8awPA5gIiWtA2vwujixuvh2KK2ejxssZ6fmyokEaFOfg==" saltValue="aDmcnq4wb1PrBWhAej2MtA==" spinCount="100000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'Data gruppe 4'!$C$2:$C$15</xm:f>
          </x14:formula1>
          <xm:sqref>E3:F3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>
    <tabColor theme="2"/>
  </sheetPr>
  <dimension ref="A1:E24"/>
  <sheetViews>
    <sheetView showGridLines="0" topLeftCell="C1" zoomScaleNormal="100" workbookViewId="0">
      <selection activeCell="D3" sqref="D3:E3"/>
    </sheetView>
  </sheetViews>
  <sheetFormatPr defaultColWidth="11.42578125" defaultRowHeight="15"/>
  <cols>
    <col min="1" max="1" width="12.85546875" hidden="1" customWidth="1"/>
    <col min="2" max="2" width="19.85546875" hidden="1" customWidth="1"/>
    <col min="3" max="3" width="12.5703125" customWidth="1"/>
    <col min="4" max="4" width="59.85546875" customWidth="1"/>
    <col min="5" max="5" width="16.1406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>
      <c r="C3" s="91" t="s">
        <v>1111</v>
      </c>
      <c r="D3" s="164" t="s">
        <v>2467</v>
      </c>
      <c r="E3" s="164"/>
    </row>
    <row r="4" spans="1:5">
      <c r="C4" s="92" t="s">
        <v>1110</v>
      </c>
      <c r="D4" s="167">
        <f>INDEX(Gr4Data,MATCH($D$3,Gr4Navn,0),MATCH(C4,Gr4Var,0))</f>
        <v>9634</v>
      </c>
      <c r="E4" s="167"/>
    </row>
    <row r="6" spans="1:5" ht="23.25" customHeight="1">
      <c r="C6" s="130" t="s">
        <v>1117</v>
      </c>
      <c r="D6" s="130"/>
      <c r="E6" s="130"/>
    </row>
    <row r="7" spans="1:5" ht="25.5" customHeight="1">
      <c r="A7" s="28" t="s">
        <v>31</v>
      </c>
      <c r="B7" s="20" t="s">
        <v>432</v>
      </c>
      <c r="C7" s="49"/>
      <c r="D7" s="3"/>
      <c r="E7" s="31" t="s">
        <v>778</v>
      </c>
    </row>
    <row r="8" spans="1:5">
      <c r="A8" s="28"/>
      <c r="B8" s="20"/>
      <c r="C8" s="49"/>
      <c r="D8" s="50" t="s">
        <v>416</v>
      </c>
      <c r="E8" s="31"/>
    </row>
    <row r="9" spans="1:5">
      <c r="A9" s="22" t="s">
        <v>433</v>
      </c>
      <c r="B9" s="21" t="str">
        <f>"NoEf_"&amp;A9&amp;"_"&amp;$B$7</f>
        <v>NoEf_EvFg_Evf</v>
      </c>
      <c r="C9" s="49" t="s">
        <v>418</v>
      </c>
      <c r="D9" s="49" t="s">
        <v>421</v>
      </c>
      <c r="E9" s="26">
        <f>INDEX(Gr4Data,MATCH($D$3,Gr4Navn,0),MATCH(B9,Gr4Var,0))</f>
        <v>50194</v>
      </c>
    </row>
    <row r="10" spans="1:5">
      <c r="A10" s="22" t="s">
        <v>434</v>
      </c>
      <c r="B10" s="21" t="str">
        <f t="shared" ref="B10:B19" si="0">"NoEf_"&amp;A10&amp;"_"&amp;$B$7</f>
        <v>NoEf_EvTR_Evf</v>
      </c>
      <c r="C10" s="49" t="s">
        <v>417</v>
      </c>
      <c r="D10" s="49" t="s">
        <v>422</v>
      </c>
      <c r="E10" s="26">
        <f>INDEX(Gr4Data,MATCH($D$3,Gr4Navn,0),MATCH(B10,Gr4Var,0))</f>
        <v>0</v>
      </c>
    </row>
    <row r="11" spans="1:5">
      <c r="A11" s="22" t="s">
        <v>435</v>
      </c>
      <c r="B11" s="21" t="str">
        <f t="shared" si="0"/>
        <v>NoEf_EvTK_Evf</v>
      </c>
      <c r="C11" s="49" t="s">
        <v>419</v>
      </c>
      <c r="D11" s="49" t="s">
        <v>423</v>
      </c>
      <c r="E11" s="26">
        <f>INDEX(Gr4Data,MATCH($D$3,Gr4Navn,0),MATCH(B11,Gr4Var,0))</f>
        <v>0</v>
      </c>
    </row>
    <row r="12" spans="1:5">
      <c r="A12" s="22" t="s">
        <v>436</v>
      </c>
      <c r="B12" s="21" t="str">
        <f t="shared" si="0"/>
        <v>NoEf_EvX_Evf</v>
      </c>
      <c r="C12" s="49" t="s">
        <v>420</v>
      </c>
      <c r="D12" s="49" t="s">
        <v>424</v>
      </c>
      <c r="E12" s="26">
        <f>INDEX(Gr4Data,MATCH($D$3,Gr4Navn,0),MATCH(B12,Gr4Var,0))</f>
        <v>46462</v>
      </c>
    </row>
    <row r="13" spans="1:5">
      <c r="A13" s="22" t="s">
        <v>437</v>
      </c>
      <c r="B13" s="21" t="str">
        <f t="shared" si="0"/>
        <v>NoEf_EvTot_Evf</v>
      </c>
      <c r="C13" s="49"/>
      <c r="D13" s="50" t="s">
        <v>214</v>
      </c>
      <c r="E13" s="26">
        <f>INDEX(Gr4Data,MATCH($D$3,Gr4Navn,0),MATCH(B13,Gr4Var,0))</f>
        <v>96656</v>
      </c>
    </row>
    <row r="14" spans="1:5">
      <c r="A14" s="31"/>
      <c r="B14" s="21"/>
      <c r="C14" s="49"/>
      <c r="D14" s="49"/>
      <c r="E14" s="31"/>
    </row>
    <row r="15" spans="1:5">
      <c r="A15" s="31"/>
      <c r="B15" s="21"/>
      <c r="C15" s="49"/>
      <c r="D15" s="50" t="s">
        <v>425</v>
      </c>
      <c r="E15" s="31"/>
    </row>
    <row r="16" spans="1:5">
      <c r="A16" s="22" t="s">
        <v>438</v>
      </c>
      <c r="B16" s="21" t="str">
        <f t="shared" si="0"/>
        <v>NoEf_XFAuk_Evf</v>
      </c>
      <c r="C16" s="49" t="s">
        <v>426</v>
      </c>
      <c r="D16" s="49" t="s">
        <v>429</v>
      </c>
      <c r="E16" s="26">
        <f>INDEX(Gr4Data,MATCH($D$3,Gr4Navn,0),MATCH(B16,Gr4Var,0))</f>
        <v>0</v>
      </c>
    </row>
    <row r="17" spans="1:5">
      <c r="A17" s="22" t="s">
        <v>439</v>
      </c>
      <c r="B17" s="21" t="str">
        <f t="shared" si="0"/>
        <v>NoEf_XFAust_Evf</v>
      </c>
      <c r="C17" s="49" t="s">
        <v>427</v>
      </c>
      <c r="D17" s="49" t="s">
        <v>430</v>
      </c>
      <c r="E17" s="26">
        <f>INDEX(Gr4Data,MATCH($D$3,Gr4Navn,0),MATCH(B17,Gr4Var,0))</f>
        <v>0</v>
      </c>
    </row>
    <row r="18" spans="1:5">
      <c r="A18" s="22" t="s">
        <v>440</v>
      </c>
      <c r="B18" s="21" t="str">
        <f t="shared" si="0"/>
        <v>NoEf_XFAX_Evf</v>
      </c>
      <c r="C18" s="49" t="s">
        <v>428</v>
      </c>
      <c r="D18" s="49" t="s">
        <v>431</v>
      </c>
      <c r="E18" s="26">
        <f>INDEX(Gr4Data,MATCH($D$3,Gr4Navn,0),MATCH(B18,Gr4Var,0))</f>
        <v>0</v>
      </c>
    </row>
    <row r="19" spans="1:5">
      <c r="A19" s="22" t="s">
        <v>441</v>
      </c>
      <c r="B19" s="21" t="str">
        <f t="shared" si="0"/>
        <v>NoEf_XFATot_Evf</v>
      </c>
      <c r="C19" s="49"/>
      <c r="D19" s="50" t="s">
        <v>214</v>
      </c>
      <c r="E19" s="26">
        <f>INDEX(Gr4Data,MATCH($D$3,Gr4Navn,0),MATCH(B19,Gr4Var,0))</f>
        <v>0</v>
      </c>
    </row>
    <row r="20" spans="1:5">
      <c r="C20" s="51"/>
      <c r="D20" s="52"/>
      <c r="E20" s="53"/>
    </row>
    <row r="21" spans="1:5">
      <c r="C21" s="51"/>
      <c r="D21" s="51"/>
      <c r="E21" s="43"/>
    </row>
    <row r="22" spans="1:5">
      <c r="C22" s="51"/>
      <c r="D22" s="51"/>
      <c r="E22" s="43"/>
    </row>
    <row r="23" spans="1:5">
      <c r="C23" s="51"/>
      <c r="D23" s="51"/>
      <c r="E23" s="43"/>
    </row>
    <row r="24" spans="1:5">
      <c r="C24" s="51"/>
      <c r="D24" s="51"/>
      <c r="E24" s="43"/>
    </row>
  </sheetData>
  <sheetProtection algorithmName="SHA-512" hashValue="BjQC9WtfsqD73YBZ6NnB8RiE3SdX3I4wOkq/usZt7yjkvWwFBZoupCLtrvR1mf2FFnGde71Rl9idqS738UBldA==" saltValue="wHcy3GnTPKjVQRrtZY4YAw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'Data gruppe 4'!$C$2:$C$15</xm:f>
          </x14:formula1>
          <xm:sqref>D3:E3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>
    <tabColor theme="2"/>
  </sheetPr>
  <dimension ref="A1:E25"/>
  <sheetViews>
    <sheetView showGridLines="0" topLeftCell="C1" zoomScaleNormal="100" workbookViewId="0">
      <selection activeCell="O29" sqref="O29"/>
    </sheetView>
  </sheetViews>
  <sheetFormatPr defaultColWidth="11.42578125" defaultRowHeight="15"/>
  <cols>
    <col min="1" max="1" width="12.85546875" hidden="1" customWidth="1"/>
    <col min="2" max="2" width="13.7109375" hidden="1" customWidth="1"/>
    <col min="3" max="3" width="12.5703125" customWidth="1"/>
    <col min="4" max="4" width="80.7109375" customWidth="1"/>
    <col min="5" max="5" width="16.57031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>
      <c r="C3" s="91" t="s">
        <v>1111</v>
      </c>
      <c r="D3" s="164" t="s">
        <v>1589</v>
      </c>
      <c r="E3" s="164"/>
    </row>
    <row r="4" spans="1:5">
      <c r="C4" s="92" t="s">
        <v>1110</v>
      </c>
      <c r="D4" s="168">
        <f>INDEX(Gr6Data,MATCH($D$3,Gr6Navn,0),MATCH(C4,Gr6Var,0))</f>
        <v>9870</v>
      </c>
      <c r="E4" s="168"/>
    </row>
    <row r="6" spans="1:5" ht="23.25" customHeight="1">
      <c r="C6" s="130" t="s">
        <v>1118</v>
      </c>
      <c r="D6" s="130"/>
      <c r="E6" s="130"/>
    </row>
    <row r="7" spans="1:5" ht="33.75" customHeight="1">
      <c r="A7" s="27" t="s">
        <v>31</v>
      </c>
      <c r="B7" s="22" t="s">
        <v>37</v>
      </c>
      <c r="C7" s="23"/>
      <c r="D7" s="24"/>
      <c r="E7" s="25" t="s">
        <v>937</v>
      </c>
    </row>
    <row r="8" spans="1:5">
      <c r="A8" s="20" t="s">
        <v>32</v>
      </c>
      <c r="B8" s="21" t="str">
        <f>"Res_"&amp;$B$7&amp;"_"&amp;A8</f>
        <v>Res_RY_Rind</v>
      </c>
      <c r="C8" s="18" t="s">
        <v>0</v>
      </c>
      <c r="D8" s="18" t="s">
        <v>14</v>
      </c>
      <c r="E8" s="26">
        <f t="shared" ref="E8:E25" si="0">INDEX(Gr6Data,MATCH($D$3,Gr6Navn,0),MATCH(B8,Gr6Var,0))</f>
        <v>36171</v>
      </c>
    </row>
    <row r="9" spans="1:5">
      <c r="A9" s="20" t="s">
        <v>33</v>
      </c>
      <c r="B9" s="21" t="str">
        <f t="shared" ref="B9:B25" si="1">"Res_"&amp;$B$7&amp;"_"&amp;A9</f>
        <v>Res_RY_Rudg</v>
      </c>
      <c r="C9" s="18" t="s">
        <v>1</v>
      </c>
      <c r="D9" s="18" t="s">
        <v>15</v>
      </c>
      <c r="E9" s="26">
        <f t="shared" si="0"/>
        <v>5348</v>
      </c>
    </row>
    <row r="10" spans="1:5">
      <c r="A10" s="20" t="s">
        <v>780</v>
      </c>
      <c r="B10" s="21" t="str">
        <f t="shared" si="1"/>
        <v>Res_RY_TotR</v>
      </c>
      <c r="C10" s="18"/>
      <c r="D10" s="19" t="s">
        <v>16</v>
      </c>
      <c r="E10" s="26">
        <f t="shared" si="0"/>
        <v>30823</v>
      </c>
    </row>
    <row r="11" spans="1:5">
      <c r="A11" s="20" t="s">
        <v>34</v>
      </c>
      <c r="B11" s="21" t="str">
        <f t="shared" si="1"/>
        <v>Res_RY_UdAk</v>
      </c>
      <c r="C11" s="18" t="s">
        <v>2</v>
      </c>
      <c r="D11" s="18" t="s">
        <v>17</v>
      </c>
      <c r="E11" s="26">
        <f t="shared" si="0"/>
        <v>90</v>
      </c>
    </row>
    <row r="12" spans="1:5">
      <c r="A12" s="20" t="s">
        <v>781</v>
      </c>
      <c r="B12" s="21" t="str">
        <f t="shared" si="1"/>
        <v>Res_RY_GPi</v>
      </c>
      <c r="C12" s="18" t="s">
        <v>3</v>
      </c>
      <c r="D12" s="18" t="s">
        <v>18</v>
      </c>
      <c r="E12" s="26">
        <f t="shared" si="0"/>
        <v>6647</v>
      </c>
    </row>
    <row r="13" spans="1:5">
      <c r="A13" s="20" t="s">
        <v>782</v>
      </c>
      <c r="B13" s="21" t="str">
        <f t="shared" si="1"/>
        <v>Res_RY_GPu</v>
      </c>
      <c r="C13" s="18" t="s">
        <v>4</v>
      </c>
      <c r="D13" s="18" t="s">
        <v>19</v>
      </c>
      <c r="E13" s="26">
        <f t="shared" si="0"/>
        <v>442</v>
      </c>
    </row>
    <row r="14" spans="1:5">
      <c r="A14" s="20" t="s">
        <v>783</v>
      </c>
      <c r="B14" s="21" t="str">
        <f t="shared" si="1"/>
        <v>Res_RY_RGTot</v>
      </c>
      <c r="C14" s="18"/>
      <c r="D14" s="19" t="s">
        <v>20</v>
      </c>
      <c r="E14" s="26">
        <f t="shared" si="0"/>
        <v>37117</v>
      </c>
    </row>
    <row r="15" spans="1:5">
      <c r="A15" s="20" t="s">
        <v>35</v>
      </c>
      <c r="B15" s="21" t="str">
        <f t="shared" si="1"/>
        <v>Res_RY_Kreg</v>
      </c>
      <c r="C15" s="18" t="s">
        <v>5</v>
      </c>
      <c r="D15" s="18" t="s">
        <v>21</v>
      </c>
      <c r="E15" s="26">
        <f t="shared" si="0"/>
        <v>1062</v>
      </c>
    </row>
    <row r="16" spans="1:5">
      <c r="A16" s="20" t="s">
        <v>784</v>
      </c>
      <c r="B16" s="21" t="str">
        <f t="shared" si="1"/>
        <v>Res_RY_Xdi</v>
      </c>
      <c r="C16" s="18" t="s">
        <v>6</v>
      </c>
      <c r="D16" s="18" t="s">
        <v>22</v>
      </c>
      <c r="E16" s="26">
        <f t="shared" si="0"/>
        <v>512</v>
      </c>
    </row>
    <row r="17" spans="1:5">
      <c r="A17" s="20" t="s">
        <v>785</v>
      </c>
      <c r="B17" s="21" t="str">
        <f t="shared" si="1"/>
        <v>Res_RY_UPa</v>
      </c>
      <c r="C17" s="18" t="s">
        <v>7</v>
      </c>
      <c r="D17" s="18" t="s">
        <v>23</v>
      </c>
      <c r="E17" s="26">
        <f t="shared" si="0"/>
        <v>26576</v>
      </c>
    </row>
    <row r="18" spans="1:5">
      <c r="A18" s="20" t="s">
        <v>36</v>
      </c>
      <c r="B18" s="21" t="str">
        <f t="shared" si="1"/>
        <v>Res_RY_ImMa</v>
      </c>
      <c r="C18" s="18" t="s">
        <v>8</v>
      </c>
      <c r="D18" s="18" t="s">
        <v>24</v>
      </c>
      <c r="E18" s="26">
        <f t="shared" si="0"/>
        <v>1225</v>
      </c>
    </row>
    <row r="19" spans="1:5">
      <c r="A19" s="20" t="s">
        <v>786</v>
      </c>
      <c r="B19" s="21" t="str">
        <f t="shared" si="1"/>
        <v>Res_RY_Xdu</v>
      </c>
      <c r="C19" s="18" t="s">
        <v>9</v>
      </c>
      <c r="D19" s="18" t="s">
        <v>25</v>
      </c>
      <c r="E19" s="26">
        <f t="shared" si="0"/>
        <v>77</v>
      </c>
    </row>
    <row r="20" spans="1:5">
      <c r="A20" s="20" t="s">
        <v>787</v>
      </c>
      <c r="B20" s="21" t="str">
        <f t="shared" si="1"/>
        <v>Res_RY_UGn</v>
      </c>
      <c r="C20" s="18" t="s">
        <v>10</v>
      </c>
      <c r="D20" s="18" t="s">
        <v>26</v>
      </c>
      <c r="E20" s="26">
        <f t="shared" si="0"/>
        <v>3368</v>
      </c>
    </row>
    <row r="21" spans="1:5">
      <c r="A21" s="20" t="s">
        <v>788</v>
      </c>
      <c r="B21" s="21" t="str">
        <f t="shared" si="1"/>
        <v>Res_RY_Rat</v>
      </c>
      <c r="C21" s="18" t="s">
        <v>11</v>
      </c>
      <c r="D21" s="18" t="s">
        <v>27</v>
      </c>
      <c r="E21" s="26">
        <f t="shared" si="0"/>
        <v>0</v>
      </c>
    </row>
    <row r="22" spans="1:5">
      <c r="A22" s="20" t="s">
        <v>789</v>
      </c>
      <c r="B22" s="21" t="str">
        <f t="shared" si="1"/>
        <v>Res_RY_Raa</v>
      </c>
      <c r="C22" s="18" t="s">
        <v>12</v>
      </c>
      <c r="D22" s="18" t="s">
        <v>28</v>
      </c>
      <c r="E22" s="26">
        <f t="shared" si="0"/>
        <v>0</v>
      </c>
    </row>
    <row r="23" spans="1:5">
      <c r="A23" s="20" t="s">
        <v>790</v>
      </c>
      <c r="B23" s="21" t="str">
        <f t="shared" si="1"/>
        <v>Res_RY_RfS</v>
      </c>
      <c r="C23" s="18"/>
      <c r="D23" s="19" t="s">
        <v>29</v>
      </c>
      <c r="E23" s="26">
        <f t="shared" si="0"/>
        <v>7446</v>
      </c>
    </row>
    <row r="24" spans="1:5">
      <c r="A24" s="20" t="s">
        <v>30</v>
      </c>
      <c r="B24" s="21" t="str">
        <f t="shared" si="1"/>
        <v>Res_RY_Skat</v>
      </c>
      <c r="C24" s="18" t="s">
        <v>13</v>
      </c>
      <c r="D24" s="18" t="s">
        <v>30</v>
      </c>
      <c r="E24" s="26">
        <f t="shared" si="0"/>
        <v>1371</v>
      </c>
    </row>
    <row r="25" spans="1:5">
      <c r="A25" s="20" t="s">
        <v>791</v>
      </c>
      <c r="B25" s="21" t="str">
        <f t="shared" si="1"/>
        <v>Res_RY_RP</v>
      </c>
      <c r="C25" s="18"/>
      <c r="D25" s="19" t="s">
        <v>516</v>
      </c>
      <c r="E25" s="26">
        <f t="shared" si="0"/>
        <v>6075</v>
      </c>
    </row>
  </sheetData>
  <sheetProtection algorithmName="SHA-512" hashValue="FVf6j5k/iO/Ulf+X/JbsZM9tpMo8KDCRTfAR4McxEUy136n2WqwZrMBu+lSWaf840FD3Jtoi/XStKZ/oV7Wg7g==" saltValue="ZEm3YZBdNTxyzpQ84GvlFQ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 xr:uid="{00000000-0004-0000-1F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100-000000000000}">
          <x14:formula1>
            <xm:f>'Data gruppe 6'!$C$2:$C$6</xm:f>
          </x14:formula1>
          <xm:sqref>D3:E3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>
    <tabColor theme="2"/>
    <pageSetUpPr fitToPage="1"/>
  </sheetPr>
  <dimension ref="A1:F74"/>
  <sheetViews>
    <sheetView showGridLines="0" topLeftCell="D1" zoomScaleNormal="100" workbookViewId="0">
      <selection activeCell="H6" sqref="H6"/>
    </sheetView>
  </sheetViews>
  <sheetFormatPr defaultColWidth="11.42578125" defaultRowHeight="15"/>
  <cols>
    <col min="1" max="1" width="12.85546875" customWidth="1"/>
    <col min="2" max="2" width="15.5703125" customWidth="1"/>
    <col min="3" max="4" width="7" customWidth="1"/>
    <col min="5" max="5" width="90.140625" customWidth="1"/>
    <col min="6" max="6" width="19.28515625" customWidth="1"/>
    <col min="7" max="7" width="9.140625" customWidth="1"/>
  </cols>
  <sheetData>
    <row r="1" spans="1:6">
      <c r="C1" s="131" t="s">
        <v>1180</v>
      </c>
      <c r="D1" s="131"/>
      <c r="E1" s="131"/>
    </row>
    <row r="3" spans="1:6">
      <c r="C3" s="160" t="s">
        <v>1111</v>
      </c>
      <c r="D3" s="160"/>
      <c r="E3" s="164" t="s">
        <v>968</v>
      </c>
      <c r="F3" s="164"/>
    </row>
    <row r="4" spans="1:6">
      <c r="C4" s="166" t="s">
        <v>1110</v>
      </c>
      <c r="D4" s="166"/>
      <c r="E4" s="168">
        <f>INDEX(Gr6Data,MATCH($E$3,Gr6Navn,0),MATCH(C4,Gr6Var,0))</f>
        <v>9865</v>
      </c>
      <c r="F4" s="168"/>
    </row>
    <row r="6" spans="1:6" ht="23.25" customHeight="1">
      <c r="C6" s="135" t="s">
        <v>1195</v>
      </c>
      <c r="D6" s="135"/>
      <c r="E6" s="135"/>
      <c r="F6" s="135"/>
    </row>
    <row r="7" spans="1:6" ht="25.5" customHeight="1">
      <c r="C7" s="18"/>
      <c r="D7" s="18"/>
      <c r="E7" s="19"/>
      <c r="F7" s="31" t="s">
        <v>857</v>
      </c>
    </row>
    <row r="8" spans="1:6">
      <c r="A8" s="28" t="s">
        <v>31</v>
      </c>
      <c r="B8" s="20" t="s">
        <v>104</v>
      </c>
      <c r="C8" s="18"/>
      <c r="D8" s="18"/>
      <c r="E8" s="19" t="s">
        <v>43</v>
      </c>
      <c r="F8" s="31"/>
    </row>
    <row r="9" spans="1:6">
      <c r="A9" s="22" t="s">
        <v>792</v>
      </c>
      <c r="B9" s="21" t="str">
        <f>"Bal_"&amp;A9&amp;"_"&amp;$B$8</f>
        <v>Bal_Akac_BO</v>
      </c>
      <c r="C9" s="18" t="s">
        <v>0</v>
      </c>
      <c r="D9" s="18"/>
      <c r="E9" s="18" t="s">
        <v>44</v>
      </c>
      <c r="F9" s="26">
        <f t="shared" ref="F9:F30" si="0">INDEX(Gr6Data,MATCH($E$3,Gr6Navn,0),MATCH(B9,Gr6Var,0))</f>
        <v>155851</v>
      </c>
    </row>
    <row r="10" spans="1:6">
      <c r="A10" s="22" t="s">
        <v>793</v>
      </c>
      <c r="B10" s="21" t="str">
        <f t="shared" ref="B10:B73" si="1">"Bal_"&amp;A10&amp;"_"&amp;$B$8</f>
        <v>Bal_Agb_BO</v>
      </c>
      <c r="C10" s="18" t="s">
        <v>1</v>
      </c>
      <c r="D10" s="18"/>
      <c r="E10" s="18" t="s">
        <v>45</v>
      </c>
      <c r="F10" s="26">
        <f t="shared" si="0"/>
        <v>0</v>
      </c>
    </row>
    <row r="11" spans="1:6">
      <c r="A11" s="22" t="s">
        <v>460</v>
      </c>
      <c r="B11" s="21" t="str">
        <f t="shared" si="1"/>
        <v>Bal_Atkc_BO</v>
      </c>
      <c r="C11" s="18" t="s">
        <v>2</v>
      </c>
      <c r="D11" s="18"/>
      <c r="E11" s="18" t="s">
        <v>46</v>
      </c>
      <c r="F11" s="26">
        <f t="shared" si="0"/>
        <v>34659</v>
      </c>
    </row>
    <row r="12" spans="1:6">
      <c r="A12" s="22" t="s">
        <v>461</v>
      </c>
      <c r="B12" s="21" t="str">
        <f t="shared" si="1"/>
        <v>Bal_Autd_BO</v>
      </c>
      <c r="C12" s="18" t="s">
        <v>3</v>
      </c>
      <c r="D12" s="18"/>
      <c r="E12" s="18" t="s">
        <v>47</v>
      </c>
      <c r="F12" s="26">
        <f t="shared" si="0"/>
        <v>0</v>
      </c>
    </row>
    <row r="13" spans="1:6">
      <c r="A13" s="22" t="s">
        <v>462</v>
      </c>
      <c r="B13" s="21" t="str">
        <f t="shared" si="1"/>
        <v>Bal_Auta_BO</v>
      </c>
      <c r="C13" s="18" t="s">
        <v>4</v>
      </c>
      <c r="D13" s="18"/>
      <c r="E13" s="18" t="s">
        <v>48</v>
      </c>
      <c r="F13" s="26">
        <f t="shared" si="0"/>
        <v>2181762</v>
      </c>
    </row>
    <row r="14" spans="1:6">
      <c r="A14" s="22" t="s">
        <v>463</v>
      </c>
      <c r="B14" s="21" t="str">
        <f t="shared" si="1"/>
        <v>Bal_Aod_BO</v>
      </c>
      <c r="C14" s="18" t="s">
        <v>5</v>
      </c>
      <c r="D14" s="18"/>
      <c r="E14" s="18" t="s">
        <v>49</v>
      </c>
      <c r="F14" s="26">
        <f t="shared" si="0"/>
        <v>593784</v>
      </c>
    </row>
    <row r="15" spans="1:6">
      <c r="A15" s="22" t="s">
        <v>464</v>
      </c>
      <c r="B15" s="21" t="str">
        <f t="shared" si="1"/>
        <v>Bal_Aoa_BO</v>
      </c>
      <c r="C15" s="18" t="s">
        <v>6</v>
      </c>
      <c r="D15" s="18"/>
      <c r="E15" s="18" t="s">
        <v>50</v>
      </c>
      <c r="F15" s="26">
        <f t="shared" si="0"/>
        <v>0</v>
      </c>
    </row>
    <row r="16" spans="1:6">
      <c r="A16" s="22" t="s">
        <v>794</v>
      </c>
      <c r="B16" s="21" t="str">
        <f t="shared" si="1"/>
        <v>Bal_Aak_BO</v>
      </c>
      <c r="C16" s="18" t="s">
        <v>7</v>
      </c>
      <c r="D16" s="18"/>
      <c r="E16" s="18" t="s">
        <v>51</v>
      </c>
      <c r="F16" s="26">
        <f t="shared" si="0"/>
        <v>18680</v>
      </c>
    </row>
    <row r="17" spans="1:6">
      <c r="A17" s="22" t="s">
        <v>795</v>
      </c>
      <c r="B17" s="21" t="str">
        <f t="shared" si="1"/>
        <v>Bal_Akav_BO</v>
      </c>
      <c r="C17" s="18" t="s">
        <v>8</v>
      </c>
      <c r="D17" s="18"/>
      <c r="E17" s="18" t="s">
        <v>52</v>
      </c>
      <c r="F17" s="26">
        <f t="shared" si="0"/>
        <v>0</v>
      </c>
    </row>
    <row r="18" spans="1:6">
      <c r="A18" s="22" t="s">
        <v>796</v>
      </c>
      <c r="B18" s="21" t="str">
        <f t="shared" si="1"/>
        <v>Bal_Aktv_BO</v>
      </c>
      <c r="C18" s="18" t="s">
        <v>9</v>
      </c>
      <c r="D18" s="18"/>
      <c r="E18" s="18" t="s">
        <v>53</v>
      </c>
      <c r="F18" s="26">
        <f t="shared" si="0"/>
        <v>0</v>
      </c>
    </row>
    <row r="19" spans="1:6">
      <c r="A19" s="22" t="s">
        <v>797</v>
      </c>
      <c r="B19" s="21" t="str">
        <f t="shared" si="1"/>
        <v>Bal_Aatp_BO</v>
      </c>
      <c r="C19" s="18" t="s">
        <v>10</v>
      </c>
      <c r="D19" s="18"/>
      <c r="E19" s="18" t="s">
        <v>54</v>
      </c>
      <c r="F19" s="26">
        <f t="shared" si="0"/>
        <v>0</v>
      </c>
    </row>
    <row r="20" spans="1:6">
      <c r="A20" s="22" t="s">
        <v>798</v>
      </c>
      <c r="B20" s="21" t="str">
        <f t="shared" si="1"/>
        <v>Bal_Aia_BO</v>
      </c>
      <c r="C20" s="18" t="s">
        <v>11</v>
      </c>
      <c r="D20" s="18"/>
      <c r="E20" s="18" t="s">
        <v>55</v>
      </c>
      <c r="F20" s="26">
        <f t="shared" si="0"/>
        <v>0</v>
      </c>
    </row>
    <row r="21" spans="1:6">
      <c r="A21" s="22" t="s">
        <v>899</v>
      </c>
      <c r="B21" s="21" t="str">
        <f t="shared" si="1"/>
        <v>Bal_AgbTot_BO</v>
      </c>
      <c r="C21" s="18" t="s">
        <v>12</v>
      </c>
      <c r="D21" s="18"/>
      <c r="E21" s="18" t="s">
        <v>56</v>
      </c>
      <c r="F21" s="26">
        <f t="shared" si="0"/>
        <v>16279</v>
      </c>
    </row>
    <row r="22" spans="1:6">
      <c r="A22" s="22" t="s">
        <v>799</v>
      </c>
      <c r="B22" s="21" t="str">
        <f t="shared" si="1"/>
        <v>Bal_Aie_BO</v>
      </c>
      <c r="C22" s="18"/>
      <c r="D22" s="18" t="s">
        <v>873</v>
      </c>
      <c r="E22" s="18" t="s">
        <v>57</v>
      </c>
      <c r="F22" s="26">
        <f t="shared" si="0"/>
        <v>0</v>
      </c>
    </row>
    <row r="23" spans="1:6">
      <c r="A23" s="22" t="s">
        <v>800</v>
      </c>
      <c r="B23" s="21" t="str">
        <f t="shared" si="1"/>
        <v>Bal_Ade_BO</v>
      </c>
      <c r="C23" s="18"/>
      <c r="D23" s="18" t="s">
        <v>874</v>
      </c>
      <c r="E23" s="18" t="s">
        <v>58</v>
      </c>
      <c r="F23" s="26">
        <f t="shared" si="0"/>
        <v>13142</v>
      </c>
    </row>
    <row r="24" spans="1:6">
      <c r="A24" s="22" t="s">
        <v>801</v>
      </c>
      <c r="B24" s="21" t="str">
        <f t="shared" si="1"/>
        <v>Bal_Axma_BO</v>
      </c>
      <c r="C24" s="18" t="s">
        <v>13</v>
      </c>
      <c r="D24" s="18"/>
      <c r="E24" s="18" t="s">
        <v>59</v>
      </c>
      <c r="F24" s="26">
        <f t="shared" si="0"/>
        <v>3821</v>
      </c>
    </row>
    <row r="25" spans="1:6">
      <c r="A25" s="22" t="s">
        <v>802</v>
      </c>
      <c r="B25" s="21" t="str">
        <f t="shared" si="1"/>
        <v>Bal_Aas_BO</v>
      </c>
      <c r="C25" s="18" t="s">
        <v>38</v>
      </c>
      <c r="D25" s="18"/>
      <c r="E25" s="18" t="s">
        <v>60</v>
      </c>
      <c r="F25" s="26">
        <f t="shared" si="0"/>
        <v>0</v>
      </c>
    </row>
    <row r="26" spans="1:6">
      <c r="A26" s="22" t="s">
        <v>805</v>
      </c>
      <c r="B26" s="21" t="str">
        <f t="shared" si="1"/>
        <v>Bal_Aus_BO</v>
      </c>
      <c r="C26" s="18" t="s">
        <v>39</v>
      </c>
      <c r="D26" s="18"/>
      <c r="E26" s="18" t="s">
        <v>61</v>
      </c>
      <c r="F26" s="26">
        <f t="shared" si="0"/>
        <v>0</v>
      </c>
    </row>
    <row r="27" spans="1:6">
      <c r="A27" s="22" t="s">
        <v>803</v>
      </c>
      <c r="B27" s="21" t="str">
        <f t="shared" si="1"/>
        <v>Bal_Aamb_BO</v>
      </c>
      <c r="C27" s="18" t="s">
        <v>40</v>
      </c>
      <c r="D27" s="18"/>
      <c r="E27" s="18" t="s">
        <v>62</v>
      </c>
      <c r="F27" s="26">
        <f t="shared" si="0"/>
        <v>0</v>
      </c>
    </row>
    <row r="28" spans="1:6">
      <c r="A28" s="22" t="s">
        <v>804</v>
      </c>
      <c r="B28" s="21" t="str">
        <f t="shared" si="1"/>
        <v>Bal_Axa_BO</v>
      </c>
      <c r="C28" s="18" t="s">
        <v>41</v>
      </c>
      <c r="D28" s="18"/>
      <c r="E28" s="18" t="s">
        <v>63</v>
      </c>
      <c r="F28" s="26">
        <f t="shared" si="0"/>
        <v>14602</v>
      </c>
    </row>
    <row r="29" spans="1:6">
      <c r="A29" s="22" t="s">
        <v>806</v>
      </c>
      <c r="B29" s="21" t="str">
        <f t="shared" si="1"/>
        <v>Bal_Apap_BO</v>
      </c>
      <c r="C29" s="18" t="s">
        <v>42</v>
      </c>
      <c r="D29" s="18"/>
      <c r="E29" s="18" t="s">
        <v>64</v>
      </c>
      <c r="F29" s="26">
        <f t="shared" si="0"/>
        <v>0</v>
      </c>
    </row>
    <row r="30" spans="1:6">
      <c r="A30" s="22" t="s">
        <v>465</v>
      </c>
      <c r="B30" s="21" t="str">
        <f t="shared" si="1"/>
        <v>Bal_ATot_BO</v>
      </c>
      <c r="C30" s="18"/>
      <c r="D30" s="18"/>
      <c r="E30" s="19" t="s">
        <v>65</v>
      </c>
      <c r="F30" s="26">
        <f t="shared" si="0"/>
        <v>3019439</v>
      </c>
    </row>
    <row r="31" spans="1:6">
      <c r="A31" s="29"/>
      <c r="B31" s="21"/>
      <c r="C31" s="18"/>
      <c r="D31" s="18"/>
      <c r="E31" s="18"/>
      <c r="F31" s="32"/>
    </row>
    <row r="32" spans="1:6">
      <c r="A32" s="29"/>
      <c r="B32" s="21"/>
      <c r="C32" s="18"/>
      <c r="D32" s="18"/>
      <c r="E32" s="19" t="s">
        <v>66</v>
      </c>
      <c r="F32" s="32"/>
    </row>
    <row r="33" spans="1:6">
      <c r="A33" s="29"/>
      <c r="B33" s="21"/>
      <c r="C33" s="18"/>
      <c r="D33" s="18"/>
      <c r="E33" s="18"/>
      <c r="F33" s="32"/>
    </row>
    <row r="34" spans="1:6">
      <c r="A34" s="29"/>
      <c r="B34" s="21"/>
      <c r="C34" s="18"/>
      <c r="D34" s="18"/>
      <c r="E34" s="19" t="s">
        <v>67</v>
      </c>
      <c r="F34" s="32"/>
    </row>
    <row r="35" spans="1:6">
      <c r="A35" s="22" t="s">
        <v>808</v>
      </c>
      <c r="B35" s="21" t="str">
        <f t="shared" si="1"/>
        <v>Bal_PGkc_BO</v>
      </c>
      <c r="C35" s="18" t="s">
        <v>0</v>
      </c>
      <c r="D35" s="18"/>
      <c r="E35" s="18" t="s">
        <v>68</v>
      </c>
      <c r="F35" s="26">
        <f t="shared" ref="F35:F45" si="2">INDEX(Gr6Data,MATCH($E$3,Gr6Navn,0),MATCH(B35,Gr6Var,0))</f>
        <v>104</v>
      </c>
    </row>
    <row r="36" spans="1:6">
      <c r="A36" s="22" t="s">
        <v>809</v>
      </c>
      <c r="B36" s="21" t="str">
        <f t="shared" si="1"/>
        <v>Bal_PGiag_BO</v>
      </c>
      <c r="C36" s="18" t="s">
        <v>1</v>
      </c>
      <c r="D36" s="18"/>
      <c r="E36" s="18" t="s">
        <v>69</v>
      </c>
      <c r="F36" s="26">
        <f t="shared" si="2"/>
        <v>2606783</v>
      </c>
    </row>
    <row r="37" spans="1:6">
      <c r="A37" s="22" t="s">
        <v>810</v>
      </c>
      <c r="B37" s="21" t="str">
        <f t="shared" si="1"/>
        <v>Bal_PGip_BO</v>
      </c>
      <c r="C37" s="18" t="s">
        <v>2</v>
      </c>
      <c r="D37" s="18"/>
      <c r="E37" s="18" t="s">
        <v>70</v>
      </c>
      <c r="F37" s="26">
        <f t="shared" si="2"/>
        <v>0</v>
      </c>
    </row>
    <row r="38" spans="1:6">
      <c r="A38" s="22" t="s">
        <v>811</v>
      </c>
      <c r="B38" s="21" t="str">
        <f t="shared" si="1"/>
        <v>Bal_PGuod_BO</v>
      </c>
      <c r="C38" s="18" t="s">
        <v>3</v>
      </c>
      <c r="D38" s="18"/>
      <c r="E38" s="18" t="s">
        <v>71</v>
      </c>
      <c r="F38" s="26">
        <f t="shared" si="2"/>
        <v>0</v>
      </c>
    </row>
    <row r="39" spans="1:6">
      <c r="A39" s="22" t="s">
        <v>812</v>
      </c>
      <c r="B39" s="21" t="str">
        <f t="shared" si="1"/>
        <v>Bal_PGuoa_BO</v>
      </c>
      <c r="C39" s="18" t="s">
        <v>4</v>
      </c>
      <c r="D39" s="18"/>
      <c r="E39" s="18" t="s">
        <v>72</v>
      </c>
      <c r="F39" s="26">
        <f t="shared" si="2"/>
        <v>0</v>
      </c>
    </row>
    <row r="40" spans="1:6">
      <c r="A40" s="22" t="s">
        <v>813</v>
      </c>
      <c r="B40" s="21" t="str">
        <f t="shared" si="1"/>
        <v>Bal_PGxfd_BO</v>
      </c>
      <c r="C40" s="18" t="s">
        <v>5</v>
      </c>
      <c r="D40" s="18"/>
      <c r="E40" s="18" t="s">
        <v>73</v>
      </c>
      <c r="F40" s="26">
        <f t="shared" si="2"/>
        <v>0</v>
      </c>
    </row>
    <row r="41" spans="1:6">
      <c r="A41" s="22" t="s">
        <v>814</v>
      </c>
      <c r="B41" s="21" t="str">
        <f t="shared" si="1"/>
        <v>Bal_PGas_BO</v>
      </c>
      <c r="C41" s="18" t="s">
        <v>6</v>
      </c>
      <c r="D41" s="18"/>
      <c r="E41" s="18" t="s">
        <v>74</v>
      </c>
      <c r="F41" s="26">
        <f t="shared" si="2"/>
        <v>0</v>
      </c>
    </row>
    <row r="42" spans="1:6">
      <c r="A42" s="22" t="s">
        <v>815</v>
      </c>
      <c r="B42" s="21" t="str">
        <f t="shared" si="1"/>
        <v>Bal_PGmof_BO</v>
      </c>
      <c r="C42" s="18" t="s">
        <v>7</v>
      </c>
      <c r="D42" s="18"/>
      <c r="E42" s="18" t="s">
        <v>75</v>
      </c>
      <c r="F42" s="26">
        <f t="shared" si="2"/>
        <v>0</v>
      </c>
    </row>
    <row r="43" spans="1:6">
      <c r="A43" s="22" t="s">
        <v>816</v>
      </c>
      <c r="B43" s="21" t="str">
        <f t="shared" si="1"/>
        <v>Bal_PGxap_BO</v>
      </c>
      <c r="C43" s="18" t="s">
        <v>8</v>
      </c>
      <c r="D43" s="18"/>
      <c r="E43" s="18" t="s">
        <v>76</v>
      </c>
      <c r="F43" s="26">
        <f t="shared" si="2"/>
        <v>41773</v>
      </c>
    </row>
    <row r="44" spans="1:6">
      <c r="A44" s="22" t="s">
        <v>817</v>
      </c>
      <c r="B44" s="21" t="str">
        <f t="shared" si="1"/>
        <v>Bal_PGpaf_BO</v>
      </c>
      <c r="C44" s="18" t="s">
        <v>9</v>
      </c>
      <c r="D44" s="18"/>
      <c r="E44" s="18" t="s">
        <v>64</v>
      </c>
      <c r="F44" s="26">
        <f t="shared" si="2"/>
        <v>299</v>
      </c>
    </row>
    <row r="45" spans="1:6">
      <c r="A45" s="22" t="s">
        <v>818</v>
      </c>
      <c r="B45" s="21" t="str">
        <f t="shared" si="1"/>
        <v>Bal_PGTot_BO</v>
      </c>
      <c r="C45" s="18"/>
      <c r="D45" s="18"/>
      <c r="E45" s="19" t="s">
        <v>77</v>
      </c>
      <c r="F45" s="26">
        <f t="shared" si="2"/>
        <v>2648959</v>
      </c>
    </row>
    <row r="46" spans="1:6">
      <c r="A46" s="29"/>
      <c r="B46" s="21"/>
      <c r="C46" s="18"/>
      <c r="D46" s="18"/>
      <c r="E46" s="18"/>
      <c r="F46" s="32"/>
    </row>
    <row r="47" spans="1:6">
      <c r="A47" s="29"/>
      <c r="B47" s="21"/>
      <c r="C47" s="18"/>
      <c r="D47" s="18"/>
      <c r="E47" s="19" t="s">
        <v>78</v>
      </c>
      <c r="F47" s="32"/>
    </row>
    <row r="48" spans="1:6">
      <c r="A48" s="22" t="s">
        <v>819</v>
      </c>
      <c r="B48" s="21" t="str">
        <f t="shared" si="1"/>
        <v>Bal_PHpf_BO</v>
      </c>
      <c r="C48" s="18" t="s">
        <v>10</v>
      </c>
      <c r="D48" s="18"/>
      <c r="E48" s="18" t="s">
        <v>79</v>
      </c>
      <c r="F48" s="26">
        <f t="shared" ref="F48:F56" si="3">INDEX(Gr6Data,MATCH($E$3,Gr6Navn,0),MATCH(B48,Gr6Var,0))</f>
        <v>141</v>
      </c>
    </row>
    <row r="49" spans="1:6">
      <c r="A49" s="22" t="s">
        <v>820</v>
      </c>
      <c r="B49" s="21" t="str">
        <f t="shared" si="1"/>
        <v>Bal_PHus_BO</v>
      </c>
      <c r="C49" s="18" t="s">
        <v>11</v>
      </c>
      <c r="D49" s="18"/>
      <c r="E49" s="18" t="s">
        <v>80</v>
      </c>
      <c r="F49" s="26">
        <f t="shared" si="3"/>
        <v>926</v>
      </c>
    </row>
    <row r="50" spans="1:6">
      <c r="A50" s="22" t="s">
        <v>821</v>
      </c>
      <c r="B50" s="21" t="str">
        <f t="shared" si="1"/>
        <v>Bal_PHrs_BO</v>
      </c>
      <c r="C50" s="18" t="s">
        <v>12</v>
      </c>
      <c r="D50" s="18"/>
      <c r="E50" s="18" t="s">
        <v>81</v>
      </c>
      <c r="F50" s="26">
        <f t="shared" si="3"/>
        <v>0</v>
      </c>
    </row>
    <row r="51" spans="1:6">
      <c r="A51" s="22" t="s">
        <v>822</v>
      </c>
      <c r="B51" s="21" t="str">
        <f t="shared" si="1"/>
        <v>Bal_PHtg_BO</v>
      </c>
      <c r="C51" s="18" t="s">
        <v>13</v>
      </c>
      <c r="D51" s="18"/>
      <c r="E51" s="18" t="s">
        <v>82</v>
      </c>
      <c r="F51" s="26">
        <f t="shared" si="3"/>
        <v>171</v>
      </c>
    </row>
    <row r="52" spans="1:6">
      <c r="A52" s="22" t="s">
        <v>823</v>
      </c>
      <c r="B52" s="21" t="str">
        <f t="shared" si="1"/>
        <v>Bal_PHxf_BO</v>
      </c>
      <c r="C52" s="18" t="s">
        <v>38</v>
      </c>
      <c r="D52" s="18"/>
      <c r="E52" s="18" t="s">
        <v>83</v>
      </c>
      <c r="F52" s="26">
        <f t="shared" si="3"/>
        <v>7</v>
      </c>
    </row>
    <row r="53" spans="1:6">
      <c r="A53" s="22" t="s">
        <v>824</v>
      </c>
      <c r="B53" s="21" t="str">
        <f t="shared" si="1"/>
        <v>Bal_PHTot_BO</v>
      </c>
      <c r="C53" s="18"/>
      <c r="D53" s="18"/>
      <c r="E53" s="19" t="s">
        <v>84</v>
      </c>
      <c r="F53" s="26">
        <f t="shared" si="3"/>
        <v>1246</v>
      </c>
    </row>
    <row r="54" spans="1:6">
      <c r="A54" s="29"/>
      <c r="B54" s="21"/>
      <c r="C54" s="18"/>
      <c r="D54" s="18"/>
      <c r="E54" s="18"/>
      <c r="F54" s="32"/>
    </row>
    <row r="55" spans="1:6">
      <c r="A55" s="29"/>
      <c r="B55" s="21"/>
      <c r="C55" s="18"/>
      <c r="D55" s="18"/>
      <c r="E55" s="19" t="s">
        <v>85</v>
      </c>
      <c r="F55" s="32"/>
    </row>
    <row r="56" spans="1:6">
      <c r="A56" s="22" t="s">
        <v>807</v>
      </c>
      <c r="B56" s="21" t="str">
        <f t="shared" si="1"/>
        <v>Bal_Pek_BO</v>
      </c>
      <c r="C56" s="18" t="s">
        <v>39</v>
      </c>
      <c r="D56" s="18"/>
      <c r="E56" s="18" t="s">
        <v>85</v>
      </c>
      <c r="F56" s="26">
        <f t="shared" si="3"/>
        <v>25500</v>
      </c>
    </row>
    <row r="57" spans="1:6">
      <c r="A57" s="29"/>
      <c r="B57" s="21"/>
      <c r="C57" s="18"/>
      <c r="D57" s="18"/>
      <c r="E57" s="18"/>
      <c r="F57" s="32"/>
    </row>
    <row r="58" spans="1:6">
      <c r="A58" s="29"/>
      <c r="B58" s="21"/>
      <c r="C58" s="18"/>
      <c r="D58" s="18"/>
      <c r="E58" s="19" t="s">
        <v>86</v>
      </c>
      <c r="F58" s="32"/>
    </row>
    <row r="59" spans="1:6">
      <c r="A59" s="22" t="s">
        <v>825</v>
      </c>
      <c r="B59" s="21" t="str">
        <f t="shared" si="1"/>
        <v>Bal_PEaag_BO</v>
      </c>
      <c r="C59" s="18" t="s">
        <v>40</v>
      </c>
      <c r="D59" s="18"/>
      <c r="E59" s="18" t="s">
        <v>87</v>
      </c>
      <c r="F59" s="26">
        <f t="shared" ref="F59:F74" si="4">INDEX(Gr6Data,MATCH($E$3,Gr6Navn,0),MATCH(B59,Gr6Var,0))</f>
        <v>36646</v>
      </c>
    </row>
    <row r="60" spans="1:6">
      <c r="A60" s="22" t="s">
        <v>826</v>
      </c>
      <c r="B60" s="21" t="str">
        <f t="shared" si="1"/>
        <v>Bal_PEoe_BO</v>
      </c>
      <c r="C60" s="18" t="s">
        <v>41</v>
      </c>
      <c r="D60" s="18"/>
      <c r="E60" s="18" t="s">
        <v>88</v>
      </c>
      <c r="F60" s="26">
        <f t="shared" si="4"/>
        <v>0</v>
      </c>
    </row>
    <row r="61" spans="1:6">
      <c r="A61" s="22" t="s">
        <v>827</v>
      </c>
      <c r="B61" s="21" t="str">
        <f t="shared" si="1"/>
        <v>Bal_PEav_BO</v>
      </c>
      <c r="C61" s="18" t="s">
        <v>42</v>
      </c>
      <c r="D61" s="18"/>
      <c r="E61" s="18" t="s">
        <v>89</v>
      </c>
      <c r="F61" s="26">
        <f t="shared" si="4"/>
        <v>0</v>
      </c>
    </row>
    <row r="62" spans="1:6">
      <c r="A62" s="22" t="s">
        <v>828</v>
      </c>
      <c r="B62" s="21" t="str">
        <f t="shared" si="1"/>
        <v>Bal_PEo_BO</v>
      </c>
      <c r="C62" s="18"/>
      <c r="D62" s="18" t="s">
        <v>875</v>
      </c>
      <c r="E62" s="18" t="s">
        <v>90</v>
      </c>
      <c r="F62" s="26">
        <f t="shared" si="4"/>
        <v>0</v>
      </c>
    </row>
    <row r="63" spans="1:6">
      <c r="A63" s="22" t="s">
        <v>829</v>
      </c>
      <c r="B63" s="21" t="str">
        <f t="shared" si="1"/>
        <v>Bal_PEavu_BO</v>
      </c>
      <c r="C63" s="18"/>
      <c r="D63" s="18" t="s">
        <v>876</v>
      </c>
      <c r="E63" s="18" t="s">
        <v>91</v>
      </c>
      <c r="F63" s="26">
        <f t="shared" si="4"/>
        <v>0</v>
      </c>
    </row>
    <row r="64" spans="1:6">
      <c r="A64" s="22" t="s">
        <v>830</v>
      </c>
      <c r="B64" s="21" t="str">
        <f t="shared" si="1"/>
        <v>Bal_PEavs_BO</v>
      </c>
      <c r="C64" s="18"/>
      <c r="D64" s="18" t="s">
        <v>877</v>
      </c>
      <c r="E64" s="18" t="s">
        <v>92</v>
      </c>
      <c r="F64" s="26">
        <f t="shared" si="4"/>
        <v>0</v>
      </c>
    </row>
    <row r="65" spans="1:6">
      <c r="A65" s="22" t="s">
        <v>831</v>
      </c>
      <c r="B65" s="21" t="str">
        <f t="shared" si="1"/>
        <v>Bal_PEavo_BO</v>
      </c>
      <c r="C65" s="18"/>
      <c r="D65" s="18" t="s">
        <v>878</v>
      </c>
      <c r="E65" s="18" t="s">
        <v>93</v>
      </c>
      <c r="F65" s="26">
        <f t="shared" si="4"/>
        <v>0</v>
      </c>
    </row>
    <row r="66" spans="1:6">
      <c r="A66" s="22" t="s">
        <v>832</v>
      </c>
      <c r="B66" s="21" t="str">
        <f t="shared" si="1"/>
        <v>Bal_PExv_BO</v>
      </c>
      <c r="C66" s="18"/>
      <c r="D66" s="18" t="s">
        <v>879</v>
      </c>
      <c r="E66" s="18" t="s">
        <v>94</v>
      </c>
      <c r="F66" s="26">
        <f t="shared" si="4"/>
        <v>0</v>
      </c>
    </row>
    <row r="67" spans="1:6">
      <c r="A67" s="22" t="s">
        <v>833</v>
      </c>
      <c r="B67" s="21" t="str">
        <f t="shared" si="1"/>
        <v>Bal_PExr_BO</v>
      </c>
      <c r="C67" s="18" t="s">
        <v>102</v>
      </c>
      <c r="D67" s="18"/>
      <c r="E67" s="18" t="s">
        <v>95</v>
      </c>
      <c r="F67" s="26">
        <f t="shared" si="4"/>
        <v>0</v>
      </c>
    </row>
    <row r="68" spans="1:6">
      <c r="A68" s="22" t="s">
        <v>834</v>
      </c>
      <c r="B68" s="21" t="str">
        <f t="shared" si="1"/>
        <v>Bal_PElr_BO</v>
      </c>
      <c r="C68" s="18"/>
      <c r="D68" s="18" t="s">
        <v>880</v>
      </c>
      <c r="E68" s="18" t="s">
        <v>110</v>
      </c>
      <c r="F68" s="26">
        <f t="shared" si="4"/>
        <v>0</v>
      </c>
    </row>
    <row r="69" spans="1:6">
      <c r="A69" s="22" t="s">
        <v>835</v>
      </c>
      <c r="B69" s="21" t="str">
        <f t="shared" si="1"/>
        <v>Bal_PEvr_BO</v>
      </c>
      <c r="C69" s="18"/>
      <c r="D69" s="18" t="s">
        <v>881</v>
      </c>
      <c r="E69" s="18" t="s">
        <v>96</v>
      </c>
      <c r="F69" s="26">
        <f t="shared" si="4"/>
        <v>0</v>
      </c>
    </row>
    <row r="70" spans="1:6">
      <c r="A70" s="22" t="s">
        <v>836</v>
      </c>
      <c r="B70" s="21" t="str">
        <f t="shared" si="1"/>
        <v>Bal_PErs_BO</v>
      </c>
      <c r="C70" s="18"/>
      <c r="D70" s="18" t="s">
        <v>882</v>
      </c>
      <c r="E70" s="18" t="s">
        <v>97</v>
      </c>
      <c r="F70" s="26">
        <f t="shared" si="4"/>
        <v>0</v>
      </c>
    </row>
    <row r="71" spans="1:6">
      <c r="A71" s="22" t="s">
        <v>837</v>
      </c>
      <c r="B71" s="21" t="str">
        <f t="shared" si="1"/>
        <v>Bal_PExs_BO</v>
      </c>
      <c r="C71" s="18"/>
      <c r="D71" s="18" t="s">
        <v>883</v>
      </c>
      <c r="E71" s="18" t="s">
        <v>98</v>
      </c>
      <c r="F71" s="26">
        <f t="shared" si="4"/>
        <v>0</v>
      </c>
    </row>
    <row r="72" spans="1:6">
      <c r="A72" s="22" t="s">
        <v>838</v>
      </c>
      <c r="B72" s="21" t="str">
        <f t="shared" si="1"/>
        <v>Bal_PEou_BO</v>
      </c>
      <c r="C72" s="18" t="s">
        <v>103</v>
      </c>
      <c r="D72" s="18"/>
      <c r="E72" s="18" t="s">
        <v>99</v>
      </c>
      <c r="F72" s="26">
        <f t="shared" si="4"/>
        <v>307088</v>
      </c>
    </row>
    <row r="73" spans="1:6">
      <c r="A73" s="22" t="s">
        <v>839</v>
      </c>
      <c r="B73" s="21" t="str">
        <f t="shared" si="1"/>
        <v>Bal_PEekTot_BO</v>
      </c>
      <c r="C73" s="18"/>
      <c r="D73" s="18"/>
      <c r="E73" s="19" t="s">
        <v>100</v>
      </c>
      <c r="F73" s="26">
        <f t="shared" si="4"/>
        <v>343734</v>
      </c>
    </row>
    <row r="74" spans="1:6">
      <c r="A74" s="22" t="s">
        <v>469</v>
      </c>
      <c r="B74" s="21" t="str">
        <f t="shared" ref="B74" si="5">"Bal_"&amp;A74&amp;"_"&amp;$B$8</f>
        <v>Bal_PTot_BO</v>
      </c>
      <c r="C74" s="18"/>
      <c r="D74" s="18"/>
      <c r="E74" s="19" t="s">
        <v>101</v>
      </c>
      <c r="F74" s="26">
        <f t="shared" si="4"/>
        <v>3019439</v>
      </c>
    </row>
  </sheetData>
  <sheetProtection algorithmName="SHA-512" hashValue="hliojzTi1PHD08z9Xt/qVa35PqjTzXM9IcFRhsIVI5qyhdDX226AAlDhRJgRSXEP9SH2RiXPfBoNjVfadbDDsw==" saltValue="/O+lX1bDoNikXRT6ZSiSVw==" spinCount="100000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 xr:uid="{00000000-0004-0000-2000-000000000000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000-000000000000}">
          <x14:formula1>
            <xm:f>'Data gruppe 6'!$C$2:$C$5</xm:f>
          </x14:formula1>
          <xm:sqref>E3:F3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>
    <tabColor theme="4"/>
  </sheetPr>
  <dimension ref="A1:B100"/>
  <sheetViews>
    <sheetView showGridLines="0" zoomScaleNormal="100" workbookViewId="0">
      <selection activeCell="F20" sqref="F20"/>
    </sheetView>
  </sheetViews>
  <sheetFormatPr defaultColWidth="11.42578125" defaultRowHeight="15"/>
  <cols>
    <col min="1" max="1" width="49.42578125" customWidth="1"/>
    <col min="2" max="2" width="11.85546875" customWidth="1"/>
    <col min="3" max="3" width="9.140625" customWidth="1"/>
  </cols>
  <sheetData>
    <row r="1" spans="1:2">
      <c r="A1" s="131" t="s">
        <v>1180</v>
      </c>
      <c r="B1" s="131"/>
    </row>
    <row r="3" spans="1:2" ht="46.5" customHeight="1">
      <c r="A3" s="156" t="s">
        <v>1593</v>
      </c>
      <c r="B3" s="157"/>
    </row>
    <row r="4" spans="1:2">
      <c r="A4" s="3"/>
      <c r="B4" s="3"/>
    </row>
    <row r="5" spans="1:2">
      <c r="A5" s="3"/>
      <c r="B5" s="93" t="s">
        <v>1181</v>
      </c>
    </row>
    <row r="6" spans="1:2">
      <c r="A6" s="3" t="s">
        <v>2516</v>
      </c>
      <c r="B6" s="129"/>
    </row>
    <row r="7" spans="1:2">
      <c r="A7" s="3" t="s">
        <v>2469</v>
      </c>
      <c r="B7" s="129">
        <v>13290</v>
      </c>
    </row>
    <row r="8" spans="1:2">
      <c r="A8" s="3" t="s">
        <v>2479</v>
      </c>
      <c r="B8" s="129">
        <v>5301</v>
      </c>
    </row>
    <row r="9" spans="1:2">
      <c r="A9" s="3" t="s">
        <v>2517</v>
      </c>
      <c r="B9" s="129"/>
    </row>
    <row r="10" spans="1:2">
      <c r="A10" s="3" t="s">
        <v>2459</v>
      </c>
      <c r="B10" s="129">
        <v>6460</v>
      </c>
    </row>
    <row r="11" spans="1:2">
      <c r="A11" s="3" t="s">
        <v>2460</v>
      </c>
      <c r="B11" s="129">
        <v>9181</v>
      </c>
    </row>
    <row r="12" spans="1:2">
      <c r="A12" s="3" t="s">
        <v>2467</v>
      </c>
      <c r="B12" s="129">
        <v>9634</v>
      </c>
    </row>
    <row r="13" spans="1:2">
      <c r="A13" s="3" t="s">
        <v>2518</v>
      </c>
      <c r="B13" s="129"/>
    </row>
    <row r="14" spans="1:2">
      <c r="A14" s="3" t="s">
        <v>2483</v>
      </c>
      <c r="B14" s="129">
        <v>6620</v>
      </c>
    </row>
    <row r="15" spans="1:2">
      <c r="A15" s="3" t="s">
        <v>2519</v>
      </c>
      <c r="B15" s="129"/>
    </row>
    <row r="16" spans="1:2">
      <c r="A16" s="3" t="s">
        <v>2480</v>
      </c>
      <c r="B16" s="129">
        <v>5999</v>
      </c>
    </row>
    <row r="17" spans="1:2">
      <c r="A17" s="3" t="s">
        <v>2478</v>
      </c>
      <c r="B17" s="129">
        <v>3000</v>
      </c>
    </row>
    <row r="18" spans="1:2">
      <c r="A18" s="3" t="s">
        <v>2487</v>
      </c>
      <c r="B18" s="129">
        <v>7320</v>
      </c>
    </row>
    <row r="19" spans="1:2">
      <c r="A19" s="3" t="s">
        <v>2473</v>
      </c>
      <c r="B19" s="129">
        <v>537</v>
      </c>
    </row>
    <row r="20" spans="1:2">
      <c r="A20" s="3" t="s">
        <v>2520</v>
      </c>
      <c r="B20" s="129"/>
    </row>
    <row r="21" spans="1:2">
      <c r="A21" s="3" t="s">
        <v>2502</v>
      </c>
      <c r="B21" s="129">
        <v>9137</v>
      </c>
    </row>
    <row r="22" spans="1:2">
      <c r="A22" s="3" t="s">
        <v>2521</v>
      </c>
      <c r="B22" s="129"/>
    </row>
    <row r="23" spans="1:2">
      <c r="A23" s="3" t="s">
        <v>2514</v>
      </c>
      <c r="B23" s="129">
        <v>28003</v>
      </c>
    </row>
    <row r="24" spans="1:2">
      <c r="A24" s="3" t="s">
        <v>2468</v>
      </c>
      <c r="B24" s="129">
        <v>13070</v>
      </c>
    </row>
    <row r="25" spans="1:2">
      <c r="A25" s="3" t="s">
        <v>2511</v>
      </c>
      <c r="B25" s="129">
        <v>13080</v>
      </c>
    </row>
    <row r="26" spans="1:2">
      <c r="A26" s="3" t="s">
        <v>2501</v>
      </c>
      <c r="B26" s="129">
        <v>9133</v>
      </c>
    </row>
    <row r="27" spans="1:2">
      <c r="A27" s="3" t="s">
        <v>2475</v>
      </c>
      <c r="B27" s="129">
        <v>844</v>
      </c>
    </row>
    <row r="28" spans="1:2">
      <c r="A28" s="3" t="s">
        <v>2522</v>
      </c>
      <c r="B28" s="129"/>
    </row>
    <row r="29" spans="1:2">
      <c r="A29" s="3" t="s">
        <v>2523</v>
      </c>
      <c r="B29" s="129">
        <v>6471</v>
      </c>
    </row>
    <row r="30" spans="1:2">
      <c r="A30" s="3" t="s">
        <v>2524</v>
      </c>
      <c r="B30" s="129"/>
    </row>
    <row r="31" spans="1:2">
      <c r="A31" s="3" t="s">
        <v>2489</v>
      </c>
      <c r="B31" s="129">
        <v>7500</v>
      </c>
    </row>
    <row r="32" spans="1:2">
      <c r="A32" s="3" t="s">
        <v>2525</v>
      </c>
      <c r="B32" s="129"/>
    </row>
    <row r="33" spans="1:2">
      <c r="A33" s="3" t="s">
        <v>2495</v>
      </c>
      <c r="B33" s="129">
        <v>7858</v>
      </c>
    </row>
    <row r="34" spans="1:2">
      <c r="A34" s="3" t="s">
        <v>2526</v>
      </c>
      <c r="B34" s="129"/>
    </row>
    <row r="35" spans="1:2">
      <c r="A35" s="3" t="s">
        <v>2465</v>
      </c>
      <c r="B35" s="129">
        <v>9135</v>
      </c>
    </row>
    <row r="36" spans="1:2">
      <c r="A36" s="3" t="s">
        <v>2515</v>
      </c>
      <c r="B36" s="129">
        <v>28005</v>
      </c>
    </row>
    <row r="37" spans="1:2">
      <c r="A37" s="3" t="s">
        <v>2496</v>
      </c>
      <c r="B37" s="129">
        <v>7930</v>
      </c>
    </row>
    <row r="38" spans="1:2">
      <c r="A38" s="3" t="s">
        <v>2527</v>
      </c>
      <c r="B38" s="129"/>
    </row>
    <row r="39" spans="1:2">
      <c r="A39" s="3" t="s">
        <v>2463</v>
      </c>
      <c r="B39" s="129">
        <v>5125</v>
      </c>
    </row>
    <row r="40" spans="1:2">
      <c r="A40" s="3" t="s">
        <v>2482</v>
      </c>
      <c r="B40" s="129">
        <v>6520</v>
      </c>
    </row>
    <row r="41" spans="1:2">
      <c r="A41" s="3" t="s">
        <v>2513</v>
      </c>
      <c r="B41" s="129">
        <v>28002</v>
      </c>
    </row>
    <row r="42" spans="1:2">
      <c r="A42" s="3" t="s">
        <v>2484</v>
      </c>
      <c r="B42" s="129">
        <v>6771</v>
      </c>
    </row>
    <row r="43" spans="1:2">
      <c r="A43" s="3" t="s">
        <v>2471</v>
      </c>
      <c r="B43" s="129">
        <v>400</v>
      </c>
    </row>
    <row r="44" spans="1:2">
      <c r="A44" s="3" t="s">
        <v>2528</v>
      </c>
      <c r="B44" s="129"/>
    </row>
    <row r="45" spans="1:2">
      <c r="A45" s="3" t="s">
        <v>2470</v>
      </c>
      <c r="B45" s="129">
        <v>28001</v>
      </c>
    </row>
    <row r="46" spans="1:2">
      <c r="A46" s="3" t="s">
        <v>2512</v>
      </c>
      <c r="B46" s="129">
        <v>13460</v>
      </c>
    </row>
    <row r="47" spans="1:2">
      <c r="A47" s="3" t="s">
        <v>2474</v>
      </c>
      <c r="B47" s="129">
        <v>755</v>
      </c>
    </row>
    <row r="48" spans="1:2">
      <c r="A48" s="3" t="s">
        <v>2481</v>
      </c>
      <c r="B48" s="129">
        <v>6140</v>
      </c>
    </row>
    <row r="49" spans="1:2">
      <c r="A49" s="3" t="s">
        <v>2529</v>
      </c>
      <c r="B49" s="129"/>
    </row>
    <row r="50" spans="1:2">
      <c r="A50" s="3" t="s">
        <v>2485</v>
      </c>
      <c r="B50" s="129">
        <v>6860</v>
      </c>
    </row>
    <row r="51" spans="1:2">
      <c r="A51" s="3" t="s">
        <v>2461</v>
      </c>
      <c r="B51" s="129">
        <v>9865</v>
      </c>
    </row>
    <row r="52" spans="1:2">
      <c r="A52" s="3" t="s">
        <v>2498</v>
      </c>
      <c r="B52" s="129">
        <v>8117</v>
      </c>
    </row>
    <row r="53" spans="1:2">
      <c r="A53" s="3" t="s">
        <v>2530</v>
      </c>
      <c r="B53" s="129"/>
    </row>
    <row r="54" spans="1:2">
      <c r="A54" s="3" t="s">
        <v>2490</v>
      </c>
      <c r="B54" s="129">
        <v>7570</v>
      </c>
    </row>
    <row r="55" spans="1:2">
      <c r="A55" s="3" t="s">
        <v>2531</v>
      </c>
      <c r="B55" s="129"/>
    </row>
    <row r="56" spans="1:2">
      <c r="A56" s="3" t="s">
        <v>2491</v>
      </c>
      <c r="B56" s="129">
        <v>7670</v>
      </c>
    </row>
    <row r="57" spans="1:2">
      <c r="A57" s="3" t="s">
        <v>2476</v>
      </c>
      <c r="B57" s="129">
        <v>847</v>
      </c>
    </row>
    <row r="58" spans="1:2">
      <c r="A58" s="3" t="s">
        <v>2505</v>
      </c>
      <c r="B58" s="129">
        <v>9354</v>
      </c>
    </row>
    <row r="59" spans="1:2">
      <c r="A59" s="3" t="s">
        <v>2532</v>
      </c>
      <c r="B59" s="129"/>
    </row>
    <row r="60" spans="1:2">
      <c r="A60" s="3" t="s">
        <v>2477</v>
      </c>
      <c r="B60" s="129">
        <v>1149</v>
      </c>
    </row>
    <row r="61" spans="1:2">
      <c r="A61" s="3" t="s">
        <v>2494</v>
      </c>
      <c r="B61" s="129">
        <v>7780</v>
      </c>
    </row>
    <row r="62" spans="1:2">
      <c r="A62" s="3" t="s">
        <v>2506</v>
      </c>
      <c r="B62" s="129">
        <v>9380</v>
      </c>
    </row>
    <row r="63" spans="1:2">
      <c r="A63" s="3" t="s">
        <v>2503</v>
      </c>
      <c r="B63" s="129">
        <v>9312</v>
      </c>
    </row>
    <row r="64" spans="1:2">
      <c r="A64" s="3" t="s">
        <v>2510</v>
      </c>
      <c r="B64" s="129">
        <v>9827</v>
      </c>
    </row>
    <row r="65" spans="1:2">
      <c r="A65" s="3" t="s">
        <v>2499</v>
      </c>
      <c r="B65" s="129">
        <v>9070</v>
      </c>
    </row>
    <row r="66" spans="1:2">
      <c r="A66" s="3" t="s">
        <v>2507</v>
      </c>
      <c r="B66" s="129">
        <v>9388</v>
      </c>
    </row>
    <row r="67" spans="1:2">
      <c r="A67" s="3" t="s">
        <v>2508</v>
      </c>
      <c r="B67" s="129">
        <v>9682</v>
      </c>
    </row>
    <row r="68" spans="1:2">
      <c r="A68" s="3" t="s">
        <v>2504</v>
      </c>
      <c r="B68" s="129">
        <v>9335</v>
      </c>
    </row>
    <row r="69" spans="1:2">
      <c r="A69" s="3" t="s">
        <v>2472</v>
      </c>
      <c r="B69" s="129">
        <v>522</v>
      </c>
    </row>
    <row r="70" spans="1:2">
      <c r="A70" s="3" t="s">
        <v>2500</v>
      </c>
      <c r="B70" s="129">
        <v>9090</v>
      </c>
    </row>
    <row r="71" spans="1:2">
      <c r="A71" s="3" t="s">
        <v>2466</v>
      </c>
      <c r="B71" s="129">
        <v>9629</v>
      </c>
    </row>
    <row r="72" spans="1:2">
      <c r="A72" s="3" t="s">
        <v>2462</v>
      </c>
      <c r="B72" s="129">
        <v>9870</v>
      </c>
    </row>
    <row r="73" spans="1:2">
      <c r="A73" s="3" t="s">
        <v>2497</v>
      </c>
      <c r="B73" s="129">
        <v>8079</v>
      </c>
    </row>
    <row r="74" spans="1:2">
      <c r="A74" s="3" t="s">
        <v>2509</v>
      </c>
      <c r="B74" s="129">
        <v>9740</v>
      </c>
    </row>
    <row r="75" spans="1:2">
      <c r="A75" s="3" t="s">
        <v>2464</v>
      </c>
      <c r="B75" s="129">
        <v>9124</v>
      </c>
    </row>
    <row r="76" spans="1:2">
      <c r="A76" s="3" t="s">
        <v>2533</v>
      </c>
      <c r="B76" s="129"/>
    </row>
    <row r="77" spans="1:2">
      <c r="A77" s="3" t="s">
        <v>2492</v>
      </c>
      <c r="B77" s="129">
        <v>7730</v>
      </c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</sheetData>
  <mergeCells count="2">
    <mergeCell ref="A1:B1"/>
    <mergeCell ref="A3:B3"/>
  </mergeCells>
  <conditionalFormatting sqref="A6:A77">
    <cfRule type="expression" dxfId="2" priority="2">
      <formula>B6 = 0</formula>
    </cfRule>
  </conditionalFormatting>
  <conditionalFormatting sqref="A6:B1048576">
    <cfRule type="expression" dxfId="1" priority="1">
      <formula>$A6 &lt;&gt;0</formula>
    </cfRule>
  </conditionalFormatting>
  <hyperlinks>
    <hyperlink ref="A1:B1" location="Indholdsfortegnelse!A1" display="Tilbage til indholdsfortegnelsen" xr:uid="{00000000-0004-0000-2100-000000000000}"/>
  </hyperlinks>
  <pageMargins left="0.70866141732283472" right="0.70866141732283472" top="0.74803149606299213" bottom="0.74803149606299213" header="0.31496062992125984" footer="0.31496062992125984"/>
  <pageSetup paperSize="9" orientation="portrait"/>
  <headerFooter scaleWithDoc="0" alignWithMargins="0">
    <oddHeader>&amp;C&amp;G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35">
    <tabColor theme="2"/>
    <pageSetUpPr fitToPage="1"/>
  </sheetPr>
  <dimension ref="A1:H87"/>
  <sheetViews>
    <sheetView showGridLines="0" zoomScaleNormal="100" workbookViewId="0">
      <selection activeCell="J68" sqref="J68"/>
    </sheetView>
  </sheetViews>
  <sheetFormatPr defaultColWidth="11.42578125" defaultRowHeight="15"/>
  <cols>
    <col min="1" max="1" width="58.7109375" customWidth="1"/>
    <col min="2" max="2" width="6.7109375" customWidth="1"/>
    <col min="3" max="3" width="14.42578125" customWidth="1"/>
    <col min="4" max="4" width="3.42578125" customWidth="1"/>
    <col min="5" max="5" width="8.140625" customWidth="1"/>
    <col min="6" max="6" width="29.7109375" customWidth="1"/>
    <col min="7" max="7" width="8.7109375" customWidth="1"/>
    <col min="8" max="8" width="35.5703125" customWidth="1"/>
    <col min="10" max="10" width="13.85546875" customWidth="1"/>
    <col min="11" max="11" width="3.5703125" customWidth="1"/>
  </cols>
  <sheetData>
    <row r="1" spans="1:8">
      <c r="A1" s="131" t="s">
        <v>1180</v>
      </c>
      <c r="B1" s="131"/>
      <c r="C1" s="131"/>
    </row>
    <row r="2" spans="1:8">
      <c r="B2" s="103"/>
    </row>
    <row r="3" spans="1:8" ht="23.25" customHeight="1">
      <c r="A3" s="94" t="s">
        <v>1594</v>
      </c>
      <c r="B3" s="107"/>
      <c r="C3" s="95"/>
      <c r="D3" s="95"/>
      <c r="E3" s="116"/>
      <c r="F3" s="116"/>
      <c r="G3" s="116"/>
      <c r="H3" s="116"/>
    </row>
    <row r="4" spans="1:8" ht="15" customHeight="1">
      <c r="B4" s="103"/>
    </row>
    <row r="5" spans="1:8" ht="15" customHeight="1">
      <c r="A5" s="110" t="s">
        <v>2534</v>
      </c>
      <c r="B5" s="104" t="s">
        <v>2457</v>
      </c>
      <c r="C5" s="111" t="s">
        <v>2535</v>
      </c>
      <c r="D5" s="124">
        <v>8</v>
      </c>
      <c r="E5" s="115"/>
      <c r="F5" s="116"/>
    </row>
    <row r="6" spans="1:8">
      <c r="A6" s="96"/>
      <c r="B6" s="108"/>
      <c r="C6" s="112"/>
      <c r="D6" s="125"/>
      <c r="E6" s="116"/>
      <c r="F6" s="116"/>
    </row>
    <row r="7" spans="1:8">
      <c r="A7" s="96" t="s">
        <v>2479</v>
      </c>
      <c r="B7" s="109">
        <v>5301</v>
      </c>
      <c r="C7" s="112"/>
      <c r="D7" s="125"/>
      <c r="E7" s="116"/>
      <c r="F7" s="116"/>
    </row>
    <row r="8" spans="1:8">
      <c r="A8" s="96" t="s">
        <v>2478</v>
      </c>
      <c r="B8" s="109">
        <v>3000</v>
      </c>
      <c r="C8" s="112"/>
      <c r="D8" s="125"/>
      <c r="E8" s="116"/>
      <c r="F8" s="116"/>
    </row>
    <row r="9" spans="1:8">
      <c r="A9" s="96" t="s">
        <v>2495</v>
      </c>
      <c r="B9" s="109">
        <v>7858</v>
      </c>
      <c r="C9" s="112"/>
      <c r="D9" s="125"/>
      <c r="E9" s="116"/>
      <c r="F9" s="116"/>
    </row>
    <row r="10" spans="1:8">
      <c r="A10" s="96" t="s">
        <v>2498</v>
      </c>
      <c r="B10" s="109">
        <v>8117</v>
      </c>
      <c r="C10" s="112"/>
      <c r="D10" s="125"/>
      <c r="E10" s="116"/>
      <c r="F10" s="116"/>
    </row>
    <row r="11" spans="1:8">
      <c r="A11" s="96" t="s">
        <v>2477</v>
      </c>
      <c r="B11" s="109">
        <v>1149</v>
      </c>
      <c r="C11" s="112"/>
      <c r="D11" s="125"/>
      <c r="E11" s="116"/>
      <c r="F11" s="116"/>
    </row>
    <row r="12" spans="1:8">
      <c r="A12" s="96" t="s">
        <v>2506</v>
      </c>
      <c r="B12" s="109">
        <v>9380</v>
      </c>
      <c r="C12" s="112"/>
      <c r="D12" s="125"/>
      <c r="E12" s="116"/>
      <c r="F12" s="116"/>
    </row>
    <row r="13" spans="1:8" ht="15" customHeight="1">
      <c r="A13" s="96" t="s">
        <v>2497</v>
      </c>
      <c r="B13" s="109">
        <v>8079</v>
      </c>
      <c r="C13" s="112"/>
      <c r="D13" s="125"/>
      <c r="E13" s="116"/>
      <c r="F13" s="116"/>
    </row>
    <row r="14" spans="1:8">
      <c r="A14" s="96" t="s">
        <v>2492</v>
      </c>
      <c r="B14" s="109">
        <v>7730</v>
      </c>
      <c r="C14" s="112"/>
      <c r="D14" s="125"/>
      <c r="E14" s="116"/>
      <c r="F14" s="116"/>
    </row>
    <row r="15" spans="1:8">
      <c r="A15" s="96"/>
      <c r="B15" s="109"/>
      <c r="C15" s="112"/>
      <c r="D15" s="125"/>
      <c r="E15" s="116"/>
      <c r="F15" s="116"/>
    </row>
    <row r="16" spans="1:8">
      <c r="A16" s="96" t="s">
        <v>2536</v>
      </c>
      <c r="B16" s="109"/>
      <c r="C16" s="112" t="s">
        <v>2535</v>
      </c>
      <c r="D16" s="125">
        <v>6</v>
      </c>
      <c r="E16" s="116"/>
      <c r="F16" s="116"/>
    </row>
    <row r="17" spans="1:6">
      <c r="A17" s="96"/>
      <c r="B17" s="109"/>
      <c r="C17" s="112"/>
      <c r="D17" s="125"/>
      <c r="E17" s="116"/>
      <c r="F17" s="116"/>
    </row>
    <row r="18" spans="1:6">
      <c r="A18" s="96" t="s">
        <v>2471</v>
      </c>
      <c r="B18" s="109">
        <v>400</v>
      </c>
      <c r="C18" s="112"/>
      <c r="D18" s="125"/>
      <c r="E18" s="116"/>
      <c r="F18" s="116"/>
    </row>
    <row r="19" spans="1:6">
      <c r="A19" s="96" t="s">
        <v>2474</v>
      </c>
      <c r="B19" s="109">
        <v>755</v>
      </c>
      <c r="C19" s="112"/>
      <c r="D19" s="125"/>
      <c r="E19" s="116"/>
      <c r="F19" s="116"/>
    </row>
    <row r="20" spans="1:6" ht="15" customHeight="1">
      <c r="A20" s="97" t="s">
        <v>2491</v>
      </c>
      <c r="B20" s="105">
        <v>7670</v>
      </c>
      <c r="C20" s="98"/>
      <c r="D20" s="126"/>
      <c r="E20" s="117"/>
      <c r="F20" s="117"/>
    </row>
    <row r="21" spans="1:6" ht="15" customHeight="1">
      <c r="A21" s="96" t="s">
        <v>2499</v>
      </c>
      <c r="B21" s="109">
        <v>9070</v>
      </c>
      <c r="C21" s="112"/>
      <c r="D21" s="125"/>
      <c r="E21" s="116"/>
      <c r="F21" s="116"/>
    </row>
    <row r="22" spans="1:6">
      <c r="A22" s="96" t="s">
        <v>2504</v>
      </c>
      <c r="B22" s="109">
        <v>9335</v>
      </c>
      <c r="C22" s="112"/>
      <c r="D22" s="125"/>
      <c r="E22" s="116"/>
      <c r="F22" s="116"/>
    </row>
    <row r="23" spans="1:6">
      <c r="A23" s="96" t="s">
        <v>2472</v>
      </c>
      <c r="B23" s="109">
        <v>522</v>
      </c>
      <c r="C23" s="112"/>
      <c r="D23" s="125"/>
      <c r="E23" s="116"/>
      <c r="F23" s="116"/>
    </row>
    <row r="24" spans="1:6">
      <c r="A24" s="96"/>
      <c r="B24" s="109"/>
      <c r="C24" s="112"/>
      <c r="D24" s="125"/>
      <c r="E24" s="116"/>
      <c r="F24" s="116"/>
    </row>
    <row r="25" spans="1:6">
      <c r="A25" s="96"/>
      <c r="B25" s="109"/>
      <c r="C25" s="112"/>
      <c r="D25" s="125"/>
      <c r="E25" s="116"/>
      <c r="F25" s="116"/>
    </row>
    <row r="26" spans="1:6">
      <c r="A26" s="96" t="s">
        <v>2537</v>
      </c>
      <c r="B26" s="109"/>
      <c r="C26" s="112" t="s">
        <v>2535</v>
      </c>
      <c r="D26" s="125">
        <v>28</v>
      </c>
      <c r="E26" s="116"/>
      <c r="F26" s="116"/>
    </row>
    <row r="27" spans="1:6">
      <c r="A27" s="96"/>
      <c r="B27" s="109"/>
      <c r="C27" s="112"/>
      <c r="D27" s="125"/>
      <c r="E27" s="116"/>
      <c r="F27" s="116"/>
    </row>
    <row r="28" spans="1:6">
      <c r="A28" s="96" t="s">
        <v>2483</v>
      </c>
      <c r="B28" s="109">
        <v>6620</v>
      </c>
      <c r="C28" s="112"/>
      <c r="D28" s="125"/>
      <c r="E28" s="116"/>
      <c r="F28" s="116"/>
    </row>
    <row r="29" spans="1:6">
      <c r="A29" s="96" t="s">
        <v>2480</v>
      </c>
      <c r="B29" s="109">
        <v>5999</v>
      </c>
      <c r="C29" s="112"/>
      <c r="D29" s="125"/>
      <c r="E29" s="116"/>
      <c r="F29" s="116"/>
    </row>
    <row r="30" spans="1:6">
      <c r="A30" s="96" t="s">
        <v>2487</v>
      </c>
      <c r="B30" s="109">
        <v>7320</v>
      </c>
      <c r="C30" s="112"/>
      <c r="D30" s="125"/>
      <c r="E30" s="116"/>
      <c r="F30" s="116"/>
    </row>
    <row r="31" spans="1:6">
      <c r="A31" s="96" t="s">
        <v>2473</v>
      </c>
      <c r="B31" s="109">
        <v>537</v>
      </c>
      <c r="C31" s="112"/>
      <c r="D31" s="125"/>
      <c r="E31" s="116"/>
      <c r="F31" s="116"/>
    </row>
    <row r="32" spans="1:6">
      <c r="A32" s="96" t="s">
        <v>2502</v>
      </c>
      <c r="B32" s="109">
        <v>9137</v>
      </c>
      <c r="C32" s="112"/>
      <c r="D32" s="125"/>
      <c r="E32" s="116"/>
      <c r="F32" s="116"/>
    </row>
    <row r="33" spans="1:6">
      <c r="A33" s="96" t="s">
        <v>2514</v>
      </c>
      <c r="B33" s="109">
        <v>28003</v>
      </c>
      <c r="C33" s="112"/>
      <c r="D33" s="125"/>
      <c r="E33" s="116"/>
      <c r="F33" s="116"/>
    </row>
    <row r="34" spans="1:6">
      <c r="A34" s="96" t="s">
        <v>2511</v>
      </c>
      <c r="B34" s="109">
        <v>13080</v>
      </c>
      <c r="C34" s="112"/>
      <c r="D34" s="125"/>
      <c r="E34" s="116"/>
      <c r="F34" s="116"/>
    </row>
    <row r="35" spans="1:6">
      <c r="A35" s="96" t="s">
        <v>2501</v>
      </c>
      <c r="B35" s="109">
        <v>9133</v>
      </c>
      <c r="C35" s="112"/>
      <c r="D35" s="125"/>
      <c r="E35" s="116"/>
      <c r="F35" s="116"/>
    </row>
    <row r="36" spans="1:6">
      <c r="A36" s="96" t="s">
        <v>2475</v>
      </c>
      <c r="B36" s="109">
        <v>844</v>
      </c>
      <c r="C36" s="112"/>
      <c r="D36" s="125"/>
      <c r="E36" s="116"/>
      <c r="F36" s="116"/>
    </row>
    <row r="37" spans="1:6" ht="15" customHeight="1">
      <c r="A37" s="97" t="s">
        <v>2489</v>
      </c>
      <c r="B37" s="105">
        <v>7500</v>
      </c>
      <c r="C37" s="98"/>
      <c r="D37" s="126"/>
      <c r="E37" s="117"/>
      <c r="F37" s="117"/>
    </row>
    <row r="38" spans="1:6" ht="15" customHeight="1">
      <c r="A38" s="96" t="s">
        <v>2515</v>
      </c>
      <c r="B38" s="109">
        <v>28005</v>
      </c>
      <c r="C38" s="112"/>
      <c r="D38" s="125"/>
      <c r="E38" s="116"/>
      <c r="F38" s="116"/>
    </row>
    <row r="39" spans="1:6">
      <c r="A39" s="96" t="s">
        <v>2496</v>
      </c>
      <c r="B39" s="109">
        <v>7930</v>
      </c>
      <c r="C39" s="112"/>
      <c r="D39" s="125"/>
      <c r="E39" s="116"/>
      <c r="F39" s="116"/>
    </row>
    <row r="40" spans="1:6">
      <c r="A40" s="96" t="s">
        <v>2482</v>
      </c>
      <c r="B40" s="109">
        <v>6520</v>
      </c>
      <c r="C40" s="112"/>
      <c r="D40" s="125"/>
      <c r="E40" s="116"/>
      <c r="F40" s="116"/>
    </row>
    <row r="41" spans="1:6">
      <c r="A41" s="96" t="s">
        <v>2513</v>
      </c>
      <c r="B41" s="109">
        <v>28002</v>
      </c>
      <c r="C41" s="112"/>
      <c r="D41" s="125"/>
      <c r="E41" s="116"/>
      <c r="F41" s="116"/>
    </row>
    <row r="42" spans="1:6">
      <c r="A42" s="96" t="s">
        <v>2484</v>
      </c>
      <c r="B42" s="109">
        <v>6771</v>
      </c>
      <c r="C42" s="112"/>
      <c r="D42" s="125"/>
      <c r="E42" s="116"/>
      <c r="F42" s="116"/>
    </row>
    <row r="43" spans="1:6">
      <c r="A43" s="96" t="s">
        <v>2512</v>
      </c>
      <c r="B43" s="109">
        <v>13460</v>
      </c>
      <c r="C43" s="112"/>
      <c r="D43" s="125"/>
      <c r="E43" s="118"/>
      <c r="F43" s="116"/>
    </row>
    <row r="44" spans="1:6">
      <c r="A44" s="96" t="s">
        <v>2481</v>
      </c>
      <c r="B44" s="109">
        <v>6140</v>
      </c>
      <c r="C44" s="112"/>
      <c r="D44" s="125"/>
      <c r="E44" s="118"/>
      <c r="F44" s="116"/>
    </row>
    <row r="45" spans="1:6">
      <c r="A45" s="96" t="s">
        <v>2485</v>
      </c>
      <c r="B45" s="109">
        <v>6860</v>
      </c>
      <c r="C45" s="112"/>
      <c r="D45" s="125"/>
      <c r="E45" s="116"/>
      <c r="F45" s="116"/>
    </row>
    <row r="46" spans="1:6">
      <c r="A46" s="96" t="s">
        <v>2490</v>
      </c>
      <c r="B46" s="109">
        <v>7570</v>
      </c>
      <c r="C46" s="112"/>
      <c r="D46" s="125"/>
      <c r="E46" s="116"/>
      <c r="F46" s="116"/>
    </row>
    <row r="47" spans="1:6">
      <c r="A47" s="113" t="s">
        <v>2476</v>
      </c>
      <c r="B47" s="105">
        <v>847</v>
      </c>
      <c r="C47" s="98"/>
      <c r="D47" s="126"/>
      <c r="E47" s="117"/>
      <c r="F47" s="117"/>
    </row>
    <row r="48" spans="1:6" ht="15" customHeight="1">
      <c r="A48" s="96" t="s">
        <v>2505</v>
      </c>
      <c r="B48" s="109">
        <v>9354</v>
      </c>
      <c r="C48" s="112"/>
      <c r="D48" s="125"/>
      <c r="E48" s="115"/>
      <c r="F48" s="116"/>
    </row>
    <row r="49" spans="1:6">
      <c r="A49" s="96" t="s">
        <v>2494</v>
      </c>
      <c r="B49" s="109">
        <v>7780</v>
      </c>
      <c r="C49" s="112"/>
      <c r="D49" s="125"/>
      <c r="E49" s="116"/>
      <c r="F49" s="116"/>
    </row>
    <row r="50" spans="1:6">
      <c r="A50" s="96" t="s">
        <v>2503</v>
      </c>
      <c r="B50" s="109">
        <v>9312</v>
      </c>
      <c r="C50" s="112"/>
      <c r="D50" s="125"/>
      <c r="E50" s="116"/>
      <c r="F50" s="116"/>
    </row>
    <row r="51" spans="1:6">
      <c r="A51" s="96" t="s">
        <v>2510</v>
      </c>
      <c r="B51" s="109">
        <v>9827</v>
      </c>
      <c r="C51" s="114"/>
      <c r="D51" s="127"/>
      <c r="E51" s="116"/>
      <c r="F51" s="116"/>
    </row>
    <row r="52" spans="1:6">
      <c r="A52" s="96" t="s">
        <v>2507</v>
      </c>
      <c r="B52" s="109">
        <v>9388</v>
      </c>
      <c r="C52" s="112"/>
      <c r="D52" s="125"/>
      <c r="E52" s="116"/>
      <c r="F52" s="116"/>
    </row>
    <row r="53" spans="1:6">
      <c r="A53" s="96" t="s">
        <v>2508</v>
      </c>
      <c r="B53" s="109">
        <v>9682</v>
      </c>
      <c r="C53" s="112"/>
      <c r="D53" s="125"/>
      <c r="E53" s="116"/>
      <c r="F53" s="116"/>
    </row>
    <row r="54" spans="1:6">
      <c r="A54" s="96" t="s">
        <v>2500</v>
      </c>
      <c r="B54" s="109">
        <v>9090</v>
      </c>
      <c r="C54" s="112"/>
      <c r="D54" s="125"/>
      <c r="E54" s="116"/>
      <c r="F54" s="116"/>
    </row>
    <row r="55" spans="1:6">
      <c r="A55" s="113" t="s">
        <v>2509</v>
      </c>
      <c r="B55" s="105">
        <v>9740</v>
      </c>
      <c r="C55" s="98"/>
      <c r="D55" s="126"/>
    </row>
    <row r="56" spans="1:6">
      <c r="A56" s="97"/>
      <c r="B56" s="105"/>
      <c r="C56" s="98"/>
      <c r="D56" s="126"/>
    </row>
    <row r="57" spans="1:6">
      <c r="A57" s="97"/>
      <c r="B57" s="105"/>
      <c r="C57" s="98"/>
      <c r="D57" s="126"/>
    </row>
    <row r="58" spans="1:6">
      <c r="A58" s="97" t="s">
        <v>2538</v>
      </c>
      <c r="B58" s="105"/>
      <c r="C58" s="98" t="s">
        <v>2535</v>
      </c>
      <c r="D58" s="126">
        <v>8</v>
      </c>
    </row>
    <row r="59" spans="1:6">
      <c r="A59" s="97"/>
      <c r="B59" s="105"/>
      <c r="C59" s="98"/>
      <c r="D59" s="126"/>
    </row>
    <row r="60" spans="1:6">
      <c r="A60" s="97" t="s">
        <v>2469</v>
      </c>
      <c r="B60" s="105">
        <v>13290</v>
      </c>
      <c r="C60" s="98"/>
      <c r="D60" s="126"/>
    </row>
    <row r="61" spans="1:6">
      <c r="A61" s="97" t="s">
        <v>2467</v>
      </c>
      <c r="B61" s="105">
        <v>9634</v>
      </c>
      <c r="C61" s="98"/>
      <c r="D61" s="126"/>
    </row>
    <row r="62" spans="1:6">
      <c r="A62" s="97" t="s">
        <v>2468</v>
      </c>
      <c r="B62" s="105">
        <v>13070</v>
      </c>
      <c r="C62" s="98"/>
      <c r="D62" s="126"/>
    </row>
    <row r="63" spans="1:6">
      <c r="A63" s="97" t="s">
        <v>2465</v>
      </c>
      <c r="B63" s="105">
        <v>9135</v>
      </c>
      <c r="C63" s="98"/>
      <c r="D63" s="126"/>
    </row>
    <row r="64" spans="1:6">
      <c r="A64" s="97" t="s">
        <v>2463</v>
      </c>
      <c r="B64" s="105">
        <v>5125</v>
      </c>
      <c r="C64" s="98"/>
      <c r="D64" s="126"/>
    </row>
    <row r="65" spans="1:4">
      <c r="A65" s="97" t="s">
        <v>2470</v>
      </c>
      <c r="B65" s="105">
        <v>28001</v>
      </c>
      <c r="C65" s="98"/>
      <c r="D65" s="126"/>
    </row>
    <row r="66" spans="1:4">
      <c r="A66" s="97" t="s">
        <v>2466</v>
      </c>
      <c r="B66" s="105">
        <v>9629</v>
      </c>
      <c r="C66" s="98"/>
      <c r="D66" s="126"/>
    </row>
    <row r="67" spans="1:4">
      <c r="A67" s="97" t="s">
        <v>2464</v>
      </c>
      <c r="B67" s="105">
        <v>9124</v>
      </c>
      <c r="C67" s="98"/>
      <c r="D67" s="126"/>
    </row>
    <row r="68" spans="1:4">
      <c r="A68" s="97" t="s">
        <v>2464</v>
      </c>
      <c r="B68" s="105">
        <v>9124</v>
      </c>
      <c r="C68" s="98"/>
      <c r="D68" s="126"/>
    </row>
    <row r="69" spans="1:4">
      <c r="A69" s="97"/>
      <c r="B69" s="105"/>
      <c r="C69" s="98"/>
      <c r="D69" s="126"/>
    </row>
    <row r="70" spans="1:4">
      <c r="A70" s="97" t="s">
        <v>2539</v>
      </c>
      <c r="B70" s="105"/>
      <c r="C70" s="98" t="s">
        <v>2535</v>
      </c>
      <c r="D70" s="126">
        <v>5</v>
      </c>
    </row>
    <row r="71" spans="1:4">
      <c r="A71" s="97"/>
      <c r="B71" s="105"/>
      <c r="C71" s="98"/>
      <c r="D71" s="126"/>
    </row>
    <row r="72" spans="1:4">
      <c r="A72" s="97" t="s">
        <v>2459</v>
      </c>
      <c r="B72" s="105">
        <v>6460</v>
      </c>
      <c r="C72" s="98"/>
      <c r="D72" s="99"/>
    </row>
    <row r="73" spans="1:4">
      <c r="A73" s="97" t="s">
        <v>2460</v>
      </c>
      <c r="B73" s="105">
        <v>9181</v>
      </c>
      <c r="C73" s="98"/>
      <c r="D73" s="99"/>
    </row>
    <row r="74" spans="1:4">
      <c r="A74" s="97" t="s">
        <v>2523</v>
      </c>
      <c r="B74" s="105">
        <v>6471</v>
      </c>
      <c r="C74" s="98"/>
      <c r="D74" s="99"/>
    </row>
    <row r="75" spans="1:4">
      <c r="A75" s="97" t="s">
        <v>2461</v>
      </c>
      <c r="B75" s="105">
        <v>9865</v>
      </c>
      <c r="C75" s="98"/>
      <c r="D75" s="99"/>
    </row>
    <row r="76" spans="1:4">
      <c r="A76" s="97" t="s">
        <v>2462</v>
      </c>
      <c r="B76" s="105">
        <v>9870</v>
      </c>
      <c r="C76" s="98"/>
      <c r="D76" s="99"/>
    </row>
    <row r="77" spans="1:4">
      <c r="A77" s="97"/>
      <c r="B77" s="105"/>
      <c r="C77" s="98"/>
      <c r="D77" s="99"/>
    </row>
    <row r="78" spans="1:4">
      <c r="A78" s="97"/>
      <c r="B78" s="105"/>
      <c r="C78" s="98"/>
      <c r="D78" s="99"/>
    </row>
    <row r="79" spans="1:4">
      <c r="A79" s="97"/>
      <c r="B79" s="105"/>
      <c r="C79" s="98"/>
      <c r="D79" s="99"/>
    </row>
    <row r="80" spans="1:4">
      <c r="A80" s="97"/>
      <c r="B80" s="105"/>
      <c r="C80" s="98"/>
      <c r="D80" s="99"/>
    </row>
    <row r="81" spans="1:4">
      <c r="A81" s="97"/>
      <c r="B81" s="105"/>
      <c r="C81" s="98"/>
      <c r="D81" s="99"/>
    </row>
    <row r="82" spans="1:4">
      <c r="A82" s="97"/>
      <c r="B82" s="105"/>
      <c r="C82" s="98"/>
      <c r="D82" s="99"/>
    </row>
    <row r="83" spans="1:4">
      <c r="A83" s="97"/>
      <c r="B83" s="105"/>
      <c r="C83" s="98"/>
      <c r="D83" s="99"/>
    </row>
    <row r="84" spans="1:4">
      <c r="A84" s="97"/>
      <c r="B84" s="105"/>
      <c r="C84" s="98"/>
      <c r="D84" s="99"/>
    </row>
    <row r="85" spans="1:4">
      <c r="A85" s="97"/>
      <c r="B85" s="105"/>
      <c r="C85" s="98"/>
      <c r="D85" s="99"/>
    </row>
    <row r="86" spans="1:4">
      <c r="A86" s="97"/>
      <c r="B86" s="105"/>
      <c r="C86" s="98"/>
      <c r="D86" s="99"/>
    </row>
    <row r="87" spans="1:4">
      <c r="A87" s="100"/>
      <c r="B87" s="106"/>
      <c r="C87" s="101"/>
      <c r="D87" s="102"/>
    </row>
  </sheetData>
  <sheetProtection algorithmName="SHA-512" hashValue="oGmTQy2tbJ7TfkZrcX5BzkuHfbubb/RPGOKT3+CNzFzqn1MR9fou97cBrSyDYvF+2QT034SXD6xAoEyv32glFA==" saltValue="OVNv7u0vuYggV33/GDoMmg==" spinCount="100000" sheet="1" objects="1" scenarios="1"/>
  <mergeCells count="1">
    <mergeCell ref="A1:C1"/>
  </mergeCells>
  <conditionalFormatting sqref="A7:D1048576">
    <cfRule type="expression" dxfId="0" priority="1">
      <formula xml:space="preserve"> $B7 = 0</formula>
    </cfRule>
  </conditionalFormatting>
  <hyperlinks>
    <hyperlink ref="A1:B1" location="Indholdsfortegnelse!A1" display="Tilbage til indholdsfortegnelsen" xr:uid="{00000000-0004-0000-2200-000000000000}"/>
  </hyperlinks>
  <pageMargins left="0.74803149606299213" right="0.74803149606299213" top="0.98425196850393704" bottom="0.98425196850393704" header="0" footer="0"/>
  <pageSetup paperSize="9" scale="74" fitToHeight="0" orientation="portrait"/>
  <headerFooter scaleWithDoc="0" alignWithMargins="0">
    <oddHeader>&amp;C&amp;G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36"/>
  <dimension ref="A1:CQ54"/>
  <sheetViews>
    <sheetView workbookViewId="0">
      <pane xSplit="3" ySplit="1" topLeftCell="D14" activePane="bottomRight" state="frozen"/>
      <selection pane="topRight"/>
      <selection pane="bottomLeft"/>
      <selection pane="bottomRight" activeCell="C15" sqref="C15"/>
    </sheetView>
  </sheetViews>
  <sheetFormatPr defaultColWidth="11.42578125" defaultRowHeight="15"/>
  <cols>
    <col min="1" max="1" width="8" customWidth="1"/>
    <col min="2" max="2" width="6" customWidth="1"/>
    <col min="3" max="3" width="34.28515625" customWidth="1"/>
    <col min="4" max="4" width="16.7109375" customWidth="1"/>
    <col min="5" max="6" width="20.28515625" customWidth="1"/>
    <col min="7" max="7" width="17.7109375" customWidth="1"/>
    <col min="8" max="8" width="20.140625" customWidth="1"/>
    <col min="9" max="10" width="20.28515625" customWidth="1"/>
    <col min="11" max="11" width="19.140625" customWidth="1"/>
    <col min="12" max="12" width="19.28515625" customWidth="1"/>
    <col min="13" max="13" width="20.28515625" customWidth="1"/>
    <col min="14" max="14" width="19.140625" customWidth="1"/>
    <col min="15" max="15" width="17.28515625" customWidth="1"/>
    <col min="16" max="16" width="19.85546875" customWidth="1"/>
    <col min="17" max="17" width="19.28515625" customWidth="1"/>
    <col min="18" max="18" width="20.140625" customWidth="1"/>
    <col min="19" max="19" width="19.28515625" customWidth="1"/>
    <col min="20" max="20" width="20.28515625" customWidth="1"/>
    <col min="21" max="21" width="20.140625" customWidth="1"/>
    <col min="22" max="22" width="21.140625" customWidth="1"/>
    <col min="23" max="23" width="22.85546875" customWidth="1"/>
    <col min="24" max="24" width="21.140625" customWidth="1"/>
    <col min="25" max="25" width="20.28515625" customWidth="1"/>
    <col min="26" max="27" width="21.28515625" customWidth="1"/>
    <col min="28" max="28" width="23" customWidth="1"/>
    <col min="29" max="30" width="21.28515625" customWidth="1"/>
    <col min="31" max="31" width="20.28515625" customWidth="1"/>
    <col min="32" max="32" width="17.5703125" customWidth="1"/>
    <col min="33" max="33" width="19.28515625" customWidth="1"/>
    <col min="34" max="34" width="17.7109375" customWidth="1"/>
    <col min="35" max="35" width="21.28515625" customWidth="1"/>
    <col min="36" max="36" width="20.28515625" customWidth="1"/>
    <col min="37" max="37" width="22.85546875" customWidth="1"/>
    <col min="38" max="39" width="21.140625" customWidth="1"/>
    <col min="40" max="40" width="20.140625" customWidth="1"/>
    <col min="41" max="41" width="21.28515625" customWidth="1"/>
    <col min="42" max="42" width="21.140625" customWidth="1"/>
    <col min="43" max="43" width="18.42578125" customWidth="1"/>
    <col min="44" max="44" width="22.85546875" customWidth="1"/>
    <col min="45" max="45" width="20.28515625" customWidth="1"/>
    <col min="46" max="46" width="17.7109375" customWidth="1"/>
    <col min="47" max="47" width="20.28515625" customWidth="1"/>
    <col min="48" max="48" width="20.140625" customWidth="1"/>
    <col min="49" max="49" width="23" customWidth="1"/>
    <col min="50" max="50" width="18.28515625" customWidth="1"/>
    <col min="51" max="51" width="19.28515625" customWidth="1"/>
    <col min="52" max="52" width="20.28515625" customWidth="1"/>
    <col min="53" max="53" width="20.140625" customWidth="1"/>
    <col min="54" max="54" width="21.28515625" customWidth="1"/>
    <col min="55" max="56" width="21.140625" customWidth="1"/>
    <col min="57" max="57" width="22.85546875" customWidth="1"/>
    <col min="58" max="60" width="20.140625" customWidth="1"/>
    <col min="61" max="61" width="21.28515625" customWidth="1"/>
    <col min="62" max="63" width="21.140625" customWidth="1"/>
    <col min="64" max="64" width="21.28515625" customWidth="1"/>
    <col min="65" max="65" width="23" customWidth="1"/>
    <col min="66" max="66" width="21.140625" customWidth="1"/>
    <col min="67" max="67" width="19.140625" customWidth="1"/>
    <col min="68" max="69" width="21.28515625" customWidth="1"/>
    <col min="70" max="70" width="20.28515625" customWidth="1"/>
    <col min="71" max="71" width="21.140625" customWidth="1"/>
    <col min="72" max="73" width="17.7109375" customWidth="1"/>
    <col min="74" max="74" width="21.140625" customWidth="1"/>
    <col min="75" max="76" width="19.28515625" customWidth="1"/>
    <col min="77" max="77" width="17.7109375" customWidth="1"/>
    <col min="78" max="78" width="21.28515625" customWidth="1"/>
    <col min="79" max="79" width="19.28515625" customWidth="1"/>
    <col min="80" max="80" width="17.7109375" customWidth="1"/>
    <col min="81" max="81" width="18.28515625" customWidth="1"/>
    <col min="82" max="83" width="20.28515625" customWidth="1"/>
    <col min="84" max="84" width="21.28515625" customWidth="1"/>
    <col min="85" max="85" width="20.28515625" customWidth="1"/>
    <col min="86" max="86" width="21.28515625" customWidth="1"/>
    <col min="87" max="88" width="20.28515625" customWidth="1"/>
    <col min="89" max="89" width="21.28515625" customWidth="1"/>
    <col min="90" max="90" width="15.28515625" customWidth="1"/>
    <col min="91" max="93" width="9.28515625" customWidth="1"/>
  </cols>
  <sheetData>
    <row r="1" spans="1:95">
      <c r="A1" t="s">
        <v>1596</v>
      </c>
      <c r="B1" t="s">
        <v>2457</v>
      </c>
      <c r="C1" t="s">
        <v>2458</v>
      </c>
      <c r="D1" t="s">
        <v>2389</v>
      </c>
      <c r="E1" t="s">
        <v>1597</v>
      </c>
      <c r="F1" t="s">
        <v>1598</v>
      </c>
      <c r="G1" t="s">
        <v>1599</v>
      </c>
      <c r="H1" t="s">
        <v>1600</v>
      </c>
      <c r="I1" t="s">
        <v>1601</v>
      </c>
      <c r="J1" t="s">
        <v>1602</v>
      </c>
      <c r="K1" t="s">
        <v>1603</v>
      </c>
      <c r="L1" t="s">
        <v>1604</v>
      </c>
      <c r="M1" t="s">
        <v>1605</v>
      </c>
      <c r="N1" t="s">
        <v>1606</v>
      </c>
      <c r="O1" t="s">
        <v>1607</v>
      </c>
      <c r="P1" t="s">
        <v>1608</v>
      </c>
      <c r="Q1" t="s">
        <v>1609</v>
      </c>
      <c r="R1" t="s">
        <v>1610</v>
      </c>
      <c r="S1" t="s">
        <v>1611</v>
      </c>
      <c r="T1" t="s">
        <v>1612</v>
      </c>
      <c r="U1" t="s">
        <v>1613</v>
      </c>
      <c r="V1" t="s">
        <v>1614</v>
      </c>
      <c r="W1" t="s">
        <v>1615</v>
      </c>
      <c r="X1" t="s">
        <v>1616</v>
      </c>
      <c r="Y1" t="s">
        <v>1617</v>
      </c>
      <c r="Z1" t="s">
        <v>1618</v>
      </c>
      <c r="AA1" t="s">
        <v>1619</v>
      </c>
      <c r="AB1" t="s">
        <v>1620</v>
      </c>
      <c r="AC1" t="s">
        <v>1621</v>
      </c>
      <c r="AD1" t="s">
        <v>1622</v>
      </c>
      <c r="AE1" t="s">
        <v>1623</v>
      </c>
      <c r="AF1" t="s">
        <v>1624</v>
      </c>
      <c r="AG1" t="s">
        <v>1625</v>
      </c>
      <c r="AH1" t="s">
        <v>1626</v>
      </c>
      <c r="AI1" t="s">
        <v>1627</v>
      </c>
      <c r="AJ1" t="s">
        <v>1628</v>
      </c>
      <c r="AK1" t="s">
        <v>1629</v>
      </c>
      <c r="AL1" t="s">
        <v>1630</v>
      </c>
      <c r="AM1" t="s">
        <v>1631</v>
      </c>
      <c r="AN1" t="s">
        <v>1632</v>
      </c>
      <c r="AO1" t="s">
        <v>1633</v>
      </c>
      <c r="AP1" t="s">
        <v>1634</v>
      </c>
      <c r="AQ1" t="s">
        <v>1635</v>
      </c>
      <c r="AR1" t="s">
        <v>1636</v>
      </c>
      <c r="AS1" t="s">
        <v>1637</v>
      </c>
      <c r="AT1" t="s">
        <v>1638</v>
      </c>
      <c r="AU1" t="s">
        <v>1639</v>
      </c>
      <c r="AV1" t="s">
        <v>1640</v>
      </c>
      <c r="AW1" t="s">
        <v>1641</v>
      </c>
      <c r="AX1" t="s">
        <v>1642</v>
      </c>
      <c r="AY1" t="s">
        <v>1643</v>
      </c>
      <c r="AZ1" t="s">
        <v>1644</v>
      </c>
      <c r="BA1" t="s">
        <v>1645</v>
      </c>
      <c r="BB1" t="s">
        <v>1646</v>
      </c>
      <c r="BC1" t="s">
        <v>1647</v>
      </c>
      <c r="BD1" t="s">
        <v>1648</v>
      </c>
      <c r="BE1" t="s">
        <v>1649</v>
      </c>
      <c r="BF1" t="s">
        <v>1650</v>
      </c>
      <c r="BG1" t="s">
        <v>1651</v>
      </c>
      <c r="BH1" t="s">
        <v>1652</v>
      </c>
      <c r="BI1" t="s">
        <v>1653</v>
      </c>
      <c r="BJ1" t="s">
        <v>1654</v>
      </c>
      <c r="BK1" t="s">
        <v>1655</v>
      </c>
      <c r="BL1" t="s">
        <v>1656</v>
      </c>
      <c r="BM1" t="s">
        <v>1657</v>
      </c>
      <c r="BN1" t="s">
        <v>1658</v>
      </c>
      <c r="BO1" t="s">
        <v>1659</v>
      </c>
      <c r="BP1" t="s">
        <v>1660</v>
      </c>
      <c r="BQ1" t="s">
        <v>1661</v>
      </c>
      <c r="BR1" t="s">
        <v>1662</v>
      </c>
      <c r="BS1" t="s">
        <v>1663</v>
      </c>
      <c r="BT1" t="s">
        <v>1664</v>
      </c>
      <c r="BU1" t="s">
        <v>1665</v>
      </c>
      <c r="BV1" t="s">
        <v>1666</v>
      </c>
      <c r="BW1" t="s">
        <v>1667</v>
      </c>
      <c r="BX1" t="s">
        <v>1668</v>
      </c>
      <c r="BY1" t="s">
        <v>1669</v>
      </c>
      <c r="BZ1" t="s">
        <v>1670</v>
      </c>
      <c r="CA1" t="s">
        <v>1671</v>
      </c>
      <c r="CB1" t="s">
        <v>1672</v>
      </c>
      <c r="CC1" t="s">
        <v>1673</v>
      </c>
      <c r="CD1" t="s">
        <v>1674</v>
      </c>
      <c r="CE1" t="s">
        <v>1765</v>
      </c>
      <c r="CF1" t="s">
        <v>1766</v>
      </c>
      <c r="CG1" t="s">
        <v>1767</v>
      </c>
      <c r="CH1" t="s">
        <v>1768</v>
      </c>
      <c r="CI1" t="s">
        <v>1769</v>
      </c>
      <c r="CJ1" t="s">
        <v>1770</v>
      </c>
      <c r="CK1" t="s">
        <v>1771</v>
      </c>
      <c r="CL1" t="s">
        <v>1772</v>
      </c>
      <c r="CM1" t="s">
        <v>1773</v>
      </c>
      <c r="CN1" t="s">
        <v>1774</v>
      </c>
      <c r="CO1" t="s">
        <v>1775</v>
      </c>
      <c r="CP1" t="s">
        <v>1776</v>
      </c>
      <c r="CQ1" t="s">
        <v>1777</v>
      </c>
    </row>
    <row r="2" spans="1:95">
      <c r="A2" s="117">
        <v>45291</v>
      </c>
      <c r="B2" s="120">
        <v>400</v>
      </c>
      <c r="C2" s="121" t="s">
        <v>2471</v>
      </c>
      <c r="D2" s="121">
        <v>2</v>
      </c>
      <c r="E2" s="117">
        <v>564632</v>
      </c>
      <c r="F2" s="117">
        <v>58623</v>
      </c>
      <c r="G2" s="117">
        <v>90575</v>
      </c>
      <c r="H2" s="117">
        <v>133785</v>
      </c>
      <c r="I2" s="117">
        <v>6525</v>
      </c>
      <c r="J2" s="117">
        <v>627985</v>
      </c>
      <c r="K2" s="117">
        <v>1401474</v>
      </c>
      <c r="L2" s="117">
        <v>1230144</v>
      </c>
      <c r="M2" s="117">
        <v>473018</v>
      </c>
      <c r="N2" s="117">
        <v>337348</v>
      </c>
      <c r="O2" s="117">
        <v>0</v>
      </c>
      <c r="P2" s="117">
        <v>154967</v>
      </c>
      <c r="Q2" s="117">
        <v>473018</v>
      </c>
      <c r="R2" s="117">
        <v>473018</v>
      </c>
      <c r="S2" s="117">
        <v>0</v>
      </c>
      <c r="T2" s="117">
        <v>892796</v>
      </c>
      <c r="U2" s="117">
        <v>2669</v>
      </c>
      <c r="V2" s="117">
        <v>68375</v>
      </c>
      <c r="W2" s="117">
        <v>762015</v>
      </c>
      <c r="X2" s="117">
        <v>8304</v>
      </c>
      <c r="Y2" s="117">
        <v>1139</v>
      </c>
      <c r="Z2" s="117">
        <v>193577</v>
      </c>
      <c r="AA2" s="117">
        <v>59151</v>
      </c>
      <c r="AB2" s="117">
        <v>0</v>
      </c>
      <c r="AC2" s="117">
        <v>252729</v>
      </c>
      <c r="AD2" s="117">
        <v>107870</v>
      </c>
      <c r="AE2" s="117">
        <v>0</v>
      </c>
      <c r="AF2" s="117">
        <v>12720865</v>
      </c>
      <c r="AG2" s="117">
        <v>0</v>
      </c>
      <c r="AH2" s="117">
        <v>17856</v>
      </c>
      <c r="AI2" s="117">
        <v>0</v>
      </c>
      <c r="AJ2" s="117">
        <v>1863580</v>
      </c>
      <c r="AK2" s="117">
        <v>35629</v>
      </c>
      <c r="AL2" s="117">
        <v>451336</v>
      </c>
      <c r="AM2" s="117">
        <v>33243575</v>
      </c>
      <c r="AN2" s="117">
        <v>0</v>
      </c>
      <c r="AO2" s="117">
        <v>17369179</v>
      </c>
      <c r="AP2" s="117">
        <v>0</v>
      </c>
      <c r="AQ2" s="117">
        <v>176802</v>
      </c>
      <c r="AR2" s="117">
        <v>25304</v>
      </c>
      <c r="AS2" s="117">
        <v>76900</v>
      </c>
      <c r="AT2" s="117">
        <v>0</v>
      </c>
      <c r="AU2" s="117">
        <v>0</v>
      </c>
      <c r="AV2" s="117">
        <v>-10587</v>
      </c>
      <c r="AW2" s="117">
        <v>2857338</v>
      </c>
      <c r="AX2" s="117">
        <v>100000</v>
      </c>
      <c r="AY2" s="117">
        <v>10132</v>
      </c>
      <c r="AZ2" s="117">
        <v>87488</v>
      </c>
      <c r="BA2" s="117">
        <v>0</v>
      </c>
      <c r="BB2" s="117">
        <v>2423087</v>
      </c>
      <c r="BC2" s="117"/>
      <c r="BD2" s="117">
        <v>0</v>
      </c>
      <c r="BE2" s="117">
        <v>10132</v>
      </c>
      <c r="BF2" s="117">
        <v>0</v>
      </c>
      <c r="BG2" s="117">
        <v>0</v>
      </c>
      <c r="BH2" s="117">
        <v>347219</v>
      </c>
      <c r="BI2" s="117">
        <v>11049</v>
      </c>
      <c r="BJ2" s="117">
        <v>28680083</v>
      </c>
      <c r="BK2" s="117">
        <v>0</v>
      </c>
      <c r="BL2" s="117">
        <v>56219</v>
      </c>
      <c r="BM2" s="117">
        <v>0</v>
      </c>
      <c r="BN2" s="117">
        <v>325</v>
      </c>
      <c r="BO2" s="117">
        <v>30256194</v>
      </c>
      <c r="BP2" s="117">
        <v>799508</v>
      </c>
      <c r="BQ2" s="117">
        <v>0</v>
      </c>
      <c r="BR2" s="117">
        <v>709010</v>
      </c>
      <c r="BS2" s="117">
        <v>0</v>
      </c>
      <c r="BT2" s="117">
        <v>7672</v>
      </c>
      <c r="BU2" s="117"/>
      <c r="BV2" s="117">
        <v>4995</v>
      </c>
      <c r="BW2" s="117">
        <v>30042</v>
      </c>
      <c r="BX2" s="117">
        <v>8389</v>
      </c>
      <c r="BY2" s="117">
        <v>8987</v>
      </c>
      <c r="BZ2" s="117">
        <v>33243575</v>
      </c>
      <c r="CA2" s="117">
        <v>222425</v>
      </c>
      <c r="CB2" s="117">
        <v>0</v>
      </c>
      <c r="CC2" s="117">
        <v>0</v>
      </c>
      <c r="CD2" s="117">
        <v>0</v>
      </c>
      <c r="CE2" s="117"/>
      <c r="CF2" s="117">
        <v>2026</v>
      </c>
      <c r="CG2" s="117">
        <v>0.57999999999999996</v>
      </c>
      <c r="CH2" s="117" t="s">
        <v>2549</v>
      </c>
      <c r="CI2" s="117">
        <v>438985</v>
      </c>
      <c r="CJ2" s="117">
        <v>1326608</v>
      </c>
      <c r="CK2" s="117">
        <v>3520439</v>
      </c>
      <c r="CL2" s="117">
        <v>1482485</v>
      </c>
      <c r="CM2" s="117">
        <v>272361</v>
      </c>
      <c r="CN2" s="117">
        <v>2501</v>
      </c>
      <c r="CO2" s="117">
        <v>0</v>
      </c>
      <c r="CP2" s="117">
        <v>0</v>
      </c>
      <c r="CQ2" s="117">
        <v>2501</v>
      </c>
    </row>
    <row r="3" spans="1:95">
      <c r="A3" s="117">
        <v>45291</v>
      </c>
      <c r="B3" s="120">
        <v>522</v>
      </c>
      <c r="C3" s="121" t="s">
        <v>2472</v>
      </c>
      <c r="D3" s="121">
        <v>2</v>
      </c>
      <c r="E3" s="117">
        <v>605976</v>
      </c>
      <c r="F3" s="117">
        <v>16104</v>
      </c>
      <c r="G3" s="117">
        <v>49800</v>
      </c>
      <c r="H3" s="117">
        <v>103923</v>
      </c>
      <c r="I3" s="117">
        <v>51544</v>
      </c>
      <c r="J3" s="117">
        <v>708089</v>
      </c>
      <c r="K3" s="117">
        <v>1435059</v>
      </c>
      <c r="L3" s="117">
        <v>1025601</v>
      </c>
      <c r="M3" s="117">
        <v>558423</v>
      </c>
      <c r="N3" s="117">
        <v>200153</v>
      </c>
      <c r="O3" s="117"/>
      <c r="P3" s="117">
        <v>149666</v>
      </c>
      <c r="Q3" s="117">
        <v>558420</v>
      </c>
      <c r="R3" s="117">
        <v>597472</v>
      </c>
      <c r="S3" s="117">
        <v>39051</v>
      </c>
      <c r="T3" s="117">
        <v>825448</v>
      </c>
      <c r="U3" s="117">
        <v>19739</v>
      </c>
      <c r="V3" s="117">
        <v>13639</v>
      </c>
      <c r="W3" s="117">
        <v>809262</v>
      </c>
      <c r="X3" s="117">
        <v>5674</v>
      </c>
      <c r="Y3" s="117">
        <v>15410</v>
      </c>
      <c r="Z3" s="117">
        <v>46258</v>
      </c>
      <c r="AA3" s="117">
        <v>104556</v>
      </c>
      <c r="AB3" s="117"/>
      <c r="AC3" s="117">
        <v>150814</v>
      </c>
      <c r="AD3" s="117">
        <v>91154</v>
      </c>
      <c r="AE3" s="117"/>
      <c r="AF3" s="117">
        <v>2799042</v>
      </c>
      <c r="AG3" s="117">
        <v>248812</v>
      </c>
      <c r="AH3" s="117">
        <v>592172</v>
      </c>
      <c r="AI3" s="117">
        <v>9293870</v>
      </c>
      <c r="AJ3" s="117">
        <v>721970</v>
      </c>
      <c r="AK3" s="117">
        <v>22319</v>
      </c>
      <c r="AL3" s="117">
        <v>1822321</v>
      </c>
      <c r="AM3" s="117">
        <v>31761839</v>
      </c>
      <c r="AN3" s="117"/>
      <c r="AO3" s="117">
        <v>12711681</v>
      </c>
      <c r="AP3" s="117"/>
      <c r="AQ3" s="117">
        <v>281001</v>
      </c>
      <c r="AR3" s="117">
        <v>26573</v>
      </c>
      <c r="AS3" s="117">
        <v>1422</v>
      </c>
      <c r="AT3" s="117"/>
      <c r="AU3" s="117"/>
      <c r="AV3" s="117"/>
      <c r="AW3" s="117">
        <v>4427627</v>
      </c>
      <c r="AX3" s="117">
        <v>555385</v>
      </c>
      <c r="AY3" s="117"/>
      <c r="AZ3" s="117">
        <v>1422</v>
      </c>
      <c r="BA3" s="117">
        <v>393243</v>
      </c>
      <c r="BB3" s="117">
        <v>2880282</v>
      </c>
      <c r="BC3" s="117"/>
      <c r="BD3" s="117">
        <v>566992</v>
      </c>
      <c r="BE3" s="117">
        <v>978930</v>
      </c>
      <c r="BF3" s="117">
        <v>411938</v>
      </c>
      <c r="BG3" s="117"/>
      <c r="BH3" s="117">
        <v>173750</v>
      </c>
      <c r="BI3" s="117">
        <v>20052</v>
      </c>
      <c r="BJ3" s="117">
        <v>21409223</v>
      </c>
      <c r="BK3" s="117">
        <v>2074536</v>
      </c>
      <c r="BL3" s="117">
        <v>2006136</v>
      </c>
      <c r="BM3" s="117"/>
      <c r="BN3" s="117">
        <v>3107</v>
      </c>
      <c r="BO3" s="117">
        <v>26690239</v>
      </c>
      <c r="BP3" s="117">
        <v>612395</v>
      </c>
      <c r="BQ3" s="117"/>
      <c r="BR3" s="117">
        <v>564790</v>
      </c>
      <c r="BS3" s="117"/>
      <c r="BT3" s="117"/>
      <c r="BU3" s="117"/>
      <c r="BV3" s="117">
        <v>58463</v>
      </c>
      <c r="BW3" s="117">
        <v>88588</v>
      </c>
      <c r="BX3" s="117">
        <v>15815</v>
      </c>
      <c r="BY3" s="117">
        <v>14310</v>
      </c>
      <c r="BZ3" s="117">
        <v>31761839</v>
      </c>
      <c r="CA3" s="117">
        <v>925574</v>
      </c>
      <c r="CB3" s="117"/>
      <c r="CC3" s="117"/>
      <c r="CD3" s="117">
        <v>2074536</v>
      </c>
      <c r="CE3" s="117"/>
      <c r="CF3" s="117">
        <v>3458</v>
      </c>
      <c r="CG3" s="117">
        <v>1.99</v>
      </c>
      <c r="CH3" s="117" t="s">
        <v>2550</v>
      </c>
      <c r="CI3" s="117">
        <v>184824</v>
      </c>
      <c r="CJ3" s="117">
        <v>10179</v>
      </c>
      <c r="CK3" s="117">
        <v>5057613</v>
      </c>
      <c r="CL3" s="117">
        <v>2107781</v>
      </c>
      <c r="CM3" s="117">
        <v>2754829</v>
      </c>
      <c r="CN3" s="117"/>
      <c r="CO3" s="117"/>
      <c r="CP3" s="117"/>
      <c r="CQ3" s="117"/>
    </row>
    <row r="4" spans="1:95">
      <c r="A4" s="117">
        <v>45291</v>
      </c>
      <c r="B4" s="120">
        <v>537</v>
      </c>
      <c r="C4" s="121" t="s">
        <v>2473</v>
      </c>
      <c r="D4" s="121">
        <v>3</v>
      </c>
      <c r="E4" s="117">
        <v>32577</v>
      </c>
      <c r="F4" s="117">
        <v>1381</v>
      </c>
      <c r="G4" s="117">
        <v>2318</v>
      </c>
      <c r="H4" s="117">
        <v>7537</v>
      </c>
      <c r="I4" s="117">
        <v>0</v>
      </c>
      <c r="J4" s="117">
        <v>41458</v>
      </c>
      <c r="K4" s="117">
        <v>104506</v>
      </c>
      <c r="L4" s="117">
        <v>79854</v>
      </c>
      <c r="M4" s="117">
        <v>32858</v>
      </c>
      <c r="N4" s="117">
        <v>7547</v>
      </c>
      <c r="O4" s="117">
        <v>0</v>
      </c>
      <c r="P4" s="117">
        <v>8600</v>
      </c>
      <c r="Q4" s="117">
        <v>32858</v>
      </c>
      <c r="R4" s="117">
        <v>32858</v>
      </c>
      <c r="S4" s="117">
        <v>0</v>
      </c>
      <c r="T4" s="117">
        <v>72307</v>
      </c>
      <c r="U4" s="117">
        <v>1003</v>
      </c>
      <c r="V4" s="117">
        <v>4948</v>
      </c>
      <c r="W4" s="117">
        <v>63756</v>
      </c>
      <c r="X4" s="117">
        <v>489</v>
      </c>
      <c r="Y4" s="117">
        <v>52</v>
      </c>
      <c r="Z4" s="117">
        <v>0</v>
      </c>
      <c r="AA4" s="117">
        <v>5616</v>
      </c>
      <c r="AB4" s="117">
        <v>0</v>
      </c>
      <c r="AC4" s="117">
        <v>5616</v>
      </c>
      <c r="AD4" s="117">
        <v>0</v>
      </c>
      <c r="AE4" s="117">
        <v>0</v>
      </c>
      <c r="AF4" s="117">
        <v>660932</v>
      </c>
      <c r="AG4" s="117">
        <v>0</v>
      </c>
      <c r="AH4" s="117">
        <v>0</v>
      </c>
      <c r="AI4" s="117">
        <v>0</v>
      </c>
      <c r="AJ4" s="117">
        <v>660125</v>
      </c>
      <c r="AK4" s="117">
        <v>4779</v>
      </c>
      <c r="AL4" s="117">
        <v>59899</v>
      </c>
      <c r="AM4" s="117">
        <v>2390323</v>
      </c>
      <c r="AN4" s="117">
        <v>0</v>
      </c>
      <c r="AO4" s="117">
        <v>554171</v>
      </c>
      <c r="AP4" s="117">
        <v>0</v>
      </c>
      <c r="AQ4" s="117">
        <v>16874</v>
      </c>
      <c r="AR4" s="117">
        <v>9409</v>
      </c>
      <c r="AS4" s="117">
        <v>0</v>
      </c>
      <c r="AT4" s="117">
        <v>0</v>
      </c>
      <c r="AU4" s="117">
        <v>0</v>
      </c>
      <c r="AV4" s="117">
        <v>0</v>
      </c>
      <c r="AW4" s="117">
        <v>264665</v>
      </c>
      <c r="AX4" s="117">
        <v>0</v>
      </c>
      <c r="AY4" s="117">
        <v>0</v>
      </c>
      <c r="AZ4" s="117">
        <v>0</v>
      </c>
      <c r="BA4" s="117">
        <v>0</v>
      </c>
      <c r="BB4" s="117">
        <v>206499</v>
      </c>
      <c r="BC4" s="117"/>
      <c r="BD4" s="117">
        <v>0</v>
      </c>
      <c r="BE4" s="117">
        <v>0</v>
      </c>
      <c r="BF4" s="117">
        <v>0</v>
      </c>
      <c r="BG4" s="117">
        <v>0</v>
      </c>
      <c r="BH4" s="117">
        <v>58166</v>
      </c>
      <c r="BI4" s="117">
        <v>0</v>
      </c>
      <c r="BJ4" s="117">
        <v>1736532</v>
      </c>
      <c r="BK4" s="117">
        <v>333168</v>
      </c>
      <c r="BL4" s="117">
        <v>0</v>
      </c>
      <c r="BM4" s="117">
        <v>0</v>
      </c>
      <c r="BN4" s="117">
        <v>5648</v>
      </c>
      <c r="BO4" s="117">
        <v>2123123</v>
      </c>
      <c r="BP4" s="117">
        <v>0</v>
      </c>
      <c r="BQ4" s="117">
        <v>0</v>
      </c>
      <c r="BR4" s="117">
        <v>47775</v>
      </c>
      <c r="BS4" s="117">
        <v>0</v>
      </c>
      <c r="BT4" s="117">
        <v>0</v>
      </c>
      <c r="BU4" s="117"/>
      <c r="BV4" s="117">
        <v>1434</v>
      </c>
      <c r="BW4" s="117">
        <v>2535</v>
      </c>
      <c r="BX4" s="117">
        <v>386</v>
      </c>
      <c r="BY4" s="117">
        <v>715</v>
      </c>
      <c r="BZ4" s="117">
        <v>2390323</v>
      </c>
      <c r="CA4" s="117">
        <v>83313</v>
      </c>
      <c r="CB4" s="117">
        <v>0</v>
      </c>
      <c r="CC4" s="117">
        <v>2036</v>
      </c>
      <c r="CD4" s="117">
        <v>333168</v>
      </c>
      <c r="CE4" s="117"/>
      <c r="CF4" s="117">
        <v>0</v>
      </c>
      <c r="CG4" s="117">
        <v>0</v>
      </c>
      <c r="CH4" s="117" t="s">
        <v>2384</v>
      </c>
      <c r="CI4" s="117">
        <v>9563</v>
      </c>
      <c r="CJ4" s="117">
        <v>86243</v>
      </c>
      <c r="CK4" s="117">
        <v>277883</v>
      </c>
      <c r="CL4" s="117">
        <v>135858</v>
      </c>
      <c r="CM4" s="117">
        <v>46220</v>
      </c>
      <c r="CN4" s="117">
        <v>0</v>
      </c>
      <c r="CO4" s="117">
        <v>0</v>
      </c>
      <c r="CP4" s="117">
        <v>0</v>
      </c>
      <c r="CQ4" s="117">
        <v>0</v>
      </c>
    </row>
    <row r="5" spans="1:95">
      <c r="A5" s="117">
        <v>45291</v>
      </c>
      <c r="B5" s="120">
        <v>755</v>
      </c>
      <c r="C5" s="121" t="s">
        <v>2474</v>
      </c>
      <c r="D5" s="121">
        <v>2</v>
      </c>
      <c r="E5" s="117">
        <v>332727</v>
      </c>
      <c r="F5" s="117">
        <v>10317</v>
      </c>
      <c r="G5" s="117">
        <v>12455</v>
      </c>
      <c r="H5" s="117">
        <v>66945</v>
      </c>
      <c r="I5" s="117">
        <v>19491</v>
      </c>
      <c r="J5" s="117">
        <v>435555</v>
      </c>
      <c r="K5" s="117">
        <v>915957</v>
      </c>
      <c r="L5" s="117">
        <v>664705</v>
      </c>
      <c r="M5" s="117">
        <v>334128</v>
      </c>
      <c r="N5" s="117">
        <v>80934</v>
      </c>
      <c r="O5" s="117">
        <v>0</v>
      </c>
      <c r="P5" s="117">
        <v>101426</v>
      </c>
      <c r="Q5" s="117">
        <v>334128</v>
      </c>
      <c r="R5" s="117">
        <v>330819</v>
      </c>
      <c r="S5" s="117">
        <v>-3309</v>
      </c>
      <c r="T5" s="117">
        <v>583771</v>
      </c>
      <c r="U5" s="117">
        <v>9775</v>
      </c>
      <c r="V5" s="117">
        <v>11195</v>
      </c>
      <c r="W5" s="117">
        <v>543363</v>
      </c>
      <c r="X5" s="117">
        <v>2341</v>
      </c>
      <c r="Y5" s="117">
        <v>2165</v>
      </c>
      <c r="Z5" s="117">
        <v>44349</v>
      </c>
      <c r="AA5" s="117">
        <v>31996</v>
      </c>
      <c r="AB5" s="117">
        <v>0</v>
      </c>
      <c r="AC5" s="117">
        <v>101574</v>
      </c>
      <c r="AD5" s="117">
        <v>0</v>
      </c>
      <c r="AE5" s="117">
        <v>25229</v>
      </c>
      <c r="AF5" s="117">
        <v>5160894</v>
      </c>
      <c r="AG5" s="117">
        <v>29917</v>
      </c>
      <c r="AH5" s="117">
        <v>268942</v>
      </c>
      <c r="AI5" s="117">
        <v>0</v>
      </c>
      <c r="AJ5" s="117">
        <v>3585374</v>
      </c>
      <c r="AK5" s="117">
        <v>75067</v>
      </c>
      <c r="AL5" s="117">
        <v>165038</v>
      </c>
      <c r="AM5" s="117">
        <v>20211661</v>
      </c>
      <c r="AN5" s="117">
        <v>2514</v>
      </c>
      <c r="AO5" s="117">
        <v>7394202</v>
      </c>
      <c r="AP5" s="117">
        <v>0</v>
      </c>
      <c r="AQ5" s="117">
        <v>143815</v>
      </c>
      <c r="AR5" s="117">
        <v>19561</v>
      </c>
      <c r="AS5" s="117">
        <v>1883</v>
      </c>
      <c r="AT5" s="117">
        <v>0</v>
      </c>
      <c r="AU5" s="117">
        <v>653</v>
      </c>
      <c r="AV5" s="117">
        <v>0</v>
      </c>
      <c r="AW5" s="117">
        <v>2551041</v>
      </c>
      <c r="AX5" s="117">
        <v>89970</v>
      </c>
      <c r="AY5" s="117">
        <v>0</v>
      </c>
      <c r="AZ5" s="117">
        <v>1230</v>
      </c>
      <c r="BA5" s="117">
        <v>0</v>
      </c>
      <c r="BB5" s="117">
        <v>1342831</v>
      </c>
      <c r="BC5" s="117"/>
      <c r="BD5" s="117">
        <v>0</v>
      </c>
      <c r="BE5" s="117">
        <v>0</v>
      </c>
      <c r="BF5" s="117">
        <v>0</v>
      </c>
      <c r="BG5" s="117">
        <v>0</v>
      </c>
      <c r="BH5" s="117">
        <v>1206327</v>
      </c>
      <c r="BI5" s="117">
        <v>58166</v>
      </c>
      <c r="BJ5" s="117">
        <v>13926766</v>
      </c>
      <c r="BK5" s="117">
        <v>2847121</v>
      </c>
      <c r="BL5" s="117">
        <v>143032</v>
      </c>
      <c r="BM5" s="117">
        <v>0</v>
      </c>
      <c r="BN5" s="117">
        <v>5302</v>
      </c>
      <c r="BO5" s="117">
        <v>17547149</v>
      </c>
      <c r="BP5" s="117">
        <v>149602</v>
      </c>
      <c r="BQ5" s="117">
        <v>0</v>
      </c>
      <c r="BR5" s="117">
        <v>417160</v>
      </c>
      <c r="BS5" s="117">
        <v>0</v>
      </c>
      <c r="BT5" s="117">
        <v>0</v>
      </c>
      <c r="BU5" s="117"/>
      <c r="BV5" s="117">
        <v>16542</v>
      </c>
      <c r="BW5" s="117">
        <v>23501</v>
      </c>
      <c r="BX5" s="117">
        <v>0</v>
      </c>
      <c r="BY5" s="117">
        <v>6960</v>
      </c>
      <c r="BZ5" s="117">
        <v>20211661</v>
      </c>
      <c r="CA5" s="117">
        <v>417641</v>
      </c>
      <c r="CB5" s="117">
        <v>0</v>
      </c>
      <c r="CC5" s="117">
        <v>0</v>
      </c>
      <c r="CD5" s="117">
        <v>2847121</v>
      </c>
      <c r="CE5" s="117"/>
      <c r="CF5" s="117">
        <v>0</v>
      </c>
      <c r="CG5" s="117">
        <v>0</v>
      </c>
      <c r="CH5" s="117" t="s">
        <v>2384</v>
      </c>
      <c r="CI5" s="117">
        <v>707276</v>
      </c>
      <c r="CJ5" s="117">
        <v>79136</v>
      </c>
      <c r="CK5" s="117">
        <v>2386739</v>
      </c>
      <c r="CL5" s="117">
        <v>1200011</v>
      </c>
      <c r="CM5" s="117">
        <v>400316</v>
      </c>
      <c r="CN5" s="117">
        <v>258223</v>
      </c>
      <c r="CO5" s="117">
        <v>0</v>
      </c>
      <c r="CP5" s="117">
        <v>0</v>
      </c>
      <c r="CQ5" s="117">
        <v>258223</v>
      </c>
    </row>
    <row r="6" spans="1:95">
      <c r="A6" s="117">
        <v>45291</v>
      </c>
      <c r="B6" s="120">
        <v>844</v>
      </c>
      <c r="C6" s="121" t="s">
        <v>2475</v>
      </c>
      <c r="D6" s="121">
        <v>3</v>
      </c>
      <c r="E6" s="117">
        <v>136032</v>
      </c>
      <c r="F6" s="117">
        <v>14744</v>
      </c>
      <c r="G6" s="117">
        <v>3313</v>
      </c>
      <c r="H6" s="117">
        <v>56974</v>
      </c>
      <c r="I6" s="117">
        <v>12132</v>
      </c>
      <c r="J6" s="117">
        <v>201041</v>
      </c>
      <c r="K6" s="117">
        <v>392580</v>
      </c>
      <c r="L6" s="117">
        <v>304639</v>
      </c>
      <c r="M6" s="117">
        <v>157184</v>
      </c>
      <c r="N6" s="117">
        <v>40057</v>
      </c>
      <c r="O6" s="117"/>
      <c r="P6" s="117">
        <v>43857</v>
      </c>
      <c r="Q6" s="117">
        <v>157184</v>
      </c>
      <c r="R6" s="117">
        <v>154102</v>
      </c>
      <c r="S6" s="117">
        <v>-3082</v>
      </c>
      <c r="T6" s="117">
        <v>264583</v>
      </c>
      <c r="U6" s="117">
        <v>6710</v>
      </c>
      <c r="V6" s="117">
        <v>-646</v>
      </c>
      <c r="W6" s="117">
        <v>258762</v>
      </c>
      <c r="X6" s="117">
        <v>1813</v>
      </c>
      <c r="Y6" s="117">
        <v>1028</v>
      </c>
      <c r="Z6" s="117">
        <v>26050</v>
      </c>
      <c r="AA6" s="117">
        <v>0</v>
      </c>
      <c r="AB6" s="117"/>
      <c r="AC6" s="117">
        <v>31390</v>
      </c>
      <c r="AD6" s="117"/>
      <c r="AE6" s="117">
        <v>5340</v>
      </c>
      <c r="AF6" s="117">
        <v>453600</v>
      </c>
      <c r="AG6" s="117"/>
      <c r="AH6" s="117">
        <v>67415</v>
      </c>
      <c r="AI6" s="117"/>
      <c r="AJ6" s="117">
        <v>3133957</v>
      </c>
      <c r="AK6" s="117">
        <v>8338</v>
      </c>
      <c r="AL6" s="117">
        <v>92814</v>
      </c>
      <c r="AM6" s="117">
        <v>8901907</v>
      </c>
      <c r="AN6" s="117">
        <v>2003</v>
      </c>
      <c r="AO6" s="117">
        <v>3944089</v>
      </c>
      <c r="AP6" s="117"/>
      <c r="AQ6" s="117">
        <v>115371</v>
      </c>
      <c r="AR6" s="117">
        <v>2050</v>
      </c>
      <c r="AS6" s="117">
        <v>4247</v>
      </c>
      <c r="AT6" s="117"/>
      <c r="AU6" s="117">
        <v>653</v>
      </c>
      <c r="AV6" s="117"/>
      <c r="AW6" s="117">
        <v>1358944</v>
      </c>
      <c r="AX6" s="117"/>
      <c r="AY6" s="117"/>
      <c r="AZ6" s="117"/>
      <c r="BA6" s="117"/>
      <c r="BB6" s="117">
        <v>1278887</v>
      </c>
      <c r="BC6" s="117"/>
      <c r="BD6" s="117"/>
      <c r="BE6" s="117">
        <v>0</v>
      </c>
      <c r="BF6" s="117"/>
      <c r="BG6" s="117">
        <v>3594</v>
      </c>
      <c r="BH6" s="117">
        <v>75810</v>
      </c>
      <c r="BI6" s="117">
        <v>2347</v>
      </c>
      <c r="BJ6" s="117">
        <v>6537932</v>
      </c>
      <c r="BK6" s="117">
        <v>729718</v>
      </c>
      <c r="BL6" s="117">
        <v>178527</v>
      </c>
      <c r="BM6" s="117">
        <v>0</v>
      </c>
      <c r="BN6" s="117">
        <v>635</v>
      </c>
      <c r="BO6" s="117">
        <v>7516188</v>
      </c>
      <c r="BP6" s="117">
        <v>0</v>
      </c>
      <c r="BQ6" s="117">
        <v>0</v>
      </c>
      <c r="BR6" s="117">
        <v>67028</v>
      </c>
      <c r="BS6" s="117">
        <v>0</v>
      </c>
      <c r="BT6" s="117">
        <v>862</v>
      </c>
      <c r="BU6" s="117">
        <v>0</v>
      </c>
      <c r="BV6" s="117">
        <v>11691</v>
      </c>
      <c r="BW6" s="117">
        <v>26775</v>
      </c>
      <c r="BX6" s="117">
        <v>0</v>
      </c>
      <c r="BY6" s="117">
        <v>14222</v>
      </c>
      <c r="BZ6" s="117">
        <v>8901907</v>
      </c>
      <c r="CA6" s="117">
        <v>321162</v>
      </c>
      <c r="CB6" s="117">
        <v>0</v>
      </c>
      <c r="CC6" s="117">
        <v>0</v>
      </c>
      <c r="CD6" s="117">
        <v>729718</v>
      </c>
      <c r="CE6" s="117"/>
      <c r="CF6" s="117">
        <v>64</v>
      </c>
      <c r="CG6" s="117">
        <v>0.08</v>
      </c>
      <c r="CH6" s="117" t="s">
        <v>2551</v>
      </c>
      <c r="CI6" s="117">
        <v>224220</v>
      </c>
      <c r="CJ6" s="117">
        <v>375276</v>
      </c>
      <c r="CK6" s="117">
        <v>1078976</v>
      </c>
      <c r="CL6" s="117">
        <v>444049</v>
      </c>
      <c r="CM6" s="117">
        <v>35431</v>
      </c>
      <c r="CN6" s="117">
        <v>0</v>
      </c>
      <c r="CO6" s="117"/>
      <c r="CP6" s="117"/>
      <c r="CQ6" s="117"/>
    </row>
    <row r="7" spans="1:95">
      <c r="A7" s="117">
        <v>45291</v>
      </c>
      <c r="B7" s="120">
        <v>847</v>
      </c>
      <c r="C7" s="121" t="s">
        <v>2476</v>
      </c>
      <c r="D7" s="121">
        <v>3</v>
      </c>
      <c r="E7" s="117">
        <v>29910</v>
      </c>
      <c r="F7" s="117">
        <v>1235</v>
      </c>
      <c r="G7" s="117">
        <v>1967</v>
      </c>
      <c r="H7" s="117">
        <v>10087</v>
      </c>
      <c r="I7" s="117">
        <v>0</v>
      </c>
      <c r="J7" s="117">
        <v>36455</v>
      </c>
      <c r="K7" s="117">
        <v>91801</v>
      </c>
      <c r="L7" s="117">
        <v>65968</v>
      </c>
      <c r="M7" s="117">
        <v>27820</v>
      </c>
      <c r="N7" s="117">
        <v>4079</v>
      </c>
      <c r="O7" s="117">
        <v>0</v>
      </c>
      <c r="P7" s="117">
        <v>8635</v>
      </c>
      <c r="Q7" s="117">
        <v>27820</v>
      </c>
      <c r="R7" s="117">
        <v>27820</v>
      </c>
      <c r="S7" s="117">
        <v>0</v>
      </c>
      <c r="T7" s="117">
        <v>61889</v>
      </c>
      <c r="U7" s="117">
        <v>1238</v>
      </c>
      <c r="V7" s="117">
        <v>4407</v>
      </c>
      <c r="W7" s="117">
        <v>59053</v>
      </c>
      <c r="X7" s="117">
        <v>9</v>
      </c>
      <c r="Y7" s="117">
        <v>15</v>
      </c>
      <c r="Z7" s="117">
        <v>5328</v>
      </c>
      <c r="AA7" s="117">
        <v>3359</v>
      </c>
      <c r="AB7" s="117">
        <v>0</v>
      </c>
      <c r="AC7" s="117">
        <v>8687</v>
      </c>
      <c r="AD7" s="117">
        <v>0</v>
      </c>
      <c r="AE7" s="117">
        <v>0</v>
      </c>
      <c r="AF7" s="117">
        <v>568436</v>
      </c>
      <c r="AG7" s="117">
        <v>0</v>
      </c>
      <c r="AH7" s="117">
        <v>0</v>
      </c>
      <c r="AI7" s="117">
        <v>0</v>
      </c>
      <c r="AJ7" s="117">
        <v>433338</v>
      </c>
      <c r="AK7" s="117">
        <v>4082</v>
      </c>
      <c r="AL7" s="117">
        <v>39026</v>
      </c>
      <c r="AM7" s="117">
        <v>1849966</v>
      </c>
      <c r="AN7" s="117">
        <v>2099</v>
      </c>
      <c r="AO7" s="117">
        <v>466728</v>
      </c>
      <c r="AP7" s="117">
        <v>0</v>
      </c>
      <c r="AQ7" s="117">
        <v>13393</v>
      </c>
      <c r="AR7" s="117">
        <v>1109</v>
      </c>
      <c r="AS7" s="117">
        <v>0</v>
      </c>
      <c r="AT7" s="117">
        <v>0</v>
      </c>
      <c r="AU7" s="117">
        <v>0</v>
      </c>
      <c r="AV7" s="117">
        <v>0</v>
      </c>
      <c r="AW7" s="117">
        <v>227964</v>
      </c>
      <c r="AX7" s="117">
        <v>14853</v>
      </c>
      <c r="AY7" s="117">
        <v>0</v>
      </c>
      <c r="AZ7" s="117">
        <v>0</v>
      </c>
      <c r="BA7" s="117">
        <v>0</v>
      </c>
      <c r="BB7" s="117">
        <v>130887</v>
      </c>
      <c r="BC7" s="117"/>
      <c r="BD7" s="117">
        <v>0</v>
      </c>
      <c r="BE7" s="117">
        <v>0</v>
      </c>
      <c r="BF7" s="117">
        <v>0</v>
      </c>
      <c r="BG7" s="117">
        <v>0</v>
      </c>
      <c r="BH7" s="117">
        <v>97077</v>
      </c>
      <c r="BI7" s="117">
        <v>0</v>
      </c>
      <c r="BJ7" s="117">
        <v>1337553</v>
      </c>
      <c r="BK7" s="117">
        <v>224805</v>
      </c>
      <c r="BL7" s="117">
        <v>0</v>
      </c>
      <c r="BM7" s="117">
        <v>0</v>
      </c>
      <c r="BN7" s="117">
        <v>487</v>
      </c>
      <c r="BO7" s="117">
        <v>1601673</v>
      </c>
      <c r="BP7" s="117">
        <v>9973</v>
      </c>
      <c r="BQ7" s="117">
        <v>0</v>
      </c>
      <c r="BR7" s="117">
        <v>28856</v>
      </c>
      <c r="BS7" s="117">
        <v>0</v>
      </c>
      <c r="BT7" s="117">
        <v>0</v>
      </c>
      <c r="BU7" s="117"/>
      <c r="BV7" s="117">
        <v>2406</v>
      </c>
      <c r="BW7" s="117">
        <v>5476</v>
      </c>
      <c r="BX7" s="117">
        <v>0</v>
      </c>
      <c r="BY7" s="117">
        <v>3069</v>
      </c>
      <c r="BZ7" s="117">
        <v>1849966</v>
      </c>
      <c r="CA7" s="117">
        <v>86167</v>
      </c>
      <c r="CB7" s="117">
        <v>0</v>
      </c>
      <c r="CC7" s="117">
        <v>2097</v>
      </c>
      <c r="CD7" s="117">
        <v>224805</v>
      </c>
      <c r="CE7" s="117"/>
      <c r="CF7" s="117">
        <v>0</v>
      </c>
      <c r="CG7" s="117">
        <v>0</v>
      </c>
      <c r="CH7" s="117" t="s">
        <v>2384</v>
      </c>
      <c r="CI7" s="117">
        <v>8164</v>
      </c>
      <c r="CJ7" s="117">
        <v>16786</v>
      </c>
      <c r="CK7" s="117">
        <v>229396</v>
      </c>
      <c r="CL7" s="117">
        <v>142607</v>
      </c>
      <c r="CM7" s="117">
        <v>61840</v>
      </c>
      <c r="CN7" s="117">
        <v>41571</v>
      </c>
      <c r="CO7" s="117">
        <v>3977</v>
      </c>
      <c r="CP7" s="117">
        <v>0</v>
      </c>
      <c r="CQ7" s="117">
        <v>37594</v>
      </c>
    </row>
    <row r="8" spans="1:95">
      <c r="A8" s="117">
        <v>45291</v>
      </c>
      <c r="B8" s="120">
        <v>1149</v>
      </c>
      <c r="C8" s="121" t="s">
        <v>2477</v>
      </c>
      <c r="D8" s="121">
        <v>1</v>
      </c>
      <c r="E8" s="117">
        <v>2287674</v>
      </c>
      <c r="F8" s="117">
        <v>2014688</v>
      </c>
      <c r="G8" s="117">
        <v>1056624</v>
      </c>
      <c r="H8" s="117">
        <v>1166905</v>
      </c>
      <c r="I8" s="117">
        <v>523758</v>
      </c>
      <c r="J8" s="117">
        <v>168888</v>
      </c>
      <c r="K8" s="117">
        <v>1474552</v>
      </c>
      <c r="L8" s="117">
        <v>2720919</v>
      </c>
      <c r="M8" s="117">
        <v>263157</v>
      </c>
      <c r="N8" s="117">
        <v>1519353</v>
      </c>
      <c r="O8" s="117">
        <v>0</v>
      </c>
      <c r="P8" s="117">
        <v>-94269</v>
      </c>
      <c r="Q8" s="117">
        <v>263157</v>
      </c>
      <c r="R8" s="117">
        <v>294947</v>
      </c>
      <c r="S8" s="117">
        <v>31790</v>
      </c>
      <c r="T8" s="117">
        <v>1201566</v>
      </c>
      <c r="U8" s="117">
        <v>0</v>
      </c>
      <c r="V8" s="117">
        <v>13292</v>
      </c>
      <c r="W8" s="117">
        <v>1979544</v>
      </c>
      <c r="X8" s="117">
        <v>59171</v>
      </c>
      <c r="Y8" s="117">
        <v>6038</v>
      </c>
      <c r="Z8" s="117"/>
      <c r="AA8" s="117"/>
      <c r="AB8" s="117">
        <v>0</v>
      </c>
      <c r="AC8" s="117"/>
      <c r="AD8" s="117">
        <v>2621705</v>
      </c>
      <c r="AE8" s="117"/>
      <c r="AF8" s="117">
        <v>11813557</v>
      </c>
      <c r="AG8" s="117">
        <v>0</v>
      </c>
      <c r="AH8" s="117">
        <v>6364825</v>
      </c>
      <c r="AI8" s="117">
        <v>15313537</v>
      </c>
      <c r="AJ8" s="117">
        <v>0</v>
      </c>
      <c r="AK8" s="117">
        <v>139052</v>
      </c>
      <c r="AL8" s="117">
        <v>13202556</v>
      </c>
      <c r="AM8" s="117">
        <v>63527170</v>
      </c>
      <c r="AN8" s="117">
        <v>579</v>
      </c>
      <c r="AO8" s="117">
        <v>371554</v>
      </c>
      <c r="AP8" s="117">
        <v>0</v>
      </c>
      <c r="AQ8" s="117">
        <v>9547269</v>
      </c>
      <c r="AR8" s="117">
        <v>90453</v>
      </c>
      <c r="AS8" s="117">
        <v>2299662</v>
      </c>
      <c r="AT8" s="117">
        <v>0</v>
      </c>
      <c r="AU8" s="117">
        <v>-87254</v>
      </c>
      <c r="AV8" s="117">
        <v>319011</v>
      </c>
      <c r="AW8" s="117">
        <v>6360409</v>
      </c>
      <c r="AX8" s="117">
        <v>751698</v>
      </c>
      <c r="AY8" s="117"/>
      <c r="AZ8" s="117">
        <v>0</v>
      </c>
      <c r="BA8" s="117">
        <v>996288</v>
      </c>
      <c r="BB8" s="117">
        <v>2538389</v>
      </c>
      <c r="BC8" s="117"/>
      <c r="BD8" s="117"/>
      <c r="BE8" s="117"/>
      <c r="BF8" s="117"/>
      <c r="BG8" s="117">
        <v>2067904</v>
      </c>
      <c r="BH8" s="117">
        <v>526070</v>
      </c>
      <c r="BI8" s="117">
        <v>42683</v>
      </c>
      <c r="BJ8" s="117">
        <v>38082305</v>
      </c>
      <c r="BK8" s="117">
        <v>0</v>
      </c>
      <c r="BL8" s="117">
        <v>10741847</v>
      </c>
      <c r="BM8" s="117">
        <v>0</v>
      </c>
      <c r="BN8" s="117">
        <v>0</v>
      </c>
      <c r="BO8" s="117">
        <v>56175918</v>
      </c>
      <c r="BP8" s="117">
        <v>0</v>
      </c>
      <c r="BQ8" s="117">
        <v>0</v>
      </c>
      <c r="BR8" s="117">
        <v>7309084</v>
      </c>
      <c r="BS8" s="117">
        <v>0</v>
      </c>
      <c r="BT8" s="117">
        <v>0</v>
      </c>
      <c r="BU8" s="117">
        <v>0</v>
      </c>
      <c r="BV8" s="117">
        <v>0</v>
      </c>
      <c r="BW8" s="117">
        <v>239144</v>
      </c>
      <c r="BX8" s="117">
        <v>68792</v>
      </c>
      <c r="BY8" s="117">
        <v>170352</v>
      </c>
      <c r="BZ8" s="117">
        <v>63527170</v>
      </c>
      <c r="CA8" s="117">
        <v>3989446</v>
      </c>
      <c r="CB8" s="117"/>
      <c r="CC8" s="117">
        <v>72637</v>
      </c>
      <c r="CD8" s="117">
        <v>0</v>
      </c>
      <c r="CE8" s="117"/>
      <c r="CF8" s="117"/>
      <c r="CG8" s="117"/>
      <c r="CH8" s="117"/>
      <c r="CI8" s="117">
        <v>323491</v>
      </c>
      <c r="CJ8" s="117"/>
      <c r="CK8" s="117">
        <v>323491</v>
      </c>
      <c r="CL8" s="117"/>
      <c r="CM8" s="117"/>
      <c r="CN8" s="117">
        <v>428766</v>
      </c>
      <c r="CO8" s="117"/>
      <c r="CP8" s="117"/>
      <c r="CQ8" s="117">
        <v>428766</v>
      </c>
    </row>
    <row r="9" spans="1:95">
      <c r="A9" s="117">
        <v>45291</v>
      </c>
      <c r="B9" s="120">
        <v>3000</v>
      </c>
      <c r="C9" s="121" t="s">
        <v>2478</v>
      </c>
      <c r="D9" s="121">
        <v>1</v>
      </c>
      <c r="E9" s="117">
        <v>13001653</v>
      </c>
      <c r="F9" s="117">
        <v>2263318</v>
      </c>
      <c r="G9" s="117">
        <v>2782821</v>
      </c>
      <c r="H9" s="117">
        <v>5191343</v>
      </c>
      <c r="I9" s="117">
        <v>8568233</v>
      </c>
      <c r="J9" s="117">
        <v>23969301</v>
      </c>
      <c r="K9" s="117">
        <v>33114677</v>
      </c>
      <c r="L9" s="117">
        <v>59814786</v>
      </c>
      <c r="M9" s="117">
        <v>21261383</v>
      </c>
      <c r="N9" s="117">
        <v>37863533</v>
      </c>
      <c r="O9" s="117">
        <v>0</v>
      </c>
      <c r="P9" s="117">
        <v>2707918</v>
      </c>
      <c r="Q9" s="117">
        <v>21261383</v>
      </c>
      <c r="R9" s="117">
        <v>21261383</v>
      </c>
      <c r="S9" s="117">
        <v>0</v>
      </c>
      <c r="T9" s="117">
        <v>21951253</v>
      </c>
      <c r="U9" s="117">
        <v>425089</v>
      </c>
      <c r="V9" s="117">
        <v>524509</v>
      </c>
      <c r="W9" s="117">
        <v>20821961</v>
      </c>
      <c r="X9" s="117">
        <v>1895000</v>
      </c>
      <c r="Y9" s="117">
        <v>670661</v>
      </c>
      <c r="Z9" s="117">
        <v>685</v>
      </c>
      <c r="AA9" s="117">
        <v>4105402</v>
      </c>
      <c r="AB9" s="117">
        <v>0</v>
      </c>
      <c r="AC9" s="117">
        <v>4106087</v>
      </c>
      <c r="AD9" s="117">
        <v>6047375</v>
      </c>
      <c r="AE9" s="117">
        <v>0</v>
      </c>
      <c r="AF9" s="117">
        <v>221177589</v>
      </c>
      <c r="AG9" s="117">
        <v>611973</v>
      </c>
      <c r="AH9" s="117">
        <v>87868150</v>
      </c>
      <c r="AI9" s="117">
        <v>102010671</v>
      </c>
      <c r="AJ9" s="117">
        <v>286338694</v>
      </c>
      <c r="AK9" s="117">
        <v>2044603</v>
      </c>
      <c r="AL9" s="117">
        <v>153469856</v>
      </c>
      <c r="AM9" s="117">
        <v>2331424662</v>
      </c>
      <c r="AN9" s="117">
        <v>1417728</v>
      </c>
      <c r="AO9" s="117">
        <v>726193361</v>
      </c>
      <c r="AP9" s="117">
        <v>174962754</v>
      </c>
      <c r="AQ9" s="117">
        <v>378001424</v>
      </c>
      <c r="AR9" s="117">
        <v>6079720</v>
      </c>
      <c r="AS9" s="117">
        <v>-2642440</v>
      </c>
      <c r="AT9" s="117">
        <v>0</v>
      </c>
      <c r="AU9" s="117">
        <v>0</v>
      </c>
      <c r="AV9" s="117">
        <v>-2638576</v>
      </c>
      <c r="AW9" s="117">
        <v>175923116</v>
      </c>
      <c r="AX9" s="117">
        <v>35174291</v>
      </c>
      <c r="AY9" s="117">
        <v>29332852</v>
      </c>
      <c r="AZ9" s="117">
        <v>-3864</v>
      </c>
      <c r="BA9" s="117">
        <v>0</v>
      </c>
      <c r="BB9" s="117">
        <v>140610858</v>
      </c>
      <c r="BC9" s="117">
        <v>0</v>
      </c>
      <c r="BD9" s="117">
        <v>0</v>
      </c>
      <c r="BE9" s="117">
        <v>29332852</v>
      </c>
      <c r="BF9" s="117">
        <v>0</v>
      </c>
      <c r="BG9" s="117">
        <v>0</v>
      </c>
      <c r="BH9" s="117">
        <v>8621846</v>
      </c>
      <c r="BI9" s="117">
        <v>989435</v>
      </c>
      <c r="BJ9" s="117">
        <v>1135203638</v>
      </c>
      <c r="BK9" s="117">
        <v>48140423</v>
      </c>
      <c r="BL9" s="117">
        <v>155381746</v>
      </c>
      <c r="BM9" s="117">
        <v>56475563</v>
      </c>
      <c r="BN9" s="117">
        <v>1500814</v>
      </c>
      <c r="BO9" s="117">
        <v>2113571621</v>
      </c>
      <c r="BP9" s="117">
        <v>206278424</v>
      </c>
      <c r="BQ9" s="117">
        <v>7717564</v>
      </c>
      <c r="BR9" s="117">
        <v>501884014</v>
      </c>
      <c r="BS9" s="117">
        <v>0</v>
      </c>
      <c r="BT9" s="117">
        <v>163925</v>
      </c>
      <c r="BU9" s="117">
        <v>0</v>
      </c>
      <c r="BV9" s="117">
        <v>3465823</v>
      </c>
      <c r="BW9" s="117">
        <v>6755634</v>
      </c>
      <c r="BX9" s="117">
        <v>1114569</v>
      </c>
      <c r="BY9" s="117">
        <v>2011317</v>
      </c>
      <c r="BZ9" s="117">
        <v>2331424662</v>
      </c>
      <c r="CA9" s="117">
        <v>19392080</v>
      </c>
      <c r="CB9" s="117">
        <v>110530241</v>
      </c>
      <c r="CC9" s="117">
        <v>3295738</v>
      </c>
      <c r="CD9" s="117">
        <v>47876618</v>
      </c>
      <c r="CE9" s="117">
        <v>0</v>
      </c>
      <c r="CF9" s="117">
        <v>35073</v>
      </c>
      <c r="CG9" s="117">
        <v>0.41</v>
      </c>
      <c r="CH9" s="117" t="s">
        <v>2552</v>
      </c>
      <c r="CI9" s="117">
        <v>4270958</v>
      </c>
      <c r="CJ9" s="117">
        <v>8259213</v>
      </c>
      <c r="CK9" s="117">
        <v>115657722</v>
      </c>
      <c r="CL9" s="117">
        <v>32483785</v>
      </c>
      <c r="CM9" s="117">
        <v>70643766</v>
      </c>
      <c r="CN9" s="117">
        <v>219344227</v>
      </c>
      <c r="CO9" s="117">
        <v>219295706</v>
      </c>
      <c r="CP9" s="117">
        <v>0</v>
      </c>
      <c r="CQ9" s="117">
        <v>48521</v>
      </c>
    </row>
    <row r="10" spans="1:95">
      <c r="A10" s="117">
        <v>45291</v>
      </c>
      <c r="B10" s="120">
        <v>5301</v>
      </c>
      <c r="C10" s="121" t="s">
        <v>2479</v>
      </c>
      <c r="D10" s="121">
        <v>1</v>
      </c>
      <c r="E10" s="117">
        <v>810430</v>
      </c>
      <c r="F10" s="117">
        <v>41619</v>
      </c>
      <c r="G10" s="117">
        <v>63566</v>
      </c>
      <c r="H10" s="117">
        <v>367936</v>
      </c>
      <c r="I10" s="117">
        <v>630600</v>
      </c>
      <c r="J10" s="117">
        <v>1890875</v>
      </c>
      <c r="K10" s="117">
        <v>2594048</v>
      </c>
      <c r="L10" s="117">
        <v>2380048</v>
      </c>
      <c r="M10" s="117">
        <v>1577765</v>
      </c>
      <c r="N10" s="117">
        <v>583092</v>
      </c>
      <c r="O10" s="117"/>
      <c r="P10" s="117">
        <v>313110</v>
      </c>
      <c r="Q10" s="117">
        <v>1577765</v>
      </c>
      <c r="R10" s="117">
        <v>1652995</v>
      </c>
      <c r="S10" s="117">
        <v>75230</v>
      </c>
      <c r="T10" s="117">
        <v>1796956</v>
      </c>
      <c r="U10" s="117">
        <v>28281</v>
      </c>
      <c r="V10" s="117">
        <v>-81563</v>
      </c>
      <c r="W10" s="117">
        <v>1722622</v>
      </c>
      <c r="X10" s="117">
        <v>43572</v>
      </c>
      <c r="Y10" s="117">
        <v>40655</v>
      </c>
      <c r="Z10" s="117">
        <v>1233542</v>
      </c>
      <c r="AA10" s="117">
        <v>141789</v>
      </c>
      <c r="AB10" s="117"/>
      <c r="AC10" s="117">
        <v>1543031</v>
      </c>
      <c r="AD10" s="117"/>
      <c r="AE10" s="117">
        <v>167700</v>
      </c>
      <c r="AF10" s="117">
        <v>8386781</v>
      </c>
      <c r="AG10" s="117">
        <v>9174</v>
      </c>
      <c r="AH10" s="117">
        <v>5089631</v>
      </c>
      <c r="AI10" s="117"/>
      <c r="AJ10" s="117">
        <v>22358756</v>
      </c>
      <c r="AK10" s="117">
        <v>41609</v>
      </c>
      <c r="AL10" s="117">
        <v>2454331</v>
      </c>
      <c r="AM10" s="117">
        <v>79296161</v>
      </c>
      <c r="AN10" s="117"/>
      <c r="AO10" s="117">
        <v>29382059</v>
      </c>
      <c r="AP10" s="117"/>
      <c r="AQ10" s="117">
        <v>1020297</v>
      </c>
      <c r="AR10" s="117">
        <v>73846</v>
      </c>
      <c r="AS10" s="117">
        <v>581889</v>
      </c>
      <c r="AT10" s="117"/>
      <c r="AU10" s="117"/>
      <c r="AV10" s="117"/>
      <c r="AW10" s="117">
        <v>12121327</v>
      </c>
      <c r="AX10" s="117">
        <v>1150000</v>
      </c>
      <c r="AY10" s="117">
        <v>1899343</v>
      </c>
      <c r="AZ10" s="117">
        <v>581889</v>
      </c>
      <c r="BA10" s="117"/>
      <c r="BB10" s="117">
        <v>6654570</v>
      </c>
      <c r="BC10" s="117"/>
      <c r="BD10" s="117"/>
      <c r="BE10" s="117">
        <v>2784868</v>
      </c>
      <c r="BF10" s="117">
        <v>885525</v>
      </c>
      <c r="BG10" s="117"/>
      <c r="BH10" s="117">
        <v>2100000</v>
      </c>
      <c r="BI10" s="117">
        <v>45263</v>
      </c>
      <c r="BJ10" s="117">
        <v>51820640</v>
      </c>
      <c r="BK10" s="117">
        <v>7947039</v>
      </c>
      <c r="BL10" s="117">
        <v>591613</v>
      </c>
      <c r="BM10" s="117"/>
      <c r="BN10" s="117">
        <v>16520</v>
      </c>
      <c r="BO10" s="117">
        <v>65914262</v>
      </c>
      <c r="BP10" s="117">
        <v>3816386</v>
      </c>
      <c r="BQ10" s="117"/>
      <c r="BR10" s="117">
        <v>1676801</v>
      </c>
      <c r="BS10" s="117"/>
      <c r="BT10" s="117"/>
      <c r="BU10" s="117"/>
      <c r="BV10" s="117">
        <v>9075</v>
      </c>
      <c r="BW10" s="117">
        <v>110572</v>
      </c>
      <c r="BX10" s="117">
        <v>64059</v>
      </c>
      <c r="BY10" s="117">
        <v>37438</v>
      </c>
      <c r="BZ10" s="117">
        <v>79296161</v>
      </c>
      <c r="CA10" s="117">
        <v>988134</v>
      </c>
      <c r="CB10" s="117">
        <v>1472</v>
      </c>
      <c r="CC10" s="117">
        <v>0</v>
      </c>
      <c r="CD10" s="117">
        <v>7947039</v>
      </c>
      <c r="CE10" s="117"/>
      <c r="CF10" s="117">
        <v>8029</v>
      </c>
      <c r="CG10" s="117">
        <v>0.38</v>
      </c>
      <c r="CH10" s="117" t="s">
        <v>2553</v>
      </c>
      <c r="CI10" s="117">
        <v>1438886</v>
      </c>
      <c r="CJ10" s="117">
        <v>1049478</v>
      </c>
      <c r="CK10" s="117">
        <v>5524323</v>
      </c>
      <c r="CL10" s="117">
        <v>2266841</v>
      </c>
      <c r="CM10" s="117">
        <v>769119</v>
      </c>
      <c r="CN10" s="117">
        <v>224999</v>
      </c>
      <c r="CO10" s="117"/>
      <c r="CP10" s="117"/>
      <c r="CQ10" s="117">
        <v>224999</v>
      </c>
    </row>
    <row r="11" spans="1:95">
      <c r="A11" s="117">
        <v>45291</v>
      </c>
      <c r="B11" s="120">
        <v>5999</v>
      </c>
      <c r="C11" s="121" t="s">
        <v>2480</v>
      </c>
      <c r="D11" s="121">
        <v>3</v>
      </c>
      <c r="E11" s="117">
        <v>275592</v>
      </c>
      <c r="F11" s="117">
        <v>14539</v>
      </c>
      <c r="G11" s="117">
        <v>9489</v>
      </c>
      <c r="H11" s="117">
        <v>104590</v>
      </c>
      <c r="I11" s="117"/>
      <c r="J11" s="117">
        <v>303846</v>
      </c>
      <c r="K11" s="117">
        <v>759642</v>
      </c>
      <c r="L11" s="117">
        <v>549291</v>
      </c>
      <c r="M11" s="117">
        <v>295614</v>
      </c>
      <c r="N11" s="117">
        <v>61580</v>
      </c>
      <c r="O11" s="117"/>
      <c r="P11" s="117">
        <v>8232</v>
      </c>
      <c r="Q11" s="117">
        <v>295614</v>
      </c>
      <c r="R11" s="117">
        <v>295822</v>
      </c>
      <c r="S11" s="117">
        <v>208</v>
      </c>
      <c r="T11" s="117">
        <v>487711</v>
      </c>
      <c r="U11" s="117">
        <v>10878</v>
      </c>
      <c r="V11" s="117">
        <v>70223</v>
      </c>
      <c r="W11" s="117">
        <v>478182</v>
      </c>
      <c r="X11" s="117">
        <v>916</v>
      </c>
      <c r="Y11" s="117">
        <v>3409</v>
      </c>
      <c r="Z11" s="117">
        <v>49600</v>
      </c>
      <c r="AA11" s="117">
        <v>39702</v>
      </c>
      <c r="AB11" s="117"/>
      <c r="AC11" s="117">
        <v>96152</v>
      </c>
      <c r="AD11" s="117"/>
      <c r="AE11" s="117">
        <v>6850</v>
      </c>
      <c r="AF11" s="117">
        <v>1277775</v>
      </c>
      <c r="AG11" s="117"/>
      <c r="AH11" s="117">
        <v>0</v>
      </c>
      <c r="AI11" s="117"/>
      <c r="AJ11" s="117">
        <v>3407581</v>
      </c>
      <c r="AK11" s="117">
        <v>12783</v>
      </c>
      <c r="AL11" s="117">
        <v>43334</v>
      </c>
      <c r="AM11" s="117">
        <v>16144375</v>
      </c>
      <c r="AN11" s="117">
        <v>99338</v>
      </c>
      <c r="AO11" s="117">
        <v>7927307</v>
      </c>
      <c r="AP11" s="117"/>
      <c r="AQ11" s="117">
        <v>226885</v>
      </c>
      <c r="AR11" s="117">
        <v>8374</v>
      </c>
      <c r="AS11" s="117">
        <v>0</v>
      </c>
      <c r="AT11" s="117"/>
      <c r="AU11" s="117"/>
      <c r="AV11" s="117"/>
      <c r="AW11" s="117">
        <v>2833682</v>
      </c>
      <c r="AX11" s="117">
        <v>99518</v>
      </c>
      <c r="AY11" s="117"/>
      <c r="AZ11" s="117"/>
      <c r="BA11" s="117">
        <v>288787</v>
      </c>
      <c r="BB11" s="117">
        <v>1395507</v>
      </c>
      <c r="BC11" s="117"/>
      <c r="BD11" s="117">
        <v>440480</v>
      </c>
      <c r="BE11" s="117">
        <v>703199</v>
      </c>
      <c r="BF11" s="117">
        <v>262719</v>
      </c>
      <c r="BG11" s="117"/>
      <c r="BH11" s="117">
        <v>446190</v>
      </c>
      <c r="BI11" s="117">
        <v>8395</v>
      </c>
      <c r="BJ11" s="117">
        <v>9729696</v>
      </c>
      <c r="BK11" s="117">
        <v>2647652</v>
      </c>
      <c r="BL11" s="117">
        <v>175647</v>
      </c>
      <c r="BM11" s="117"/>
      <c r="BN11" s="117">
        <v>7</v>
      </c>
      <c r="BO11" s="117">
        <v>13131059</v>
      </c>
      <c r="BP11" s="117">
        <v>199011</v>
      </c>
      <c r="BQ11" s="117"/>
      <c r="BR11" s="117">
        <v>370653</v>
      </c>
      <c r="BS11" s="117"/>
      <c r="BT11" s="117">
        <v>40474</v>
      </c>
      <c r="BU11" s="117"/>
      <c r="BV11" s="117">
        <v>35274</v>
      </c>
      <c r="BW11" s="117">
        <v>80115</v>
      </c>
      <c r="BX11" s="117"/>
      <c r="BY11" s="117">
        <v>4368</v>
      </c>
      <c r="BZ11" s="117">
        <v>16144375</v>
      </c>
      <c r="CA11" s="117">
        <v>397193</v>
      </c>
      <c r="CB11" s="117"/>
      <c r="CC11" s="117">
        <v>0</v>
      </c>
      <c r="CD11" s="117">
        <v>2647652</v>
      </c>
      <c r="CE11" s="117"/>
      <c r="CF11" s="117">
        <v>63</v>
      </c>
      <c r="CG11" s="117">
        <v>0.01</v>
      </c>
      <c r="CH11" s="117" t="s">
        <v>2554</v>
      </c>
      <c r="CI11" s="117">
        <v>379926</v>
      </c>
      <c r="CJ11" s="117">
        <v>30663</v>
      </c>
      <c r="CK11" s="117">
        <v>1915437</v>
      </c>
      <c r="CL11" s="117">
        <v>1079731</v>
      </c>
      <c r="CM11" s="117">
        <v>425116</v>
      </c>
      <c r="CN11" s="117">
        <v>0</v>
      </c>
      <c r="CO11" s="117"/>
      <c r="CP11" s="117"/>
      <c r="CQ11" s="117"/>
    </row>
    <row r="12" spans="1:95">
      <c r="A12" s="117">
        <v>45291</v>
      </c>
      <c r="B12" s="120">
        <v>6140</v>
      </c>
      <c r="C12" s="121" t="s">
        <v>2481</v>
      </c>
      <c r="D12" s="121">
        <v>3</v>
      </c>
      <c r="E12" s="117">
        <v>93343</v>
      </c>
      <c r="F12" s="117">
        <v>10876</v>
      </c>
      <c r="G12" s="117">
        <v>4410</v>
      </c>
      <c r="H12" s="117">
        <v>25716</v>
      </c>
      <c r="I12" s="117"/>
      <c r="J12" s="117">
        <v>114431</v>
      </c>
      <c r="K12" s="117">
        <v>239043</v>
      </c>
      <c r="L12" s="117">
        <v>169331</v>
      </c>
      <c r="M12" s="117">
        <v>88107</v>
      </c>
      <c r="N12" s="117">
        <v>17615</v>
      </c>
      <c r="O12" s="117"/>
      <c r="P12" s="117">
        <v>26324</v>
      </c>
      <c r="Q12" s="117">
        <v>88107</v>
      </c>
      <c r="R12" s="117">
        <v>87434</v>
      </c>
      <c r="S12" s="117">
        <v>-674</v>
      </c>
      <c r="T12" s="117">
        <v>151716</v>
      </c>
      <c r="U12" s="117">
        <v>4860</v>
      </c>
      <c r="V12" s="117">
        <v>2816</v>
      </c>
      <c r="W12" s="117">
        <v>143099</v>
      </c>
      <c r="X12" s="117">
        <v>110</v>
      </c>
      <c r="Y12" s="117">
        <v>112</v>
      </c>
      <c r="Z12" s="117">
        <v>10055</v>
      </c>
      <c r="AA12" s="117">
        <v>12608</v>
      </c>
      <c r="AB12" s="117"/>
      <c r="AC12" s="117">
        <v>23483</v>
      </c>
      <c r="AD12" s="117">
        <v>28</v>
      </c>
      <c r="AE12" s="117">
        <v>820</v>
      </c>
      <c r="AF12" s="117">
        <v>1672925</v>
      </c>
      <c r="AG12" s="117"/>
      <c r="AH12" s="117"/>
      <c r="AI12" s="117"/>
      <c r="AJ12" s="117">
        <v>725192</v>
      </c>
      <c r="AK12" s="117">
        <v>3375</v>
      </c>
      <c r="AL12" s="117">
        <v>12752</v>
      </c>
      <c r="AM12" s="117">
        <v>4597315</v>
      </c>
      <c r="AN12" s="117">
        <v>3045</v>
      </c>
      <c r="AO12" s="117">
        <v>1514239</v>
      </c>
      <c r="AP12" s="117"/>
      <c r="AQ12" s="117">
        <v>63647</v>
      </c>
      <c r="AR12" s="117">
        <v>2297</v>
      </c>
      <c r="AS12" s="117">
        <v>0</v>
      </c>
      <c r="AT12" s="117"/>
      <c r="AU12" s="117"/>
      <c r="AV12" s="117"/>
      <c r="AW12" s="117">
        <v>657776</v>
      </c>
      <c r="AX12" s="117"/>
      <c r="AY12" s="117"/>
      <c r="AZ12" s="117"/>
      <c r="BA12" s="117"/>
      <c r="BB12" s="117">
        <v>577776</v>
      </c>
      <c r="BC12" s="117"/>
      <c r="BD12" s="117"/>
      <c r="BE12" s="117">
        <v>40000</v>
      </c>
      <c r="BF12" s="117">
        <v>40000</v>
      </c>
      <c r="BG12" s="117"/>
      <c r="BH12" s="117">
        <v>40000</v>
      </c>
      <c r="BI12" s="117">
        <v>1673</v>
      </c>
      <c r="BJ12" s="117">
        <v>3337017</v>
      </c>
      <c r="BK12" s="117">
        <v>418638</v>
      </c>
      <c r="BL12" s="117">
        <v>80688</v>
      </c>
      <c r="BM12" s="117"/>
      <c r="BN12" s="117">
        <v>1414</v>
      </c>
      <c r="BO12" s="117">
        <v>3917281</v>
      </c>
      <c r="BP12" s="117">
        <v>34873</v>
      </c>
      <c r="BQ12" s="117"/>
      <c r="BR12" s="117">
        <v>42978</v>
      </c>
      <c r="BS12" s="117"/>
      <c r="BT12" s="117">
        <v>7202</v>
      </c>
      <c r="BU12" s="117"/>
      <c r="BV12" s="117">
        <v>7663</v>
      </c>
      <c r="BW12" s="117">
        <v>22258</v>
      </c>
      <c r="BX12" s="117"/>
      <c r="BY12" s="117">
        <v>7393</v>
      </c>
      <c r="BZ12" s="117">
        <v>4597315</v>
      </c>
      <c r="CA12" s="117">
        <v>157694</v>
      </c>
      <c r="CB12" s="117"/>
      <c r="CC12" s="117">
        <v>0</v>
      </c>
      <c r="CD12" s="117">
        <v>418638</v>
      </c>
      <c r="CE12" s="117"/>
      <c r="CF12" s="117"/>
      <c r="CG12" s="117"/>
      <c r="CH12" s="117"/>
      <c r="CI12" s="117">
        <v>86568</v>
      </c>
      <c r="CJ12" s="117">
        <v>49581</v>
      </c>
      <c r="CK12" s="117">
        <v>669004</v>
      </c>
      <c r="CL12" s="117">
        <v>418122</v>
      </c>
      <c r="CM12" s="117">
        <v>114733</v>
      </c>
      <c r="CN12" s="117"/>
      <c r="CO12" s="117"/>
      <c r="CP12" s="117"/>
      <c r="CQ12" s="117"/>
    </row>
    <row r="13" spans="1:95">
      <c r="A13" s="117">
        <v>45291</v>
      </c>
      <c r="B13" s="120">
        <v>6520</v>
      </c>
      <c r="C13" s="121" t="s">
        <v>2482</v>
      </c>
      <c r="D13" s="121">
        <v>3</v>
      </c>
      <c r="E13" s="117">
        <v>83591</v>
      </c>
      <c r="F13" s="117">
        <v>9386</v>
      </c>
      <c r="G13" s="117">
        <v>776</v>
      </c>
      <c r="H13" s="117">
        <v>30048</v>
      </c>
      <c r="I13" s="117">
        <v>-991</v>
      </c>
      <c r="J13" s="117">
        <v>142252</v>
      </c>
      <c r="K13" s="117">
        <v>269818</v>
      </c>
      <c r="L13" s="117">
        <v>208463</v>
      </c>
      <c r="M13" s="117">
        <v>109916</v>
      </c>
      <c r="N13" s="117">
        <v>17652</v>
      </c>
      <c r="O13" s="117"/>
      <c r="P13" s="117">
        <v>32336</v>
      </c>
      <c r="Q13" s="117">
        <v>109916</v>
      </c>
      <c r="R13" s="117">
        <v>109916</v>
      </c>
      <c r="S13" s="117"/>
      <c r="T13" s="117">
        <v>190811</v>
      </c>
      <c r="U13" s="117">
        <v>4802</v>
      </c>
      <c r="V13" s="117">
        <v>-1834</v>
      </c>
      <c r="W13" s="117">
        <v>157078</v>
      </c>
      <c r="X13" s="117">
        <v>177</v>
      </c>
      <c r="Y13" s="117">
        <v>779</v>
      </c>
      <c r="Z13" s="117"/>
      <c r="AA13" s="117"/>
      <c r="AB13" s="117"/>
      <c r="AC13" s="117">
        <v>0</v>
      </c>
      <c r="AD13" s="117"/>
      <c r="AE13" s="117"/>
      <c r="AF13" s="117">
        <v>757605</v>
      </c>
      <c r="AG13" s="117"/>
      <c r="AH13" s="117">
        <v>53032</v>
      </c>
      <c r="AI13" s="117"/>
      <c r="AJ13" s="117">
        <v>1688714</v>
      </c>
      <c r="AK13" s="117">
        <v>3765</v>
      </c>
      <c r="AL13" s="117">
        <v>28340</v>
      </c>
      <c r="AM13" s="117">
        <v>5074645</v>
      </c>
      <c r="AN13" s="117">
        <v>3474</v>
      </c>
      <c r="AO13" s="117">
        <v>2029236</v>
      </c>
      <c r="AP13" s="117"/>
      <c r="AQ13" s="117">
        <v>88151</v>
      </c>
      <c r="AR13" s="117">
        <v>2208</v>
      </c>
      <c r="AS13" s="117">
        <v>0</v>
      </c>
      <c r="AT13" s="117"/>
      <c r="AU13" s="117"/>
      <c r="AV13" s="117"/>
      <c r="AW13" s="117">
        <v>832239</v>
      </c>
      <c r="AX13" s="117">
        <v>70000</v>
      </c>
      <c r="AY13" s="117">
        <v>16631</v>
      </c>
      <c r="AZ13" s="117"/>
      <c r="BA13" s="117"/>
      <c r="BB13" s="117">
        <v>794008</v>
      </c>
      <c r="BC13" s="117"/>
      <c r="BD13" s="117"/>
      <c r="BE13" s="117">
        <v>16631</v>
      </c>
      <c r="BF13" s="117"/>
      <c r="BG13" s="117"/>
      <c r="BH13" s="117">
        <v>21600</v>
      </c>
      <c r="BI13" s="117"/>
      <c r="BJ13" s="117">
        <v>3935341</v>
      </c>
      <c r="BK13" s="117">
        <v>191475</v>
      </c>
      <c r="BL13" s="117">
        <v>2</v>
      </c>
      <c r="BM13" s="117"/>
      <c r="BN13" s="117">
        <v>8</v>
      </c>
      <c r="BO13" s="117">
        <v>4152456</v>
      </c>
      <c r="BP13" s="117"/>
      <c r="BQ13" s="117"/>
      <c r="BR13" s="117">
        <v>25629</v>
      </c>
      <c r="BS13" s="117"/>
      <c r="BT13" s="117"/>
      <c r="BU13" s="117"/>
      <c r="BV13" s="117">
        <v>18972</v>
      </c>
      <c r="BW13" s="117">
        <v>19950</v>
      </c>
      <c r="BX13" s="117"/>
      <c r="BY13" s="117">
        <v>978</v>
      </c>
      <c r="BZ13" s="117">
        <v>5074645</v>
      </c>
      <c r="CA13" s="117">
        <v>226769</v>
      </c>
      <c r="CB13" s="117"/>
      <c r="CC13" s="117">
        <v>1877</v>
      </c>
      <c r="CD13" s="117">
        <v>191475</v>
      </c>
      <c r="CE13" s="117"/>
      <c r="CF13" s="117"/>
      <c r="CG13" s="117"/>
      <c r="CH13" s="117"/>
      <c r="CI13" s="117">
        <v>99901</v>
      </c>
      <c r="CJ13" s="117">
        <v>124299</v>
      </c>
      <c r="CK13" s="117">
        <v>663717</v>
      </c>
      <c r="CL13" s="117">
        <v>402130</v>
      </c>
      <c r="CM13" s="117">
        <v>37386</v>
      </c>
      <c r="CN13" s="117"/>
      <c r="CO13" s="117"/>
      <c r="CP13" s="117"/>
      <c r="CQ13" s="117"/>
    </row>
    <row r="14" spans="1:95">
      <c r="A14" s="117">
        <v>45291</v>
      </c>
      <c r="B14" s="120">
        <v>6620</v>
      </c>
      <c r="C14" s="121" t="s">
        <v>2483</v>
      </c>
      <c r="D14" s="121">
        <v>3</v>
      </c>
      <c r="E14" s="117">
        <v>49607</v>
      </c>
      <c r="F14" s="117">
        <v>20809</v>
      </c>
      <c r="G14" s="117">
        <v>873</v>
      </c>
      <c r="H14" s="117">
        <v>1177</v>
      </c>
      <c r="I14" s="117">
        <v>43</v>
      </c>
      <c r="J14" s="117">
        <v>55174</v>
      </c>
      <c r="K14" s="117">
        <v>156510</v>
      </c>
      <c r="L14" s="117">
        <v>162579</v>
      </c>
      <c r="M14" s="117">
        <v>41330</v>
      </c>
      <c r="N14" s="117">
        <v>34866</v>
      </c>
      <c r="O14" s="117"/>
      <c r="P14" s="117">
        <v>13844</v>
      </c>
      <c r="Q14" s="117">
        <v>41330</v>
      </c>
      <c r="R14" s="117">
        <v>41330</v>
      </c>
      <c r="S14" s="117"/>
      <c r="T14" s="117">
        <v>127713</v>
      </c>
      <c r="U14" s="117"/>
      <c r="V14" s="117">
        <v>1721</v>
      </c>
      <c r="W14" s="117">
        <v>103368</v>
      </c>
      <c r="X14" s="117">
        <v>3413</v>
      </c>
      <c r="Y14" s="117">
        <v>7</v>
      </c>
      <c r="Z14" s="117"/>
      <c r="AA14" s="117">
        <v>505</v>
      </c>
      <c r="AB14" s="117"/>
      <c r="AC14" s="117">
        <v>505</v>
      </c>
      <c r="AD14" s="117"/>
      <c r="AE14" s="117"/>
      <c r="AF14" s="117">
        <v>1527972</v>
      </c>
      <c r="AG14" s="117"/>
      <c r="AH14" s="117">
        <v>2197</v>
      </c>
      <c r="AI14" s="117"/>
      <c r="AJ14" s="117">
        <v>465355</v>
      </c>
      <c r="AK14" s="117">
        <v>5010</v>
      </c>
      <c r="AL14" s="117">
        <v>142568</v>
      </c>
      <c r="AM14" s="117">
        <v>3421342</v>
      </c>
      <c r="AN14" s="117">
        <v>3287</v>
      </c>
      <c r="AO14" s="117">
        <v>1258359</v>
      </c>
      <c r="AP14" s="117"/>
      <c r="AQ14" s="117">
        <v>15277</v>
      </c>
      <c r="AR14" s="117">
        <v>708</v>
      </c>
      <c r="AS14" s="117">
        <v>-11737</v>
      </c>
      <c r="AT14" s="117"/>
      <c r="AU14" s="117"/>
      <c r="AV14" s="117"/>
      <c r="AW14" s="117">
        <v>258529</v>
      </c>
      <c r="AX14" s="117">
        <v>74395</v>
      </c>
      <c r="AY14" s="117">
        <v>197</v>
      </c>
      <c r="AZ14" s="117"/>
      <c r="BA14" s="117">
        <v>22500</v>
      </c>
      <c r="BB14" s="117">
        <v>120069</v>
      </c>
      <c r="BC14" s="117"/>
      <c r="BD14" s="117"/>
      <c r="BE14" s="117">
        <v>197</v>
      </c>
      <c r="BF14" s="117"/>
      <c r="BG14" s="117">
        <v>-11737</v>
      </c>
      <c r="BH14" s="117">
        <v>127500</v>
      </c>
      <c r="BI14" s="117">
        <v>10610</v>
      </c>
      <c r="BJ14" s="117">
        <v>3008227</v>
      </c>
      <c r="BK14" s="117"/>
      <c r="BL14" s="117">
        <v>53313</v>
      </c>
      <c r="BM14" s="117"/>
      <c r="BN14" s="117">
        <v>1</v>
      </c>
      <c r="BO14" s="117">
        <v>3088048</v>
      </c>
      <c r="BP14" s="117"/>
      <c r="BQ14" s="117"/>
      <c r="BR14" s="117">
        <v>15898</v>
      </c>
      <c r="BS14" s="117"/>
      <c r="BT14" s="117"/>
      <c r="BU14" s="117"/>
      <c r="BV14" s="117">
        <v>32</v>
      </c>
      <c r="BW14" s="117">
        <v>369</v>
      </c>
      <c r="BX14" s="117">
        <v>0</v>
      </c>
      <c r="BY14" s="117">
        <v>337</v>
      </c>
      <c r="BZ14" s="117">
        <v>3421342</v>
      </c>
      <c r="CA14" s="117">
        <v>103</v>
      </c>
      <c r="CB14" s="117"/>
      <c r="CC14" s="117"/>
      <c r="CD14" s="117"/>
      <c r="CE14" s="117"/>
      <c r="CF14" s="117"/>
      <c r="CG14" s="117"/>
      <c r="CH14" s="117"/>
      <c r="CI14" s="117">
        <v>20548</v>
      </c>
      <c r="CJ14" s="117">
        <v>14926</v>
      </c>
      <c r="CK14" s="117">
        <v>66727</v>
      </c>
      <c r="CL14" s="117">
        <v>23115</v>
      </c>
      <c r="CM14" s="117">
        <v>8138</v>
      </c>
      <c r="CN14" s="117">
        <v>0</v>
      </c>
      <c r="CO14" s="117"/>
      <c r="CP14" s="117"/>
      <c r="CQ14" s="117"/>
    </row>
    <row r="15" spans="1:95">
      <c r="A15" s="117">
        <v>45291</v>
      </c>
      <c r="B15" s="120">
        <v>6771</v>
      </c>
      <c r="C15" s="121" t="s">
        <v>2484</v>
      </c>
      <c r="D15" s="121">
        <v>3</v>
      </c>
      <c r="E15" s="117">
        <v>156175</v>
      </c>
      <c r="F15" s="117">
        <v>10587</v>
      </c>
      <c r="G15" s="117"/>
      <c r="H15" s="117">
        <v>-30124</v>
      </c>
      <c r="I15" s="117"/>
      <c r="J15" s="117">
        <v>116328</v>
      </c>
      <c r="K15" s="117">
        <v>352232</v>
      </c>
      <c r="L15" s="117">
        <v>279129</v>
      </c>
      <c r="M15" s="117">
        <v>87266</v>
      </c>
      <c r="N15" s="117">
        <v>73279</v>
      </c>
      <c r="O15" s="117"/>
      <c r="P15" s="117">
        <v>29062</v>
      </c>
      <c r="Q15" s="117">
        <v>87266</v>
      </c>
      <c r="R15" s="117">
        <v>87266</v>
      </c>
      <c r="S15" s="117"/>
      <c r="T15" s="117">
        <v>205850</v>
      </c>
      <c r="U15" s="117">
        <v>794</v>
      </c>
      <c r="V15" s="117">
        <v>-2251</v>
      </c>
      <c r="W15" s="117">
        <v>207341</v>
      </c>
      <c r="X15" s="117"/>
      <c r="Y15" s="117">
        <v>690</v>
      </c>
      <c r="Z15" s="117"/>
      <c r="AA15" s="117"/>
      <c r="AB15" s="117"/>
      <c r="AC15" s="117">
        <v>0</v>
      </c>
      <c r="AD15" s="117"/>
      <c r="AE15" s="117"/>
      <c r="AF15" s="117">
        <v>798740</v>
      </c>
      <c r="AG15" s="117"/>
      <c r="AH15" s="117"/>
      <c r="AI15" s="117"/>
      <c r="AJ15" s="117">
        <v>1196635</v>
      </c>
      <c r="AK15" s="117">
        <v>1</v>
      </c>
      <c r="AL15" s="117">
        <v>44178</v>
      </c>
      <c r="AM15" s="117">
        <v>9552346</v>
      </c>
      <c r="AN15" s="117">
        <v>2292</v>
      </c>
      <c r="AO15" s="117">
        <v>6574657</v>
      </c>
      <c r="AP15" s="117"/>
      <c r="AQ15" s="117">
        <v>84709</v>
      </c>
      <c r="AR15" s="117"/>
      <c r="AS15" s="117">
        <v>0</v>
      </c>
      <c r="AT15" s="117">
        <v>0</v>
      </c>
      <c r="AU15" s="117"/>
      <c r="AV15" s="117"/>
      <c r="AW15" s="117">
        <v>942098</v>
      </c>
      <c r="AX15" s="117">
        <v>300000</v>
      </c>
      <c r="AY15" s="117"/>
      <c r="AZ15" s="117"/>
      <c r="BA15" s="117"/>
      <c r="BB15" s="117">
        <v>337998</v>
      </c>
      <c r="BC15" s="117"/>
      <c r="BD15" s="117"/>
      <c r="BE15" s="117">
        <v>0</v>
      </c>
      <c r="BF15" s="117"/>
      <c r="BG15" s="117"/>
      <c r="BH15" s="117">
        <v>604100</v>
      </c>
      <c r="BI15" s="117"/>
      <c r="BJ15" s="117">
        <v>7404155</v>
      </c>
      <c r="BK15" s="117">
        <v>742972</v>
      </c>
      <c r="BL15" s="117">
        <v>71717</v>
      </c>
      <c r="BM15" s="117"/>
      <c r="BN15" s="117">
        <v>475</v>
      </c>
      <c r="BO15" s="117">
        <v>8306287</v>
      </c>
      <c r="BP15" s="117"/>
      <c r="BQ15" s="117"/>
      <c r="BR15" s="117">
        <v>86968</v>
      </c>
      <c r="BS15" s="117"/>
      <c r="BT15" s="117"/>
      <c r="BU15" s="117"/>
      <c r="BV15" s="117">
        <v>376</v>
      </c>
      <c r="BW15" s="117">
        <v>3961</v>
      </c>
      <c r="BX15" s="117"/>
      <c r="BY15" s="117">
        <v>3585</v>
      </c>
      <c r="BZ15" s="117">
        <v>9552346</v>
      </c>
      <c r="CA15" s="117">
        <v>100521</v>
      </c>
      <c r="CB15" s="117"/>
      <c r="CC15" s="117">
        <v>7643</v>
      </c>
      <c r="CD15" s="117">
        <v>742972</v>
      </c>
      <c r="CE15" s="117"/>
      <c r="CF15" s="117"/>
      <c r="CG15" s="117"/>
      <c r="CH15" s="117"/>
      <c r="CI15" s="117">
        <v>671734</v>
      </c>
      <c r="CJ15" s="117"/>
      <c r="CK15" s="117">
        <v>910425</v>
      </c>
      <c r="CL15" s="117">
        <v>221714</v>
      </c>
      <c r="CM15" s="117">
        <v>16978</v>
      </c>
      <c r="CN15" s="117">
        <v>135483</v>
      </c>
      <c r="CO15" s="117"/>
      <c r="CP15" s="117"/>
      <c r="CQ15" s="117">
        <v>135483</v>
      </c>
    </row>
    <row r="16" spans="1:95">
      <c r="A16" s="117">
        <v>45291</v>
      </c>
      <c r="B16" s="120">
        <v>6860</v>
      </c>
      <c r="C16" s="121" t="s">
        <v>2485</v>
      </c>
      <c r="D16" s="121">
        <v>3</v>
      </c>
      <c r="E16" s="117">
        <v>107222</v>
      </c>
      <c r="F16" s="117">
        <v>5248</v>
      </c>
      <c r="G16" s="117">
        <v>8353</v>
      </c>
      <c r="H16" s="117">
        <v>38366</v>
      </c>
      <c r="I16" s="117">
        <v>6253</v>
      </c>
      <c r="J16" s="117">
        <v>141624</v>
      </c>
      <c r="K16" s="117">
        <v>251981</v>
      </c>
      <c r="L16" s="117">
        <v>167516</v>
      </c>
      <c r="M16" s="117">
        <v>110272</v>
      </c>
      <c r="N16" s="117">
        <v>21383</v>
      </c>
      <c r="O16" s="117"/>
      <c r="P16" s="117">
        <v>31352</v>
      </c>
      <c r="Q16" s="117">
        <v>110272</v>
      </c>
      <c r="R16" s="117">
        <v>110186</v>
      </c>
      <c r="S16" s="117">
        <v>-86</v>
      </c>
      <c r="T16" s="117">
        <v>146133</v>
      </c>
      <c r="U16" s="117">
        <v>3874</v>
      </c>
      <c r="V16" s="117">
        <v>-5663</v>
      </c>
      <c r="W16" s="117">
        <v>153036</v>
      </c>
      <c r="X16" s="117">
        <v>974</v>
      </c>
      <c r="Y16" s="117">
        <v>224</v>
      </c>
      <c r="Z16" s="117">
        <v>31302</v>
      </c>
      <c r="AA16" s="117">
        <v>22385</v>
      </c>
      <c r="AB16" s="117"/>
      <c r="AC16" s="117">
        <v>53687</v>
      </c>
      <c r="AD16" s="117"/>
      <c r="AE16" s="117"/>
      <c r="AF16" s="117">
        <v>1110881</v>
      </c>
      <c r="AG16" s="117">
        <v>355</v>
      </c>
      <c r="AH16" s="117">
        <v>28449</v>
      </c>
      <c r="AI16" s="117"/>
      <c r="AJ16" s="117">
        <v>1093898</v>
      </c>
      <c r="AK16" s="117">
        <v>3687</v>
      </c>
      <c r="AL16" s="117">
        <v>82758</v>
      </c>
      <c r="AM16" s="117">
        <v>5050860</v>
      </c>
      <c r="AN16" s="117">
        <v>5531</v>
      </c>
      <c r="AO16" s="117">
        <v>1594187</v>
      </c>
      <c r="AP16" s="117"/>
      <c r="AQ16" s="117">
        <v>35494</v>
      </c>
      <c r="AR16" s="117">
        <v>6875</v>
      </c>
      <c r="AS16" s="117">
        <v>-9494</v>
      </c>
      <c r="AT16" s="117"/>
      <c r="AU16" s="117"/>
      <c r="AV16" s="117"/>
      <c r="AW16" s="117">
        <v>731375</v>
      </c>
      <c r="AX16" s="117">
        <v>84670</v>
      </c>
      <c r="AY16" s="117">
        <v>18149</v>
      </c>
      <c r="AZ16" s="117">
        <v>-9494</v>
      </c>
      <c r="BA16" s="117"/>
      <c r="BB16" s="117">
        <v>639563</v>
      </c>
      <c r="BC16" s="117"/>
      <c r="BD16" s="117"/>
      <c r="BE16" s="117">
        <v>68306</v>
      </c>
      <c r="BF16" s="117">
        <v>50157</v>
      </c>
      <c r="BG16" s="117"/>
      <c r="BH16" s="117">
        <v>33000</v>
      </c>
      <c r="BI16" s="117">
        <v>7903</v>
      </c>
      <c r="BJ16" s="117">
        <v>3166237</v>
      </c>
      <c r="BK16" s="117">
        <v>844277</v>
      </c>
      <c r="BL16" s="117"/>
      <c r="BM16" s="117"/>
      <c r="BN16" s="117">
        <v>31</v>
      </c>
      <c r="BO16" s="117">
        <v>4221613</v>
      </c>
      <c r="BP16" s="117">
        <v>79596</v>
      </c>
      <c r="BQ16" s="117"/>
      <c r="BR16" s="117">
        <v>123569</v>
      </c>
      <c r="BS16" s="117"/>
      <c r="BT16" s="117">
        <v>5601</v>
      </c>
      <c r="BU16" s="117"/>
      <c r="BV16" s="117">
        <v>6151</v>
      </c>
      <c r="BW16" s="117">
        <v>13202</v>
      </c>
      <c r="BX16" s="117"/>
      <c r="BY16" s="117">
        <v>1450</v>
      </c>
      <c r="BZ16" s="117">
        <v>5050860</v>
      </c>
      <c r="CA16" s="117">
        <v>190781</v>
      </c>
      <c r="CB16" s="117"/>
      <c r="CC16" s="117"/>
      <c r="CD16" s="117">
        <v>844277</v>
      </c>
      <c r="CE16" s="117"/>
      <c r="CF16" s="117">
        <v>143</v>
      </c>
      <c r="CG16" s="117">
        <v>0.43</v>
      </c>
      <c r="CH16" s="117" t="s">
        <v>2486</v>
      </c>
      <c r="CI16" s="117">
        <v>305863</v>
      </c>
      <c r="CJ16" s="117"/>
      <c r="CK16" s="117">
        <v>674646</v>
      </c>
      <c r="CL16" s="117">
        <v>331565</v>
      </c>
      <c r="CM16" s="117">
        <v>37218</v>
      </c>
      <c r="CN16" s="117"/>
      <c r="CO16" s="117"/>
      <c r="CP16" s="117"/>
      <c r="CQ16" s="117"/>
    </row>
    <row r="17" spans="1:95">
      <c r="A17" s="117">
        <v>45291</v>
      </c>
      <c r="B17" s="120">
        <v>7320</v>
      </c>
      <c r="C17" s="121" t="s">
        <v>2487</v>
      </c>
      <c r="D17" s="121">
        <v>3</v>
      </c>
      <c r="E17" s="117">
        <v>226751</v>
      </c>
      <c r="F17" s="117">
        <v>21480</v>
      </c>
      <c r="G17" s="117">
        <v>13558</v>
      </c>
      <c r="H17" s="117">
        <v>39401</v>
      </c>
      <c r="I17" s="117">
        <v>992</v>
      </c>
      <c r="J17" s="117">
        <v>314527</v>
      </c>
      <c r="K17" s="117">
        <v>616694</v>
      </c>
      <c r="L17" s="117">
        <v>464254</v>
      </c>
      <c r="M17" s="117">
        <v>239374</v>
      </c>
      <c r="N17" s="117">
        <v>68310</v>
      </c>
      <c r="O17" s="117"/>
      <c r="P17" s="117">
        <v>75153</v>
      </c>
      <c r="Q17" s="117"/>
      <c r="R17" s="117"/>
      <c r="S17" s="117"/>
      <c r="T17" s="117">
        <v>395944</v>
      </c>
      <c r="U17" s="117">
        <v>15479</v>
      </c>
      <c r="V17" s="117">
        <v>18799</v>
      </c>
      <c r="W17" s="117">
        <v>310098</v>
      </c>
      <c r="X17" s="117">
        <v>652</v>
      </c>
      <c r="Y17" s="117">
        <v>757</v>
      </c>
      <c r="Z17" s="117">
        <v>66685</v>
      </c>
      <c r="AA17" s="117">
        <v>6945</v>
      </c>
      <c r="AB17" s="117"/>
      <c r="AC17" s="117">
        <v>75557</v>
      </c>
      <c r="AD17" s="117"/>
      <c r="AE17" s="117">
        <v>1927</v>
      </c>
      <c r="AF17" s="117">
        <v>1488373</v>
      </c>
      <c r="AG17" s="117"/>
      <c r="AH17" s="117">
        <v>31589</v>
      </c>
      <c r="AI17" s="117"/>
      <c r="AJ17" s="117">
        <v>3646682</v>
      </c>
      <c r="AK17" s="117">
        <v>13038</v>
      </c>
      <c r="AL17" s="117">
        <v>157573</v>
      </c>
      <c r="AM17" s="117">
        <v>13359785</v>
      </c>
      <c r="AN17" s="117">
        <v>11326</v>
      </c>
      <c r="AO17" s="117">
        <v>4792495</v>
      </c>
      <c r="AP17" s="117"/>
      <c r="AQ17" s="117">
        <v>166594</v>
      </c>
      <c r="AR17" s="117">
        <v>12925</v>
      </c>
      <c r="AS17" s="117">
        <v>10614</v>
      </c>
      <c r="AT17" s="117"/>
      <c r="AU17" s="117"/>
      <c r="AV17" s="117"/>
      <c r="AW17" s="117">
        <v>1611440</v>
      </c>
      <c r="AX17" s="117">
        <v>149164</v>
      </c>
      <c r="AY17" s="117"/>
      <c r="AZ17" s="117">
        <v>10614</v>
      </c>
      <c r="BA17" s="117"/>
      <c r="BB17" s="117">
        <v>1573232</v>
      </c>
      <c r="BC17" s="117"/>
      <c r="BD17" s="117"/>
      <c r="BE17" s="117">
        <v>589</v>
      </c>
      <c r="BF17" s="117">
        <v>589</v>
      </c>
      <c r="BG17" s="117"/>
      <c r="BH17" s="117">
        <v>27000</v>
      </c>
      <c r="BI17" s="117"/>
      <c r="BJ17" s="117">
        <v>8653249</v>
      </c>
      <c r="BK17" s="117">
        <v>2606004</v>
      </c>
      <c r="BL17" s="117"/>
      <c r="BM17" s="117"/>
      <c r="BN17" s="117">
        <v>5685</v>
      </c>
      <c r="BO17" s="117">
        <v>11583165</v>
      </c>
      <c r="BP17" s="117">
        <v>74628</v>
      </c>
      <c r="BQ17" s="117"/>
      <c r="BR17" s="117">
        <v>243600</v>
      </c>
      <c r="BS17" s="117"/>
      <c r="BT17" s="117"/>
      <c r="BU17" s="117"/>
      <c r="BV17" s="117">
        <v>11783</v>
      </c>
      <c r="BW17" s="117">
        <v>16016</v>
      </c>
      <c r="BX17" s="117"/>
      <c r="BY17" s="117">
        <v>4233</v>
      </c>
      <c r="BZ17" s="117">
        <v>13359785</v>
      </c>
      <c r="CA17" s="117">
        <v>350428</v>
      </c>
      <c r="CB17" s="117"/>
      <c r="CC17" s="117">
        <v>7201</v>
      </c>
      <c r="CD17" s="117">
        <v>2606004</v>
      </c>
      <c r="CE17" s="117"/>
      <c r="CF17" s="117">
        <v>107</v>
      </c>
      <c r="CG17" s="117">
        <v>0.4</v>
      </c>
      <c r="CH17" s="117" t="s">
        <v>2488</v>
      </c>
      <c r="CI17" s="117">
        <v>576554</v>
      </c>
      <c r="CJ17" s="117">
        <v>857535</v>
      </c>
      <c r="CK17" s="117">
        <v>2142422</v>
      </c>
      <c r="CL17" s="117">
        <v>618979</v>
      </c>
      <c r="CM17" s="117">
        <v>89354</v>
      </c>
      <c r="CN17" s="117"/>
      <c r="CO17" s="117"/>
      <c r="CP17" s="117"/>
      <c r="CQ17" s="117"/>
    </row>
    <row r="18" spans="1:95">
      <c r="A18" s="117">
        <v>45291</v>
      </c>
      <c r="B18" s="120">
        <v>7500</v>
      </c>
      <c r="C18" s="121" t="s">
        <v>2489</v>
      </c>
      <c r="D18" s="121">
        <v>3</v>
      </c>
      <c r="E18" s="117">
        <v>42299</v>
      </c>
      <c r="F18" s="117">
        <v>1046</v>
      </c>
      <c r="G18" s="117">
        <v>1340</v>
      </c>
      <c r="H18" s="117">
        <v>9537</v>
      </c>
      <c r="I18" s="117"/>
      <c r="J18" s="117">
        <v>43904</v>
      </c>
      <c r="K18" s="117">
        <v>119593</v>
      </c>
      <c r="L18" s="117">
        <v>87641</v>
      </c>
      <c r="M18" s="117">
        <v>33633</v>
      </c>
      <c r="N18" s="117">
        <v>10768</v>
      </c>
      <c r="O18" s="117"/>
      <c r="P18" s="117">
        <v>10271</v>
      </c>
      <c r="Q18" s="117">
        <v>33633</v>
      </c>
      <c r="R18" s="117">
        <v>33633</v>
      </c>
      <c r="S18" s="117"/>
      <c r="T18" s="117">
        <v>76873</v>
      </c>
      <c r="U18" s="117">
        <v>1466</v>
      </c>
      <c r="V18" s="117">
        <v>2277</v>
      </c>
      <c r="W18" s="117">
        <v>81664</v>
      </c>
      <c r="X18" s="117">
        <v>70</v>
      </c>
      <c r="Y18" s="117">
        <v>15</v>
      </c>
      <c r="Z18" s="117">
        <v>6578</v>
      </c>
      <c r="AA18" s="117">
        <v>683</v>
      </c>
      <c r="AB18" s="117"/>
      <c r="AC18" s="117">
        <v>7261</v>
      </c>
      <c r="AD18" s="117"/>
      <c r="AE18" s="117"/>
      <c r="AF18" s="117">
        <v>546216</v>
      </c>
      <c r="AG18" s="117"/>
      <c r="AH18" s="117"/>
      <c r="AI18" s="117"/>
      <c r="AJ18" s="117">
        <v>182000</v>
      </c>
      <c r="AK18" s="117">
        <v>2452</v>
      </c>
      <c r="AL18" s="117">
        <v>9114</v>
      </c>
      <c r="AM18" s="117">
        <v>2054987</v>
      </c>
      <c r="AN18" s="117">
        <v>2543</v>
      </c>
      <c r="AO18" s="117">
        <v>924966</v>
      </c>
      <c r="AP18" s="117"/>
      <c r="AQ18" s="117">
        <v>29613</v>
      </c>
      <c r="AR18" s="117">
        <v>1536</v>
      </c>
      <c r="AS18" s="117">
        <v>0</v>
      </c>
      <c r="AT18" s="117"/>
      <c r="AU18" s="117"/>
      <c r="AV18" s="117"/>
      <c r="AW18" s="117">
        <v>253431</v>
      </c>
      <c r="AX18" s="117">
        <v>19800</v>
      </c>
      <c r="AY18" s="117"/>
      <c r="AZ18" s="117"/>
      <c r="BA18" s="117"/>
      <c r="BB18" s="117">
        <v>204828</v>
      </c>
      <c r="BC18" s="117"/>
      <c r="BD18" s="117"/>
      <c r="BE18" s="117">
        <v>15000</v>
      </c>
      <c r="BF18" s="117">
        <v>15000</v>
      </c>
      <c r="BG18" s="117"/>
      <c r="BH18" s="117">
        <v>33603</v>
      </c>
      <c r="BI18" s="117">
        <v>527</v>
      </c>
      <c r="BJ18" s="117">
        <v>1406003</v>
      </c>
      <c r="BK18" s="117">
        <v>304008</v>
      </c>
      <c r="BL18" s="117"/>
      <c r="BM18" s="117"/>
      <c r="BN18" s="117">
        <v>53</v>
      </c>
      <c r="BO18" s="117">
        <v>1778047</v>
      </c>
      <c r="BP18" s="117"/>
      <c r="BQ18" s="117">
        <v>34884</v>
      </c>
      <c r="BR18" s="117">
        <v>32572</v>
      </c>
      <c r="BS18" s="117"/>
      <c r="BT18" s="117"/>
      <c r="BU18" s="117"/>
      <c r="BV18" s="117">
        <v>2506</v>
      </c>
      <c r="BW18" s="117">
        <v>3708</v>
      </c>
      <c r="BX18" s="117"/>
      <c r="BY18" s="117">
        <v>1202</v>
      </c>
      <c r="BZ18" s="117">
        <v>2054987</v>
      </c>
      <c r="CA18" s="117">
        <v>45278</v>
      </c>
      <c r="CB18" s="117"/>
      <c r="CC18" s="117">
        <v>0</v>
      </c>
      <c r="CD18" s="117">
        <v>304008</v>
      </c>
      <c r="CE18" s="117"/>
      <c r="CF18" s="117"/>
      <c r="CG18" s="117"/>
      <c r="CH18" s="117"/>
      <c r="CI18" s="117">
        <v>74060</v>
      </c>
      <c r="CJ18" s="117">
        <v>97163</v>
      </c>
      <c r="CK18" s="117">
        <v>396271</v>
      </c>
      <c r="CL18" s="117">
        <v>154997</v>
      </c>
      <c r="CM18" s="117">
        <v>70052</v>
      </c>
      <c r="CN18" s="117">
        <v>0</v>
      </c>
      <c r="CO18" s="117"/>
      <c r="CP18" s="117"/>
      <c r="CQ18" s="117"/>
    </row>
    <row r="19" spans="1:95">
      <c r="A19" s="117">
        <v>45291</v>
      </c>
      <c r="B19" s="120">
        <v>7570</v>
      </c>
      <c r="C19" s="121" t="s">
        <v>2490</v>
      </c>
      <c r="D19" s="121">
        <v>3</v>
      </c>
      <c r="E19" s="117">
        <v>24730</v>
      </c>
      <c r="F19" s="117">
        <v>3104</v>
      </c>
      <c r="G19" s="117">
        <v>0</v>
      </c>
      <c r="H19" s="117">
        <v>16847</v>
      </c>
      <c r="I19" s="117">
        <v>0</v>
      </c>
      <c r="J19" s="117">
        <v>35011</v>
      </c>
      <c r="K19" s="117">
        <v>93007</v>
      </c>
      <c r="L19" s="117">
        <v>79495</v>
      </c>
      <c r="M19" s="117">
        <v>26232</v>
      </c>
      <c r="N19" s="117">
        <v>8260</v>
      </c>
      <c r="O19" s="117">
        <v>0</v>
      </c>
      <c r="P19" s="117">
        <v>8779</v>
      </c>
      <c r="Q19" s="117">
        <v>26232</v>
      </c>
      <c r="R19" s="117">
        <v>26232</v>
      </c>
      <c r="S19" s="117">
        <v>0</v>
      </c>
      <c r="T19" s="117">
        <v>71235</v>
      </c>
      <c r="U19" s="117">
        <v>146</v>
      </c>
      <c r="V19" s="117">
        <v>913</v>
      </c>
      <c r="W19" s="117">
        <v>73915</v>
      </c>
      <c r="X19" s="117">
        <v>0</v>
      </c>
      <c r="Y19" s="117">
        <v>15</v>
      </c>
      <c r="Z19" s="117"/>
      <c r="AA19" s="117"/>
      <c r="AB19" s="117"/>
      <c r="AC19" s="117"/>
      <c r="AD19" s="117"/>
      <c r="AE19" s="117"/>
      <c r="AF19" s="117">
        <v>239629</v>
      </c>
      <c r="AG19" s="117"/>
      <c r="AH19" s="117"/>
      <c r="AI19" s="117"/>
      <c r="AJ19" s="117">
        <v>444709</v>
      </c>
      <c r="AK19" s="117">
        <v>0</v>
      </c>
      <c r="AL19" s="117">
        <v>18669</v>
      </c>
      <c r="AM19" s="117">
        <v>2022453</v>
      </c>
      <c r="AN19" s="117">
        <v>3379</v>
      </c>
      <c r="AO19" s="117">
        <v>1096064</v>
      </c>
      <c r="AP19" s="117">
        <v>0</v>
      </c>
      <c r="AQ19" s="117">
        <v>26534</v>
      </c>
      <c r="AR19" s="117"/>
      <c r="AS19" s="117"/>
      <c r="AT19" s="117"/>
      <c r="AU19" s="117"/>
      <c r="AV19" s="117"/>
      <c r="AW19" s="117">
        <v>323585</v>
      </c>
      <c r="AX19" s="117">
        <v>0</v>
      </c>
      <c r="AY19" s="117"/>
      <c r="AZ19" s="117"/>
      <c r="BA19" s="117">
        <v>45000</v>
      </c>
      <c r="BB19" s="117">
        <v>213585</v>
      </c>
      <c r="BC19" s="117"/>
      <c r="BD19" s="117"/>
      <c r="BE19" s="117"/>
      <c r="BF19" s="117"/>
      <c r="BG19" s="117"/>
      <c r="BH19" s="117">
        <v>65000</v>
      </c>
      <c r="BI19" s="117">
        <v>5715</v>
      </c>
      <c r="BJ19" s="117">
        <v>1485640</v>
      </c>
      <c r="BK19" s="117">
        <v>191841</v>
      </c>
      <c r="BL19" s="117">
        <v>10545</v>
      </c>
      <c r="BM19" s="117"/>
      <c r="BN19" s="117">
        <v>1</v>
      </c>
      <c r="BO19" s="117">
        <v>1698500</v>
      </c>
      <c r="BP19" s="117"/>
      <c r="BQ19" s="117"/>
      <c r="BR19" s="117">
        <v>4758</v>
      </c>
      <c r="BS19" s="117"/>
      <c r="BT19" s="117"/>
      <c r="BU19" s="117"/>
      <c r="BV19" s="117">
        <v>258</v>
      </c>
      <c r="BW19" s="117">
        <v>368</v>
      </c>
      <c r="BX19" s="117"/>
      <c r="BY19" s="117">
        <v>110</v>
      </c>
      <c r="BZ19" s="117">
        <v>2022453</v>
      </c>
      <c r="CA19" s="117">
        <v>1628</v>
      </c>
      <c r="CB19" s="117"/>
      <c r="CC19" s="117"/>
      <c r="CD19" s="117">
        <v>191841</v>
      </c>
      <c r="CE19" s="117"/>
      <c r="CF19" s="117"/>
      <c r="CG19" s="117"/>
      <c r="CH19" s="117"/>
      <c r="CI19" s="117"/>
      <c r="CJ19" s="117">
        <v>28834</v>
      </c>
      <c r="CK19" s="117">
        <v>171700</v>
      </c>
      <c r="CL19" s="117"/>
      <c r="CM19" s="117">
        <v>142866</v>
      </c>
      <c r="CN19" s="117">
        <v>6677</v>
      </c>
      <c r="CO19" s="117"/>
      <c r="CP19" s="117"/>
      <c r="CQ19" s="117">
        <v>6677</v>
      </c>
    </row>
    <row r="20" spans="1:95">
      <c r="A20" s="117">
        <v>45291</v>
      </c>
      <c r="B20" s="120">
        <v>7670</v>
      </c>
      <c r="C20" s="121" t="s">
        <v>2491</v>
      </c>
      <c r="D20" s="121">
        <v>2</v>
      </c>
      <c r="E20" s="117">
        <v>1029411</v>
      </c>
      <c r="F20" s="117">
        <v>93419</v>
      </c>
      <c r="G20" s="117">
        <v>33377</v>
      </c>
      <c r="H20" s="117">
        <v>253354</v>
      </c>
      <c r="I20" s="117">
        <v>84</v>
      </c>
      <c r="J20" s="117">
        <v>2836671</v>
      </c>
      <c r="K20" s="117">
        <v>3565738</v>
      </c>
      <c r="L20" s="117">
        <v>3325508</v>
      </c>
      <c r="M20" s="117">
        <v>2155222</v>
      </c>
      <c r="N20" s="117">
        <v>785976</v>
      </c>
      <c r="O20" s="117"/>
      <c r="P20" s="117">
        <v>681449</v>
      </c>
      <c r="Q20" s="117">
        <v>2155223</v>
      </c>
      <c r="R20" s="117">
        <v>2155223</v>
      </c>
      <c r="S20" s="117"/>
      <c r="T20" s="117">
        <v>2539532</v>
      </c>
      <c r="U20" s="117">
        <v>90214</v>
      </c>
      <c r="V20" s="117">
        <v>5792</v>
      </c>
      <c r="W20" s="117">
        <v>939121</v>
      </c>
      <c r="X20" s="117">
        <v>5829</v>
      </c>
      <c r="Y20" s="117">
        <v>10044</v>
      </c>
      <c r="Z20" s="117">
        <v>194684</v>
      </c>
      <c r="AA20" s="117">
        <v>15680</v>
      </c>
      <c r="AB20" s="117"/>
      <c r="AC20" s="117">
        <v>214031</v>
      </c>
      <c r="AD20" s="117">
        <v>1012161</v>
      </c>
      <c r="AE20" s="117">
        <v>3667</v>
      </c>
      <c r="AF20" s="117">
        <v>4913795</v>
      </c>
      <c r="AG20" s="117">
        <v>485</v>
      </c>
      <c r="AH20" s="117">
        <v>12063</v>
      </c>
      <c r="AI20" s="117"/>
      <c r="AJ20" s="117">
        <v>8126555</v>
      </c>
      <c r="AK20" s="117">
        <v>18326</v>
      </c>
      <c r="AL20" s="117">
        <v>243490</v>
      </c>
      <c r="AM20" s="117">
        <v>73519640</v>
      </c>
      <c r="AN20" s="117">
        <v>20006</v>
      </c>
      <c r="AO20" s="117">
        <v>50880954</v>
      </c>
      <c r="AP20" s="117"/>
      <c r="AQ20" s="117">
        <v>702187</v>
      </c>
      <c r="AR20" s="117">
        <v>16140</v>
      </c>
      <c r="AS20" s="117"/>
      <c r="AT20" s="117"/>
      <c r="AU20" s="117"/>
      <c r="AV20" s="117"/>
      <c r="AW20" s="117">
        <v>10451204</v>
      </c>
      <c r="AX20" s="117">
        <v>2039110</v>
      </c>
      <c r="AY20" s="117">
        <v>475</v>
      </c>
      <c r="AZ20" s="117"/>
      <c r="BA20" s="117"/>
      <c r="BB20" s="117">
        <v>10423238</v>
      </c>
      <c r="BC20" s="117"/>
      <c r="BD20" s="117"/>
      <c r="BE20" s="117">
        <v>475</v>
      </c>
      <c r="BF20" s="117"/>
      <c r="BG20" s="117"/>
      <c r="BH20" s="117">
        <v>27491</v>
      </c>
      <c r="BI20" s="117"/>
      <c r="BJ20" s="117">
        <v>46781095</v>
      </c>
      <c r="BK20" s="117">
        <v>5845400</v>
      </c>
      <c r="BL20" s="117">
        <v>2209887</v>
      </c>
      <c r="BM20" s="117"/>
      <c r="BN20" s="117">
        <v>240</v>
      </c>
      <c r="BO20" s="117">
        <v>60942653</v>
      </c>
      <c r="BP20" s="117">
        <v>5063778</v>
      </c>
      <c r="BQ20" s="117"/>
      <c r="BR20" s="117">
        <v>1042253</v>
      </c>
      <c r="BS20" s="117"/>
      <c r="BT20" s="117"/>
      <c r="BU20" s="117"/>
      <c r="BV20" s="117">
        <v>60025</v>
      </c>
      <c r="BW20" s="117">
        <v>86673</v>
      </c>
      <c r="BX20" s="117"/>
      <c r="BY20" s="117">
        <v>26648</v>
      </c>
      <c r="BZ20" s="117">
        <v>73519640</v>
      </c>
      <c r="CA20" s="117">
        <v>1470945</v>
      </c>
      <c r="CB20" s="117">
        <v>350</v>
      </c>
      <c r="CC20" s="117">
        <v>42753</v>
      </c>
      <c r="CD20" s="117">
        <v>5845399</v>
      </c>
      <c r="CE20" s="117"/>
      <c r="CF20" s="117">
        <v>759</v>
      </c>
      <c r="CG20" s="117">
        <v>2.76</v>
      </c>
      <c r="CH20" s="117" t="s">
        <v>2555</v>
      </c>
      <c r="CI20" s="117">
        <v>2038132</v>
      </c>
      <c r="CJ20" s="117">
        <v>1863058</v>
      </c>
      <c r="CK20" s="117">
        <v>6358961</v>
      </c>
      <c r="CL20" s="117">
        <v>1821326</v>
      </c>
      <c r="CM20" s="117">
        <v>636445</v>
      </c>
      <c r="CN20" s="117">
        <v>328148</v>
      </c>
      <c r="CO20" s="117">
        <v>328148</v>
      </c>
      <c r="CP20" s="117"/>
      <c r="CQ20" s="117"/>
    </row>
    <row r="21" spans="1:95">
      <c r="A21" s="117">
        <v>45291</v>
      </c>
      <c r="B21" s="120">
        <v>7730</v>
      </c>
      <c r="C21" s="121" t="s">
        <v>2492</v>
      </c>
      <c r="D21" s="121">
        <v>1</v>
      </c>
      <c r="E21" s="117">
        <v>644019</v>
      </c>
      <c r="F21" s="117">
        <v>48340</v>
      </c>
      <c r="G21" s="117">
        <v>52399</v>
      </c>
      <c r="H21" s="117">
        <v>287117</v>
      </c>
      <c r="I21" s="117">
        <v>-29000</v>
      </c>
      <c r="J21" s="117">
        <v>1377696</v>
      </c>
      <c r="K21" s="117">
        <v>1886584</v>
      </c>
      <c r="L21" s="117">
        <v>1518129</v>
      </c>
      <c r="M21" s="117">
        <v>1035396</v>
      </c>
      <c r="N21" s="117">
        <v>251932</v>
      </c>
      <c r="O21" s="117"/>
      <c r="P21" s="117">
        <v>342300</v>
      </c>
      <c r="Q21" s="117">
        <v>1035396</v>
      </c>
      <c r="R21" s="117">
        <v>1029014</v>
      </c>
      <c r="S21" s="117">
        <v>-6382</v>
      </c>
      <c r="T21" s="117">
        <v>1266197</v>
      </c>
      <c r="U21" s="117">
        <v>24708</v>
      </c>
      <c r="V21" s="117">
        <v>-208093</v>
      </c>
      <c r="W21" s="117">
        <v>921486</v>
      </c>
      <c r="X21" s="117">
        <v>8241</v>
      </c>
      <c r="Y21" s="117">
        <v>9453</v>
      </c>
      <c r="Z21" s="117">
        <v>217632</v>
      </c>
      <c r="AA21" s="117">
        <v>73041</v>
      </c>
      <c r="AB21" s="117"/>
      <c r="AC21" s="117">
        <v>301951</v>
      </c>
      <c r="AD21" s="117">
        <v>80979</v>
      </c>
      <c r="AE21" s="117">
        <v>11278</v>
      </c>
      <c r="AF21" s="117">
        <v>3209926</v>
      </c>
      <c r="AG21" s="117">
        <v>100220</v>
      </c>
      <c r="AH21" s="117"/>
      <c r="AI21" s="117"/>
      <c r="AJ21" s="117">
        <v>11301553</v>
      </c>
      <c r="AK21" s="117">
        <v>36019</v>
      </c>
      <c r="AL21" s="117">
        <v>135082</v>
      </c>
      <c r="AM21" s="117">
        <v>44437318</v>
      </c>
      <c r="AN21" s="117">
        <v>0</v>
      </c>
      <c r="AO21" s="117">
        <v>18527958</v>
      </c>
      <c r="AP21" s="117"/>
      <c r="AQ21" s="117">
        <v>614821</v>
      </c>
      <c r="AR21" s="117">
        <v>7954</v>
      </c>
      <c r="AS21" s="117">
        <v>39380</v>
      </c>
      <c r="AT21" s="117"/>
      <c r="AU21" s="117"/>
      <c r="AV21" s="117"/>
      <c r="AW21" s="117">
        <v>6958752</v>
      </c>
      <c r="AX21" s="117">
        <v>599842</v>
      </c>
      <c r="AY21" s="117">
        <v>0</v>
      </c>
      <c r="AZ21" s="117">
        <v>39380</v>
      </c>
      <c r="BA21" s="117">
        <v>599492</v>
      </c>
      <c r="BB21" s="117">
        <v>3341397</v>
      </c>
      <c r="BC21" s="117"/>
      <c r="BD21" s="117">
        <v>1254241</v>
      </c>
      <c r="BE21" s="117">
        <v>1744909</v>
      </c>
      <c r="BF21" s="117">
        <v>490668</v>
      </c>
      <c r="BG21" s="117"/>
      <c r="BH21" s="117">
        <v>1233574</v>
      </c>
      <c r="BI21" s="117"/>
      <c r="BJ21" s="117">
        <v>25119576</v>
      </c>
      <c r="BK21" s="117">
        <v>8748245</v>
      </c>
      <c r="BL21" s="117">
        <v>1407023</v>
      </c>
      <c r="BM21" s="117"/>
      <c r="BN21" s="117">
        <v>4835</v>
      </c>
      <c r="BO21" s="117">
        <v>36658511</v>
      </c>
      <c r="BP21" s="117">
        <v>319491</v>
      </c>
      <c r="BQ21" s="117"/>
      <c r="BR21" s="117">
        <v>1059341</v>
      </c>
      <c r="BS21" s="117"/>
      <c r="BT21" s="117">
        <v>14570</v>
      </c>
      <c r="BU21" s="117"/>
      <c r="BV21" s="117">
        <v>15988</v>
      </c>
      <c r="BW21" s="117">
        <v>220213</v>
      </c>
      <c r="BX21" s="117">
        <v>136394</v>
      </c>
      <c r="BY21" s="117">
        <v>53261</v>
      </c>
      <c r="BZ21" s="117">
        <v>44437318</v>
      </c>
      <c r="CA21" s="117">
        <v>1334611</v>
      </c>
      <c r="CB21" s="117">
        <v>34050</v>
      </c>
      <c r="CC21" s="117">
        <v>3949</v>
      </c>
      <c r="CD21" s="117">
        <v>8748245</v>
      </c>
      <c r="CE21" s="117"/>
      <c r="CF21" s="117">
        <v>173</v>
      </c>
      <c r="CG21" s="117">
        <v>0.01</v>
      </c>
      <c r="CH21" s="117" t="s">
        <v>2493</v>
      </c>
      <c r="CI21" s="117">
        <v>784807</v>
      </c>
      <c r="CJ21" s="117">
        <v>807558</v>
      </c>
      <c r="CK21" s="117">
        <v>5741224</v>
      </c>
      <c r="CL21" s="117">
        <v>2644546</v>
      </c>
      <c r="CM21" s="117">
        <v>1504313</v>
      </c>
      <c r="CN21" s="117">
        <v>78270</v>
      </c>
      <c r="CO21" s="117">
        <v>54845</v>
      </c>
      <c r="CP21" s="117"/>
      <c r="CQ21" s="117">
        <v>23425</v>
      </c>
    </row>
    <row r="22" spans="1:95">
      <c r="A22" s="117">
        <v>45291</v>
      </c>
      <c r="B22" s="120">
        <v>7780</v>
      </c>
      <c r="C22" s="121" t="s">
        <v>2494</v>
      </c>
      <c r="D22" s="121">
        <v>3</v>
      </c>
      <c r="E22" s="117">
        <v>188614</v>
      </c>
      <c r="F22" s="117">
        <v>3988</v>
      </c>
      <c r="G22" s="117">
        <v>15333</v>
      </c>
      <c r="H22" s="117">
        <v>47177</v>
      </c>
      <c r="I22" s="117"/>
      <c r="J22" s="117">
        <v>344110</v>
      </c>
      <c r="K22" s="117">
        <v>593535</v>
      </c>
      <c r="L22" s="117">
        <v>462134</v>
      </c>
      <c r="M22" s="117">
        <v>257978</v>
      </c>
      <c r="N22" s="117">
        <v>58828</v>
      </c>
      <c r="O22" s="117"/>
      <c r="P22" s="117">
        <v>86132</v>
      </c>
      <c r="Q22" s="117">
        <v>257978</v>
      </c>
      <c r="R22" s="117">
        <v>257978</v>
      </c>
      <c r="S22" s="117"/>
      <c r="T22" s="117">
        <v>403306</v>
      </c>
      <c r="U22" s="117">
        <v>5603</v>
      </c>
      <c r="V22" s="117">
        <v>27638</v>
      </c>
      <c r="W22" s="117">
        <v>255532</v>
      </c>
      <c r="X22" s="117">
        <v>2525</v>
      </c>
      <c r="Y22" s="117">
        <v>624</v>
      </c>
      <c r="Z22" s="117">
        <v>55250</v>
      </c>
      <c r="AA22" s="117">
        <v>19284</v>
      </c>
      <c r="AB22" s="117"/>
      <c r="AC22" s="117">
        <v>77553</v>
      </c>
      <c r="AD22" s="117"/>
      <c r="AE22" s="117">
        <v>3019</v>
      </c>
      <c r="AF22" s="117">
        <v>2345718</v>
      </c>
      <c r="AG22" s="117"/>
      <c r="AH22" s="117"/>
      <c r="AI22" s="117"/>
      <c r="AJ22" s="117">
        <v>752038</v>
      </c>
      <c r="AK22" s="117">
        <v>588</v>
      </c>
      <c r="AL22" s="117">
        <v>60630</v>
      </c>
      <c r="AM22" s="117">
        <v>11966911</v>
      </c>
      <c r="AN22" s="117"/>
      <c r="AO22" s="117">
        <v>6726329</v>
      </c>
      <c r="AP22" s="117"/>
      <c r="AQ22" s="117">
        <v>113926</v>
      </c>
      <c r="AR22" s="117">
        <v>6532</v>
      </c>
      <c r="AS22" s="117"/>
      <c r="AT22" s="117"/>
      <c r="AU22" s="117"/>
      <c r="AV22" s="117"/>
      <c r="AW22" s="117">
        <v>1586065</v>
      </c>
      <c r="AX22" s="117">
        <v>99335</v>
      </c>
      <c r="AY22" s="117"/>
      <c r="AZ22" s="117"/>
      <c r="BA22" s="117"/>
      <c r="BB22" s="117">
        <v>1332117</v>
      </c>
      <c r="BC22" s="117"/>
      <c r="BD22" s="117"/>
      <c r="BE22" s="117">
        <v>61148</v>
      </c>
      <c r="BF22" s="117">
        <v>61148</v>
      </c>
      <c r="BG22" s="117"/>
      <c r="BH22" s="117">
        <v>192800</v>
      </c>
      <c r="BI22" s="117"/>
      <c r="BJ22" s="117">
        <v>8284257</v>
      </c>
      <c r="BK22" s="117">
        <v>1592836</v>
      </c>
      <c r="BL22" s="117">
        <v>2385</v>
      </c>
      <c r="BM22" s="117"/>
      <c r="BN22" s="117">
        <v>296</v>
      </c>
      <c r="BO22" s="117">
        <v>10262665</v>
      </c>
      <c r="BP22" s="117"/>
      <c r="BQ22" s="117"/>
      <c r="BR22" s="117">
        <v>382891</v>
      </c>
      <c r="BS22" s="117"/>
      <c r="BT22" s="117"/>
      <c r="BU22" s="117"/>
      <c r="BV22" s="117">
        <v>13416</v>
      </c>
      <c r="BW22" s="117">
        <v>18846</v>
      </c>
      <c r="BX22" s="117">
        <v>5430</v>
      </c>
      <c r="BY22" s="117"/>
      <c r="BZ22" s="117">
        <v>11966911</v>
      </c>
      <c r="CA22" s="117">
        <v>283275</v>
      </c>
      <c r="CB22" s="117"/>
      <c r="CC22" s="117">
        <v>7486</v>
      </c>
      <c r="CD22" s="117">
        <v>1592836</v>
      </c>
      <c r="CE22" s="117"/>
      <c r="CF22" s="117">
        <v>-129</v>
      </c>
      <c r="CG22" s="117">
        <v>-7.0000000000000007E-2</v>
      </c>
      <c r="CH22" s="117" t="s">
        <v>2556</v>
      </c>
      <c r="CI22" s="117">
        <v>384934</v>
      </c>
      <c r="CJ22" s="117">
        <v>562309</v>
      </c>
      <c r="CK22" s="117">
        <v>1857418</v>
      </c>
      <c r="CL22" s="117">
        <v>753010</v>
      </c>
      <c r="CM22" s="117">
        <v>157165</v>
      </c>
      <c r="CN22" s="117">
        <v>437263</v>
      </c>
      <c r="CO22" s="117">
        <v>437263</v>
      </c>
      <c r="CP22" s="117"/>
      <c r="CQ22" s="117"/>
    </row>
    <row r="23" spans="1:95">
      <c r="A23" s="117">
        <v>45291</v>
      </c>
      <c r="B23" s="120">
        <v>7858</v>
      </c>
      <c r="C23" s="121" t="s">
        <v>2495</v>
      </c>
      <c r="D23" s="121">
        <v>1</v>
      </c>
      <c r="E23" s="117">
        <v>3178251</v>
      </c>
      <c r="F23" s="117">
        <v>220312</v>
      </c>
      <c r="G23" s="117">
        <v>194190</v>
      </c>
      <c r="H23" s="117">
        <v>1343525</v>
      </c>
      <c r="I23" s="117">
        <v>2541656</v>
      </c>
      <c r="J23" s="117">
        <v>7115121</v>
      </c>
      <c r="K23" s="117">
        <v>8838118</v>
      </c>
      <c r="L23" s="117">
        <v>13830668</v>
      </c>
      <c r="M23" s="117">
        <v>5904056</v>
      </c>
      <c r="N23" s="117">
        <v>8015912</v>
      </c>
      <c r="O23" s="117">
        <v>0</v>
      </c>
      <c r="P23" s="117">
        <v>1211065</v>
      </c>
      <c r="Q23" s="117">
        <v>5904056</v>
      </c>
      <c r="R23" s="117">
        <v>5931511</v>
      </c>
      <c r="S23" s="117">
        <v>27455</v>
      </c>
      <c r="T23" s="117">
        <v>5814756</v>
      </c>
      <c r="U23" s="117">
        <v>65423</v>
      </c>
      <c r="V23" s="117">
        <v>91332</v>
      </c>
      <c r="W23" s="117">
        <v>5740418</v>
      </c>
      <c r="X23" s="117">
        <v>470518</v>
      </c>
      <c r="Y23" s="117">
        <v>52756</v>
      </c>
      <c r="Z23" s="117">
        <v>1565935</v>
      </c>
      <c r="AA23" s="117">
        <v>265151</v>
      </c>
      <c r="AB23" s="117">
        <v>0</v>
      </c>
      <c r="AC23" s="117">
        <v>1831086</v>
      </c>
      <c r="AD23" s="117">
        <v>3393677</v>
      </c>
      <c r="AE23" s="117">
        <v>0</v>
      </c>
      <c r="AF23" s="117">
        <v>67419733</v>
      </c>
      <c r="AG23" s="117">
        <v>179306</v>
      </c>
      <c r="AH23" s="117">
        <v>26898891</v>
      </c>
      <c r="AI23" s="117">
        <v>37618877</v>
      </c>
      <c r="AJ23" s="117">
        <v>50409182</v>
      </c>
      <c r="AK23" s="117">
        <v>113219</v>
      </c>
      <c r="AL23" s="117">
        <v>4833395</v>
      </c>
      <c r="AM23" s="117">
        <v>429114211</v>
      </c>
      <c r="AN23" s="117">
        <v>0</v>
      </c>
      <c r="AO23" s="117">
        <v>203008754</v>
      </c>
      <c r="AP23" s="117">
        <v>2523211</v>
      </c>
      <c r="AQ23" s="117">
        <v>20518910</v>
      </c>
      <c r="AR23" s="117">
        <v>87940</v>
      </c>
      <c r="AS23" s="117">
        <v>163891</v>
      </c>
      <c r="AT23" s="117">
        <v>0</v>
      </c>
      <c r="AU23" s="117">
        <v>0</v>
      </c>
      <c r="AV23" s="117">
        <v>0</v>
      </c>
      <c r="AW23" s="117">
        <v>45885900</v>
      </c>
      <c r="AX23" s="117">
        <v>6142522</v>
      </c>
      <c r="AY23" s="117">
        <v>12184851</v>
      </c>
      <c r="AZ23" s="117">
        <v>163891</v>
      </c>
      <c r="BA23" s="117">
        <v>0</v>
      </c>
      <c r="BB23" s="117">
        <v>29581222</v>
      </c>
      <c r="BC23" s="117">
        <v>0</v>
      </c>
      <c r="BD23" s="117">
        <v>0</v>
      </c>
      <c r="BE23" s="117">
        <v>15498066</v>
      </c>
      <c r="BF23" s="117">
        <v>3313215</v>
      </c>
      <c r="BG23" s="117">
        <v>0</v>
      </c>
      <c r="BH23" s="117">
        <v>642721</v>
      </c>
      <c r="BI23" s="117">
        <v>4312</v>
      </c>
      <c r="BJ23" s="117">
        <v>209852139</v>
      </c>
      <c r="BK23" s="117">
        <v>7515926</v>
      </c>
      <c r="BL23" s="117">
        <v>31498184</v>
      </c>
      <c r="BM23" s="117">
        <v>0</v>
      </c>
      <c r="BN23" s="117">
        <v>20008</v>
      </c>
      <c r="BO23" s="117">
        <v>375909463</v>
      </c>
      <c r="BP23" s="117">
        <v>93748080</v>
      </c>
      <c r="BQ23" s="117">
        <v>0</v>
      </c>
      <c r="BR23" s="117">
        <v>33270814</v>
      </c>
      <c r="BS23" s="117">
        <v>0</v>
      </c>
      <c r="BT23" s="117">
        <v>462317</v>
      </c>
      <c r="BU23" s="117">
        <v>0</v>
      </c>
      <c r="BV23" s="117">
        <v>219899</v>
      </c>
      <c r="BW23" s="117">
        <v>1176326</v>
      </c>
      <c r="BX23" s="117">
        <v>189752</v>
      </c>
      <c r="BY23" s="117">
        <v>304358</v>
      </c>
      <c r="BZ23" s="117">
        <v>429114211</v>
      </c>
      <c r="CA23" s="117">
        <v>2236163</v>
      </c>
      <c r="CB23" s="117">
        <v>40163</v>
      </c>
      <c r="CC23" s="117">
        <v>558155</v>
      </c>
      <c r="CD23" s="117">
        <v>7443549</v>
      </c>
      <c r="CE23" s="117">
        <v>0</v>
      </c>
      <c r="CF23" s="117">
        <v>0</v>
      </c>
      <c r="CG23" s="117">
        <v>0.03</v>
      </c>
      <c r="CH23" s="117" t="s">
        <v>2557</v>
      </c>
      <c r="CI23" s="117">
        <v>9381419</v>
      </c>
      <c r="CJ23" s="117">
        <v>341254</v>
      </c>
      <c r="CK23" s="117">
        <v>15503218</v>
      </c>
      <c r="CL23" s="117">
        <v>650035</v>
      </c>
      <c r="CM23" s="117">
        <v>5130510</v>
      </c>
      <c r="CN23" s="117">
        <v>7953672</v>
      </c>
      <c r="CO23" s="117">
        <v>7938000</v>
      </c>
      <c r="CP23" s="117">
        <v>0</v>
      </c>
      <c r="CQ23" s="117">
        <v>15672</v>
      </c>
    </row>
    <row r="24" spans="1:95">
      <c r="A24" s="117">
        <v>45291</v>
      </c>
      <c r="B24" s="120">
        <v>7930</v>
      </c>
      <c r="C24" s="121" t="s">
        <v>2496</v>
      </c>
      <c r="D24" s="121">
        <v>3</v>
      </c>
      <c r="E24" s="117">
        <v>93133</v>
      </c>
      <c r="F24" s="117">
        <v>5893</v>
      </c>
      <c r="G24" s="117">
        <v>1723</v>
      </c>
      <c r="H24" s="117">
        <v>47784</v>
      </c>
      <c r="I24" s="117"/>
      <c r="J24" s="117">
        <v>190990</v>
      </c>
      <c r="K24" s="117">
        <v>302618</v>
      </c>
      <c r="L24" s="117">
        <v>230282</v>
      </c>
      <c r="M24" s="117">
        <v>146881</v>
      </c>
      <c r="N24" s="117">
        <v>19740</v>
      </c>
      <c r="O24" s="117"/>
      <c r="P24" s="117">
        <v>44109</v>
      </c>
      <c r="Q24" s="117"/>
      <c r="R24" s="117"/>
      <c r="S24" s="117"/>
      <c r="T24" s="117">
        <v>210542</v>
      </c>
      <c r="U24" s="117">
        <v>4836</v>
      </c>
      <c r="V24" s="117">
        <v>17339</v>
      </c>
      <c r="W24" s="117">
        <v>141711</v>
      </c>
      <c r="X24" s="117">
        <v>1361</v>
      </c>
      <c r="Y24" s="117"/>
      <c r="Z24" s="117">
        <v>29909</v>
      </c>
      <c r="AA24" s="117">
        <v>3186</v>
      </c>
      <c r="AB24" s="117"/>
      <c r="AC24" s="117">
        <v>38511</v>
      </c>
      <c r="AD24" s="117"/>
      <c r="AE24" s="117">
        <v>5416</v>
      </c>
      <c r="AF24" s="117">
        <v>1067791</v>
      </c>
      <c r="AG24" s="117"/>
      <c r="AH24" s="117"/>
      <c r="AI24" s="117"/>
      <c r="AJ24" s="117">
        <v>1567924</v>
      </c>
      <c r="AK24" s="117">
        <v>2851</v>
      </c>
      <c r="AL24" s="117">
        <v>28646</v>
      </c>
      <c r="AM24" s="117">
        <v>5938425</v>
      </c>
      <c r="AN24" s="117">
        <v>2356</v>
      </c>
      <c r="AO24" s="117">
        <v>2343762</v>
      </c>
      <c r="AP24" s="117"/>
      <c r="AQ24" s="117">
        <v>56471</v>
      </c>
      <c r="AR24" s="117">
        <v>3598</v>
      </c>
      <c r="AS24" s="117">
        <v>1942</v>
      </c>
      <c r="AT24" s="117"/>
      <c r="AU24" s="117"/>
      <c r="AV24" s="117"/>
      <c r="AW24" s="117">
        <v>958211</v>
      </c>
      <c r="AX24" s="117"/>
      <c r="AY24" s="117"/>
      <c r="AZ24" s="117">
        <v>1942</v>
      </c>
      <c r="BA24" s="117"/>
      <c r="BB24" s="117">
        <v>939449</v>
      </c>
      <c r="BC24" s="117"/>
      <c r="BD24" s="117"/>
      <c r="BE24" s="117"/>
      <c r="BF24" s="117"/>
      <c r="BG24" s="117"/>
      <c r="BH24" s="117">
        <v>16820</v>
      </c>
      <c r="BI24" s="117">
        <v>1975</v>
      </c>
      <c r="BJ24" s="117">
        <v>4179436</v>
      </c>
      <c r="BK24" s="117">
        <v>613162</v>
      </c>
      <c r="BL24" s="117">
        <v>40176</v>
      </c>
      <c r="BM24" s="117"/>
      <c r="BN24" s="117">
        <v>41</v>
      </c>
      <c r="BO24" s="117">
        <v>4976279</v>
      </c>
      <c r="BP24" s="117"/>
      <c r="BQ24" s="117"/>
      <c r="BR24" s="117">
        <v>141489</v>
      </c>
      <c r="BS24" s="117"/>
      <c r="BT24" s="117"/>
      <c r="BU24" s="117"/>
      <c r="BV24" s="117">
        <v>2479</v>
      </c>
      <c r="BW24" s="117">
        <v>3935</v>
      </c>
      <c r="BX24" s="117"/>
      <c r="BY24" s="117">
        <v>1456</v>
      </c>
      <c r="BZ24" s="117">
        <v>5938425</v>
      </c>
      <c r="CA24" s="117">
        <v>210504</v>
      </c>
      <c r="CB24" s="117"/>
      <c r="CC24" s="117">
        <v>2849</v>
      </c>
      <c r="CD24" s="117">
        <v>613162</v>
      </c>
      <c r="CE24" s="117"/>
      <c r="CF24" s="117"/>
      <c r="CG24" s="117"/>
      <c r="CH24" s="117"/>
      <c r="CI24" s="117">
        <v>351117</v>
      </c>
      <c r="CJ24" s="117">
        <v>11294</v>
      </c>
      <c r="CK24" s="117">
        <v>687839</v>
      </c>
      <c r="CL24" s="117">
        <v>255469</v>
      </c>
      <c r="CM24" s="117">
        <v>69959</v>
      </c>
      <c r="CN24" s="117"/>
      <c r="CO24" s="117"/>
      <c r="CP24" s="117"/>
      <c r="CQ24" s="117"/>
    </row>
    <row r="25" spans="1:95">
      <c r="A25" s="117">
        <v>45291</v>
      </c>
      <c r="B25" s="120">
        <v>8079</v>
      </c>
      <c r="C25" s="121" t="s">
        <v>2497</v>
      </c>
      <c r="D25" s="121">
        <v>1</v>
      </c>
      <c r="E25" s="117">
        <v>2342866</v>
      </c>
      <c r="F25" s="117">
        <v>260407</v>
      </c>
      <c r="G25" s="117">
        <v>140554</v>
      </c>
      <c r="H25" s="117">
        <v>789258</v>
      </c>
      <c r="I25" s="117">
        <v>185348</v>
      </c>
      <c r="J25" s="117">
        <v>4316763</v>
      </c>
      <c r="K25" s="117">
        <v>6418008</v>
      </c>
      <c r="L25" s="117">
        <v>6170662</v>
      </c>
      <c r="M25" s="117">
        <v>3375423</v>
      </c>
      <c r="N25" s="117">
        <v>1855500</v>
      </c>
      <c r="O25" s="117"/>
      <c r="P25" s="117">
        <v>941340</v>
      </c>
      <c r="Q25" s="117">
        <v>3375423</v>
      </c>
      <c r="R25" s="117">
        <v>3375423</v>
      </c>
      <c r="S25" s="117"/>
      <c r="T25" s="117">
        <v>4315162</v>
      </c>
      <c r="U25" s="117">
        <v>20387</v>
      </c>
      <c r="V25" s="117">
        <v>-27476</v>
      </c>
      <c r="W25" s="117">
        <v>2964341</v>
      </c>
      <c r="X25" s="117">
        <v>24560</v>
      </c>
      <c r="Y25" s="117">
        <v>22992</v>
      </c>
      <c r="Z25" s="117">
        <v>870350</v>
      </c>
      <c r="AA25" s="117">
        <v>107078</v>
      </c>
      <c r="AB25" s="117"/>
      <c r="AC25" s="117">
        <v>977428</v>
      </c>
      <c r="AD25" s="117">
        <v>327897</v>
      </c>
      <c r="AE25" s="117"/>
      <c r="AF25" s="117">
        <v>6523413</v>
      </c>
      <c r="AG25" s="117">
        <v>164068</v>
      </c>
      <c r="AH25" s="117">
        <v>2294887</v>
      </c>
      <c r="AI25" s="117"/>
      <c r="AJ25" s="117">
        <v>34618900</v>
      </c>
      <c r="AK25" s="117">
        <v>82626</v>
      </c>
      <c r="AL25" s="117">
        <v>18262469</v>
      </c>
      <c r="AM25" s="117">
        <v>187213122</v>
      </c>
      <c r="AN25" s="117">
        <v>94453</v>
      </c>
      <c r="AO25" s="117">
        <v>75019315</v>
      </c>
      <c r="AP25" s="117">
        <v>16742684</v>
      </c>
      <c r="AQ25" s="117">
        <v>6021639</v>
      </c>
      <c r="AR25" s="117">
        <v>59409</v>
      </c>
      <c r="AS25" s="117">
        <v>133895</v>
      </c>
      <c r="AT25" s="117"/>
      <c r="AU25" s="117"/>
      <c r="AV25" s="117"/>
      <c r="AW25" s="117">
        <v>15708736</v>
      </c>
      <c r="AX25" s="117">
        <v>1117610</v>
      </c>
      <c r="AY25" s="117"/>
      <c r="AZ25" s="117">
        <v>133895</v>
      </c>
      <c r="BA25" s="117"/>
      <c r="BB25" s="117">
        <v>13819735</v>
      </c>
      <c r="BC25" s="117"/>
      <c r="BD25" s="117">
        <v>428693</v>
      </c>
      <c r="BE25" s="117">
        <v>1190103</v>
      </c>
      <c r="BF25" s="117">
        <v>761410</v>
      </c>
      <c r="BG25" s="117"/>
      <c r="BH25" s="117">
        <v>565003</v>
      </c>
      <c r="BI25" s="117">
        <v>37563</v>
      </c>
      <c r="BJ25" s="117">
        <v>113926264</v>
      </c>
      <c r="BK25" s="117">
        <v>22903105</v>
      </c>
      <c r="BL25" s="117">
        <v>6394780</v>
      </c>
      <c r="BM25" s="117"/>
      <c r="BN25" s="117">
        <v>15224</v>
      </c>
      <c r="BO25" s="117">
        <v>170220479</v>
      </c>
      <c r="BP25" s="117">
        <v>11161364</v>
      </c>
      <c r="BQ25" s="117"/>
      <c r="BR25" s="117">
        <v>15782179</v>
      </c>
      <c r="BS25" s="117"/>
      <c r="BT25" s="117">
        <v>2094</v>
      </c>
      <c r="BU25" s="117"/>
      <c r="BV25" s="117">
        <v>93755</v>
      </c>
      <c r="BW25" s="117">
        <v>166297</v>
      </c>
      <c r="BX25" s="117"/>
      <c r="BY25" s="117">
        <v>70448</v>
      </c>
      <c r="BZ25" s="117">
        <v>187213122</v>
      </c>
      <c r="CA25" s="117">
        <v>3018323</v>
      </c>
      <c r="CB25" s="117"/>
      <c r="CC25" s="117">
        <v>102506</v>
      </c>
      <c r="CD25" s="117">
        <v>22903105</v>
      </c>
      <c r="CE25" s="117"/>
      <c r="CF25" s="117">
        <v>19177</v>
      </c>
      <c r="CG25" s="117">
        <v>3.39</v>
      </c>
      <c r="CH25" s="117" t="s">
        <v>2558</v>
      </c>
      <c r="CI25" s="117">
        <v>5964252</v>
      </c>
      <c r="CJ25" s="117">
        <v>4073296</v>
      </c>
      <c r="CK25" s="117">
        <v>15521437</v>
      </c>
      <c r="CL25" s="117">
        <v>3876959</v>
      </c>
      <c r="CM25" s="117">
        <v>1606930</v>
      </c>
      <c r="CN25" s="117">
        <v>1679750</v>
      </c>
      <c r="CO25" s="117">
        <v>1626781</v>
      </c>
      <c r="CP25" s="117"/>
      <c r="CQ25" s="117">
        <v>52969</v>
      </c>
    </row>
    <row r="26" spans="1:95">
      <c r="A26" s="117">
        <v>45291</v>
      </c>
      <c r="B26" s="120">
        <v>8117</v>
      </c>
      <c r="C26" s="121" t="s">
        <v>2498</v>
      </c>
      <c r="D26" s="121">
        <v>1</v>
      </c>
      <c r="E26" s="117">
        <v>2192872</v>
      </c>
      <c r="F26" s="117">
        <v>932854</v>
      </c>
      <c r="G26" s="117"/>
      <c r="H26" s="117">
        <v>889440</v>
      </c>
      <c r="I26" s="117">
        <v>546495</v>
      </c>
      <c r="J26" s="117">
        <v>4205447</v>
      </c>
      <c r="K26" s="117">
        <v>5458915</v>
      </c>
      <c r="L26" s="117">
        <v>7916063</v>
      </c>
      <c r="M26" s="117">
        <v>3302522</v>
      </c>
      <c r="N26" s="117">
        <v>3720091</v>
      </c>
      <c r="O26" s="117"/>
      <c r="P26" s="117">
        <v>902925</v>
      </c>
      <c r="Q26" s="117">
        <v>3302522</v>
      </c>
      <c r="R26" s="117">
        <v>3302522</v>
      </c>
      <c r="S26" s="117"/>
      <c r="T26" s="117">
        <v>4195972</v>
      </c>
      <c r="U26" s="117">
        <v>2925</v>
      </c>
      <c r="V26" s="117">
        <v>52433</v>
      </c>
      <c r="W26" s="117">
        <v>2727959</v>
      </c>
      <c r="X26" s="117">
        <v>121359</v>
      </c>
      <c r="Y26" s="117">
        <v>30370</v>
      </c>
      <c r="Z26" s="117"/>
      <c r="AA26" s="117"/>
      <c r="AB26" s="117"/>
      <c r="AC26" s="117">
        <v>0</v>
      </c>
      <c r="AD26" s="117">
        <v>1769609</v>
      </c>
      <c r="AE26" s="117"/>
      <c r="AF26" s="117">
        <v>27681765</v>
      </c>
      <c r="AG26" s="117">
        <v>17162</v>
      </c>
      <c r="AH26" s="117">
        <v>2619719</v>
      </c>
      <c r="AI26" s="117"/>
      <c r="AJ26" s="117">
        <v>48585657</v>
      </c>
      <c r="AK26" s="117">
        <v>77855</v>
      </c>
      <c r="AL26" s="117">
        <v>12556455</v>
      </c>
      <c r="AM26" s="117">
        <v>234030729</v>
      </c>
      <c r="AN26" s="117">
        <v>160602</v>
      </c>
      <c r="AO26" s="117">
        <v>124387174</v>
      </c>
      <c r="AP26" s="117"/>
      <c r="AQ26" s="117">
        <v>11927226</v>
      </c>
      <c r="AR26" s="117"/>
      <c r="AS26" s="117">
        <v>0</v>
      </c>
      <c r="AT26" s="117"/>
      <c r="AU26" s="117"/>
      <c r="AV26" s="117"/>
      <c r="AW26" s="117">
        <v>36695559</v>
      </c>
      <c r="AX26" s="117"/>
      <c r="AY26" s="117">
        <v>1849030</v>
      </c>
      <c r="AZ26" s="117"/>
      <c r="BA26" s="117"/>
      <c r="BB26" s="117">
        <v>22801529</v>
      </c>
      <c r="BC26" s="117"/>
      <c r="BD26" s="117"/>
      <c r="BE26" s="117">
        <v>1849030</v>
      </c>
      <c r="BF26" s="117"/>
      <c r="BG26" s="117"/>
      <c r="BH26" s="117">
        <v>12045000</v>
      </c>
      <c r="BI26" s="117"/>
      <c r="BJ26" s="117">
        <v>120529799</v>
      </c>
      <c r="BK26" s="117">
        <v>4172780</v>
      </c>
      <c r="BL26" s="117">
        <v>44960104</v>
      </c>
      <c r="BM26" s="117"/>
      <c r="BN26" s="117">
        <v>241</v>
      </c>
      <c r="BO26" s="117">
        <v>196717234</v>
      </c>
      <c r="BP26" s="117">
        <v>5924852</v>
      </c>
      <c r="BQ26" s="117"/>
      <c r="BR26" s="117">
        <v>10093256</v>
      </c>
      <c r="BS26" s="117">
        <v>11036203</v>
      </c>
      <c r="BT26" s="117"/>
      <c r="BU26" s="117"/>
      <c r="BV26" s="117">
        <v>328277</v>
      </c>
      <c r="BW26" s="117">
        <v>617936</v>
      </c>
      <c r="BX26" s="117"/>
      <c r="BY26" s="117">
        <v>289658</v>
      </c>
      <c r="BZ26" s="117">
        <v>234030729</v>
      </c>
      <c r="CA26" s="117">
        <v>47706</v>
      </c>
      <c r="CB26" s="117"/>
      <c r="CC26" s="117">
        <v>27018</v>
      </c>
      <c r="CD26" s="117">
        <v>4172780</v>
      </c>
      <c r="CE26" s="117"/>
      <c r="CF26" s="117"/>
      <c r="CG26" s="117"/>
      <c r="CH26" s="117"/>
      <c r="CI26" s="117">
        <v>9442692</v>
      </c>
      <c r="CJ26" s="117">
        <v>2925</v>
      </c>
      <c r="CK26" s="117">
        <v>23019661</v>
      </c>
      <c r="CL26" s="117">
        <v>6369914</v>
      </c>
      <c r="CM26" s="117">
        <v>7204130</v>
      </c>
      <c r="CN26" s="117">
        <v>12445420</v>
      </c>
      <c r="CO26" s="117">
        <v>12394809</v>
      </c>
      <c r="CP26" s="117"/>
      <c r="CQ26" s="117">
        <v>50611</v>
      </c>
    </row>
    <row r="27" spans="1:95">
      <c r="A27" s="117">
        <v>45291</v>
      </c>
      <c r="B27" s="120">
        <v>9070</v>
      </c>
      <c r="C27" s="121" t="s">
        <v>2499</v>
      </c>
      <c r="D27" s="121">
        <v>2</v>
      </c>
      <c r="E27" s="117">
        <v>1250054</v>
      </c>
      <c r="F27" s="117">
        <v>53752</v>
      </c>
      <c r="G27" s="117">
        <v>77990</v>
      </c>
      <c r="H27" s="117">
        <v>404162</v>
      </c>
      <c r="I27" s="117">
        <v>-9445</v>
      </c>
      <c r="J27" s="117">
        <v>1931492</v>
      </c>
      <c r="K27" s="117">
        <v>3396759</v>
      </c>
      <c r="L27" s="117">
        <v>2393092</v>
      </c>
      <c r="M27" s="117">
        <v>1533350</v>
      </c>
      <c r="N27" s="117">
        <v>244535</v>
      </c>
      <c r="O27" s="117">
        <v>0</v>
      </c>
      <c r="P27" s="117">
        <v>398142</v>
      </c>
      <c r="Q27" s="117">
        <v>1533350</v>
      </c>
      <c r="R27" s="117">
        <v>1546710</v>
      </c>
      <c r="S27" s="117">
        <v>13360</v>
      </c>
      <c r="T27" s="117">
        <v>2148557</v>
      </c>
      <c r="U27" s="117">
        <v>51901</v>
      </c>
      <c r="V27" s="117">
        <v>143100</v>
      </c>
      <c r="W27" s="117">
        <v>1654207</v>
      </c>
      <c r="X27" s="117">
        <v>22425</v>
      </c>
      <c r="Y27" s="117">
        <v>7111</v>
      </c>
      <c r="Z27" s="117">
        <v>394187</v>
      </c>
      <c r="AA27" s="117">
        <v>151731</v>
      </c>
      <c r="AB27" s="117">
        <v>0</v>
      </c>
      <c r="AC27" s="117">
        <v>1120127</v>
      </c>
      <c r="AD27" s="117">
        <v>270189</v>
      </c>
      <c r="AE27" s="117">
        <v>574210</v>
      </c>
      <c r="AF27" s="117">
        <v>3574724</v>
      </c>
      <c r="AG27" s="117">
        <v>378298</v>
      </c>
      <c r="AH27" s="117">
        <v>96280</v>
      </c>
      <c r="AI27" s="117">
        <v>2867537</v>
      </c>
      <c r="AJ27" s="117">
        <v>9590611</v>
      </c>
      <c r="AK27" s="117">
        <v>195416</v>
      </c>
      <c r="AL27" s="117">
        <v>849653</v>
      </c>
      <c r="AM27" s="117">
        <v>69079134</v>
      </c>
      <c r="AN27" s="117">
        <v>0</v>
      </c>
      <c r="AO27" s="117">
        <v>36052016</v>
      </c>
      <c r="AP27" s="117">
        <v>36221</v>
      </c>
      <c r="AQ27" s="117">
        <v>616454</v>
      </c>
      <c r="AR27" s="117">
        <v>65025</v>
      </c>
      <c r="AS27" s="117">
        <v>39473</v>
      </c>
      <c r="AT27" s="117">
        <v>0</v>
      </c>
      <c r="AU27" s="117">
        <v>0</v>
      </c>
      <c r="AV27" s="117">
        <v>0</v>
      </c>
      <c r="AW27" s="117">
        <v>12541222</v>
      </c>
      <c r="AX27" s="117">
        <v>80000</v>
      </c>
      <c r="AY27" s="117">
        <v>117027</v>
      </c>
      <c r="AZ27" s="117">
        <v>39473</v>
      </c>
      <c r="BA27" s="117">
        <v>0</v>
      </c>
      <c r="BB27" s="117">
        <v>4621397</v>
      </c>
      <c r="BC27" s="117"/>
      <c r="BD27" s="117">
        <v>339594</v>
      </c>
      <c r="BE27" s="117">
        <v>771571</v>
      </c>
      <c r="BF27" s="117">
        <v>314950</v>
      </c>
      <c r="BG27" s="117">
        <v>0</v>
      </c>
      <c r="BH27" s="117">
        <v>7108780</v>
      </c>
      <c r="BI27" s="117">
        <v>0</v>
      </c>
      <c r="BJ27" s="117">
        <v>44037819</v>
      </c>
      <c r="BK27" s="117">
        <v>10060502</v>
      </c>
      <c r="BL27" s="117">
        <v>98823</v>
      </c>
      <c r="BM27" s="117">
        <v>0</v>
      </c>
      <c r="BN27" s="117">
        <v>15474</v>
      </c>
      <c r="BO27" s="117">
        <v>56229049</v>
      </c>
      <c r="BP27" s="117">
        <v>743836</v>
      </c>
      <c r="BQ27" s="117">
        <v>0</v>
      </c>
      <c r="BR27" s="117">
        <v>1272595</v>
      </c>
      <c r="BS27" s="117">
        <v>0</v>
      </c>
      <c r="BT27" s="117">
        <v>32171</v>
      </c>
      <c r="BU27" s="117"/>
      <c r="BV27" s="117">
        <v>55662</v>
      </c>
      <c r="BW27" s="117">
        <v>228863</v>
      </c>
      <c r="BX27" s="117">
        <v>86609</v>
      </c>
      <c r="BY27" s="117">
        <v>54422</v>
      </c>
      <c r="BZ27" s="117">
        <v>69079134</v>
      </c>
      <c r="CA27" s="117">
        <v>3214514</v>
      </c>
      <c r="CB27" s="117">
        <v>14004</v>
      </c>
      <c r="CC27" s="117">
        <v>77566</v>
      </c>
      <c r="CD27" s="117">
        <v>10060502</v>
      </c>
      <c r="CE27" s="117"/>
      <c r="CF27" s="117">
        <v>0</v>
      </c>
      <c r="CG27" s="117">
        <v>0</v>
      </c>
      <c r="CH27" s="117" t="s">
        <v>2384</v>
      </c>
      <c r="CI27" s="117">
        <v>7512487</v>
      </c>
      <c r="CJ27" s="117">
        <v>308231</v>
      </c>
      <c r="CK27" s="117">
        <v>13703712</v>
      </c>
      <c r="CL27" s="117">
        <v>5503627</v>
      </c>
      <c r="CM27" s="117">
        <v>379367</v>
      </c>
      <c r="CN27" s="117">
        <v>2315360</v>
      </c>
      <c r="CO27" s="117">
        <v>2315360</v>
      </c>
      <c r="CP27" s="117">
        <v>0</v>
      </c>
      <c r="CQ27" s="117">
        <v>0</v>
      </c>
    </row>
    <row r="28" spans="1:95">
      <c r="A28" s="117">
        <v>45291</v>
      </c>
      <c r="B28" s="120">
        <v>9090</v>
      </c>
      <c r="C28" s="121" t="s">
        <v>2500</v>
      </c>
      <c r="D28" s="121">
        <v>3</v>
      </c>
      <c r="E28" s="117">
        <v>174814</v>
      </c>
      <c r="F28" s="117">
        <v>16087</v>
      </c>
      <c r="G28" s="117">
        <v>8822</v>
      </c>
      <c r="H28" s="117">
        <v>99417</v>
      </c>
      <c r="I28" s="117">
        <v>35178</v>
      </c>
      <c r="J28" s="117">
        <v>356362</v>
      </c>
      <c r="K28" s="117">
        <v>523444</v>
      </c>
      <c r="L28" s="117">
        <v>406738</v>
      </c>
      <c r="M28" s="117">
        <v>275280</v>
      </c>
      <c r="N28" s="117">
        <v>50612</v>
      </c>
      <c r="O28" s="117">
        <v>0</v>
      </c>
      <c r="P28" s="117">
        <v>81081</v>
      </c>
      <c r="Q28" s="117">
        <v>275280</v>
      </c>
      <c r="R28" s="117">
        <v>275280</v>
      </c>
      <c r="S28" s="117">
        <v>0</v>
      </c>
      <c r="T28" s="117">
        <v>356126</v>
      </c>
      <c r="U28" s="117">
        <v>8591</v>
      </c>
      <c r="V28" s="117">
        <v>11176</v>
      </c>
      <c r="W28" s="117">
        <v>281653</v>
      </c>
      <c r="X28" s="117">
        <v>2012</v>
      </c>
      <c r="Y28" s="117">
        <v>2039</v>
      </c>
      <c r="Z28" s="117">
        <v>93761</v>
      </c>
      <c r="AA28" s="117">
        <v>634</v>
      </c>
      <c r="AB28" s="117">
        <v>0</v>
      </c>
      <c r="AC28" s="117">
        <v>111406</v>
      </c>
      <c r="AD28" s="117">
        <v>1803</v>
      </c>
      <c r="AE28" s="117">
        <v>17011</v>
      </c>
      <c r="AF28" s="117">
        <v>1066492</v>
      </c>
      <c r="AG28" s="117">
        <v>164914</v>
      </c>
      <c r="AH28" s="117">
        <v>129632</v>
      </c>
      <c r="AI28" s="117">
        <v>0</v>
      </c>
      <c r="AJ28" s="117">
        <v>3202321</v>
      </c>
      <c r="AK28" s="117">
        <v>40168</v>
      </c>
      <c r="AL28" s="117">
        <v>128351</v>
      </c>
      <c r="AM28" s="117">
        <v>13367616</v>
      </c>
      <c r="AN28" s="117">
        <v>0</v>
      </c>
      <c r="AO28" s="117">
        <v>5315071</v>
      </c>
      <c r="AP28" s="117">
        <v>0</v>
      </c>
      <c r="AQ28" s="117">
        <v>67655</v>
      </c>
      <c r="AR28" s="117">
        <v>13364</v>
      </c>
      <c r="AS28" s="117">
        <v>0</v>
      </c>
      <c r="AT28" s="117">
        <v>0</v>
      </c>
      <c r="AU28" s="117">
        <v>0</v>
      </c>
      <c r="AV28" s="117">
        <v>0</v>
      </c>
      <c r="AW28" s="117">
        <v>2568778</v>
      </c>
      <c r="AX28" s="117">
        <v>0</v>
      </c>
      <c r="AY28" s="117">
        <v>163888</v>
      </c>
      <c r="AZ28" s="117">
        <v>0</v>
      </c>
      <c r="BA28" s="117">
        <v>0</v>
      </c>
      <c r="BB28" s="117">
        <v>1743680</v>
      </c>
      <c r="BC28" s="117"/>
      <c r="BD28" s="117">
        <v>0</v>
      </c>
      <c r="BE28" s="117">
        <v>163888</v>
      </c>
      <c r="BF28" s="117">
        <v>0</v>
      </c>
      <c r="BG28" s="117">
        <v>0</v>
      </c>
      <c r="BH28" s="117">
        <v>661209</v>
      </c>
      <c r="BI28" s="117">
        <v>57063</v>
      </c>
      <c r="BJ28" s="117">
        <v>7915514</v>
      </c>
      <c r="BK28" s="117">
        <v>2492603</v>
      </c>
      <c r="BL28" s="117">
        <v>2232</v>
      </c>
      <c r="BM28" s="117">
        <v>0</v>
      </c>
      <c r="BN28" s="117">
        <v>7957</v>
      </c>
      <c r="BO28" s="117">
        <v>10775987</v>
      </c>
      <c r="BP28" s="117">
        <v>0</v>
      </c>
      <c r="BQ28" s="117">
        <v>0</v>
      </c>
      <c r="BR28" s="117">
        <v>300618</v>
      </c>
      <c r="BS28" s="117">
        <v>0</v>
      </c>
      <c r="BT28" s="117">
        <v>2938</v>
      </c>
      <c r="BU28" s="117"/>
      <c r="BV28" s="117">
        <v>4651</v>
      </c>
      <c r="BW28" s="117">
        <v>22851</v>
      </c>
      <c r="BX28" s="117">
        <v>4404</v>
      </c>
      <c r="BY28" s="117">
        <v>10857</v>
      </c>
      <c r="BZ28" s="117">
        <v>13367616</v>
      </c>
      <c r="CA28" s="117">
        <v>633837</v>
      </c>
      <c r="CB28" s="117">
        <v>0</v>
      </c>
      <c r="CC28" s="117">
        <v>0</v>
      </c>
      <c r="CD28" s="117">
        <v>2492603</v>
      </c>
      <c r="CE28" s="117"/>
      <c r="CF28" s="117">
        <v>0</v>
      </c>
      <c r="CG28" s="117">
        <v>0</v>
      </c>
      <c r="CH28" s="117" t="s">
        <v>2384</v>
      </c>
      <c r="CI28" s="117">
        <v>129560</v>
      </c>
      <c r="CJ28" s="117">
        <v>497031</v>
      </c>
      <c r="CK28" s="117">
        <v>1701141</v>
      </c>
      <c r="CL28" s="117">
        <v>750906</v>
      </c>
      <c r="CM28" s="117">
        <v>323643</v>
      </c>
      <c r="CN28" s="117">
        <v>455157</v>
      </c>
      <c r="CO28" s="117">
        <v>252673</v>
      </c>
      <c r="CP28" s="117">
        <v>0</v>
      </c>
      <c r="CQ28" s="117">
        <v>202484</v>
      </c>
    </row>
    <row r="29" spans="1:95">
      <c r="A29" s="117">
        <v>45291</v>
      </c>
      <c r="B29" s="120">
        <v>9133</v>
      </c>
      <c r="C29" s="121" t="s">
        <v>2501</v>
      </c>
      <c r="D29" s="121">
        <v>3</v>
      </c>
      <c r="E29" s="117">
        <v>17606</v>
      </c>
      <c r="F29" s="117">
        <v>315</v>
      </c>
      <c r="G29" s="117">
        <v>846</v>
      </c>
      <c r="H29" s="117">
        <v>2893</v>
      </c>
      <c r="I29" s="117"/>
      <c r="J29" s="117">
        <v>31087</v>
      </c>
      <c r="K29" s="117">
        <v>62690</v>
      </c>
      <c r="L29" s="117">
        <v>50029</v>
      </c>
      <c r="M29" s="117">
        <v>23614</v>
      </c>
      <c r="N29" s="117">
        <v>5457</v>
      </c>
      <c r="O29" s="117"/>
      <c r="P29" s="117">
        <v>7473</v>
      </c>
      <c r="Q29" s="117">
        <v>23614</v>
      </c>
      <c r="R29" s="117">
        <v>23614</v>
      </c>
      <c r="S29" s="117"/>
      <c r="T29" s="117">
        <v>44572</v>
      </c>
      <c r="U29" s="117">
        <v>826</v>
      </c>
      <c r="V29" s="117">
        <v>-3171</v>
      </c>
      <c r="W29" s="117">
        <v>37039</v>
      </c>
      <c r="X29" s="117">
        <v>225</v>
      </c>
      <c r="Y29" s="117">
        <v>7</v>
      </c>
      <c r="Z29" s="117">
        <v>10508</v>
      </c>
      <c r="AA29" s="117"/>
      <c r="AB29" s="117"/>
      <c r="AC29" s="117">
        <v>10508</v>
      </c>
      <c r="AD29" s="117"/>
      <c r="AE29" s="117"/>
      <c r="AF29" s="117">
        <v>338195</v>
      </c>
      <c r="AG29" s="117"/>
      <c r="AH29" s="117"/>
      <c r="AI29" s="117"/>
      <c r="AJ29" s="117">
        <v>401630</v>
      </c>
      <c r="AK29" s="117">
        <v>1550</v>
      </c>
      <c r="AL29" s="117">
        <v>1281</v>
      </c>
      <c r="AM29" s="117">
        <v>1227537</v>
      </c>
      <c r="AN29" s="117">
        <v>892</v>
      </c>
      <c r="AO29" s="117">
        <v>397806</v>
      </c>
      <c r="AP29" s="117"/>
      <c r="AQ29" s="117">
        <v>13866</v>
      </c>
      <c r="AR29" s="117">
        <v>972</v>
      </c>
      <c r="AS29" s="117">
        <v>0</v>
      </c>
      <c r="AT29" s="117"/>
      <c r="AU29" s="117"/>
      <c r="AV29" s="117"/>
      <c r="AW29" s="117">
        <v>172179</v>
      </c>
      <c r="AX29" s="117">
        <v>9975</v>
      </c>
      <c r="AY29" s="117"/>
      <c r="AZ29" s="117"/>
      <c r="BA29" s="117"/>
      <c r="BB29" s="117">
        <v>86347</v>
      </c>
      <c r="BC29" s="117"/>
      <c r="BD29" s="117"/>
      <c r="BE29" s="117">
        <v>0</v>
      </c>
      <c r="BF29" s="117"/>
      <c r="BG29" s="117"/>
      <c r="BH29" s="117">
        <v>85832</v>
      </c>
      <c r="BI29" s="117"/>
      <c r="BJ29" s="117">
        <v>999289</v>
      </c>
      <c r="BK29" s="117">
        <v>37959</v>
      </c>
      <c r="BL29" s="117">
        <v>1849</v>
      </c>
      <c r="BM29" s="117"/>
      <c r="BN29" s="117">
        <v>0</v>
      </c>
      <c r="BO29" s="117">
        <v>1044823</v>
      </c>
      <c r="BP29" s="117"/>
      <c r="BQ29" s="117"/>
      <c r="BR29" s="117">
        <v>5725</v>
      </c>
      <c r="BS29" s="117"/>
      <c r="BT29" s="117"/>
      <c r="BU29" s="117"/>
      <c r="BV29" s="117">
        <v>282</v>
      </c>
      <c r="BW29" s="117">
        <v>560</v>
      </c>
      <c r="BX29" s="117"/>
      <c r="BY29" s="117">
        <v>278</v>
      </c>
      <c r="BZ29" s="117">
        <v>1227537</v>
      </c>
      <c r="CA29" s="117">
        <v>21591</v>
      </c>
      <c r="CB29" s="117"/>
      <c r="CC29" s="117">
        <v>1287</v>
      </c>
      <c r="CD29" s="117">
        <v>37959</v>
      </c>
      <c r="CE29" s="117"/>
      <c r="CF29" s="117"/>
      <c r="CG29" s="117"/>
      <c r="CH29" s="117"/>
      <c r="CI29" s="117">
        <v>23442</v>
      </c>
      <c r="CJ29" s="117">
        <v>16052</v>
      </c>
      <c r="CK29" s="117">
        <v>111001</v>
      </c>
      <c r="CL29" s="117">
        <v>62923</v>
      </c>
      <c r="CM29" s="117">
        <v>8584</v>
      </c>
      <c r="CN29" s="117"/>
      <c r="CO29" s="117"/>
      <c r="CP29" s="117"/>
      <c r="CQ29" s="117"/>
    </row>
    <row r="30" spans="1:95">
      <c r="A30" s="117">
        <v>45291</v>
      </c>
      <c r="B30" s="120">
        <v>9137</v>
      </c>
      <c r="C30" s="121" t="s">
        <v>2502</v>
      </c>
      <c r="D30" s="121">
        <v>3</v>
      </c>
      <c r="E30" s="117">
        <v>97761</v>
      </c>
      <c r="F30" s="117">
        <v>29355</v>
      </c>
      <c r="G30" s="117">
        <v>275245</v>
      </c>
      <c r="H30" s="117">
        <v>-1689</v>
      </c>
      <c r="I30" s="117">
        <v>0</v>
      </c>
      <c r="J30" s="117">
        <v>-780062</v>
      </c>
      <c r="K30" s="117">
        <v>715897</v>
      </c>
      <c r="L30" s="117">
        <v>1032305</v>
      </c>
      <c r="M30" s="117">
        <v>-806363</v>
      </c>
      <c r="N30" s="117">
        <v>384814</v>
      </c>
      <c r="O30" s="117">
        <v>0</v>
      </c>
      <c r="P30" s="117">
        <v>26301</v>
      </c>
      <c r="Q30" s="117">
        <v>-806363</v>
      </c>
      <c r="R30" s="117">
        <v>-815606</v>
      </c>
      <c r="S30" s="117">
        <v>-9243</v>
      </c>
      <c r="T30" s="117">
        <v>647491</v>
      </c>
      <c r="U30" s="117">
        <v>0</v>
      </c>
      <c r="V30" s="117">
        <v>718314</v>
      </c>
      <c r="W30" s="117">
        <v>506008</v>
      </c>
      <c r="X30" s="117">
        <v>5297</v>
      </c>
      <c r="Y30" s="117"/>
      <c r="Z30" s="117"/>
      <c r="AA30" s="117">
        <v>9116</v>
      </c>
      <c r="AB30" s="117"/>
      <c r="AC30" s="117">
        <v>9116</v>
      </c>
      <c r="AD30" s="117">
        <v>177332</v>
      </c>
      <c r="AE30" s="117"/>
      <c r="AF30" s="117">
        <v>0</v>
      </c>
      <c r="AG30" s="117"/>
      <c r="AH30" s="117">
        <v>0</v>
      </c>
      <c r="AI30" s="117"/>
      <c r="AJ30" s="117"/>
      <c r="AK30" s="117">
        <v>347501</v>
      </c>
      <c r="AL30" s="117">
        <v>1571431</v>
      </c>
      <c r="AM30" s="117">
        <v>14378870</v>
      </c>
      <c r="AN30" s="117">
        <v>2114</v>
      </c>
      <c r="AO30" s="117">
        <v>12176289</v>
      </c>
      <c r="AP30" s="117"/>
      <c r="AQ30" s="117">
        <v>79932</v>
      </c>
      <c r="AR30" s="117">
        <v>3793</v>
      </c>
      <c r="AS30" s="117">
        <v>0</v>
      </c>
      <c r="AT30" s="117"/>
      <c r="AU30" s="117"/>
      <c r="AV30" s="117"/>
      <c r="AW30" s="117">
        <v>3307424</v>
      </c>
      <c r="AX30" s="117">
        <v>500001</v>
      </c>
      <c r="AY30" s="117"/>
      <c r="AZ30" s="117">
        <v>0</v>
      </c>
      <c r="BA30" s="117">
        <v>1962730</v>
      </c>
      <c r="BB30" s="117">
        <v>40559</v>
      </c>
      <c r="BC30" s="117"/>
      <c r="BD30" s="117"/>
      <c r="BE30" s="117">
        <v>166135</v>
      </c>
      <c r="BF30" s="117">
        <v>166135</v>
      </c>
      <c r="BG30" s="117"/>
      <c r="BH30" s="117">
        <v>1138000</v>
      </c>
      <c r="BI30" s="117">
        <v>65</v>
      </c>
      <c r="BJ30" s="117">
        <v>6741529</v>
      </c>
      <c r="BK30" s="117"/>
      <c r="BL30" s="117">
        <v>3525525</v>
      </c>
      <c r="BM30" s="117"/>
      <c r="BN30" s="117">
        <v>83173</v>
      </c>
      <c r="BO30" s="117">
        <v>10571445</v>
      </c>
      <c r="BP30" s="117"/>
      <c r="BQ30" s="117"/>
      <c r="BR30" s="117">
        <v>221153</v>
      </c>
      <c r="BS30" s="117"/>
      <c r="BT30" s="117"/>
      <c r="BU30" s="117"/>
      <c r="BV30" s="117"/>
      <c r="BW30" s="117">
        <v>0</v>
      </c>
      <c r="BX30" s="117">
        <v>0</v>
      </c>
      <c r="BY30" s="117"/>
      <c r="BZ30" s="117">
        <v>14378870</v>
      </c>
      <c r="CA30" s="117">
        <v>10274</v>
      </c>
      <c r="CB30" s="117"/>
      <c r="CC30" s="117">
        <v>1088</v>
      </c>
      <c r="CD30" s="117"/>
      <c r="CE30" s="117"/>
      <c r="CF30" s="117"/>
      <c r="CG30" s="117"/>
      <c r="CH30" s="117"/>
      <c r="CI30" s="117"/>
      <c r="CJ30" s="117"/>
      <c r="CK30" s="117">
        <v>0</v>
      </c>
      <c r="CL30" s="117"/>
      <c r="CM30" s="117">
        <v>0</v>
      </c>
      <c r="CN30" s="117">
        <v>1570035</v>
      </c>
      <c r="CO30" s="117"/>
      <c r="CP30" s="117"/>
      <c r="CQ30" s="117">
        <v>1570035</v>
      </c>
    </row>
    <row r="31" spans="1:95">
      <c r="A31" s="117">
        <v>45291</v>
      </c>
      <c r="B31" s="120">
        <v>9312</v>
      </c>
      <c r="C31" s="121" t="s">
        <v>2503</v>
      </c>
      <c r="D31" s="121">
        <v>3</v>
      </c>
      <c r="E31" s="117">
        <v>25951</v>
      </c>
      <c r="F31" s="117">
        <v>1434</v>
      </c>
      <c r="G31" s="117">
        <v>712</v>
      </c>
      <c r="H31" s="117">
        <v>9837</v>
      </c>
      <c r="I31" s="117">
        <v>0</v>
      </c>
      <c r="J31" s="117">
        <v>35297</v>
      </c>
      <c r="K31" s="117">
        <v>72995</v>
      </c>
      <c r="L31" s="117">
        <v>53310</v>
      </c>
      <c r="M31" s="117">
        <v>26824</v>
      </c>
      <c r="N31" s="117">
        <v>6395</v>
      </c>
      <c r="O31" s="117">
        <v>0</v>
      </c>
      <c r="P31" s="117">
        <v>8474</v>
      </c>
      <c r="Q31" s="117">
        <v>26824</v>
      </c>
      <c r="R31" s="117">
        <v>26824</v>
      </c>
      <c r="S31" s="117">
        <v>0</v>
      </c>
      <c r="T31" s="117">
        <v>46915</v>
      </c>
      <c r="U31" s="117">
        <v>1564</v>
      </c>
      <c r="V31" s="117">
        <v>1844</v>
      </c>
      <c r="W31" s="117">
        <v>44524</v>
      </c>
      <c r="X31" s="117">
        <v>0</v>
      </c>
      <c r="Y31" s="117">
        <v>454</v>
      </c>
      <c r="Z31" s="117">
        <v>10002</v>
      </c>
      <c r="AA31" s="117">
        <v>0</v>
      </c>
      <c r="AB31" s="117">
        <v>0</v>
      </c>
      <c r="AC31" s="117">
        <v>10002</v>
      </c>
      <c r="AD31" s="117">
        <v>0</v>
      </c>
      <c r="AE31" s="117">
        <v>0</v>
      </c>
      <c r="AF31" s="117">
        <v>410268</v>
      </c>
      <c r="AG31" s="117">
        <v>0</v>
      </c>
      <c r="AH31" s="117">
        <v>0</v>
      </c>
      <c r="AI31" s="117">
        <v>0</v>
      </c>
      <c r="AJ31" s="117">
        <v>248425</v>
      </c>
      <c r="AK31" s="117">
        <v>3153</v>
      </c>
      <c r="AL31" s="117">
        <v>82096</v>
      </c>
      <c r="AM31" s="117">
        <v>1563381</v>
      </c>
      <c r="AN31" s="117">
        <v>953</v>
      </c>
      <c r="AO31" s="117">
        <v>494737</v>
      </c>
      <c r="AP31" s="117">
        <v>0</v>
      </c>
      <c r="AQ31" s="117">
        <v>9424</v>
      </c>
      <c r="AR31" s="117">
        <v>1370</v>
      </c>
      <c r="AS31" s="117">
        <v>0</v>
      </c>
      <c r="AT31" s="117">
        <v>0</v>
      </c>
      <c r="AU31" s="117">
        <v>0</v>
      </c>
      <c r="AV31" s="117">
        <v>0</v>
      </c>
      <c r="AW31" s="117">
        <v>242511</v>
      </c>
      <c r="AX31" s="117">
        <v>0</v>
      </c>
      <c r="AY31" s="117">
        <v>0</v>
      </c>
      <c r="AZ31" s="117">
        <v>0</v>
      </c>
      <c r="BA31" s="117">
        <v>0</v>
      </c>
      <c r="BB31" s="117">
        <v>151599</v>
      </c>
      <c r="BC31" s="117"/>
      <c r="BD31" s="117">
        <v>0</v>
      </c>
      <c r="BE31" s="117">
        <v>0</v>
      </c>
      <c r="BF31" s="117">
        <v>0</v>
      </c>
      <c r="BG31" s="117">
        <v>0</v>
      </c>
      <c r="BH31" s="117">
        <v>90912</v>
      </c>
      <c r="BI31" s="117">
        <v>6261</v>
      </c>
      <c r="BJ31" s="117">
        <v>1051407</v>
      </c>
      <c r="BK31" s="117">
        <v>233040</v>
      </c>
      <c r="BL31" s="117">
        <v>0</v>
      </c>
      <c r="BM31" s="117">
        <v>0</v>
      </c>
      <c r="BN31" s="117">
        <v>268</v>
      </c>
      <c r="BO31" s="117">
        <v>1320001</v>
      </c>
      <c r="BP31" s="117">
        <v>0</v>
      </c>
      <c r="BQ31" s="117">
        <v>0</v>
      </c>
      <c r="BR31" s="117">
        <v>29025</v>
      </c>
      <c r="BS31" s="117">
        <v>0</v>
      </c>
      <c r="BT31" s="117">
        <v>0</v>
      </c>
      <c r="BU31" s="117"/>
      <c r="BV31" s="117">
        <v>287</v>
      </c>
      <c r="BW31" s="117">
        <v>869</v>
      </c>
      <c r="BX31" s="117">
        <v>0</v>
      </c>
      <c r="BY31" s="117">
        <v>582</v>
      </c>
      <c r="BZ31" s="117">
        <v>1563381</v>
      </c>
      <c r="CA31" s="117">
        <v>69913</v>
      </c>
      <c r="CB31" s="117">
        <v>0</v>
      </c>
      <c r="CC31" s="117">
        <v>0</v>
      </c>
      <c r="CD31" s="117">
        <v>233040</v>
      </c>
      <c r="CE31" s="117"/>
      <c r="CF31" s="117">
        <v>0</v>
      </c>
      <c r="CG31" s="117">
        <v>0</v>
      </c>
      <c r="CH31" s="117" t="s">
        <v>2384</v>
      </c>
      <c r="CI31" s="117">
        <v>104313</v>
      </c>
      <c r="CJ31" s="117">
        <v>16253</v>
      </c>
      <c r="CK31" s="117">
        <v>220613</v>
      </c>
      <c r="CL31" s="117">
        <v>99040</v>
      </c>
      <c r="CM31" s="117">
        <v>1006</v>
      </c>
      <c r="CN31" s="117">
        <v>0</v>
      </c>
      <c r="CO31" s="117">
        <v>0</v>
      </c>
      <c r="CP31" s="117">
        <v>0</v>
      </c>
      <c r="CQ31" s="117">
        <v>0</v>
      </c>
    </row>
    <row r="32" spans="1:95">
      <c r="A32" s="117">
        <v>45291</v>
      </c>
      <c r="B32" s="120">
        <v>9335</v>
      </c>
      <c r="C32" s="121" t="s">
        <v>2504</v>
      </c>
      <c r="D32" s="121">
        <v>2</v>
      </c>
      <c r="E32" s="117">
        <v>647994</v>
      </c>
      <c r="F32" s="117">
        <v>62359</v>
      </c>
      <c r="G32" s="117">
        <v>36164</v>
      </c>
      <c r="H32" s="117">
        <v>230560</v>
      </c>
      <c r="I32" s="117">
        <v>-26100</v>
      </c>
      <c r="J32" s="117">
        <v>1020915</v>
      </c>
      <c r="K32" s="117">
        <v>2032316</v>
      </c>
      <c r="L32" s="117">
        <v>1688166</v>
      </c>
      <c r="M32" s="117">
        <v>758543</v>
      </c>
      <c r="N32" s="117">
        <v>260405</v>
      </c>
      <c r="O32" s="117">
        <v>0</v>
      </c>
      <c r="P32" s="117">
        <v>262372</v>
      </c>
      <c r="Q32" s="117">
        <v>758543</v>
      </c>
      <c r="R32" s="117">
        <v>758543</v>
      </c>
      <c r="S32" s="117">
        <v>0</v>
      </c>
      <c r="T32" s="117">
        <v>1427761</v>
      </c>
      <c r="U32" s="117">
        <v>18920</v>
      </c>
      <c r="V32" s="117">
        <v>110017</v>
      </c>
      <c r="W32" s="117">
        <v>1069035</v>
      </c>
      <c r="X32" s="117">
        <v>2418</v>
      </c>
      <c r="Y32" s="117">
        <v>3063</v>
      </c>
      <c r="Z32" s="117">
        <v>45751</v>
      </c>
      <c r="AA32" s="117">
        <v>87587</v>
      </c>
      <c r="AB32" s="117">
        <v>0</v>
      </c>
      <c r="AC32" s="117">
        <v>149614</v>
      </c>
      <c r="AD32" s="117">
        <v>38379</v>
      </c>
      <c r="AE32" s="117">
        <v>16276</v>
      </c>
      <c r="AF32" s="117">
        <v>3818712</v>
      </c>
      <c r="AG32" s="117">
        <v>370874</v>
      </c>
      <c r="AH32" s="117">
        <v>701913</v>
      </c>
      <c r="AI32" s="117">
        <v>0</v>
      </c>
      <c r="AJ32" s="117">
        <v>9237413</v>
      </c>
      <c r="AK32" s="117">
        <v>151848</v>
      </c>
      <c r="AL32" s="117">
        <v>193435</v>
      </c>
      <c r="AM32" s="117">
        <v>41124385</v>
      </c>
      <c r="AN32" s="117">
        <v>0</v>
      </c>
      <c r="AO32" s="117">
        <v>23060869</v>
      </c>
      <c r="AP32" s="117">
        <v>0</v>
      </c>
      <c r="AQ32" s="117">
        <v>485506</v>
      </c>
      <c r="AR32" s="117">
        <v>47953</v>
      </c>
      <c r="AS32" s="117">
        <v>0</v>
      </c>
      <c r="AT32" s="117">
        <v>0</v>
      </c>
      <c r="AU32" s="117">
        <v>0</v>
      </c>
      <c r="AV32" s="117">
        <v>0</v>
      </c>
      <c r="AW32" s="117">
        <v>6476502</v>
      </c>
      <c r="AX32" s="117">
        <v>697835</v>
      </c>
      <c r="AY32" s="117">
        <v>304905</v>
      </c>
      <c r="AZ32" s="117">
        <v>0</v>
      </c>
      <c r="BA32" s="117">
        <v>0</v>
      </c>
      <c r="BB32" s="117">
        <v>4469432</v>
      </c>
      <c r="BC32" s="117">
        <v>0</v>
      </c>
      <c r="BD32" s="117">
        <v>0</v>
      </c>
      <c r="BE32" s="117">
        <v>554396</v>
      </c>
      <c r="BF32" s="117">
        <v>249491</v>
      </c>
      <c r="BG32" s="117">
        <v>0</v>
      </c>
      <c r="BH32" s="117">
        <v>1452673</v>
      </c>
      <c r="BI32" s="117">
        <v>52179</v>
      </c>
      <c r="BJ32" s="117">
        <v>28583681</v>
      </c>
      <c r="BK32" s="117">
        <v>1522091</v>
      </c>
      <c r="BL32" s="117">
        <v>1486364</v>
      </c>
      <c r="BM32" s="117">
        <v>0</v>
      </c>
      <c r="BN32" s="117">
        <v>8116</v>
      </c>
      <c r="BO32" s="117">
        <v>33857242</v>
      </c>
      <c r="BP32" s="117">
        <v>872046</v>
      </c>
      <c r="BQ32" s="117">
        <v>0</v>
      </c>
      <c r="BR32" s="117">
        <v>1332765</v>
      </c>
      <c r="BS32" s="117">
        <v>0</v>
      </c>
      <c r="BT32" s="117">
        <v>10305</v>
      </c>
      <c r="BU32" s="117">
        <v>0</v>
      </c>
      <c r="BV32" s="117">
        <v>25142</v>
      </c>
      <c r="BW32" s="117">
        <v>92807</v>
      </c>
      <c r="BX32" s="117">
        <v>36122</v>
      </c>
      <c r="BY32" s="117">
        <v>21237</v>
      </c>
      <c r="BZ32" s="117">
        <v>41124385</v>
      </c>
      <c r="CA32" s="117">
        <v>1345775</v>
      </c>
      <c r="CB32" s="117">
        <v>0</v>
      </c>
      <c r="CC32" s="117">
        <v>0</v>
      </c>
      <c r="CD32" s="117">
        <v>1522091</v>
      </c>
      <c r="CE32" s="117">
        <v>0</v>
      </c>
      <c r="CF32" s="117">
        <v>0</v>
      </c>
      <c r="CG32" s="117">
        <v>0</v>
      </c>
      <c r="CH32" s="117" t="s">
        <v>2384</v>
      </c>
      <c r="CI32" s="117">
        <v>3431091</v>
      </c>
      <c r="CJ32" s="117">
        <v>0</v>
      </c>
      <c r="CK32" s="117">
        <v>7377568</v>
      </c>
      <c r="CL32" s="117">
        <v>2331089</v>
      </c>
      <c r="CM32" s="117">
        <v>1615388</v>
      </c>
      <c r="CN32" s="117">
        <v>1002500</v>
      </c>
      <c r="CO32" s="117">
        <v>256850</v>
      </c>
      <c r="CP32" s="117">
        <v>0</v>
      </c>
      <c r="CQ32" s="117">
        <v>745650</v>
      </c>
    </row>
    <row r="33" spans="1:95">
      <c r="A33" s="117">
        <v>45291</v>
      </c>
      <c r="B33" s="120">
        <v>9354</v>
      </c>
      <c r="C33" s="121" t="s">
        <v>2505</v>
      </c>
      <c r="D33" s="121">
        <v>3</v>
      </c>
      <c r="E33" s="117">
        <v>15925</v>
      </c>
      <c r="F33" s="117">
        <v>511</v>
      </c>
      <c r="G33" s="117">
        <v>198</v>
      </c>
      <c r="H33" s="117">
        <v>4198</v>
      </c>
      <c r="I33" s="117">
        <v>0</v>
      </c>
      <c r="J33" s="117">
        <v>21176</v>
      </c>
      <c r="K33" s="117">
        <v>49346</v>
      </c>
      <c r="L33" s="117">
        <v>38668</v>
      </c>
      <c r="M33" s="117">
        <v>16137</v>
      </c>
      <c r="N33" s="117">
        <v>5143</v>
      </c>
      <c r="O33" s="117">
        <v>0</v>
      </c>
      <c r="P33" s="117">
        <v>5039</v>
      </c>
      <c r="Q33" s="117">
        <v>16137</v>
      </c>
      <c r="R33" s="117">
        <v>16137</v>
      </c>
      <c r="S33" s="117">
        <v>0</v>
      </c>
      <c r="T33" s="117">
        <v>33525</v>
      </c>
      <c r="U33" s="117">
        <v>407</v>
      </c>
      <c r="V33" s="117">
        <v>4061</v>
      </c>
      <c r="W33" s="117">
        <v>28622</v>
      </c>
      <c r="X33" s="117">
        <v>521</v>
      </c>
      <c r="Y33" s="117">
        <v>7</v>
      </c>
      <c r="Z33" s="117">
        <v>9469</v>
      </c>
      <c r="AA33" s="117">
        <v>0</v>
      </c>
      <c r="AB33" s="117">
        <v>0</v>
      </c>
      <c r="AC33" s="117">
        <v>17529</v>
      </c>
      <c r="AD33" s="117">
        <v>0</v>
      </c>
      <c r="AE33" s="117">
        <v>8060</v>
      </c>
      <c r="AF33" s="117">
        <v>407233</v>
      </c>
      <c r="AG33" s="117">
        <v>0</v>
      </c>
      <c r="AH33" s="117">
        <v>0</v>
      </c>
      <c r="AI33" s="117">
        <v>0</v>
      </c>
      <c r="AJ33" s="117">
        <v>235300</v>
      </c>
      <c r="AK33" s="117">
        <v>1662</v>
      </c>
      <c r="AL33" s="117">
        <v>89286</v>
      </c>
      <c r="AM33" s="117">
        <v>1206010</v>
      </c>
      <c r="AN33" s="117">
        <v>0</v>
      </c>
      <c r="AO33" s="117">
        <v>303900</v>
      </c>
      <c r="AP33" s="117">
        <v>0</v>
      </c>
      <c r="AQ33" s="117">
        <v>5873</v>
      </c>
      <c r="AR33" s="117">
        <v>834</v>
      </c>
      <c r="AS33" s="117">
        <v>0</v>
      </c>
      <c r="AT33" s="117">
        <v>0</v>
      </c>
      <c r="AU33" s="117">
        <v>0</v>
      </c>
      <c r="AV33" s="117">
        <v>0</v>
      </c>
      <c r="AW33" s="117">
        <v>159617</v>
      </c>
      <c r="AX33" s="117">
        <v>0</v>
      </c>
      <c r="AY33" s="117">
        <v>0</v>
      </c>
      <c r="AZ33" s="117">
        <v>0</v>
      </c>
      <c r="BA33" s="117">
        <v>0</v>
      </c>
      <c r="BB33" s="117">
        <v>104210</v>
      </c>
      <c r="BC33" s="117"/>
      <c r="BD33" s="117">
        <v>0</v>
      </c>
      <c r="BE33" s="117">
        <v>0</v>
      </c>
      <c r="BF33" s="117">
        <v>0</v>
      </c>
      <c r="BG33" s="117">
        <v>0</v>
      </c>
      <c r="BH33" s="117">
        <v>55407</v>
      </c>
      <c r="BI33" s="117">
        <v>0</v>
      </c>
      <c r="BJ33" s="117">
        <v>915275</v>
      </c>
      <c r="BK33" s="117">
        <v>116461</v>
      </c>
      <c r="BL33" s="117">
        <v>18</v>
      </c>
      <c r="BM33" s="117">
        <v>0</v>
      </c>
      <c r="BN33" s="117">
        <v>45</v>
      </c>
      <c r="BO33" s="117">
        <v>1043751</v>
      </c>
      <c r="BP33" s="117">
        <v>0</v>
      </c>
      <c r="BQ33" s="117">
        <v>0</v>
      </c>
      <c r="BR33" s="117">
        <v>11952</v>
      </c>
      <c r="BS33" s="117">
        <v>0</v>
      </c>
      <c r="BT33" s="117">
        <v>0</v>
      </c>
      <c r="BU33" s="117"/>
      <c r="BV33" s="117">
        <v>2189</v>
      </c>
      <c r="BW33" s="117">
        <v>2642</v>
      </c>
      <c r="BX33" s="117">
        <v>202</v>
      </c>
      <c r="BY33" s="117">
        <v>250</v>
      </c>
      <c r="BZ33" s="117">
        <v>1206010</v>
      </c>
      <c r="CA33" s="117">
        <v>26096</v>
      </c>
      <c r="CB33" s="117">
        <v>0</v>
      </c>
      <c r="CC33" s="117">
        <v>1836</v>
      </c>
      <c r="CD33" s="117">
        <v>116461</v>
      </c>
      <c r="CE33" s="117"/>
      <c r="CF33" s="117">
        <v>0</v>
      </c>
      <c r="CG33" s="117">
        <v>0</v>
      </c>
      <c r="CH33" s="117" t="s">
        <v>2384</v>
      </c>
      <c r="CI33" s="117">
        <v>35720</v>
      </c>
      <c r="CJ33" s="117">
        <v>5798</v>
      </c>
      <c r="CK33" s="117">
        <v>120291</v>
      </c>
      <c r="CL33" s="117">
        <v>77215</v>
      </c>
      <c r="CM33" s="117">
        <v>1558</v>
      </c>
      <c r="CN33" s="117">
        <v>17886</v>
      </c>
      <c r="CO33" s="117">
        <v>0</v>
      </c>
      <c r="CP33" s="117">
        <v>0</v>
      </c>
      <c r="CQ33" s="117">
        <v>17886</v>
      </c>
    </row>
    <row r="34" spans="1:95">
      <c r="A34" s="117">
        <v>45291</v>
      </c>
      <c r="B34" s="120">
        <v>9380</v>
      </c>
      <c r="C34" s="121" t="s">
        <v>2506</v>
      </c>
      <c r="D34" s="121">
        <v>1</v>
      </c>
      <c r="E34" s="117">
        <v>1678831</v>
      </c>
      <c r="F34" s="117">
        <v>185755</v>
      </c>
      <c r="G34" s="117">
        <v>91961</v>
      </c>
      <c r="H34" s="117">
        <v>369463</v>
      </c>
      <c r="I34" s="117">
        <v>138740</v>
      </c>
      <c r="J34" s="117">
        <v>3135786</v>
      </c>
      <c r="K34" s="117">
        <v>5108757</v>
      </c>
      <c r="L34" s="117">
        <v>4646863</v>
      </c>
      <c r="M34" s="117">
        <v>2420123</v>
      </c>
      <c r="N34" s="117">
        <v>1112937</v>
      </c>
      <c r="O34" s="117"/>
      <c r="P34" s="117">
        <v>715663</v>
      </c>
      <c r="Q34" s="117">
        <v>2420123</v>
      </c>
      <c r="R34" s="117">
        <v>2426387</v>
      </c>
      <c r="S34" s="117">
        <v>6264</v>
      </c>
      <c r="T34" s="117">
        <v>3533926</v>
      </c>
      <c r="U34" s="117">
        <v>81754</v>
      </c>
      <c r="V34" s="117">
        <v>-33473</v>
      </c>
      <c r="W34" s="117">
        <v>2445675</v>
      </c>
      <c r="X34" s="117">
        <v>41490</v>
      </c>
      <c r="Y34" s="117">
        <v>18501</v>
      </c>
      <c r="Z34" s="117">
        <v>392350</v>
      </c>
      <c r="AA34" s="117">
        <v>165244</v>
      </c>
      <c r="AB34" s="117"/>
      <c r="AC34" s="117">
        <v>590598</v>
      </c>
      <c r="AD34" s="117">
        <v>419412</v>
      </c>
      <c r="AE34" s="117">
        <v>33005</v>
      </c>
      <c r="AF34" s="117">
        <v>217773</v>
      </c>
      <c r="AG34" s="117">
        <v>972689</v>
      </c>
      <c r="AH34" s="117">
        <v>337889</v>
      </c>
      <c r="AI34" s="117"/>
      <c r="AJ34" s="117">
        <v>32505403</v>
      </c>
      <c r="AK34" s="117">
        <v>134735</v>
      </c>
      <c r="AL34" s="117">
        <v>2201002</v>
      </c>
      <c r="AM34" s="117">
        <v>135103592</v>
      </c>
      <c r="AN34" s="117">
        <v>0</v>
      </c>
      <c r="AO34" s="117">
        <v>69366319</v>
      </c>
      <c r="AP34" s="117"/>
      <c r="AQ34" s="117">
        <v>1683776</v>
      </c>
      <c r="AR34" s="117">
        <v>119524</v>
      </c>
      <c r="AS34" s="117">
        <v>110939</v>
      </c>
      <c r="AT34" s="117"/>
      <c r="AU34" s="117"/>
      <c r="AV34" s="117"/>
      <c r="AW34" s="117">
        <v>13979393</v>
      </c>
      <c r="AX34" s="117">
        <v>1593249</v>
      </c>
      <c r="AY34" s="117">
        <v>-10270</v>
      </c>
      <c r="AZ34" s="117">
        <v>110939</v>
      </c>
      <c r="BA34" s="117"/>
      <c r="BB34" s="117">
        <v>11471911</v>
      </c>
      <c r="BC34" s="117"/>
      <c r="BD34" s="117"/>
      <c r="BE34" s="117">
        <v>1191877</v>
      </c>
      <c r="BF34" s="117">
        <v>1202147</v>
      </c>
      <c r="BG34" s="117"/>
      <c r="BH34" s="117">
        <v>1204666</v>
      </c>
      <c r="BI34" s="117"/>
      <c r="BJ34" s="117">
        <v>74605379</v>
      </c>
      <c r="BK34" s="117">
        <v>24733460</v>
      </c>
      <c r="BL34" s="117">
        <v>5005555</v>
      </c>
      <c r="BM34" s="117"/>
      <c r="BN34" s="117">
        <v>109980</v>
      </c>
      <c r="BO34" s="117">
        <v>119367980</v>
      </c>
      <c r="BP34" s="117">
        <v>9307251</v>
      </c>
      <c r="BQ34" s="117"/>
      <c r="BR34" s="117">
        <v>3670614</v>
      </c>
      <c r="BS34" s="117">
        <v>1935742</v>
      </c>
      <c r="BT34" s="117"/>
      <c r="BU34" s="117"/>
      <c r="BV34" s="117">
        <v>22590</v>
      </c>
      <c r="BW34" s="117">
        <v>162970</v>
      </c>
      <c r="BX34" s="117">
        <v>76261</v>
      </c>
      <c r="BY34" s="117">
        <v>64119</v>
      </c>
      <c r="BZ34" s="117">
        <v>135103592</v>
      </c>
      <c r="CA34" s="117">
        <v>1745203</v>
      </c>
      <c r="CB34" s="117">
        <v>1906</v>
      </c>
      <c r="CC34" s="117">
        <v>73904</v>
      </c>
      <c r="CD34" s="117">
        <v>24733460</v>
      </c>
      <c r="CE34" s="117"/>
      <c r="CF34" s="117">
        <v>27988</v>
      </c>
      <c r="CG34" s="117">
        <v>2.3199999999999998</v>
      </c>
      <c r="CH34" s="117" t="s">
        <v>2559</v>
      </c>
      <c r="CI34" s="117">
        <v>3487860</v>
      </c>
      <c r="CJ34" s="117">
        <v>1728397</v>
      </c>
      <c r="CK34" s="117">
        <v>9701888</v>
      </c>
      <c r="CL34" s="117">
        <v>3840920</v>
      </c>
      <c r="CM34" s="117">
        <v>644710</v>
      </c>
      <c r="CN34" s="117">
        <v>1109174</v>
      </c>
      <c r="CO34" s="117"/>
      <c r="CP34" s="117"/>
      <c r="CQ34" s="117">
        <v>1109174</v>
      </c>
    </row>
    <row r="35" spans="1:95">
      <c r="A35" s="117">
        <v>45291</v>
      </c>
      <c r="B35" s="120">
        <v>9388</v>
      </c>
      <c r="C35" s="121" t="s">
        <v>2507</v>
      </c>
      <c r="D35" s="121">
        <v>3</v>
      </c>
      <c r="E35" s="117">
        <v>68895</v>
      </c>
      <c r="F35" s="117">
        <v>1924</v>
      </c>
      <c r="G35" s="117">
        <v>4835</v>
      </c>
      <c r="H35" s="117">
        <v>9997</v>
      </c>
      <c r="I35" s="117">
        <v>0</v>
      </c>
      <c r="J35" s="117">
        <v>90481</v>
      </c>
      <c r="K35" s="117">
        <v>198395</v>
      </c>
      <c r="L35" s="117">
        <v>149355</v>
      </c>
      <c r="M35" s="117">
        <v>69170</v>
      </c>
      <c r="N35" s="117">
        <v>19372</v>
      </c>
      <c r="O35" s="117">
        <v>0</v>
      </c>
      <c r="P35" s="117">
        <v>21311</v>
      </c>
      <c r="Q35" s="117">
        <v>69170</v>
      </c>
      <c r="R35" s="117">
        <v>69170</v>
      </c>
      <c r="S35" s="117">
        <v>0</v>
      </c>
      <c r="T35" s="117">
        <v>129983</v>
      </c>
      <c r="U35" s="117">
        <v>1441</v>
      </c>
      <c r="V35" s="117">
        <v>2219</v>
      </c>
      <c r="W35" s="117">
        <v>110858</v>
      </c>
      <c r="X35" s="117">
        <v>0</v>
      </c>
      <c r="Y35" s="117">
        <v>0</v>
      </c>
      <c r="Z35" s="117">
        <v>14669</v>
      </c>
      <c r="AA35" s="117">
        <v>9289</v>
      </c>
      <c r="AB35" s="117">
        <v>0</v>
      </c>
      <c r="AC35" s="117">
        <v>23958</v>
      </c>
      <c r="AD35" s="117">
        <v>13519</v>
      </c>
      <c r="AE35" s="117">
        <v>0</v>
      </c>
      <c r="AF35" s="117">
        <v>890311</v>
      </c>
      <c r="AG35" s="117">
        <v>0</v>
      </c>
      <c r="AH35" s="117">
        <v>0</v>
      </c>
      <c r="AI35" s="117">
        <v>0</v>
      </c>
      <c r="AJ35" s="117">
        <v>1013088</v>
      </c>
      <c r="AK35" s="117">
        <v>3751</v>
      </c>
      <c r="AL35" s="117">
        <v>105657</v>
      </c>
      <c r="AM35" s="117">
        <v>4078487</v>
      </c>
      <c r="AN35" s="117">
        <v>2322</v>
      </c>
      <c r="AO35" s="117">
        <v>1308182</v>
      </c>
      <c r="AP35" s="117">
        <v>0</v>
      </c>
      <c r="AQ35" s="117">
        <v>34377</v>
      </c>
      <c r="AR35" s="117">
        <v>5418</v>
      </c>
      <c r="AS35" s="117">
        <v>0</v>
      </c>
      <c r="AT35" s="117">
        <v>0</v>
      </c>
      <c r="AU35" s="117">
        <v>0</v>
      </c>
      <c r="AV35" s="117">
        <v>0</v>
      </c>
      <c r="AW35" s="117">
        <v>545973</v>
      </c>
      <c r="AX35" s="117">
        <v>40000</v>
      </c>
      <c r="AY35" s="117">
        <v>0</v>
      </c>
      <c r="AZ35" s="117">
        <v>0</v>
      </c>
      <c r="BA35" s="117">
        <v>0</v>
      </c>
      <c r="BB35" s="117">
        <v>364448</v>
      </c>
      <c r="BC35" s="117"/>
      <c r="BD35" s="117">
        <v>0</v>
      </c>
      <c r="BE35" s="117">
        <v>0</v>
      </c>
      <c r="BF35" s="117">
        <v>0</v>
      </c>
      <c r="BG35" s="117">
        <v>0</v>
      </c>
      <c r="BH35" s="117">
        <v>181525</v>
      </c>
      <c r="BI35" s="117">
        <v>18454</v>
      </c>
      <c r="BJ35" s="117">
        <v>2860528</v>
      </c>
      <c r="BK35" s="117">
        <v>536328</v>
      </c>
      <c r="BL35" s="117">
        <v>5939</v>
      </c>
      <c r="BM35" s="117">
        <v>0</v>
      </c>
      <c r="BN35" s="117">
        <v>4781</v>
      </c>
      <c r="BO35" s="117">
        <v>3491016</v>
      </c>
      <c r="BP35" s="117">
        <v>0</v>
      </c>
      <c r="BQ35" s="117">
        <v>0</v>
      </c>
      <c r="BR35" s="117">
        <v>64987</v>
      </c>
      <c r="BS35" s="117">
        <v>0</v>
      </c>
      <c r="BT35" s="117">
        <v>275</v>
      </c>
      <c r="BU35" s="117"/>
      <c r="BV35" s="117">
        <v>392</v>
      </c>
      <c r="BW35" s="117">
        <v>1497</v>
      </c>
      <c r="BX35" s="117">
        <v>0</v>
      </c>
      <c r="BY35" s="117">
        <v>830</v>
      </c>
      <c r="BZ35" s="117">
        <v>4078487</v>
      </c>
      <c r="CA35" s="117">
        <v>141575</v>
      </c>
      <c r="CB35" s="117">
        <v>0</v>
      </c>
      <c r="CC35" s="117">
        <v>0</v>
      </c>
      <c r="CD35" s="117">
        <v>536328</v>
      </c>
      <c r="CE35" s="117"/>
      <c r="CF35" s="117">
        <v>0</v>
      </c>
      <c r="CG35" s="117">
        <v>0</v>
      </c>
      <c r="CH35" s="117" t="s">
        <v>2384</v>
      </c>
      <c r="CI35" s="117">
        <v>98387</v>
      </c>
      <c r="CJ35" s="117">
        <v>93192</v>
      </c>
      <c r="CK35" s="117">
        <v>478023</v>
      </c>
      <c r="CL35" s="117">
        <v>238237</v>
      </c>
      <c r="CM35" s="117">
        <v>48208</v>
      </c>
      <c r="CN35" s="117">
        <v>77685</v>
      </c>
      <c r="CO35" s="117">
        <v>0</v>
      </c>
      <c r="CP35" s="117">
        <v>0</v>
      </c>
      <c r="CQ35" s="117">
        <v>77677</v>
      </c>
    </row>
    <row r="36" spans="1:95">
      <c r="A36" s="117">
        <v>45291</v>
      </c>
      <c r="B36" s="120">
        <v>9682</v>
      </c>
      <c r="C36" s="121" t="s">
        <v>2508</v>
      </c>
      <c r="D36" s="121">
        <v>3</v>
      </c>
      <c r="E36" s="117">
        <v>29546</v>
      </c>
      <c r="F36" s="117">
        <v>2359</v>
      </c>
      <c r="G36" s="117">
        <v>1109</v>
      </c>
      <c r="H36" s="117">
        <v>10423</v>
      </c>
      <c r="I36" s="117">
        <v>0</v>
      </c>
      <c r="J36" s="117">
        <v>48759</v>
      </c>
      <c r="K36" s="117">
        <v>106737</v>
      </c>
      <c r="L36" s="117">
        <v>84640</v>
      </c>
      <c r="M36" s="117">
        <v>37579</v>
      </c>
      <c r="N36" s="117">
        <v>5760</v>
      </c>
      <c r="O36" s="117">
        <v>0</v>
      </c>
      <c r="P36" s="117">
        <v>11179</v>
      </c>
      <c r="Q36" s="117">
        <v>37579</v>
      </c>
      <c r="R36" s="117">
        <v>37579</v>
      </c>
      <c r="S36" s="117">
        <v>0</v>
      </c>
      <c r="T36" s="117">
        <v>78880</v>
      </c>
      <c r="U36" s="117">
        <v>671</v>
      </c>
      <c r="V36" s="117">
        <v>2189</v>
      </c>
      <c r="W36" s="117">
        <v>65088</v>
      </c>
      <c r="X36" s="117">
        <v>0</v>
      </c>
      <c r="Y36" s="117">
        <v>15</v>
      </c>
      <c r="Z36" s="117">
        <v>11003</v>
      </c>
      <c r="AA36" s="117">
        <v>1833</v>
      </c>
      <c r="AB36" s="117">
        <v>0</v>
      </c>
      <c r="AC36" s="117">
        <v>12836</v>
      </c>
      <c r="AD36" s="117">
        <v>0</v>
      </c>
      <c r="AE36" s="117">
        <v>0</v>
      </c>
      <c r="AF36" s="117">
        <v>293471</v>
      </c>
      <c r="AG36" s="117">
        <v>0</v>
      </c>
      <c r="AH36" s="117">
        <v>0</v>
      </c>
      <c r="AI36" s="117">
        <v>0</v>
      </c>
      <c r="AJ36" s="117">
        <v>888044</v>
      </c>
      <c r="AK36" s="117">
        <v>3587</v>
      </c>
      <c r="AL36" s="117">
        <v>19594</v>
      </c>
      <c r="AM36" s="117">
        <v>2512335</v>
      </c>
      <c r="AN36" s="117">
        <v>1101</v>
      </c>
      <c r="AO36" s="117">
        <v>850040</v>
      </c>
      <c r="AP36" s="117">
        <v>0</v>
      </c>
      <c r="AQ36" s="117">
        <v>18588</v>
      </c>
      <c r="AR36" s="117">
        <v>1783</v>
      </c>
      <c r="AS36" s="117">
        <v>1548</v>
      </c>
      <c r="AT36" s="117">
        <v>0</v>
      </c>
      <c r="AU36" s="117">
        <v>0</v>
      </c>
      <c r="AV36" s="117">
        <v>0</v>
      </c>
      <c r="AW36" s="117">
        <v>390786</v>
      </c>
      <c r="AX36" s="117">
        <v>0</v>
      </c>
      <c r="AY36" s="117">
        <v>0</v>
      </c>
      <c r="AZ36" s="117">
        <v>1548</v>
      </c>
      <c r="BA36" s="117">
        <v>0</v>
      </c>
      <c r="BB36" s="117">
        <v>389238</v>
      </c>
      <c r="BC36" s="117"/>
      <c r="BD36" s="117">
        <v>0</v>
      </c>
      <c r="BE36" s="117">
        <v>0</v>
      </c>
      <c r="BF36" s="117">
        <v>0</v>
      </c>
      <c r="BG36" s="117">
        <v>0</v>
      </c>
      <c r="BH36" s="117">
        <v>0</v>
      </c>
      <c r="BI36" s="117">
        <v>6039</v>
      </c>
      <c r="BJ36" s="117">
        <v>1725486</v>
      </c>
      <c r="BK36" s="117">
        <v>354491</v>
      </c>
      <c r="BL36" s="117">
        <v>0</v>
      </c>
      <c r="BM36" s="117">
        <v>0</v>
      </c>
      <c r="BN36" s="117">
        <v>589</v>
      </c>
      <c r="BO36" s="117">
        <v>2121225</v>
      </c>
      <c r="BP36" s="117">
        <v>0</v>
      </c>
      <c r="BQ36" s="117">
        <v>0</v>
      </c>
      <c r="BR36" s="117">
        <v>34621</v>
      </c>
      <c r="BS36" s="117">
        <v>0</v>
      </c>
      <c r="BT36" s="117">
        <v>0</v>
      </c>
      <c r="BU36" s="117"/>
      <c r="BV36" s="117">
        <v>272</v>
      </c>
      <c r="BW36" s="117">
        <v>324</v>
      </c>
      <c r="BX36" s="117">
        <v>0</v>
      </c>
      <c r="BY36" s="117">
        <v>52</v>
      </c>
      <c r="BZ36" s="117">
        <v>2512335</v>
      </c>
      <c r="CA36" s="117">
        <v>68801</v>
      </c>
      <c r="CB36" s="117">
        <v>0</v>
      </c>
      <c r="CC36" s="117">
        <v>0</v>
      </c>
      <c r="CD36" s="117">
        <v>354491</v>
      </c>
      <c r="CE36" s="117"/>
      <c r="CF36" s="117">
        <v>0</v>
      </c>
      <c r="CG36" s="117">
        <v>0</v>
      </c>
      <c r="CH36" s="117" t="s">
        <v>2384</v>
      </c>
      <c r="CI36" s="117">
        <v>53652</v>
      </c>
      <c r="CJ36" s="117">
        <v>20065</v>
      </c>
      <c r="CK36" s="117">
        <v>192515</v>
      </c>
      <c r="CL36" s="117">
        <v>110305</v>
      </c>
      <c r="CM36" s="117">
        <v>8493</v>
      </c>
      <c r="CN36" s="117">
        <v>48828</v>
      </c>
      <c r="CO36" s="117">
        <v>0</v>
      </c>
      <c r="CP36" s="117">
        <v>0</v>
      </c>
      <c r="CQ36" s="117">
        <v>48828</v>
      </c>
    </row>
    <row r="37" spans="1:95">
      <c r="A37" s="117">
        <v>45291</v>
      </c>
      <c r="B37" s="120">
        <v>9740</v>
      </c>
      <c r="C37" s="121" t="s">
        <v>2509</v>
      </c>
      <c r="D37" s="121">
        <v>3</v>
      </c>
      <c r="E37" s="117">
        <v>220373</v>
      </c>
      <c r="F37" s="117">
        <v>6888</v>
      </c>
      <c r="G37" s="117">
        <v>9351</v>
      </c>
      <c r="H37" s="117">
        <v>27354</v>
      </c>
      <c r="I37" s="117">
        <v>1489</v>
      </c>
      <c r="J37" s="117">
        <v>198763</v>
      </c>
      <c r="K37" s="117">
        <v>590270</v>
      </c>
      <c r="L37" s="117">
        <v>427014</v>
      </c>
      <c r="M37" s="117">
        <v>153418</v>
      </c>
      <c r="N37" s="117">
        <v>61740</v>
      </c>
      <c r="O37" s="117">
        <v>0</v>
      </c>
      <c r="P37" s="117">
        <v>45345</v>
      </c>
      <c r="Q37" s="117">
        <v>153418</v>
      </c>
      <c r="R37" s="117">
        <v>153418</v>
      </c>
      <c r="S37" s="117">
        <v>0</v>
      </c>
      <c r="T37" s="117">
        <v>365274</v>
      </c>
      <c r="U37" s="117">
        <v>11512</v>
      </c>
      <c r="V37" s="117">
        <v>64013</v>
      </c>
      <c r="W37" s="117">
        <v>350800</v>
      </c>
      <c r="X37" s="117">
        <v>5047</v>
      </c>
      <c r="Y37" s="117">
        <v>1234</v>
      </c>
      <c r="Z37" s="117">
        <v>47340</v>
      </c>
      <c r="AA37" s="117">
        <v>11909</v>
      </c>
      <c r="AB37" s="117">
        <v>0</v>
      </c>
      <c r="AC37" s="117">
        <v>64404</v>
      </c>
      <c r="AD37" s="117">
        <v>8551</v>
      </c>
      <c r="AE37" s="117">
        <v>5155</v>
      </c>
      <c r="AF37" s="117">
        <v>4982609</v>
      </c>
      <c r="AG37" s="117">
        <v>0</v>
      </c>
      <c r="AH37" s="117">
        <v>5876</v>
      </c>
      <c r="AI37" s="117">
        <v>0</v>
      </c>
      <c r="AJ37" s="117">
        <v>907716</v>
      </c>
      <c r="AK37" s="117">
        <v>44247</v>
      </c>
      <c r="AL37" s="117">
        <v>187372</v>
      </c>
      <c r="AM37" s="117">
        <v>12699969</v>
      </c>
      <c r="AN37" s="117">
        <v>1171</v>
      </c>
      <c r="AO37" s="117">
        <v>3868963</v>
      </c>
      <c r="AP37" s="117">
        <v>0</v>
      </c>
      <c r="AQ37" s="117">
        <v>91059</v>
      </c>
      <c r="AR37" s="117">
        <v>8753</v>
      </c>
      <c r="AS37" s="117">
        <v>3937</v>
      </c>
      <c r="AT37" s="117">
        <v>0</v>
      </c>
      <c r="AU37" s="117">
        <v>0</v>
      </c>
      <c r="AV37" s="117">
        <v>0</v>
      </c>
      <c r="AW37" s="117">
        <v>1483541</v>
      </c>
      <c r="AX37" s="117">
        <v>124863</v>
      </c>
      <c r="AY37" s="117">
        <v>0</v>
      </c>
      <c r="AZ37" s="117">
        <v>3937</v>
      </c>
      <c r="BA37" s="117">
        <v>0</v>
      </c>
      <c r="BB37" s="117">
        <v>833331</v>
      </c>
      <c r="BC37" s="117"/>
      <c r="BD37" s="117">
        <v>0</v>
      </c>
      <c r="BE37" s="117">
        <v>94177</v>
      </c>
      <c r="BF37" s="117">
        <v>94177</v>
      </c>
      <c r="BG37" s="117">
        <v>0</v>
      </c>
      <c r="BH37" s="117">
        <v>552096</v>
      </c>
      <c r="BI37" s="117">
        <v>0</v>
      </c>
      <c r="BJ37" s="117">
        <v>8533598</v>
      </c>
      <c r="BK37" s="117">
        <v>2160473</v>
      </c>
      <c r="BL37" s="117">
        <v>2386</v>
      </c>
      <c r="BM37" s="117">
        <v>0</v>
      </c>
      <c r="BN37" s="117">
        <v>4132</v>
      </c>
      <c r="BO37" s="117">
        <v>11053391</v>
      </c>
      <c r="BP37" s="117">
        <v>64866</v>
      </c>
      <c r="BQ37" s="117">
        <v>0</v>
      </c>
      <c r="BR37" s="117">
        <v>287935</v>
      </c>
      <c r="BS37" s="117">
        <v>0</v>
      </c>
      <c r="BT37" s="117">
        <v>0</v>
      </c>
      <c r="BU37" s="117"/>
      <c r="BV37" s="117">
        <v>23920</v>
      </c>
      <c r="BW37" s="117">
        <v>38173</v>
      </c>
      <c r="BX37" s="117">
        <v>0</v>
      </c>
      <c r="BY37" s="117">
        <v>14253</v>
      </c>
      <c r="BZ37" s="117">
        <v>12699969</v>
      </c>
      <c r="CA37" s="117">
        <v>368180</v>
      </c>
      <c r="CB37" s="117">
        <v>0</v>
      </c>
      <c r="CC37" s="117">
        <v>597</v>
      </c>
      <c r="CD37" s="117">
        <v>2160473</v>
      </c>
      <c r="CE37" s="117"/>
      <c r="CF37" s="117">
        <v>0</v>
      </c>
      <c r="CG37" s="117">
        <v>0</v>
      </c>
      <c r="CH37" s="117" t="s">
        <v>2384</v>
      </c>
      <c r="CI37" s="117">
        <v>282406</v>
      </c>
      <c r="CJ37" s="117">
        <v>462534</v>
      </c>
      <c r="CK37" s="117">
        <v>1731111</v>
      </c>
      <c r="CL37" s="117">
        <v>674708</v>
      </c>
      <c r="CM37" s="117">
        <v>311463</v>
      </c>
      <c r="CN37" s="117">
        <v>321630</v>
      </c>
      <c r="CO37" s="117">
        <v>0</v>
      </c>
      <c r="CP37" s="117">
        <v>0</v>
      </c>
      <c r="CQ37" s="117">
        <v>321616</v>
      </c>
    </row>
    <row r="38" spans="1:95">
      <c r="A38" s="117">
        <v>45291</v>
      </c>
      <c r="B38" s="120">
        <v>9827</v>
      </c>
      <c r="C38" s="121" t="s">
        <v>2510</v>
      </c>
      <c r="D38" s="121">
        <v>3</v>
      </c>
      <c r="E38" s="117">
        <v>43205</v>
      </c>
      <c r="F38" s="117">
        <v>2093</v>
      </c>
      <c r="G38" s="117">
        <v>2825</v>
      </c>
      <c r="H38" s="117">
        <v>2086</v>
      </c>
      <c r="I38" s="117">
        <v>48</v>
      </c>
      <c r="J38" s="117">
        <v>36975</v>
      </c>
      <c r="K38" s="117">
        <v>134007</v>
      </c>
      <c r="L38" s="117">
        <v>99159</v>
      </c>
      <c r="M38" s="117">
        <v>28264</v>
      </c>
      <c r="N38" s="117">
        <v>7178</v>
      </c>
      <c r="O38" s="117">
        <v>0</v>
      </c>
      <c r="P38" s="117">
        <v>8711</v>
      </c>
      <c r="Q38" s="117">
        <v>28264</v>
      </c>
      <c r="R38" s="117">
        <v>28264</v>
      </c>
      <c r="S38" s="117">
        <v>0</v>
      </c>
      <c r="T38" s="117">
        <v>91981</v>
      </c>
      <c r="U38" s="117">
        <v>915</v>
      </c>
      <c r="V38" s="117">
        <v>18489</v>
      </c>
      <c r="W38" s="117">
        <v>79573</v>
      </c>
      <c r="X38" s="117">
        <v>1836</v>
      </c>
      <c r="Y38" s="117">
        <v>115</v>
      </c>
      <c r="Z38" s="117">
        <v>26543</v>
      </c>
      <c r="AA38" s="117">
        <v>1457</v>
      </c>
      <c r="AB38" s="117">
        <v>0</v>
      </c>
      <c r="AC38" s="117">
        <v>50272</v>
      </c>
      <c r="AD38" s="117">
        <v>12933</v>
      </c>
      <c r="AE38" s="117">
        <v>22272</v>
      </c>
      <c r="AF38" s="117">
        <v>1255968</v>
      </c>
      <c r="AG38" s="117">
        <v>0</v>
      </c>
      <c r="AH38" s="117">
        <v>178</v>
      </c>
      <c r="AI38" s="117">
        <v>0</v>
      </c>
      <c r="AJ38" s="117">
        <v>0</v>
      </c>
      <c r="AK38" s="117">
        <v>1954</v>
      </c>
      <c r="AL38" s="117">
        <v>114708</v>
      </c>
      <c r="AM38" s="117">
        <v>2944996</v>
      </c>
      <c r="AN38" s="117">
        <v>1479</v>
      </c>
      <c r="AO38" s="117">
        <v>999477</v>
      </c>
      <c r="AP38" s="117">
        <v>0</v>
      </c>
      <c r="AQ38" s="117">
        <v>15703</v>
      </c>
      <c r="AR38" s="117">
        <v>437</v>
      </c>
      <c r="AS38" s="117">
        <v>0</v>
      </c>
      <c r="AT38" s="117">
        <v>0</v>
      </c>
      <c r="AU38" s="117">
        <v>0</v>
      </c>
      <c r="AV38" s="117">
        <v>0</v>
      </c>
      <c r="AW38" s="117">
        <v>274831</v>
      </c>
      <c r="AX38" s="117">
        <v>29822</v>
      </c>
      <c r="AY38" s="117">
        <v>0</v>
      </c>
      <c r="AZ38" s="117">
        <v>0</v>
      </c>
      <c r="BA38" s="117">
        <v>0</v>
      </c>
      <c r="BB38" s="117">
        <v>182178</v>
      </c>
      <c r="BC38" s="117"/>
      <c r="BD38" s="117">
        <v>0</v>
      </c>
      <c r="BE38" s="117">
        <v>0</v>
      </c>
      <c r="BF38" s="117">
        <v>0</v>
      </c>
      <c r="BG38" s="117">
        <v>0</v>
      </c>
      <c r="BH38" s="117">
        <v>92653</v>
      </c>
      <c r="BI38" s="117">
        <v>2300</v>
      </c>
      <c r="BJ38" s="117">
        <v>2124812</v>
      </c>
      <c r="BK38" s="117">
        <v>467085</v>
      </c>
      <c r="BL38" s="117">
        <v>14</v>
      </c>
      <c r="BM38" s="117">
        <v>0</v>
      </c>
      <c r="BN38" s="117">
        <v>667</v>
      </c>
      <c r="BO38" s="117">
        <v>2637499</v>
      </c>
      <c r="BP38" s="117">
        <v>0</v>
      </c>
      <c r="BQ38" s="117">
        <v>0</v>
      </c>
      <c r="BR38" s="117">
        <v>42621</v>
      </c>
      <c r="BS38" s="117">
        <v>0</v>
      </c>
      <c r="BT38" s="117">
        <v>0</v>
      </c>
      <c r="BU38" s="117"/>
      <c r="BV38" s="117">
        <v>601</v>
      </c>
      <c r="BW38" s="117">
        <v>2844</v>
      </c>
      <c r="BX38" s="117">
        <v>0</v>
      </c>
      <c r="BY38" s="117">
        <v>2243</v>
      </c>
      <c r="BZ38" s="117">
        <v>2944996</v>
      </c>
      <c r="CA38" s="117">
        <v>23798</v>
      </c>
      <c r="CB38" s="117">
        <v>1003</v>
      </c>
      <c r="CC38" s="117">
        <v>0</v>
      </c>
      <c r="CD38" s="117">
        <v>467085</v>
      </c>
      <c r="CE38" s="117"/>
      <c r="CF38" s="117">
        <v>0</v>
      </c>
      <c r="CG38" s="117">
        <v>0</v>
      </c>
      <c r="CH38" s="117" t="s">
        <v>2384</v>
      </c>
      <c r="CI38" s="117">
        <v>31983</v>
      </c>
      <c r="CJ38" s="117">
        <v>10732</v>
      </c>
      <c r="CK38" s="117">
        <v>329626</v>
      </c>
      <c r="CL38" s="117">
        <v>171666</v>
      </c>
      <c r="CM38" s="117">
        <v>115246</v>
      </c>
      <c r="CN38" s="117">
        <v>0</v>
      </c>
      <c r="CO38" s="117">
        <v>0</v>
      </c>
      <c r="CP38" s="117">
        <v>0</v>
      </c>
      <c r="CQ38" s="117">
        <v>0</v>
      </c>
    </row>
    <row r="39" spans="1:95">
      <c r="A39" s="117">
        <v>45291</v>
      </c>
      <c r="B39" s="120">
        <v>13080</v>
      </c>
      <c r="C39" s="121" t="s">
        <v>2511</v>
      </c>
      <c r="D39" s="121">
        <v>3</v>
      </c>
      <c r="E39" s="117">
        <v>22553</v>
      </c>
      <c r="F39" s="117">
        <v>31</v>
      </c>
      <c r="G39" s="117">
        <v>547</v>
      </c>
      <c r="H39" s="117">
        <v>12074</v>
      </c>
      <c r="I39" s="117"/>
      <c r="J39" s="117">
        <v>30648</v>
      </c>
      <c r="K39" s="117">
        <v>69582</v>
      </c>
      <c r="L39" s="117">
        <v>53456</v>
      </c>
      <c r="M39" s="117">
        <v>24470</v>
      </c>
      <c r="N39" s="117">
        <v>7147</v>
      </c>
      <c r="O39" s="117"/>
      <c r="P39" s="117">
        <v>6178</v>
      </c>
      <c r="Q39" s="117">
        <v>24470</v>
      </c>
      <c r="R39" s="117">
        <v>24470</v>
      </c>
      <c r="S39" s="117"/>
      <c r="T39" s="117">
        <v>46309</v>
      </c>
      <c r="U39" s="117">
        <v>752</v>
      </c>
      <c r="V39" s="117">
        <v>5668</v>
      </c>
      <c r="W39" s="117">
        <v>45236</v>
      </c>
      <c r="X39" s="117">
        <v>708</v>
      </c>
      <c r="Y39" s="117">
        <v>265</v>
      </c>
      <c r="Z39" s="117">
        <v>3054</v>
      </c>
      <c r="AA39" s="117"/>
      <c r="AB39" s="117"/>
      <c r="AC39" s="117">
        <v>3054</v>
      </c>
      <c r="AD39" s="117"/>
      <c r="AE39" s="117"/>
      <c r="AF39" s="117">
        <v>518157</v>
      </c>
      <c r="AG39" s="117">
        <v>6508</v>
      </c>
      <c r="AH39" s="117"/>
      <c r="AI39" s="117">
        <v>544</v>
      </c>
      <c r="AJ39" s="117">
        <v>353865</v>
      </c>
      <c r="AK39" s="117">
        <v>2154</v>
      </c>
      <c r="AL39" s="117">
        <v>10500</v>
      </c>
      <c r="AM39" s="117">
        <v>1814170</v>
      </c>
      <c r="AN39" s="117">
        <v>432</v>
      </c>
      <c r="AO39" s="117">
        <v>581493</v>
      </c>
      <c r="AP39" s="117"/>
      <c r="AQ39" s="117">
        <v>16811</v>
      </c>
      <c r="AR39" s="117">
        <v>51</v>
      </c>
      <c r="AS39" s="117">
        <v>0</v>
      </c>
      <c r="AT39" s="117"/>
      <c r="AU39" s="117"/>
      <c r="AV39" s="117"/>
      <c r="AW39" s="117">
        <v>273253</v>
      </c>
      <c r="AX39" s="117"/>
      <c r="AY39" s="117"/>
      <c r="AZ39" s="117"/>
      <c r="BA39" s="117"/>
      <c r="BB39" s="117">
        <v>269179</v>
      </c>
      <c r="BC39" s="117"/>
      <c r="BD39" s="117"/>
      <c r="BE39" s="117">
        <v>0</v>
      </c>
      <c r="BF39" s="117"/>
      <c r="BG39" s="117"/>
      <c r="BH39" s="117">
        <v>4075</v>
      </c>
      <c r="BI39" s="117">
        <v>864</v>
      </c>
      <c r="BJ39" s="117">
        <v>1307562</v>
      </c>
      <c r="BK39" s="117">
        <v>219765</v>
      </c>
      <c r="BL39" s="117">
        <v>2438</v>
      </c>
      <c r="BM39" s="117"/>
      <c r="BN39" s="117">
        <v>0</v>
      </c>
      <c r="BO39" s="117">
        <v>1539278</v>
      </c>
      <c r="BP39" s="117"/>
      <c r="BQ39" s="117"/>
      <c r="BR39" s="117">
        <v>8649</v>
      </c>
      <c r="BS39" s="117"/>
      <c r="BT39" s="117"/>
      <c r="BU39" s="117"/>
      <c r="BV39" s="117">
        <v>1041</v>
      </c>
      <c r="BW39" s="117">
        <v>1638</v>
      </c>
      <c r="BX39" s="117"/>
      <c r="BY39" s="117">
        <v>598</v>
      </c>
      <c r="BZ39" s="117">
        <v>1814170</v>
      </c>
      <c r="CA39" s="117">
        <v>98092</v>
      </c>
      <c r="CB39" s="117">
        <v>0</v>
      </c>
      <c r="CC39" s="117">
        <v>2745</v>
      </c>
      <c r="CD39" s="117">
        <v>219765</v>
      </c>
      <c r="CE39" s="117"/>
      <c r="CF39" s="117"/>
      <c r="CG39" s="117"/>
      <c r="CH39" s="117"/>
      <c r="CI39" s="117">
        <v>14891</v>
      </c>
      <c r="CJ39" s="117">
        <v>28070</v>
      </c>
      <c r="CK39" s="117">
        <v>205912</v>
      </c>
      <c r="CL39" s="117">
        <v>128653</v>
      </c>
      <c r="CM39" s="117">
        <v>34298</v>
      </c>
      <c r="CN39" s="117"/>
      <c r="CO39" s="117"/>
      <c r="CP39" s="117"/>
      <c r="CQ39" s="117"/>
    </row>
    <row r="40" spans="1:95">
      <c r="A40" s="117">
        <v>45291</v>
      </c>
      <c r="B40" s="120">
        <v>13460</v>
      </c>
      <c r="C40" s="121" t="s">
        <v>2512</v>
      </c>
      <c r="D40" s="121">
        <v>3</v>
      </c>
      <c r="E40" s="117">
        <v>84539</v>
      </c>
      <c r="F40" s="117">
        <v>11725</v>
      </c>
      <c r="G40" s="117">
        <v>3418</v>
      </c>
      <c r="H40" s="117">
        <v>3411</v>
      </c>
      <c r="I40" s="117">
        <v>44</v>
      </c>
      <c r="J40" s="117">
        <v>54354</v>
      </c>
      <c r="K40" s="117">
        <v>238581</v>
      </c>
      <c r="L40" s="117">
        <v>180232</v>
      </c>
      <c r="M40" s="117">
        <v>40629</v>
      </c>
      <c r="N40" s="117">
        <v>14813</v>
      </c>
      <c r="O40" s="117"/>
      <c r="P40" s="117">
        <v>13725</v>
      </c>
      <c r="Q40" s="117"/>
      <c r="R40" s="117"/>
      <c r="S40" s="117"/>
      <c r="T40" s="117">
        <v>165419</v>
      </c>
      <c r="U40" s="117">
        <v>348</v>
      </c>
      <c r="V40" s="117">
        <v>36355</v>
      </c>
      <c r="W40" s="117">
        <v>148105</v>
      </c>
      <c r="X40" s="117">
        <v>307</v>
      </c>
      <c r="Y40" s="117">
        <v>112</v>
      </c>
      <c r="Z40" s="117">
        <v>11662</v>
      </c>
      <c r="AA40" s="117">
        <v>5361</v>
      </c>
      <c r="AB40" s="117"/>
      <c r="AC40" s="117">
        <v>17022</v>
      </c>
      <c r="AD40" s="117">
        <v>16</v>
      </c>
      <c r="AE40" s="117"/>
      <c r="AF40" s="117">
        <v>2486560</v>
      </c>
      <c r="AG40" s="117">
        <v>735</v>
      </c>
      <c r="AH40" s="117"/>
      <c r="AI40" s="117"/>
      <c r="AJ40" s="117">
        <v>178538</v>
      </c>
      <c r="AK40" s="117">
        <v>4324</v>
      </c>
      <c r="AL40" s="117">
        <v>79676</v>
      </c>
      <c r="AM40" s="117">
        <v>4854240</v>
      </c>
      <c r="AN40" s="117">
        <v>5002</v>
      </c>
      <c r="AO40" s="117">
        <v>1843102</v>
      </c>
      <c r="AP40" s="117"/>
      <c r="AQ40" s="117">
        <v>53856</v>
      </c>
      <c r="AR40" s="117">
        <v>1691</v>
      </c>
      <c r="AS40" s="117">
        <v>857</v>
      </c>
      <c r="AT40" s="117"/>
      <c r="AU40" s="117"/>
      <c r="AV40" s="117"/>
      <c r="AW40" s="117">
        <v>477195</v>
      </c>
      <c r="AX40" s="117">
        <v>147890</v>
      </c>
      <c r="AY40" s="117"/>
      <c r="AZ40" s="117">
        <v>857</v>
      </c>
      <c r="BA40" s="117">
        <v>145765</v>
      </c>
      <c r="BB40" s="117">
        <v>86329</v>
      </c>
      <c r="BC40" s="117"/>
      <c r="BD40" s="117"/>
      <c r="BE40" s="117">
        <v>4708</v>
      </c>
      <c r="BF40" s="117">
        <v>4708</v>
      </c>
      <c r="BG40" s="117"/>
      <c r="BH40" s="117">
        <v>239536</v>
      </c>
      <c r="BI40" s="117"/>
      <c r="BJ40" s="117">
        <v>3925852</v>
      </c>
      <c r="BK40" s="117">
        <v>114522</v>
      </c>
      <c r="BL40" s="117">
        <v>114776</v>
      </c>
      <c r="BM40" s="117"/>
      <c r="BN40" s="117">
        <v>201</v>
      </c>
      <c r="BO40" s="117">
        <v>4215183</v>
      </c>
      <c r="BP40" s="117">
        <v>24855</v>
      </c>
      <c r="BQ40" s="117"/>
      <c r="BR40" s="117">
        <v>34976</v>
      </c>
      <c r="BS40" s="117"/>
      <c r="BT40" s="117">
        <v>385</v>
      </c>
      <c r="BU40" s="117"/>
      <c r="BV40" s="117">
        <v>4608</v>
      </c>
      <c r="BW40" s="117">
        <v>13972</v>
      </c>
      <c r="BX40" s="117">
        <v>2837</v>
      </c>
      <c r="BY40" s="117">
        <v>6142</v>
      </c>
      <c r="BZ40" s="117">
        <v>4854240</v>
      </c>
      <c r="CA40" s="117">
        <v>68168</v>
      </c>
      <c r="CB40" s="117"/>
      <c r="CC40" s="117">
        <v>1028</v>
      </c>
      <c r="CD40" s="117">
        <v>114522</v>
      </c>
      <c r="CE40" s="117"/>
      <c r="CF40" s="117"/>
      <c r="CG40" s="117"/>
      <c r="CH40" s="117"/>
      <c r="CI40" s="117">
        <v>208884</v>
      </c>
      <c r="CJ40" s="117"/>
      <c r="CK40" s="117">
        <v>606711</v>
      </c>
      <c r="CL40" s="117">
        <v>340440</v>
      </c>
      <c r="CM40" s="117">
        <v>57387</v>
      </c>
      <c r="CN40" s="117"/>
      <c r="CO40" s="117"/>
      <c r="CP40" s="117"/>
      <c r="CQ40" s="117"/>
    </row>
    <row r="41" spans="1:95">
      <c r="A41" s="117">
        <v>45291</v>
      </c>
      <c r="B41" s="120">
        <v>28002</v>
      </c>
      <c r="C41" s="121" t="s">
        <v>2513</v>
      </c>
      <c r="D41" s="121">
        <v>3</v>
      </c>
      <c r="E41" s="117">
        <v>178403</v>
      </c>
      <c r="F41" s="117">
        <v>60398</v>
      </c>
      <c r="G41" s="117">
        <v>52709</v>
      </c>
      <c r="H41" s="117">
        <v>-6186</v>
      </c>
      <c r="I41" s="117">
        <v>-10624</v>
      </c>
      <c r="J41" s="117">
        <v>-410081</v>
      </c>
      <c r="K41" s="117">
        <v>395745</v>
      </c>
      <c r="L41" s="117">
        <v>395522</v>
      </c>
      <c r="M41" s="117">
        <v>-406839</v>
      </c>
      <c r="N41" s="117">
        <v>117782</v>
      </c>
      <c r="O41" s="117">
        <v>0</v>
      </c>
      <c r="P41" s="117">
        <v>-3242</v>
      </c>
      <c r="Q41" s="117">
        <v>-406839</v>
      </c>
      <c r="R41" s="117">
        <v>-411469</v>
      </c>
      <c r="S41" s="117">
        <v>-4630</v>
      </c>
      <c r="T41" s="117">
        <v>277740</v>
      </c>
      <c r="U41" s="117">
        <v>0</v>
      </c>
      <c r="V41" s="117">
        <v>46746</v>
      </c>
      <c r="W41" s="117">
        <v>689562</v>
      </c>
      <c r="X41" s="117">
        <v>0</v>
      </c>
      <c r="Y41" s="117">
        <v>0</v>
      </c>
      <c r="Z41" s="117"/>
      <c r="AA41" s="117"/>
      <c r="AB41" s="117"/>
      <c r="AC41" s="117"/>
      <c r="AD41" s="117">
        <v>165267</v>
      </c>
      <c r="AE41" s="117"/>
      <c r="AF41" s="117">
        <v>5276804</v>
      </c>
      <c r="AG41" s="117"/>
      <c r="AH41" s="117"/>
      <c r="AI41" s="117">
        <v>4830384</v>
      </c>
      <c r="AJ41" s="117"/>
      <c r="AK41" s="117">
        <v>49067</v>
      </c>
      <c r="AL41" s="117">
        <v>75372</v>
      </c>
      <c r="AM41" s="117">
        <v>11576295</v>
      </c>
      <c r="AN41" s="117"/>
      <c r="AO41" s="117">
        <v>1067135</v>
      </c>
      <c r="AP41" s="117"/>
      <c r="AQ41" s="117">
        <v>112265</v>
      </c>
      <c r="AR41" s="117"/>
      <c r="AS41" s="117"/>
      <c r="AT41" s="117"/>
      <c r="AU41" s="117"/>
      <c r="AV41" s="117"/>
      <c r="AW41" s="117">
        <v>780586</v>
      </c>
      <c r="AX41" s="117">
        <v>29915</v>
      </c>
      <c r="AY41" s="117"/>
      <c r="AZ41" s="117"/>
      <c r="BA41" s="117">
        <v>3300658</v>
      </c>
      <c r="BB41" s="117">
        <v>-2562149</v>
      </c>
      <c r="BC41" s="117"/>
      <c r="BD41" s="117"/>
      <c r="BE41" s="117"/>
      <c r="BF41" s="117"/>
      <c r="BG41" s="117"/>
      <c r="BH41" s="117">
        <v>42077</v>
      </c>
      <c r="BI41" s="117"/>
      <c r="BJ41" s="117">
        <v>10623824</v>
      </c>
      <c r="BK41" s="117"/>
      <c r="BL41" s="117"/>
      <c r="BM41" s="117"/>
      <c r="BN41" s="117">
        <v>27965</v>
      </c>
      <c r="BO41" s="117">
        <v>10765794</v>
      </c>
      <c r="BP41" s="117"/>
      <c r="BQ41" s="117"/>
      <c r="BR41" s="117">
        <v>114005</v>
      </c>
      <c r="BS41" s="117"/>
      <c r="BT41" s="117"/>
      <c r="BU41" s="117"/>
      <c r="BV41" s="117"/>
      <c r="BW41" s="117"/>
      <c r="BX41" s="117"/>
      <c r="BY41" s="117"/>
      <c r="BZ41" s="117">
        <v>11576295</v>
      </c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>
        <v>3231</v>
      </c>
      <c r="CO41" s="117">
        <v>3231</v>
      </c>
      <c r="CP41" s="117">
        <v>0</v>
      </c>
      <c r="CQ41" s="117">
        <v>0</v>
      </c>
    </row>
    <row r="42" spans="1:95">
      <c r="A42" s="117">
        <v>45291</v>
      </c>
      <c r="B42" s="120">
        <v>28003</v>
      </c>
      <c r="C42" s="121" t="s">
        <v>2514</v>
      </c>
      <c r="D42" s="121">
        <v>3</v>
      </c>
      <c r="E42" s="117">
        <v>8622</v>
      </c>
      <c r="F42" s="117">
        <v>334</v>
      </c>
      <c r="G42" s="117">
        <v>14694</v>
      </c>
      <c r="H42" s="117">
        <v>-4511</v>
      </c>
      <c r="I42" s="117">
        <v>0</v>
      </c>
      <c r="J42" s="117">
        <v>-110923</v>
      </c>
      <c r="K42" s="117">
        <v>80240</v>
      </c>
      <c r="L42" s="117">
        <v>113006</v>
      </c>
      <c r="M42" s="117">
        <v>-111025</v>
      </c>
      <c r="N42" s="117">
        <v>41054</v>
      </c>
      <c r="O42" s="117">
        <v>0</v>
      </c>
      <c r="P42" s="117">
        <v>103</v>
      </c>
      <c r="Q42" s="117">
        <v>-111025</v>
      </c>
      <c r="R42" s="117">
        <v>-115075</v>
      </c>
      <c r="S42" s="117">
        <v>-4050</v>
      </c>
      <c r="T42" s="117">
        <v>71952</v>
      </c>
      <c r="U42" s="117">
        <v>0</v>
      </c>
      <c r="V42" s="117">
        <v>68680</v>
      </c>
      <c r="W42" s="117">
        <v>103277</v>
      </c>
      <c r="X42" s="117">
        <v>0</v>
      </c>
      <c r="Y42" s="117">
        <v>0</v>
      </c>
      <c r="Z42" s="117">
        <v>0</v>
      </c>
      <c r="AA42" s="117">
        <v>3526</v>
      </c>
      <c r="AB42" s="117">
        <v>0</v>
      </c>
      <c r="AC42" s="117">
        <v>3526</v>
      </c>
      <c r="AD42" s="117">
        <v>21744</v>
      </c>
      <c r="AE42" s="117">
        <v>0</v>
      </c>
      <c r="AF42" s="117">
        <v>223947</v>
      </c>
      <c r="AG42" s="117">
        <v>0</v>
      </c>
      <c r="AH42" s="117">
        <v>0</v>
      </c>
      <c r="AI42" s="117">
        <v>0</v>
      </c>
      <c r="AJ42" s="117">
        <v>0</v>
      </c>
      <c r="AK42" s="117">
        <v>3061</v>
      </c>
      <c r="AL42" s="117">
        <v>36930</v>
      </c>
      <c r="AM42" s="117">
        <v>1474063</v>
      </c>
      <c r="AN42" s="117">
        <v>0</v>
      </c>
      <c r="AO42" s="117">
        <v>1172223</v>
      </c>
      <c r="AP42" s="117">
        <v>0</v>
      </c>
      <c r="AQ42" s="117">
        <v>12632</v>
      </c>
      <c r="AR42" s="117">
        <v>0</v>
      </c>
      <c r="AS42" s="117">
        <v>-3376</v>
      </c>
      <c r="AT42" s="117">
        <v>0</v>
      </c>
      <c r="AU42" s="117">
        <v>3503</v>
      </c>
      <c r="AV42" s="117">
        <v>-6878</v>
      </c>
      <c r="AW42" s="117">
        <v>294759</v>
      </c>
      <c r="AX42" s="117">
        <v>130000</v>
      </c>
      <c r="AY42" s="117">
        <v>0</v>
      </c>
      <c r="AZ42" s="117">
        <v>0</v>
      </c>
      <c r="BA42" s="117">
        <v>605000</v>
      </c>
      <c r="BB42" s="117">
        <v>-358865</v>
      </c>
      <c r="BC42" s="117"/>
      <c r="BD42" s="117">
        <v>0</v>
      </c>
      <c r="BE42" s="117">
        <v>0</v>
      </c>
      <c r="BF42" s="117">
        <v>0</v>
      </c>
      <c r="BG42" s="117">
        <v>0</v>
      </c>
      <c r="BH42" s="117">
        <v>52000</v>
      </c>
      <c r="BI42" s="117">
        <v>194</v>
      </c>
      <c r="BJ42" s="117">
        <v>988730</v>
      </c>
      <c r="BK42" s="117">
        <v>0</v>
      </c>
      <c r="BL42" s="117">
        <v>0</v>
      </c>
      <c r="BM42" s="117">
        <v>0</v>
      </c>
      <c r="BN42" s="117">
        <v>7</v>
      </c>
      <c r="BO42" s="117">
        <v>1049254</v>
      </c>
      <c r="BP42" s="117">
        <v>0</v>
      </c>
      <c r="BQ42" s="117">
        <v>0</v>
      </c>
      <c r="BR42" s="117">
        <v>60323</v>
      </c>
      <c r="BS42" s="117">
        <v>0</v>
      </c>
      <c r="BT42" s="117">
        <v>0</v>
      </c>
      <c r="BU42" s="117"/>
      <c r="BV42" s="117">
        <v>0</v>
      </c>
      <c r="BW42" s="117">
        <v>50</v>
      </c>
      <c r="BX42" s="117">
        <v>0</v>
      </c>
      <c r="BY42" s="117">
        <v>50</v>
      </c>
      <c r="BZ42" s="117">
        <v>1474063</v>
      </c>
      <c r="CA42" s="117">
        <v>0</v>
      </c>
      <c r="CB42" s="117">
        <v>0</v>
      </c>
      <c r="CC42" s="117">
        <v>0</v>
      </c>
      <c r="CD42" s="117">
        <v>0</v>
      </c>
      <c r="CE42" s="117"/>
      <c r="CF42" s="117">
        <v>0</v>
      </c>
      <c r="CG42" s="117">
        <v>0</v>
      </c>
      <c r="CH42" s="117" t="s">
        <v>2384</v>
      </c>
      <c r="CI42" s="117">
        <v>3219</v>
      </c>
      <c r="CJ42" s="117">
        <v>0</v>
      </c>
      <c r="CK42" s="117">
        <v>3219</v>
      </c>
      <c r="CL42" s="117">
        <v>0</v>
      </c>
      <c r="CM42" s="117">
        <v>0</v>
      </c>
      <c r="CN42" s="117">
        <v>0</v>
      </c>
      <c r="CO42" s="117">
        <v>0</v>
      </c>
      <c r="CP42" s="117">
        <v>0</v>
      </c>
      <c r="CQ42" s="117">
        <v>0</v>
      </c>
    </row>
    <row r="43" spans="1:95">
      <c r="A43" s="117">
        <v>45291</v>
      </c>
      <c r="B43" s="120">
        <v>28005</v>
      </c>
      <c r="C43" s="121" t="s">
        <v>2515</v>
      </c>
      <c r="D43" s="121">
        <v>3</v>
      </c>
      <c r="E43" s="117">
        <v>1423</v>
      </c>
      <c r="F43" s="117">
        <v>20081</v>
      </c>
      <c r="G43" s="117">
        <v>14306</v>
      </c>
      <c r="H43" s="117">
        <v>10377</v>
      </c>
      <c r="I43" s="117">
        <v>0</v>
      </c>
      <c r="J43" s="117">
        <v>-111518</v>
      </c>
      <c r="K43" s="117">
        <v>51415</v>
      </c>
      <c r="L43" s="117">
        <v>119161</v>
      </c>
      <c r="M43" s="117">
        <v>-111518</v>
      </c>
      <c r="N43" s="117">
        <v>49088</v>
      </c>
      <c r="O43" s="117">
        <v>0</v>
      </c>
      <c r="P43" s="117">
        <v>0</v>
      </c>
      <c r="Q43" s="117">
        <v>-111518</v>
      </c>
      <c r="R43" s="117">
        <v>-111518</v>
      </c>
      <c r="S43" s="117">
        <v>0</v>
      </c>
      <c r="T43" s="117">
        <v>70073</v>
      </c>
      <c r="U43" s="117">
        <v>0</v>
      </c>
      <c r="V43" s="117">
        <v>67307</v>
      </c>
      <c r="W43" s="117">
        <v>91695</v>
      </c>
      <c r="X43" s="117"/>
      <c r="Y43" s="117">
        <v>0</v>
      </c>
      <c r="Z43" s="117">
        <v>0</v>
      </c>
      <c r="AA43" s="117">
        <v>4593</v>
      </c>
      <c r="AB43" s="117">
        <v>0</v>
      </c>
      <c r="AC43" s="117">
        <v>4593</v>
      </c>
      <c r="AD43" s="117">
        <v>33219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578475</v>
      </c>
      <c r="AK43" s="117">
        <v>7949</v>
      </c>
      <c r="AL43" s="117">
        <v>189232</v>
      </c>
      <c r="AM43" s="117">
        <v>1878605</v>
      </c>
      <c r="AN43" s="117">
        <v>0</v>
      </c>
      <c r="AO43" s="117">
        <v>1061514</v>
      </c>
      <c r="AP43" s="117">
        <v>0</v>
      </c>
      <c r="AQ43" s="117">
        <v>1534</v>
      </c>
      <c r="AR43" s="117">
        <v>2090</v>
      </c>
      <c r="AS43" s="117">
        <v>0</v>
      </c>
      <c r="AT43" s="117">
        <v>0</v>
      </c>
      <c r="AU43" s="117">
        <v>0</v>
      </c>
      <c r="AV43" s="117">
        <v>0</v>
      </c>
      <c r="AW43" s="117">
        <v>230930</v>
      </c>
      <c r="AX43" s="117">
        <v>0</v>
      </c>
      <c r="AY43" s="117">
        <v>0</v>
      </c>
      <c r="AZ43" s="117">
        <v>0</v>
      </c>
      <c r="BA43" s="117">
        <v>437575</v>
      </c>
      <c r="BB43" s="117">
        <v>-261200</v>
      </c>
      <c r="BC43" s="117">
        <v>0</v>
      </c>
      <c r="BD43" s="117">
        <v>0</v>
      </c>
      <c r="BE43" s="117">
        <v>0</v>
      </c>
      <c r="BF43" s="117">
        <v>0</v>
      </c>
      <c r="BG43" s="117">
        <v>0</v>
      </c>
      <c r="BH43" s="117">
        <v>54555</v>
      </c>
      <c r="BI43" s="117">
        <v>0</v>
      </c>
      <c r="BJ43" s="117">
        <v>1635822</v>
      </c>
      <c r="BK43" s="117">
        <v>0</v>
      </c>
      <c r="BL43" s="117">
        <v>0</v>
      </c>
      <c r="BM43" s="117">
        <v>0</v>
      </c>
      <c r="BN43" s="117">
        <v>0</v>
      </c>
      <c r="BO43" s="117">
        <v>1647152</v>
      </c>
      <c r="BP43" s="117">
        <v>0</v>
      </c>
      <c r="BQ43" s="117">
        <v>0</v>
      </c>
      <c r="BR43" s="117">
        <v>11330</v>
      </c>
      <c r="BS43" s="117">
        <v>0</v>
      </c>
      <c r="BT43" s="117">
        <v>0</v>
      </c>
      <c r="BU43" s="117">
        <v>0</v>
      </c>
      <c r="BV43" s="117">
        <v>0</v>
      </c>
      <c r="BW43" s="117">
        <v>523</v>
      </c>
      <c r="BX43" s="117">
        <v>0</v>
      </c>
      <c r="BY43" s="117">
        <v>523</v>
      </c>
      <c r="BZ43" s="117">
        <v>1878605</v>
      </c>
      <c r="CA43" s="117">
        <v>0</v>
      </c>
      <c r="CB43" s="117">
        <v>0</v>
      </c>
      <c r="CC43" s="117">
        <v>0</v>
      </c>
      <c r="CD43" s="117">
        <v>0</v>
      </c>
      <c r="CE43" s="117"/>
      <c r="CF43" s="117"/>
      <c r="CG43" s="117"/>
      <c r="CH43" s="117"/>
      <c r="CI43" s="117">
        <v>0</v>
      </c>
      <c r="CJ43" s="117">
        <v>0</v>
      </c>
      <c r="CK43" s="117">
        <v>0</v>
      </c>
      <c r="CL43" s="117">
        <v>0</v>
      </c>
      <c r="CM43" s="117">
        <v>0</v>
      </c>
      <c r="CN43" s="117">
        <v>11848</v>
      </c>
      <c r="CO43" s="117">
        <v>0</v>
      </c>
      <c r="CP43" s="117">
        <v>0</v>
      </c>
      <c r="CQ43" s="117">
        <v>11848</v>
      </c>
    </row>
    <row r="44" spans="1:95">
      <c r="A44" s="120">
        <v>202212</v>
      </c>
      <c r="B44" s="120">
        <v>6880</v>
      </c>
      <c r="C44" s="121" t="s">
        <v>964</v>
      </c>
      <c r="D44" s="121" t="s">
        <v>963</v>
      </c>
      <c r="E44" s="117">
        <v>18679</v>
      </c>
      <c r="F44" s="117">
        <v>11133</v>
      </c>
      <c r="G44" s="117"/>
      <c r="H44" s="117">
        <v>31967</v>
      </c>
      <c r="I44" s="117"/>
      <c r="J44" s="117">
        <v>2156</v>
      </c>
      <c r="K44" s="117">
        <v>705937</v>
      </c>
      <c r="L44" s="117"/>
      <c r="M44" s="117">
        <v>33241</v>
      </c>
      <c r="N44" s="117"/>
      <c r="O44" s="117">
        <v>502085</v>
      </c>
      <c r="P44" s="117">
        <v>2479</v>
      </c>
      <c r="Q44" s="117">
        <v>55336</v>
      </c>
      <c r="R44" s="117">
        <v>4623124</v>
      </c>
      <c r="S44" s="117">
        <v>4775</v>
      </c>
      <c r="T44" s="117">
        <v>2445695</v>
      </c>
      <c r="U44" s="117"/>
      <c r="V44" s="117">
        <v>71664</v>
      </c>
      <c r="W44" s="117">
        <v>1212</v>
      </c>
      <c r="X44" s="117">
        <v>-1303</v>
      </c>
      <c r="Y44" s="117"/>
      <c r="Z44" s="117"/>
      <c r="AA44" s="117"/>
      <c r="AB44" s="117">
        <v>616104</v>
      </c>
      <c r="AC44" s="117">
        <v>80000</v>
      </c>
      <c r="AD44" s="117">
        <v>28229</v>
      </c>
      <c r="AE44" s="117">
        <v>505</v>
      </c>
      <c r="AF44" s="117">
        <v>26157</v>
      </c>
      <c r="AG44" s="117">
        <v>432689</v>
      </c>
      <c r="AH44" s="117"/>
      <c r="AI44" s="117"/>
      <c r="AJ44" s="117">
        <v>93229</v>
      </c>
      <c r="AK44" s="117">
        <v>65000</v>
      </c>
      <c r="AL44" s="117">
        <v>-1808</v>
      </c>
      <c r="AM44" s="117">
        <v>65333</v>
      </c>
      <c r="AN44" s="117">
        <v>995</v>
      </c>
      <c r="AO44" s="117">
        <v>2951823</v>
      </c>
      <c r="AP44" s="117">
        <v>720574</v>
      </c>
      <c r="AQ44" s="117">
        <v>73332</v>
      </c>
      <c r="AR44" s="117"/>
      <c r="AS44" s="117">
        <v>88</v>
      </c>
      <c r="AT44" s="117">
        <v>3915431</v>
      </c>
      <c r="AU44" s="117">
        <v>119376</v>
      </c>
      <c r="AV44" s="117">
        <v>0</v>
      </c>
      <c r="AW44" s="117">
        <v>49243</v>
      </c>
      <c r="AX44" s="117"/>
      <c r="AY44" s="117">
        <v>3867</v>
      </c>
      <c r="AZ44" s="117"/>
      <c r="BA44" s="117">
        <v>5580</v>
      </c>
      <c r="BB44" s="117">
        <v>11589</v>
      </c>
      <c r="BC44" s="117"/>
      <c r="BD44" s="117">
        <v>2142</v>
      </c>
      <c r="BE44" s="117">
        <v>4623124</v>
      </c>
      <c r="BF44" s="117">
        <v>48159</v>
      </c>
      <c r="BG44" s="117"/>
      <c r="BH44" s="117">
        <v>0</v>
      </c>
      <c r="BI44" s="117">
        <v>720574</v>
      </c>
      <c r="BJ44" s="117"/>
      <c r="BK44" s="117"/>
      <c r="BL44" s="117"/>
      <c r="BM44" s="120"/>
      <c r="BN44" s="117">
        <v>369163</v>
      </c>
      <c r="BO44" s="117">
        <v>1817</v>
      </c>
      <c r="BP44" s="117">
        <v>1061836</v>
      </c>
      <c r="BQ44" s="117">
        <v>398679</v>
      </c>
      <c r="BR44" s="117">
        <v>292177</v>
      </c>
      <c r="BS44" s="117">
        <v>520</v>
      </c>
      <c r="BT44" s="117"/>
      <c r="BU44" s="117"/>
      <c r="BV44" s="117">
        <v>520</v>
      </c>
      <c r="BW44" s="117">
        <v>120370</v>
      </c>
      <c r="BX44" s="117">
        <v>3843</v>
      </c>
      <c r="BY44" s="117">
        <v>4985</v>
      </c>
      <c r="BZ44" s="117">
        <v>66601</v>
      </c>
      <c r="CA44" s="117">
        <v>7465</v>
      </c>
      <c r="CB44" s="117">
        <v>83085</v>
      </c>
      <c r="CC44" s="117">
        <v>66601</v>
      </c>
      <c r="CD44" s="117">
        <v>66601</v>
      </c>
      <c r="CE44" s="117">
        <v>1914</v>
      </c>
      <c r="CF44" s="117">
        <v>-9330</v>
      </c>
      <c r="CG44" s="117">
        <v>1881</v>
      </c>
      <c r="CH44" s="117">
        <v>120355</v>
      </c>
      <c r="CI44" s="117"/>
      <c r="CJ44" s="117">
        <v>97656</v>
      </c>
      <c r="CK44" s="117">
        <v>217932</v>
      </c>
      <c r="CL44" s="117">
        <v>16484</v>
      </c>
      <c r="CM44" s="117">
        <v>1527</v>
      </c>
      <c r="CN44" s="117"/>
      <c r="CO44" s="117">
        <v>14</v>
      </c>
      <c r="CP44" s="117">
        <v>124540</v>
      </c>
      <c r="CQ44" s="117">
        <v>1801</v>
      </c>
    </row>
    <row r="45" spans="1:95">
      <c r="A45" s="120">
        <v>202212</v>
      </c>
      <c r="B45" s="120">
        <v>7730</v>
      </c>
      <c r="C45" s="121" t="s">
        <v>965</v>
      </c>
      <c r="D45" s="121" t="s">
        <v>963</v>
      </c>
      <c r="E45" s="117">
        <v>235803</v>
      </c>
      <c r="F45" s="117">
        <v>81182</v>
      </c>
      <c r="G45" s="117"/>
      <c r="H45" s="117">
        <v>330376</v>
      </c>
      <c r="I45" s="117">
        <v>92479</v>
      </c>
      <c r="J45" s="117">
        <v>13390</v>
      </c>
      <c r="K45" s="117">
        <v>4868227</v>
      </c>
      <c r="L45" s="117">
        <v>130129</v>
      </c>
      <c r="M45" s="117"/>
      <c r="N45" s="117"/>
      <c r="O45" s="117">
        <v>9461992</v>
      </c>
      <c r="P45" s="117">
        <v>37052</v>
      </c>
      <c r="Q45" s="117">
        <v>183124</v>
      </c>
      <c r="R45" s="117">
        <v>41953297</v>
      </c>
      <c r="S45" s="117">
        <v>205761</v>
      </c>
      <c r="T45" s="117">
        <v>16608606</v>
      </c>
      <c r="U45" s="117"/>
      <c r="V45" s="117">
        <v>741284</v>
      </c>
      <c r="W45" s="117">
        <v>8416</v>
      </c>
      <c r="X45" s="117">
        <v>45352</v>
      </c>
      <c r="Y45" s="117"/>
      <c r="Z45" s="117"/>
      <c r="AA45" s="117"/>
      <c r="AB45" s="117">
        <v>5918061</v>
      </c>
      <c r="AC45" s="117">
        <v>599190</v>
      </c>
      <c r="AD45" s="117">
        <v>24164</v>
      </c>
      <c r="AE45" s="117">
        <v>45352</v>
      </c>
      <c r="AF45" s="117">
        <v>599492</v>
      </c>
      <c r="AG45" s="117">
        <v>2457703</v>
      </c>
      <c r="AH45" s="117"/>
      <c r="AI45" s="117">
        <v>1247284</v>
      </c>
      <c r="AJ45" s="117">
        <v>1581940</v>
      </c>
      <c r="AK45" s="117">
        <v>310492</v>
      </c>
      <c r="AL45" s="117"/>
      <c r="AM45" s="117">
        <v>1233574</v>
      </c>
      <c r="AN45" s="117"/>
      <c r="AO45" s="117">
        <v>24973209</v>
      </c>
      <c r="AP45" s="117">
        <v>7908539</v>
      </c>
      <c r="AQ45" s="117">
        <v>918674</v>
      </c>
      <c r="AR45" s="117"/>
      <c r="AS45" s="117">
        <v>6189</v>
      </c>
      <c r="AT45" s="117">
        <v>35289961</v>
      </c>
      <c r="AU45" s="117">
        <v>378897</v>
      </c>
      <c r="AV45" s="117"/>
      <c r="AW45" s="117">
        <v>1104453</v>
      </c>
      <c r="AX45" s="117"/>
      <c r="AY45" s="117">
        <v>17900</v>
      </c>
      <c r="AZ45" s="117"/>
      <c r="BA45" s="117">
        <v>16448</v>
      </c>
      <c r="BB45" s="117">
        <v>146084</v>
      </c>
      <c r="BC45" s="117"/>
      <c r="BD45" s="117">
        <v>111736</v>
      </c>
      <c r="BE45" s="117">
        <v>41953297</v>
      </c>
      <c r="BF45" s="117">
        <v>1255152</v>
      </c>
      <c r="BG45" s="117">
        <v>49300</v>
      </c>
      <c r="BH45" s="117">
        <v>72860</v>
      </c>
      <c r="BI45" s="117">
        <v>7908539</v>
      </c>
      <c r="BJ45" s="117"/>
      <c r="BK45" s="117">
        <v>173</v>
      </c>
      <c r="BL45" s="117">
        <v>0.01</v>
      </c>
      <c r="BM45" s="120">
        <v>1730</v>
      </c>
      <c r="BN45" s="117">
        <v>1607354</v>
      </c>
      <c r="BO45" s="117">
        <v>859706</v>
      </c>
      <c r="BP45" s="117">
        <v>7419178</v>
      </c>
      <c r="BQ45" s="117">
        <v>3212004</v>
      </c>
      <c r="BR45" s="117">
        <v>1740114</v>
      </c>
      <c r="BS45" s="117">
        <v>178347</v>
      </c>
      <c r="BT45" s="117">
        <v>164431</v>
      </c>
      <c r="BU45" s="117"/>
      <c r="BV45" s="117">
        <v>13916</v>
      </c>
      <c r="BW45" s="117">
        <v>850167</v>
      </c>
      <c r="BX45" s="117">
        <v>35404</v>
      </c>
      <c r="BY45" s="117">
        <v>-101316</v>
      </c>
      <c r="BZ45" s="117">
        <v>543073</v>
      </c>
      <c r="CA45" s="117">
        <v>4282</v>
      </c>
      <c r="CB45" s="117">
        <v>603872</v>
      </c>
      <c r="CC45" s="117">
        <v>543337</v>
      </c>
      <c r="CD45" s="117">
        <v>543073</v>
      </c>
      <c r="CE45" s="117">
        <v>30709</v>
      </c>
      <c r="CF45" s="117">
        <v>-151471</v>
      </c>
      <c r="CG45" s="117">
        <v>57964</v>
      </c>
      <c r="CH45" s="117">
        <v>840937</v>
      </c>
      <c r="CI45" s="117"/>
      <c r="CJ45" s="117">
        <v>742108</v>
      </c>
      <c r="CK45" s="117">
        <v>1547396</v>
      </c>
      <c r="CL45" s="117">
        <v>60799</v>
      </c>
      <c r="CM45" s="117">
        <v>5796</v>
      </c>
      <c r="CN45" s="117">
        <v>264</v>
      </c>
      <c r="CO45" s="117">
        <v>9230</v>
      </c>
      <c r="CP45" s="117">
        <v>887159</v>
      </c>
      <c r="CQ45" s="117">
        <v>22315</v>
      </c>
    </row>
    <row r="46" spans="1:95">
      <c r="A46" s="120">
        <v>202212</v>
      </c>
      <c r="B46" s="120">
        <v>7730</v>
      </c>
      <c r="C46" s="121" t="s">
        <v>965</v>
      </c>
      <c r="D46" s="121" t="s">
        <v>963</v>
      </c>
      <c r="E46" s="120">
        <v>859384</v>
      </c>
      <c r="F46" s="120">
        <v>48577</v>
      </c>
      <c r="G46" s="120">
        <v>0</v>
      </c>
      <c r="H46" s="120">
        <v>9223381</v>
      </c>
      <c r="I46" s="120">
        <v>274770</v>
      </c>
      <c r="J46" s="120">
        <v>75341</v>
      </c>
      <c r="K46" s="120"/>
      <c r="L46" s="120">
        <v>382240</v>
      </c>
      <c r="M46" s="120">
        <v>103979</v>
      </c>
      <c r="N46" s="120">
        <v>32129</v>
      </c>
      <c r="O46" s="120">
        <v>5174339</v>
      </c>
      <c r="P46" s="120">
        <v>127847</v>
      </c>
      <c r="Q46" s="120"/>
      <c r="R46" s="120"/>
      <c r="S46" s="120">
        <v>9346206</v>
      </c>
      <c r="T46" s="120">
        <v>90498</v>
      </c>
      <c r="U46" s="120">
        <v>186898</v>
      </c>
      <c r="V46" s="120">
        <v>43309983</v>
      </c>
      <c r="W46" s="120">
        <v>292718</v>
      </c>
      <c r="X46" s="120">
        <v>16778363</v>
      </c>
      <c r="Y46" s="120"/>
      <c r="Z46" s="120">
        <v>685238</v>
      </c>
      <c r="AA46" s="120">
        <v>10315</v>
      </c>
      <c r="AB46" s="120">
        <v>1233574</v>
      </c>
      <c r="AC46" s="120">
        <v>46398</v>
      </c>
      <c r="AD46" s="120"/>
      <c r="AE46" s="120"/>
      <c r="AF46" s="120"/>
      <c r="AG46" s="120">
        <v>5396432</v>
      </c>
      <c r="AH46" s="120">
        <v>597746</v>
      </c>
      <c r="AI46" s="120">
        <v>19887</v>
      </c>
      <c r="AJ46" s="120">
        <v>46398</v>
      </c>
      <c r="AK46" s="120">
        <v>599492</v>
      </c>
      <c r="AL46" s="120">
        <v>1938060</v>
      </c>
      <c r="AM46" s="120"/>
      <c r="AN46" s="120">
        <v>1247284</v>
      </c>
      <c r="AO46" s="120">
        <v>1578909</v>
      </c>
      <c r="AP46" s="120">
        <v>311738</v>
      </c>
      <c r="AQ46" s="120"/>
      <c r="AR46" s="120">
        <v>64747</v>
      </c>
      <c r="AS46" s="120">
        <v>26023854</v>
      </c>
      <c r="AT46" s="120">
        <v>9223381</v>
      </c>
      <c r="AU46" s="120">
        <v>307854</v>
      </c>
      <c r="AV46" s="120"/>
      <c r="AW46" s="120">
        <v>14890</v>
      </c>
      <c r="AX46" s="120">
        <v>37115674</v>
      </c>
      <c r="AY46" s="120">
        <v>378279</v>
      </c>
      <c r="AZ46" s="120"/>
      <c r="BA46" s="120">
        <v>1102669</v>
      </c>
      <c r="BB46" s="120"/>
      <c r="BC46" s="120">
        <v>25670</v>
      </c>
      <c r="BD46" s="120"/>
      <c r="BE46" s="120">
        <v>21288</v>
      </c>
      <c r="BF46" s="120">
        <v>200131</v>
      </c>
      <c r="BG46" s="120"/>
      <c r="BH46" s="120">
        <v>153173</v>
      </c>
      <c r="BI46" s="120">
        <v>43309983</v>
      </c>
      <c r="BJ46" s="120">
        <v>1730</v>
      </c>
      <c r="BK46" s="120"/>
      <c r="BL46" s="120">
        <v>173</v>
      </c>
      <c r="BM46" s="122">
        <v>0.01</v>
      </c>
      <c r="BN46" s="120">
        <v>2843247</v>
      </c>
      <c r="BO46" s="120">
        <v>1061801</v>
      </c>
      <c r="BP46" s="120">
        <v>10051924</v>
      </c>
      <c r="BQ46" s="120">
        <v>3955149</v>
      </c>
      <c r="BR46" s="120">
        <v>2191726</v>
      </c>
      <c r="BS46" s="120">
        <v>34571</v>
      </c>
      <c r="BT46" s="120">
        <v>34571</v>
      </c>
      <c r="BU46" s="120"/>
      <c r="BV46" s="120"/>
      <c r="BW46" s="120">
        <v>884029</v>
      </c>
      <c r="BX46" s="120">
        <v>51678</v>
      </c>
      <c r="BY46" s="120">
        <v>-20007</v>
      </c>
      <c r="BZ46" s="120">
        <v>1080</v>
      </c>
      <c r="CA46" s="120">
        <v>19887</v>
      </c>
      <c r="CB46" s="120">
        <v>954068</v>
      </c>
      <c r="CC46" s="120">
        <v>1282</v>
      </c>
      <c r="CD46" s="120">
        <v>1079786</v>
      </c>
      <c r="CE46" s="120">
        <v>486276</v>
      </c>
      <c r="CF46" s="120">
        <v>107630</v>
      </c>
      <c r="CG46" s="120">
        <v>52015</v>
      </c>
      <c r="CH46" s="120">
        <v>806890</v>
      </c>
      <c r="CI46" s="120">
        <v>653318</v>
      </c>
      <c r="CJ46" s="120">
        <v>1421628</v>
      </c>
      <c r="CK46" s="120">
        <v>-125718</v>
      </c>
      <c r="CL46" s="120">
        <v>-18</v>
      </c>
      <c r="CM46" s="120">
        <v>5414</v>
      </c>
      <c r="CN46" s="120">
        <v>202</v>
      </c>
      <c r="CO46" s="120">
        <v>77139</v>
      </c>
      <c r="CP46" s="120">
        <v>1044251</v>
      </c>
      <c r="CQ46" s="120">
        <v>13434</v>
      </c>
    </row>
    <row r="47" spans="1:95">
      <c r="A47" s="120"/>
      <c r="B47" s="120"/>
      <c r="C47" s="121"/>
      <c r="D47" s="121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2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</row>
    <row r="48" spans="1:95">
      <c r="A48" s="120"/>
      <c r="B48" s="120"/>
      <c r="C48" s="121"/>
      <c r="D48" s="121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2"/>
      <c r="CH48" s="120"/>
      <c r="CI48" s="120"/>
      <c r="CJ48" s="120"/>
      <c r="CK48" s="120"/>
      <c r="CL48" s="120"/>
      <c r="CM48" s="120"/>
      <c r="CN48" s="120"/>
      <c r="CO48" s="120"/>
      <c r="CP48" s="120"/>
    </row>
    <row r="49" spans="1:94">
      <c r="A49" s="120"/>
      <c r="B49" s="120"/>
      <c r="C49" s="121"/>
      <c r="D49" s="121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2"/>
      <c r="CH49" s="120"/>
      <c r="CI49" s="120"/>
      <c r="CJ49" s="120"/>
      <c r="CK49" s="120"/>
      <c r="CL49" s="120"/>
      <c r="CM49" s="120"/>
      <c r="CN49" s="120"/>
      <c r="CO49" s="120"/>
      <c r="CP49" s="120"/>
    </row>
    <row r="50" spans="1:94">
      <c r="A50" s="120"/>
      <c r="B50" s="120"/>
      <c r="C50" s="121"/>
      <c r="D50" s="121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2"/>
      <c r="CH50" s="120"/>
      <c r="CI50" s="120"/>
      <c r="CJ50" s="120"/>
      <c r="CK50" s="120"/>
      <c r="CL50" s="120"/>
      <c r="CM50" s="120"/>
      <c r="CN50" s="120"/>
      <c r="CO50" s="120"/>
      <c r="CP50" s="120"/>
    </row>
    <row r="51" spans="1:94">
      <c r="C51" s="119"/>
      <c r="D51" s="119"/>
    </row>
    <row r="52" spans="1:94">
      <c r="C52" s="119"/>
      <c r="D52" s="119"/>
    </row>
    <row r="53" spans="1:94">
      <c r="C53" s="119"/>
    </row>
    <row r="54" spans="1:94">
      <c r="C54" s="119"/>
    </row>
  </sheetData>
  <sheetProtection algorithmName="SHA-512" hashValue="Fii9sXitUSipiTtb7wdyJb+lt+bRQ7LqFfA7JmhDUew8dN4+97r3wE1w7yP9pRb2p8g1t9U51LiK/HZjSoMClQ==" saltValue="P1P/TQQxeBun6rMjowN/cQ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37"/>
  <dimension ref="A1:CQ19"/>
  <sheetViews>
    <sheetView workbookViewId="0">
      <pane xSplit="3" ySplit="1" topLeftCell="D2" activePane="bottomRight" state="frozen"/>
      <selection pane="topRight"/>
      <selection pane="bottomLeft"/>
      <selection pane="bottomRight" activeCell="C12" sqref="C12"/>
    </sheetView>
  </sheetViews>
  <sheetFormatPr defaultColWidth="11.42578125" defaultRowHeight="15"/>
  <cols>
    <col min="1" max="1" width="8" customWidth="1"/>
    <col min="2" max="2" width="6" customWidth="1"/>
    <col min="3" max="3" width="45.28515625" customWidth="1"/>
    <col min="4" max="4" width="16.7109375" customWidth="1"/>
    <col min="5" max="7" width="17.42578125" customWidth="1"/>
    <col min="8" max="8" width="13.85546875" customWidth="1"/>
    <col min="9" max="9" width="17.42578125" customWidth="1"/>
    <col min="10" max="10" width="16.42578125" customWidth="1"/>
    <col min="11" max="11" width="17.42578125" customWidth="1"/>
    <col min="12" max="12" width="16" customWidth="1"/>
    <col min="13" max="13" width="15.28515625" customWidth="1"/>
    <col min="14" max="14" width="17.42578125" customWidth="1"/>
    <col min="15" max="15" width="16.42578125" customWidth="1"/>
    <col min="16" max="16" width="12.7109375" customWidth="1"/>
    <col min="17" max="18" width="16.28515625" customWidth="1"/>
    <col min="19" max="19" width="17.42578125" customWidth="1"/>
    <col min="20" max="20" width="16.28515625" customWidth="1"/>
    <col min="21" max="23" width="17.42578125" customWidth="1"/>
    <col min="24" max="24" width="19" customWidth="1"/>
    <col min="25" max="25" width="17.42578125" customWidth="1"/>
    <col min="26" max="26" width="16.42578125" customWidth="1"/>
    <col min="27" max="28" width="17.42578125" customWidth="1"/>
    <col min="29" max="30" width="17.5703125" customWidth="1"/>
    <col min="31" max="32" width="16.42578125" customWidth="1"/>
    <col min="33" max="33" width="16.5703125" customWidth="1"/>
    <col min="34" max="34" width="16.42578125" customWidth="1"/>
    <col min="35" max="35" width="15.42578125" customWidth="1"/>
    <col min="36" max="36" width="16.7109375" customWidth="1"/>
    <col min="37" max="37" width="16.42578125" customWidth="1"/>
    <col min="38" max="39" width="19" customWidth="1"/>
    <col min="40" max="41" width="17.42578125" customWidth="1"/>
    <col min="42" max="42" width="17.140625" customWidth="1"/>
    <col min="43" max="44" width="17.42578125" customWidth="1"/>
    <col min="45" max="45" width="19" customWidth="1"/>
    <col min="46" max="46" width="15.28515625" customWidth="1"/>
    <col min="47" max="47" width="13.7109375" customWidth="1"/>
    <col min="48" max="48" width="16.42578125" customWidth="1"/>
    <col min="49" max="49" width="17.42578125" customWidth="1"/>
    <col min="50" max="50" width="17.5703125" customWidth="1"/>
    <col min="51" max="52" width="16.28515625" customWidth="1"/>
    <col min="53" max="53" width="16.42578125" customWidth="1"/>
    <col min="54" max="54" width="17.5703125" customWidth="1"/>
    <col min="55" max="55" width="16.42578125" customWidth="1"/>
    <col min="56" max="56" width="17.42578125" customWidth="1"/>
    <col min="57" max="58" width="19" customWidth="1"/>
    <col min="59" max="59" width="16.28515625" customWidth="1"/>
    <col min="60" max="60" width="17.42578125" customWidth="1"/>
    <col min="61" max="61" width="16.28515625" customWidth="1"/>
    <col min="62" max="62" width="17.5703125" customWidth="1"/>
    <col min="63" max="63" width="17.42578125" customWidth="1"/>
    <col min="64" max="64" width="14" customWidth="1"/>
    <col min="65" max="66" width="17.5703125" customWidth="1"/>
    <col min="67" max="68" width="17.42578125" customWidth="1"/>
    <col min="69" max="72" width="16.42578125" customWidth="1"/>
    <col min="73" max="73" width="12.85546875" customWidth="1"/>
    <col min="74" max="74" width="15.42578125" customWidth="1"/>
    <col min="75" max="75" width="16.42578125" customWidth="1"/>
    <col min="76" max="76" width="15.42578125" customWidth="1"/>
    <col min="77" max="77" width="16.42578125" customWidth="1"/>
    <col min="78" max="80" width="15.42578125" customWidth="1"/>
    <col min="81" max="81" width="17.42578125" customWidth="1"/>
    <col min="82" max="82" width="13.85546875" customWidth="1"/>
    <col min="83" max="83" width="14.42578125" customWidth="1"/>
    <col min="84" max="84" width="16.42578125" customWidth="1"/>
    <col min="85" max="85" width="17.5703125" customWidth="1"/>
    <col min="86" max="86" width="16.42578125" customWidth="1"/>
    <col min="87" max="87" width="17.5703125" customWidth="1"/>
    <col min="88" max="88" width="17.140625" customWidth="1"/>
    <col min="89" max="90" width="16.42578125" customWidth="1"/>
    <col min="91" max="91" width="12" customWidth="1"/>
  </cols>
  <sheetData>
    <row r="1" spans="1:95">
      <c r="A1" t="s">
        <v>1596</v>
      </c>
      <c r="B1" t="s">
        <v>2457</v>
      </c>
      <c r="C1" t="s">
        <v>2458</v>
      </c>
      <c r="D1" t="s">
        <v>2389</v>
      </c>
      <c r="E1" t="s">
        <v>1597</v>
      </c>
      <c r="F1" t="s">
        <v>1598</v>
      </c>
      <c r="G1" t="s">
        <v>1599</v>
      </c>
      <c r="H1" t="s">
        <v>1600</v>
      </c>
      <c r="I1" t="s">
        <v>1601</v>
      </c>
      <c r="J1" t="s">
        <v>1602</v>
      </c>
      <c r="K1" t="s">
        <v>1603</v>
      </c>
      <c r="L1" t="s">
        <v>1604</v>
      </c>
      <c r="M1" t="s">
        <v>1605</v>
      </c>
      <c r="N1" t="s">
        <v>1606</v>
      </c>
      <c r="O1" t="s">
        <v>1607</v>
      </c>
      <c r="P1" t="s">
        <v>1608</v>
      </c>
      <c r="Q1" t="s">
        <v>1609</v>
      </c>
      <c r="R1" t="s">
        <v>1610</v>
      </c>
      <c r="S1" t="s">
        <v>1611</v>
      </c>
      <c r="T1" t="s">
        <v>1612</v>
      </c>
      <c r="U1" t="s">
        <v>1613</v>
      </c>
      <c r="V1" t="s">
        <v>1614</v>
      </c>
      <c r="W1" t="s">
        <v>1615</v>
      </c>
      <c r="X1" t="s">
        <v>1616</v>
      </c>
      <c r="Y1" t="s">
        <v>1617</v>
      </c>
      <c r="Z1" t="s">
        <v>1618</v>
      </c>
      <c r="AA1" t="s">
        <v>1619</v>
      </c>
      <c r="AB1" t="s">
        <v>1620</v>
      </c>
      <c r="AC1" t="s">
        <v>1621</v>
      </c>
      <c r="AD1" t="s">
        <v>1622</v>
      </c>
      <c r="AE1" t="s">
        <v>1623</v>
      </c>
      <c r="AF1" t="s">
        <v>1624</v>
      </c>
      <c r="AG1" t="s">
        <v>1625</v>
      </c>
      <c r="AH1" t="s">
        <v>1626</v>
      </c>
      <c r="AI1" t="s">
        <v>1627</v>
      </c>
      <c r="AJ1" t="s">
        <v>1628</v>
      </c>
      <c r="AK1" t="s">
        <v>1629</v>
      </c>
      <c r="AL1" t="s">
        <v>1630</v>
      </c>
      <c r="AM1" t="s">
        <v>1631</v>
      </c>
      <c r="AN1" t="s">
        <v>1632</v>
      </c>
      <c r="AO1" t="s">
        <v>1633</v>
      </c>
      <c r="AP1" t="s">
        <v>1634</v>
      </c>
      <c r="AQ1" t="s">
        <v>1635</v>
      </c>
      <c r="AR1" t="s">
        <v>1636</v>
      </c>
      <c r="AS1" t="s">
        <v>1637</v>
      </c>
      <c r="AT1" t="s">
        <v>1638</v>
      </c>
      <c r="AU1" t="s">
        <v>1639</v>
      </c>
      <c r="AV1" t="s">
        <v>1640</v>
      </c>
      <c r="AW1" t="s">
        <v>1641</v>
      </c>
      <c r="AX1" t="s">
        <v>1642</v>
      </c>
      <c r="AY1" t="s">
        <v>1643</v>
      </c>
      <c r="AZ1" t="s">
        <v>1644</v>
      </c>
      <c r="BA1" t="s">
        <v>1645</v>
      </c>
      <c r="BB1" t="s">
        <v>1646</v>
      </c>
      <c r="BC1" t="s">
        <v>1647</v>
      </c>
      <c r="BD1" t="s">
        <v>1648</v>
      </c>
      <c r="BE1" t="s">
        <v>1649</v>
      </c>
      <c r="BF1" t="s">
        <v>1650</v>
      </c>
      <c r="BG1" t="s">
        <v>1651</v>
      </c>
      <c r="BH1" t="s">
        <v>1652</v>
      </c>
      <c r="BI1" t="s">
        <v>1653</v>
      </c>
      <c r="BJ1" t="s">
        <v>1654</v>
      </c>
      <c r="BK1" t="s">
        <v>1655</v>
      </c>
      <c r="BL1" t="s">
        <v>1656</v>
      </c>
      <c r="BM1" t="s">
        <v>1657</v>
      </c>
      <c r="BN1" t="s">
        <v>1658</v>
      </c>
      <c r="BO1" t="s">
        <v>1659</v>
      </c>
      <c r="BP1" t="s">
        <v>1660</v>
      </c>
      <c r="BQ1" t="s">
        <v>1661</v>
      </c>
      <c r="BR1" t="s">
        <v>1662</v>
      </c>
      <c r="BS1" t="s">
        <v>1663</v>
      </c>
      <c r="BT1" t="s">
        <v>1664</v>
      </c>
      <c r="BU1" t="s">
        <v>1665</v>
      </c>
      <c r="BV1" t="s">
        <v>1666</v>
      </c>
      <c r="BW1" t="s">
        <v>1667</v>
      </c>
      <c r="BX1" t="s">
        <v>1668</v>
      </c>
      <c r="BY1" t="s">
        <v>1669</v>
      </c>
      <c r="BZ1" t="s">
        <v>1670</v>
      </c>
      <c r="CA1" t="s">
        <v>1671</v>
      </c>
      <c r="CB1" t="s">
        <v>1672</v>
      </c>
      <c r="CC1" t="s">
        <v>1673</v>
      </c>
      <c r="CD1" t="s">
        <v>1674</v>
      </c>
      <c r="CE1" t="s">
        <v>1765</v>
      </c>
      <c r="CF1" t="s">
        <v>1766</v>
      </c>
      <c r="CG1" t="s">
        <v>1767</v>
      </c>
      <c r="CH1" t="s">
        <v>1768</v>
      </c>
      <c r="CI1" t="s">
        <v>1769</v>
      </c>
      <c r="CJ1" t="s">
        <v>1770</v>
      </c>
      <c r="CK1" t="s">
        <v>1771</v>
      </c>
      <c r="CL1" t="s">
        <v>1772</v>
      </c>
      <c r="CM1" t="s">
        <v>1773</v>
      </c>
      <c r="CN1" t="s">
        <v>1774</v>
      </c>
      <c r="CO1" t="s">
        <v>1775</v>
      </c>
      <c r="CP1" t="s">
        <v>1776</v>
      </c>
      <c r="CQ1" t="s">
        <v>1777</v>
      </c>
    </row>
    <row r="2" spans="1:95">
      <c r="A2" s="117">
        <v>45291</v>
      </c>
      <c r="B2" s="120">
        <v>5125</v>
      </c>
      <c r="C2" s="121" t="s">
        <v>2463</v>
      </c>
      <c r="D2" s="121">
        <v>4</v>
      </c>
      <c r="E2" s="117">
        <v>54140</v>
      </c>
      <c r="F2" s="117">
        <v>1649</v>
      </c>
      <c r="G2" s="117">
        <v>873</v>
      </c>
      <c r="H2" s="117">
        <v>1112</v>
      </c>
      <c r="I2" s="117">
        <v>0</v>
      </c>
      <c r="J2" s="117">
        <v>21096</v>
      </c>
      <c r="K2" s="117">
        <v>70745</v>
      </c>
      <c r="L2" s="117">
        <v>27147</v>
      </c>
      <c r="M2" s="117">
        <v>16345</v>
      </c>
      <c r="N2" s="117">
        <v>8893</v>
      </c>
      <c r="O2" s="117">
        <v>0</v>
      </c>
      <c r="P2" s="117">
        <v>4751</v>
      </c>
      <c r="Q2" s="117">
        <v>16345</v>
      </c>
      <c r="R2" s="117">
        <v>11698</v>
      </c>
      <c r="S2" s="117">
        <v>-4647</v>
      </c>
      <c r="T2" s="117">
        <v>18254</v>
      </c>
      <c r="U2" s="117">
        <v>0</v>
      </c>
      <c r="V2" s="117">
        <v>9</v>
      </c>
      <c r="W2" s="117">
        <v>55711</v>
      </c>
      <c r="X2" s="117">
        <v>5839</v>
      </c>
      <c r="Y2" s="117">
        <v>7</v>
      </c>
      <c r="Z2" s="117">
        <v>22800</v>
      </c>
      <c r="AA2" s="117"/>
      <c r="AB2" s="117">
        <v>0</v>
      </c>
      <c r="AC2" s="117">
        <v>22800</v>
      </c>
      <c r="AD2" s="117">
        <v>2843</v>
      </c>
      <c r="AE2" s="117">
        <v>0</v>
      </c>
      <c r="AF2" s="117">
        <v>0</v>
      </c>
      <c r="AG2" s="117">
        <v>0</v>
      </c>
      <c r="AH2" s="117">
        <v>0</v>
      </c>
      <c r="AI2" s="117">
        <v>0</v>
      </c>
      <c r="AJ2" s="117">
        <v>31187</v>
      </c>
      <c r="AK2" s="117">
        <v>4107</v>
      </c>
      <c r="AL2" s="117">
        <v>40892</v>
      </c>
      <c r="AM2" s="117">
        <v>418678</v>
      </c>
      <c r="AN2" s="117">
        <v>0</v>
      </c>
      <c r="AO2" s="117">
        <v>300725</v>
      </c>
      <c r="AP2" s="117">
        <v>0</v>
      </c>
      <c r="AQ2" s="117">
        <v>14397</v>
      </c>
      <c r="AR2" s="117">
        <v>1727</v>
      </c>
      <c r="AS2" s="117">
        <v>1960</v>
      </c>
      <c r="AT2" s="117">
        <v>0</v>
      </c>
      <c r="AU2" s="117">
        <v>1960</v>
      </c>
      <c r="AV2" s="117">
        <v>0</v>
      </c>
      <c r="AW2" s="117">
        <v>147095</v>
      </c>
      <c r="AX2" s="117">
        <v>0</v>
      </c>
      <c r="AY2" s="117">
        <v>0</v>
      </c>
      <c r="AZ2" s="117">
        <v>0</v>
      </c>
      <c r="BA2" s="117">
        <v>0</v>
      </c>
      <c r="BB2" s="117">
        <v>86635</v>
      </c>
      <c r="BC2" s="117">
        <v>0</v>
      </c>
      <c r="BD2" s="117">
        <v>0</v>
      </c>
      <c r="BE2" s="117">
        <v>0</v>
      </c>
      <c r="BF2" s="117">
        <v>0</v>
      </c>
      <c r="BG2" s="117">
        <v>0</v>
      </c>
      <c r="BH2" s="117">
        <v>58500</v>
      </c>
      <c r="BI2" s="117">
        <v>2260</v>
      </c>
      <c r="BJ2" s="117">
        <v>63679</v>
      </c>
      <c r="BK2" s="117">
        <v>0</v>
      </c>
      <c r="BL2" s="117">
        <v>154942</v>
      </c>
      <c r="BM2" s="117">
        <v>0</v>
      </c>
      <c r="BN2" s="117">
        <v>6272</v>
      </c>
      <c r="BO2" s="117">
        <v>263878</v>
      </c>
      <c r="BP2" s="117">
        <v>0</v>
      </c>
      <c r="BQ2" s="117">
        <v>0</v>
      </c>
      <c r="BR2" s="117">
        <v>36725</v>
      </c>
      <c r="BS2" s="117">
        <v>0</v>
      </c>
      <c r="BT2" s="117">
        <v>0</v>
      </c>
      <c r="BU2" s="117">
        <v>0</v>
      </c>
      <c r="BV2" s="117">
        <v>0</v>
      </c>
      <c r="BW2" s="117">
        <v>7705</v>
      </c>
      <c r="BX2" s="117">
        <v>7705</v>
      </c>
      <c r="BY2" s="117">
        <v>0</v>
      </c>
      <c r="BZ2" s="117">
        <v>418678</v>
      </c>
      <c r="CA2" s="117">
        <v>0</v>
      </c>
      <c r="CB2" s="117">
        <v>0</v>
      </c>
      <c r="CC2" s="117">
        <v>0</v>
      </c>
      <c r="CD2" s="117">
        <v>0</v>
      </c>
      <c r="CE2" s="117">
        <v>0</v>
      </c>
      <c r="CF2" s="117">
        <v>0</v>
      </c>
      <c r="CG2" s="117">
        <v>0</v>
      </c>
      <c r="CH2" s="117" t="s">
        <v>2384</v>
      </c>
      <c r="CI2" s="117">
        <v>12482</v>
      </c>
      <c r="CJ2" s="117">
        <v>0</v>
      </c>
      <c r="CK2" s="117">
        <v>12482</v>
      </c>
      <c r="CL2" s="117">
        <v>0</v>
      </c>
      <c r="CM2" s="117">
        <v>0</v>
      </c>
      <c r="CN2" s="117">
        <v>0</v>
      </c>
      <c r="CO2" s="117">
        <v>0</v>
      </c>
      <c r="CP2" s="117">
        <v>0</v>
      </c>
      <c r="CQ2" s="117">
        <v>0</v>
      </c>
    </row>
    <row r="3" spans="1:95">
      <c r="A3" s="117">
        <v>45291</v>
      </c>
      <c r="B3" s="120">
        <v>9124</v>
      </c>
      <c r="C3" s="121" t="s">
        <v>2464</v>
      </c>
      <c r="D3" s="121">
        <v>4</v>
      </c>
      <c r="E3" s="117">
        <v>11369</v>
      </c>
      <c r="F3" s="117">
        <v>1482</v>
      </c>
      <c r="G3" s="117">
        <v>56</v>
      </c>
      <c r="H3" s="117">
        <v>5880</v>
      </c>
      <c r="I3" s="117">
        <v>0</v>
      </c>
      <c r="J3" s="117">
        <v>11794</v>
      </c>
      <c r="K3" s="117">
        <v>38086</v>
      </c>
      <c r="L3" s="117">
        <v>30633</v>
      </c>
      <c r="M3" s="117">
        <v>9742</v>
      </c>
      <c r="N3" s="117">
        <v>2903</v>
      </c>
      <c r="O3" s="117">
        <v>0</v>
      </c>
      <c r="P3" s="117">
        <v>2052</v>
      </c>
      <c r="Q3" s="117">
        <v>9742</v>
      </c>
      <c r="R3" s="117">
        <v>9742</v>
      </c>
      <c r="S3" s="117">
        <v>0</v>
      </c>
      <c r="T3" s="117">
        <v>27729</v>
      </c>
      <c r="U3" s="117">
        <v>469</v>
      </c>
      <c r="V3" s="117">
        <v>7734</v>
      </c>
      <c r="W3" s="117">
        <v>24374</v>
      </c>
      <c r="X3" s="117">
        <v>0</v>
      </c>
      <c r="Y3" s="117">
        <v>7</v>
      </c>
      <c r="Z3" s="117">
        <v>1708</v>
      </c>
      <c r="AA3" s="117">
        <v>0</v>
      </c>
      <c r="AB3" s="117">
        <v>0</v>
      </c>
      <c r="AC3" s="117">
        <v>1708</v>
      </c>
      <c r="AD3" s="117">
        <v>0</v>
      </c>
      <c r="AE3" s="117">
        <v>0</v>
      </c>
      <c r="AF3" s="117">
        <v>82178</v>
      </c>
      <c r="AG3" s="117">
        <v>0</v>
      </c>
      <c r="AH3" s="117">
        <v>0</v>
      </c>
      <c r="AI3" s="117">
        <v>0</v>
      </c>
      <c r="AJ3" s="117">
        <v>200469</v>
      </c>
      <c r="AK3" s="117">
        <v>3268</v>
      </c>
      <c r="AL3" s="117">
        <v>44175</v>
      </c>
      <c r="AM3" s="117">
        <v>828176</v>
      </c>
      <c r="AN3" s="117">
        <v>329</v>
      </c>
      <c r="AO3" s="117">
        <v>399757</v>
      </c>
      <c r="AP3" s="117">
        <v>0</v>
      </c>
      <c r="AQ3" s="117">
        <v>6484</v>
      </c>
      <c r="AR3" s="117">
        <v>0</v>
      </c>
      <c r="AS3" s="117">
        <v>0</v>
      </c>
      <c r="AT3" s="117">
        <v>0</v>
      </c>
      <c r="AU3" s="117">
        <v>0</v>
      </c>
      <c r="AV3" s="117">
        <v>0</v>
      </c>
      <c r="AW3" s="117">
        <v>147962</v>
      </c>
      <c r="AX3" s="117">
        <v>0</v>
      </c>
      <c r="AY3" s="117">
        <v>0</v>
      </c>
      <c r="AZ3" s="117">
        <v>0</v>
      </c>
      <c r="BA3" s="117">
        <v>0</v>
      </c>
      <c r="BB3" s="117">
        <v>110384</v>
      </c>
      <c r="BC3" s="117"/>
      <c r="BD3" s="117">
        <v>0</v>
      </c>
      <c r="BE3" s="117">
        <v>0</v>
      </c>
      <c r="BF3" s="117">
        <v>0</v>
      </c>
      <c r="BG3" s="117">
        <v>0</v>
      </c>
      <c r="BH3" s="117">
        <v>37579</v>
      </c>
      <c r="BI3" s="117">
        <v>0</v>
      </c>
      <c r="BJ3" s="117">
        <v>616913</v>
      </c>
      <c r="BK3" s="117">
        <v>52666</v>
      </c>
      <c r="BL3" s="117">
        <v>0</v>
      </c>
      <c r="BM3" s="117">
        <v>0</v>
      </c>
      <c r="BN3" s="117">
        <v>179</v>
      </c>
      <c r="BO3" s="117">
        <v>678645</v>
      </c>
      <c r="BP3" s="117">
        <v>0</v>
      </c>
      <c r="BQ3" s="117">
        <v>0</v>
      </c>
      <c r="BR3" s="117">
        <v>8887</v>
      </c>
      <c r="BS3" s="117">
        <v>0</v>
      </c>
      <c r="BT3" s="117">
        <v>434</v>
      </c>
      <c r="BU3" s="117"/>
      <c r="BV3" s="117">
        <v>868</v>
      </c>
      <c r="BW3" s="117">
        <v>1568</v>
      </c>
      <c r="BX3" s="117">
        <v>0</v>
      </c>
      <c r="BY3" s="117">
        <v>267</v>
      </c>
      <c r="BZ3" s="117">
        <v>828176</v>
      </c>
      <c r="CA3" s="117">
        <v>35702</v>
      </c>
      <c r="CB3" s="117">
        <v>0</v>
      </c>
      <c r="CC3" s="117">
        <v>1439</v>
      </c>
      <c r="CD3" s="117">
        <v>52666</v>
      </c>
      <c r="CE3" s="117"/>
      <c r="CF3" s="117">
        <v>0</v>
      </c>
      <c r="CG3" s="117">
        <v>0</v>
      </c>
      <c r="CH3" s="117" t="s">
        <v>2384</v>
      </c>
      <c r="CI3" s="117">
        <v>36236</v>
      </c>
      <c r="CJ3" s="117">
        <v>0</v>
      </c>
      <c r="CK3" s="117">
        <v>112527</v>
      </c>
      <c r="CL3" s="117">
        <v>12153</v>
      </c>
      <c r="CM3" s="117">
        <v>64138</v>
      </c>
      <c r="CN3" s="117">
        <v>0</v>
      </c>
      <c r="CO3" s="117">
        <v>0</v>
      </c>
      <c r="CP3" s="117">
        <v>0</v>
      </c>
      <c r="CQ3" s="117">
        <v>0</v>
      </c>
    </row>
    <row r="4" spans="1:95">
      <c r="A4" s="117">
        <v>45291</v>
      </c>
      <c r="B4" s="120">
        <v>9135</v>
      </c>
      <c r="C4" s="121" t="s">
        <v>2465</v>
      </c>
      <c r="D4" s="121">
        <v>4</v>
      </c>
      <c r="E4" s="117">
        <v>8015</v>
      </c>
      <c r="F4" s="117">
        <v>307</v>
      </c>
      <c r="G4" s="117">
        <v>73</v>
      </c>
      <c r="H4" s="117">
        <v>3950</v>
      </c>
      <c r="I4" s="117">
        <v>0</v>
      </c>
      <c r="J4" s="117">
        <v>12740</v>
      </c>
      <c r="K4" s="117">
        <v>26936</v>
      </c>
      <c r="L4" s="117">
        <v>21543</v>
      </c>
      <c r="M4" s="117">
        <v>10042</v>
      </c>
      <c r="N4" s="117">
        <v>2614</v>
      </c>
      <c r="O4" s="117">
        <v>0</v>
      </c>
      <c r="P4" s="117">
        <v>2698</v>
      </c>
      <c r="Q4" s="117">
        <v>10042</v>
      </c>
      <c r="R4" s="117">
        <v>10042</v>
      </c>
      <c r="S4" s="117">
        <v>0</v>
      </c>
      <c r="T4" s="117">
        <v>18929</v>
      </c>
      <c r="U4" s="117">
        <v>299</v>
      </c>
      <c r="V4" s="117">
        <v>1583</v>
      </c>
      <c r="W4" s="117">
        <v>16482</v>
      </c>
      <c r="X4" s="117">
        <v>0</v>
      </c>
      <c r="Y4" s="117">
        <v>7</v>
      </c>
      <c r="Z4" s="117">
        <v>960</v>
      </c>
      <c r="AA4" s="117">
        <v>0</v>
      </c>
      <c r="AB4" s="117">
        <v>0</v>
      </c>
      <c r="AC4" s="117">
        <v>960</v>
      </c>
      <c r="AD4" s="117">
        <v>0</v>
      </c>
      <c r="AE4" s="117">
        <v>0</v>
      </c>
      <c r="AF4" s="117">
        <v>143276</v>
      </c>
      <c r="AG4" s="117">
        <v>0</v>
      </c>
      <c r="AH4" s="117">
        <v>0</v>
      </c>
      <c r="AI4" s="117">
        <v>0</v>
      </c>
      <c r="AJ4" s="117">
        <v>155639</v>
      </c>
      <c r="AK4" s="117">
        <v>464</v>
      </c>
      <c r="AL4" s="117">
        <v>23031</v>
      </c>
      <c r="AM4" s="117">
        <v>553997</v>
      </c>
      <c r="AN4" s="117">
        <v>471</v>
      </c>
      <c r="AO4" s="117">
        <v>202181</v>
      </c>
      <c r="AP4" s="117">
        <v>0</v>
      </c>
      <c r="AQ4" s="117">
        <v>5710</v>
      </c>
      <c r="AR4" s="117">
        <v>379</v>
      </c>
      <c r="AS4" s="117">
        <v>0</v>
      </c>
      <c r="AT4" s="117">
        <v>0</v>
      </c>
      <c r="AU4" s="117">
        <v>0</v>
      </c>
      <c r="AV4" s="117">
        <v>0</v>
      </c>
      <c r="AW4" s="117">
        <v>109981</v>
      </c>
      <c r="AX4" s="117">
        <v>0</v>
      </c>
      <c r="AY4" s="117">
        <v>0</v>
      </c>
      <c r="AZ4" s="117">
        <v>0</v>
      </c>
      <c r="BA4" s="117">
        <v>0</v>
      </c>
      <c r="BB4" s="117">
        <v>93793</v>
      </c>
      <c r="BC4" s="117"/>
      <c r="BD4" s="117">
        <v>0</v>
      </c>
      <c r="BE4" s="117">
        <v>0</v>
      </c>
      <c r="BF4" s="117">
        <v>0</v>
      </c>
      <c r="BG4" s="117">
        <v>0</v>
      </c>
      <c r="BH4" s="117">
        <v>16188</v>
      </c>
      <c r="BI4" s="117">
        <v>357</v>
      </c>
      <c r="BJ4" s="117">
        <v>435414</v>
      </c>
      <c r="BK4" s="117">
        <v>0</v>
      </c>
      <c r="BL4" s="117">
        <v>0</v>
      </c>
      <c r="BM4" s="117">
        <v>0</v>
      </c>
      <c r="BN4" s="117">
        <v>159</v>
      </c>
      <c r="BO4" s="117">
        <v>443949</v>
      </c>
      <c r="BP4" s="117">
        <v>0</v>
      </c>
      <c r="BQ4" s="117">
        <v>0</v>
      </c>
      <c r="BR4" s="117">
        <v>8019</v>
      </c>
      <c r="BS4" s="117">
        <v>0</v>
      </c>
      <c r="BT4" s="117">
        <v>0</v>
      </c>
      <c r="BU4" s="117"/>
      <c r="BV4" s="117">
        <v>61</v>
      </c>
      <c r="BW4" s="117">
        <v>66</v>
      </c>
      <c r="BX4" s="117">
        <v>0</v>
      </c>
      <c r="BY4" s="117">
        <v>6</v>
      </c>
      <c r="BZ4" s="117">
        <v>553997</v>
      </c>
      <c r="CA4" s="117">
        <v>21886</v>
      </c>
      <c r="CB4" s="117">
        <v>0</v>
      </c>
      <c r="CC4" s="117">
        <v>0</v>
      </c>
      <c r="CD4" s="117">
        <v>0</v>
      </c>
      <c r="CE4" s="117"/>
      <c r="CF4" s="117">
        <v>0</v>
      </c>
      <c r="CG4" s="117">
        <v>0</v>
      </c>
      <c r="CH4" s="117" t="s">
        <v>2384</v>
      </c>
      <c r="CI4" s="117">
        <v>6005</v>
      </c>
      <c r="CJ4" s="117">
        <v>2313</v>
      </c>
      <c r="CK4" s="117">
        <v>64475</v>
      </c>
      <c r="CL4" s="117">
        <v>41016</v>
      </c>
      <c r="CM4" s="117">
        <v>15141</v>
      </c>
      <c r="CN4" s="117">
        <v>0</v>
      </c>
      <c r="CO4" s="117">
        <v>0</v>
      </c>
      <c r="CP4" s="117">
        <v>0</v>
      </c>
      <c r="CQ4" s="117">
        <v>0</v>
      </c>
    </row>
    <row r="5" spans="1:95">
      <c r="A5" s="117">
        <v>45291</v>
      </c>
      <c r="B5" s="120">
        <v>9629</v>
      </c>
      <c r="C5" s="121" t="s">
        <v>2466</v>
      </c>
      <c r="D5" s="121">
        <v>4</v>
      </c>
      <c r="E5" s="117">
        <v>3002</v>
      </c>
      <c r="F5" s="117">
        <v>108</v>
      </c>
      <c r="G5" s="117">
        <v>245</v>
      </c>
      <c r="H5" s="117">
        <v>535</v>
      </c>
      <c r="I5" s="117">
        <v>0</v>
      </c>
      <c r="J5" s="117">
        <v>5542</v>
      </c>
      <c r="K5" s="117">
        <v>10164</v>
      </c>
      <c r="L5" s="117">
        <v>7694</v>
      </c>
      <c r="M5" s="117">
        <v>4169</v>
      </c>
      <c r="N5" s="117">
        <v>508</v>
      </c>
      <c r="O5" s="117">
        <v>0</v>
      </c>
      <c r="P5" s="117">
        <v>1373</v>
      </c>
      <c r="Q5" s="117">
        <v>4169</v>
      </c>
      <c r="R5" s="117">
        <v>4169</v>
      </c>
      <c r="S5" s="117">
        <v>0</v>
      </c>
      <c r="T5" s="117">
        <v>7186</v>
      </c>
      <c r="U5" s="117">
        <v>85</v>
      </c>
      <c r="V5" s="117">
        <v>-399</v>
      </c>
      <c r="W5" s="117">
        <v>5304</v>
      </c>
      <c r="X5" s="117">
        <v>0</v>
      </c>
      <c r="Y5" s="117">
        <v>7</v>
      </c>
      <c r="Z5" s="117">
        <v>344</v>
      </c>
      <c r="AA5" s="117">
        <v>0</v>
      </c>
      <c r="AB5" s="117">
        <v>0</v>
      </c>
      <c r="AC5" s="117">
        <v>1226</v>
      </c>
      <c r="AD5" s="117">
        <v>0</v>
      </c>
      <c r="AE5" s="117">
        <v>882</v>
      </c>
      <c r="AF5" s="117">
        <v>64513</v>
      </c>
      <c r="AG5" s="117">
        <v>0</v>
      </c>
      <c r="AH5" s="117">
        <v>0</v>
      </c>
      <c r="AI5" s="117">
        <v>0</v>
      </c>
      <c r="AJ5" s="117">
        <v>0</v>
      </c>
      <c r="AK5" s="117">
        <v>76</v>
      </c>
      <c r="AL5" s="117">
        <v>10035</v>
      </c>
      <c r="AM5" s="117">
        <v>190410</v>
      </c>
      <c r="AN5" s="117">
        <v>42</v>
      </c>
      <c r="AO5" s="117">
        <v>108026</v>
      </c>
      <c r="AP5" s="117">
        <v>0</v>
      </c>
      <c r="AQ5" s="117">
        <v>603</v>
      </c>
      <c r="AR5" s="117">
        <v>133</v>
      </c>
      <c r="AS5" s="117">
        <v>0</v>
      </c>
      <c r="AT5" s="117">
        <v>0</v>
      </c>
      <c r="AU5" s="117">
        <v>0</v>
      </c>
      <c r="AV5" s="117">
        <v>0</v>
      </c>
      <c r="AW5" s="117">
        <v>26311</v>
      </c>
      <c r="AX5" s="117">
        <v>0</v>
      </c>
      <c r="AY5" s="117">
        <v>0</v>
      </c>
      <c r="AZ5" s="117">
        <v>0</v>
      </c>
      <c r="BA5" s="117">
        <v>0</v>
      </c>
      <c r="BB5" s="117">
        <v>26311</v>
      </c>
      <c r="BC5" s="117"/>
      <c r="BD5" s="117">
        <v>0</v>
      </c>
      <c r="BE5" s="117">
        <v>0</v>
      </c>
      <c r="BF5" s="117">
        <v>0</v>
      </c>
      <c r="BG5" s="117">
        <v>0</v>
      </c>
      <c r="BH5" s="117">
        <v>0</v>
      </c>
      <c r="BI5" s="117">
        <v>322</v>
      </c>
      <c r="BJ5" s="117">
        <v>161096</v>
      </c>
      <c r="BK5" s="117">
        <v>79</v>
      </c>
      <c r="BL5" s="117">
        <v>0</v>
      </c>
      <c r="BM5" s="117">
        <v>0</v>
      </c>
      <c r="BN5" s="117">
        <v>0</v>
      </c>
      <c r="BO5" s="117">
        <v>164058</v>
      </c>
      <c r="BP5" s="117">
        <v>0</v>
      </c>
      <c r="BQ5" s="117">
        <v>0</v>
      </c>
      <c r="BR5" s="117">
        <v>2562</v>
      </c>
      <c r="BS5" s="117">
        <v>0</v>
      </c>
      <c r="BT5" s="117">
        <v>0</v>
      </c>
      <c r="BU5" s="117"/>
      <c r="BV5" s="117">
        <v>35</v>
      </c>
      <c r="BW5" s="117">
        <v>41</v>
      </c>
      <c r="BX5" s="117">
        <v>0</v>
      </c>
      <c r="BY5" s="117">
        <v>6</v>
      </c>
      <c r="BZ5" s="117">
        <v>190410</v>
      </c>
      <c r="CA5" s="117">
        <v>5678</v>
      </c>
      <c r="CB5" s="117">
        <v>0</v>
      </c>
      <c r="CC5" s="117">
        <v>0</v>
      </c>
      <c r="CD5" s="117">
        <v>79</v>
      </c>
      <c r="CE5" s="117"/>
      <c r="CF5" s="117">
        <v>0</v>
      </c>
      <c r="CG5" s="117">
        <v>0</v>
      </c>
      <c r="CH5" s="117" t="s">
        <v>2384</v>
      </c>
      <c r="CI5" s="117">
        <v>5089</v>
      </c>
      <c r="CJ5" s="117">
        <v>0</v>
      </c>
      <c r="CK5" s="117">
        <v>19243</v>
      </c>
      <c r="CL5" s="117">
        <v>10560</v>
      </c>
      <c r="CM5" s="117">
        <v>3594</v>
      </c>
      <c r="CN5" s="117">
        <v>1363</v>
      </c>
      <c r="CO5" s="117">
        <v>0</v>
      </c>
      <c r="CP5" s="117">
        <v>0</v>
      </c>
      <c r="CQ5" s="117">
        <v>1363</v>
      </c>
    </row>
    <row r="6" spans="1:95">
      <c r="A6" s="117">
        <v>45291</v>
      </c>
      <c r="B6" s="120">
        <v>9634</v>
      </c>
      <c r="C6" s="121" t="s">
        <v>2467</v>
      </c>
      <c r="D6" s="121">
        <v>4</v>
      </c>
      <c r="E6" s="117">
        <v>11414</v>
      </c>
      <c r="F6" s="117">
        <v>45</v>
      </c>
      <c r="G6" s="117">
        <v>406</v>
      </c>
      <c r="H6" s="117">
        <v>6472</v>
      </c>
      <c r="I6" s="117">
        <v>0</v>
      </c>
      <c r="J6" s="117">
        <v>24545</v>
      </c>
      <c r="K6" s="117">
        <v>39126</v>
      </c>
      <c r="L6" s="117">
        <v>29005</v>
      </c>
      <c r="M6" s="117">
        <v>18812</v>
      </c>
      <c r="N6" s="117">
        <v>1558</v>
      </c>
      <c r="O6" s="117">
        <v>0</v>
      </c>
      <c r="P6" s="117">
        <v>5733</v>
      </c>
      <c r="Q6" s="117">
        <v>18812</v>
      </c>
      <c r="R6" s="117">
        <v>18812</v>
      </c>
      <c r="S6" s="117">
        <v>0</v>
      </c>
      <c r="T6" s="117">
        <v>27447</v>
      </c>
      <c r="U6" s="117">
        <v>311</v>
      </c>
      <c r="V6" s="117">
        <v>75</v>
      </c>
      <c r="W6" s="117">
        <v>20565</v>
      </c>
      <c r="X6" s="117">
        <v>0</v>
      </c>
      <c r="Y6" s="117">
        <v>7</v>
      </c>
      <c r="Z6" s="117">
        <v>3341</v>
      </c>
      <c r="AA6" s="117">
        <v>0</v>
      </c>
      <c r="AB6" s="117">
        <v>0</v>
      </c>
      <c r="AC6" s="117">
        <v>3341</v>
      </c>
      <c r="AD6" s="117">
        <v>0</v>
      </c>
      <c r="AE6" s="117">
        <v>0</v>
      </c>
      <c r="AF6" s="117">
        <v>2226</v>
      </c>
      <c r="AG6" s="117">
        <v>0</v>
      </c>
      <c r="AH6" s="117">
        <v>0</v>
      </c>
      <c r="AI6" s="117">
        <v>0</v>
      </c>
      <c r="AJ6" s="117">
        <v>156933</v>
      </c>
      <c r="AK6" s="117">
        <v>1057</v>
      </c>
      <c r="AL6" s="117">
        <v>79771</v>
      </c>
      <c r="AM6" s="117">
        <v>676835</v>
      </c>
      <c r="AN6" s="117">
        <v>403</v>
      </c>
      <c r="AO6" s="117">
        <v>359794</v>
      </c>
      <c r="AP6" s="117">
        <v>0</v>
      </c>
      <c r="AQ6" s="117">
        <v>9111</v>
      </c>
      <c r="AR6" s="117">
        <v>252</v>
      </c>
      <c r="AS6" s="117">
        <v>0</v>
      </c>
      <c r="AT6" s="117">
        <v>0</v>
      </c>
      <c r="AU6" s="117">
        <v>0</v>
      </c>
      <c r="AV6" s="117">
        <v>0</v>
      </c>
      <c r="AW6" s="117">
        <v>154923</v>
      </c>
      <c r="AX6" s="117">
        <v>0</v>
      </c>
      <c r="AY6" s="117">
        <v>0</v>
      </c>
      <c r="AZ6" s="117">
        <v>0</v>
      </c>
      <c r="BA6" s="117">
        <v>0</v>
      </c>
      <c r="BB6" s="117">
        <v>137851</v>
      </c>
      <c r="BC6" s="117"/>
      <c r="BD6" s="117">
        <v>0</v>
      </c>
      <c r="BE6" s="117">
        <v>0</v>
      </c>
      <c r="BF6" s="117">
        <v>0</v>
      </c>
      <c r="BG6" s="117">
        <v>0</v>
      </c>
      <c r="BH6" s="117">
        <v>17072</v>
      </c>
      <c r="BI6" s="117">
        <v>4511</v>
      </c>
      <c r="BJ6" s="117">
        <v>473602</v>
      </c>
      <c r="BK6" s="117">
        <v>34635</v>
      </c>
      <c r="BL6" s="117">
        <v>0</v>
      </c>
      <c r="BM6" s="117">
        <v>0</v>
      </c>
      <c r="BN6" s="117">
        <v>88</v>
      </c>
      <c r="BO6" s="117">
        <v>521756</v>
      </c>
      <c r="BP6" s="117">
        <v>0</v>
      </c>
      <c r="BQ6" s="117">
        <v>0</v>
      </c>
      <c r="BR6" s="117">
        <v>8919</v>
      </c>
      <c r="BS6" s="117">
        <v>0</v>
      </c>
      <c r="BT6" s="117">
        <v>0</v>
      </c>
      <c r="BU6" s="117"/>
      <c r="BV6" s="117">
        <v>155</v>
      </c>
      <c r="BW6" s="117">
        <v>155</v>
      </c>
      <c r="BX6" s="117">
        <v>0</v>
      </c>
      <c r="BY6" s="117">
        <v>0</v>
      </c>
      <c r="BZ6" s="117">
        <v>676835</v>
      </c>
      <c r="CA6" s="117">
        <v>29312</v>
      </c>
      <c r="CB6" s="117">
        <v>0</v>
      </c>
      <c r="CC6" s="117">
        <v>0</v>
      </c>
      <c r="CD6" s="117">
        <v>34635</v>
      </c>
      <c r="CE6" s="117"/>
      <c r="CF6" s="117">
        <v>0</v>
      </c>
      <c r="CG6" s="117">
        <v>0</v>
      </c>
      <c r="CH6" s="117" t="s">
        <v>2384</v>
      </c>
      <c r="CI6" s="117">
        <v>50194</v>
      </c>
      <c r="CJ6" s="117">
        <v>0</v>
      </c>
      <c r="CK6" s="117">
        <v>96656</v>
      </c>
      <c r="CL6" s="117">
        <v>0</v>
      </c>
      <c r="CM6" s="117">
        <v>46462</v>
      </c>
      <c r="CN6" s="117">
        <v>0</v>
      </c>
      <c r="CO6" s="117">
        <v>0</v>
      </c>
      <c r="CP6" s="117">
        <v>0</v>
      </c>
      <c r="CQ6" s="117">
        <v>0</v>
      </c>
    </row>
    <row r="7" spans="1:95">
      <c r="A7" s="117">
        <v>45291</v>
      </c>
      <c r="B7" s="120">
        <v>13070</v>
      </c>
      <c r="C7" s="121" t="s">
        <v>2468</v>
      </c>
      <c r="D7" s="121">
        <v>4</v>
      </c>
      <c r="E7" s="117">
        <v>13299</v>
      </c>
      <c r="F7" s="117">
        <v>1637</v>
      </c>
      <c r="G7" s="117">
        <v>617</v>
      </c>
      <c r="H7" s="117">
        <v>3271</v>
      </c>
      <c r="I7" s="117"/>
      <c r="J7" s="117">
        <v>16172</v>
      </c>
      <c r="K7" s="117">
        <v>38824</v>
      </c>
      <c r="L7" s="117">
        <v>29823</v>
      </c>
      <c r="M7" s="117">
        <v>12488</v>
      </c>
      <c r="N7" s="117">
        <v>2910</v>
      </c>
      <c r="O7" s="117"/>
      <c r="P7" s="117">
        <v>3684</v>
      </c>
      <c r="Q7" s="117">
        <v>12488</v>
      </c>
      <c r="R7" s="117">
        <v>12488</v>
      </c>
      <c r="S7" s="117"/>
      <c r="T7" s="117">
        <v>26913</v>
      </c>
      <c r="U7" s="117">
        <v>250</v>
      </c>
      <c r="V7" s="117">
        <v>1598</v>
      </c>
      <c r="W7" s="117">
        <v>23815</v>
      </c>
      <c r="X7" s="117">
        <v>155</v>
      </c>
      <c r="Y7" s="117">
        <v>48</v>
      </c>
      <c r="Z7" s="117">
        <v>2408</v>
      </c>
      <c r="AA7" s="117"/>
      <c r="AB7" s="117"/>
      <c r="AC7" s="117">
        <v>3108</v>
      </c>
      <c r="AD7" s="117">
        <v>105</v>
      </c>
      <c r="AE7" s="117">
        <v>700</v>
      </c>
      <c r="AF7" s="117">
        <v>154600</v>
      </c>
      <c r="AG7" s="117"/>
      <c r="AH7" s="117"/>
      <c r="AI7" s="117"/>
      <c r="AJ7" s="117">
        <v>132151</v>
      </c>
      <c r="AK7" s="117">
        <v>581</v>
      </c>
      <c r="AL7" s="117">
        <v>42013</v>
      </c>
      <c r="AM7" s="117">
        <v>710637</v>
      </c>
      <c r="AN7" s="117">
        <v>713</v>
      </c>
      <c r="AO7" s="117">
        <v>304683</v>
      </c>
      <c r="AP7" s="117"/>
      <c r="AQ7" s="117">
        <v>10173</v>
      </c>
      <c r="AR7" s="117">
        <v>972</v>
      </c>
      <c r="AS7" s="117">
        <v>770</v>
      </c>
      <c r="AT7" s="117"/>
      <c r="AU7" s="117"/>
      <c r="AV7" s="117"/>
      <c r="AW7" s="117">
        <v>86194</v>
      </c>
      <c r="AX7" s="117">
        <v>7930</v>
      </c>
      <c r="AY7" s="117"/>
      <c r="AZ7" s="117">
        <v>770</v>
      </c>
      <c r="BA7" s="117"/>
      <c r="BB7" s="117">
        <v>76841</v>
      </c>
      <c r="BC7" s="117"/>
      <c r="BD7" s="117"/>
      <c r="BE7" s="117">
        <v>0</v>
      </c>
      <c r="BF7" s="117"/>
      <c r="BG7" s="117"/>
      <c r="BH7" s="117">
        <v>8583</v>
      </c>
      <c r="BI7" s="117">
        <v>113</v>
      </c>
      <c r="BJ7" s="117">
        <v>555089</v>
      </c>
      <c r="BK7" s="117">
        <v>46297</v>
      </c>
      <c r="BL7" s="117"/>
      <c r="BM7" s="117"/>
      <c r="BN7" s="117">
        <v>0</v>
      </c>
      <c r="BO7" s="117">
        <v>615858</v>
      </c>
      <c r="BP7" s="117"/>
      <c r="BQ7" s="117"/>
      <c r="BR7" s="117">
        <v>14359</v>
      </c>
      <c r="BS7" s="117"/>
      <c r="BT7" s="117"/>
      <c r="BU7" s="117"/>
      <c r="BV7" s="117">
        <v>170</v>
      </c>
      <c r="BW7" s="117">
        <v>656</v>
      </c>
      <c r="BX7" s="117"/>
      <c r="BY7" s="117">
        <v>486</v>
      </c>
      <c r="BZ7" s="117">
        <v>710637</v>
      </c>
      <c r="CA7" s="117">
        <v>15204</v>
      </c>
      <c r="CB7" s="117"/>
      <c r="CC7" s="117">
        <v>38</v>
      </c>
      <c r="CD7" s="117">
        <v>46297</v>
      </c>
      <c r="CE7" s="117"/>
      <c r="CF7" s="117"/>
      <c r="CG7" s="117"/>
      <c r="CH7" s="117"/>
      <c r="CI7" s="117">
        <v>67970</v>
      </c>
      <c r="CJ7" s="117"/>
      <c r="CK7" s="117">
        <v>108598</v>
      </c>
      <c r="CL7" s="117">
        <v>23866</v>
      </c>
      <c r="CM7" s="117">
        <v>16762</v>
      </c>
      <c r="CN7" s="117"/>
      <c r="CO7" s="117"/>
      <c r="CP7" s="117"/>
      <c r="CQ7" s="117"/>
    </row>
    <row r="8" spans="1:95">
      <c r="A8" s="117">
        <v>45291</v>
      </c>
      <c r="B8" s="120">
        <v>13290</v>
      </c>
      <c r="C8" s="121" t="s">
        <v>2469</v>
      </c>
      <c r="D8" s="121">
        <v>4</v>
      </c>
      <c r="E8" s="117">
        <v>13529</v>
      </c>
      <c r="F8" s="117">
        <v>1053</v>
      </c>
      <c r="G8" s="117">
        <v>1469</v>
      </c>
      <c r="H8" s="117">
        <v>833</v>
      </c>
      <c r="I8" s="117"/>
      <c r="J8" s="117">
        <v>15325</v>
      </c>
      <c r="K8" s="117">
        <v>43421</v>
      </c>
      <c r="L8" s="117">
        <v>31295</v>
      </c>
      <c r="M8" s="117">
        <v>11667</v>
      </c>
      <c r="N8" s="117">
        <v>462</v>
      </c>
      <c r="O8" s="117"/>
      <c r="P8" s="117">
        <v>3658</v>
      </c>
      <c r="Q8" s="117">
        <v>11667</v>
      </c>
      <c r="R8" s="117">
        <v>11667</v>
      </c>
      <c r="S8" s="117"/>
      <c r="T8" s="117">
        <v>30833</v>
      </c>
      <c r="U8" s="117">
        <v>113</v>
      </c>
      <c r="V8" s="117">
        <v>-324</v>
      </c>
      <c r="W8" s="117">
        <v>27804</v>
      </c>
      <c r="X8" s="117">
        <v>28</v>
      </c>
      <c r="Y8" s="117">
        <v>7</v>
      </c>
      <c r="Z8" s="117"/>
      <c r="AA8" s="117">
        <v>2555</v>
      </c>
      <c r="AB8" s="117"/>
      <c r="AC8" s="117">
        <v>2555</v>
      </c>
      <c r="AD8" s="117"/>
      <c r="AE8" s="117"/>
      <c r="AF8" s="117">
        <v>323653</v>
      </c>
      <c r="AG8" s="117"/>
      <c r="AH8" s="117"/>
      <c r="AI8" s="117"/>
      <c r="AJ8" s="117">
        <v>0</v>
      </c>
      <c r="AK8" s="117">
        <v>949</v>
      </c>
      <c r="AL8" s="117">
        <v>35241</v>
      </c>
      <c r="AM8" s="117">
        <v>782342</v>
      </c>
      <c r="AN8" s="117">
        <v>547</v>
      </c>
      <c r="AO8" s="117">
        <v>372711</v>
      </c>
      <c r="AP8" s="117"/>
      <c r="AQ8" s="117">
        <v>6017</v>
      </c>
      <c r="AR8" s="117">
        <v>1559</v>
      </c>
      <c r="AS8" s="117">
        <v>0</v>
      </c>
      <c r="AT8" s="117"/>
      <c r="AU8" s="117"/>
      <c r="AV8" s="117"/>
      <c r="AW8" s="117">
        <v>98407</v>
      </c>
      <c r="AX8" s="117"/>
      <c r="AY8" s="117"/>
      <c r="AZ8" s="117"/>
      <c r="BA8" s="117"/>
      <c r="BB8" s="117">
        <v>70892</v>
      </c>
      <c r="BC8" s="117"/>
      <c r="BD8" s="117"/>
      <c r="BE8" s="117">
        <v>0</v>
      </c>
      <c r="BF8" s="117"/>
      <c r="BG8" s="117"/>
      <c r="BH8" s="117">
        <v>27515</v>
      </c>
      <c r="BI8" s="117">
        <v>543</v>
      </c>
      <c r="BJ8" s="117">
        <v>656064</v>
      </c>
      <c r="BK8" s="117">
        <v>19801</v>
      </c>
      <c r="BL8" s="117">
        <v>1509</v>
      </c>
      <c r="BM8" s="117"/>
      <c r="BN8" s="117">
        <v>0</v>
      </c>
      <c r="BO8" s="117">
        <v>683904</v>
      </c>
      <c r="BP8" s="117"/>
      <c r="BQ8" s="117"/>
      <c r="BR8" s="117">
        <v>5986</v>
      </c>
      <c r="BS8" s="117"/>
      <c r="BT8" s="117"/>
      <c r="BU8" s="117"/>
      <c r="BV8" s="117">
        <v>14</v>
      </c>
      <c r="BW8" s="117">
        <v>32</v>
      </c>
      <c r="BX8" s="117"/>
      <c r="BY8" s="117">
        <v>18</v>
      </c>
      <c r="BZ8" s="117">
        <v>782342</v>
      </c>
      <c r="CA8" s="117">
        <v>14476</v>
      </c>
      <c r="CB8" s="117">
        <v>4832</v>
      </c>
      <c r="CC8" s="117">
        <v>0</v>
      </c>
      <c r="CD8" s="117">
        <v>19801</v>
      </c>
      <c r="CE8" s="117"/>
      <c r="CF8" s="117"/>
      <c r="CG8" s="117"/>
      <c r="CH8" s="117"/>
      <c r="CI8" s="117">
        <v>25056</v>
      </c>
      <c r="CJ8" s="117"/>
      <c r="CK8" s="117">
        <v>73174</v>
      </c>
      <c r="CL8" s="117">
        <v>32714</v>
      </c>
      <c r="CM8" s="117">
        <v>15404</v>
      </c>
      <c r="CN8" s="117">
        <v>0</v>
      </c>
      <c r="CO8" s="117"/>
      <c r="CP8" s="117"/>
      <c r="CQ8" s="117"/>
    </row>
    <row r="9" spans="1:95">
      <c r="A9" s="117">
        <v>45291</v>
      </c>
      <c r="B9" s="120">
        <v>28001</v>
      </c>
      <c r="C9" s="121" t="s">
        <v>2470</v>
      </c>
      <c r="D9" s="121">
        <v>4</v>
      </c>
      <c r="E9" s="117">
        <v>16673</v>
      </c>
      <c r="F9" s="117">
        <v>6312</v>
      </c>
      <c r="G9" s="117">
        <v>57</v>
      </c>
      <c r="H9" s="117">
        <v>2108</v>
      </c>
      <c r="I9" s="117"/>
      <c r="J9" s="117">
        <v>-3836</v>
      </c>
      <c r="K9" s="117">
        <v>12964</v>
      </c>
      <c r="L9" s="117">
        <v>8825</v>
      </c>
      <c r="M9" s="117">
        <v>-2880</v>
      </c>
      <c r="N9" s="117">
        <v>6222</v>
      </c>
      <c r="O9" s="117"/>
      <c r="P9" s="117">
        <v>-956</v>
      </c>
      <c r="Q9" s="117">
        <v>-2880</v>
      </c>
      <c r="R9" s="117">
        <v>-2880</v>
      </c>
      <c r="S9" s="117"/>
      <c r="T9" s="117">
        <v>2603</v>
      </c>
      <c r="U9" s="117"/>
      <c r="V9" s="117"/>
      <c r="W9" s="117">
        <v>18849</v>
      </c>
      <c r="X9" s="117"/>
      <c r="Y9" s="117">
        <v>2</v>
      </c>
      <c r="Z9" s="117"/>
      <c r="AA9" s="117"/>
      <c r="AB9" s="117"/>
      <c r="AC9" s="117"/>
      <c r="AD9" s="117"/>
      <c r="AE9" s="117"/>
      <c r="AF9" s="117">
        <v>526227</v>
      </c>
      <c r="AG9" s="117"/>
      <c r="AH9" s="117"/>
      <c r="AI9" s="117"/>
      <c r="AJ9" s="117">
        <v>52542</v>
      </c>
      <c r="AK9" s="117">
        <v>526</v>
      </c>
      <c r="AL9" s="117">
        <v>5626</v>
      </c>
      <c r="AM9" s="117">
        <v>598846</v>
      </c>
      <c r="AN9" s="117">
        <v>0</v>
      </c>
      <c r="AO9" s="117"/>
      <c r="AP9" s="117">
        <v>9</v>
      </c>
      <c r="AQ9" s="117">
        <v>4271</v>
      </c>
      <c r="AR9" s="117">
        <v>151</v>
      </c>
      <c r="AS9" s="117"/>
      <c r="AT9" s="117"/>
      <c r="AU9" s="117"/>
      <c r="AV9" s="117"/>
      <c r="AW9" s="117">
        <v>65269</v>
      </c>
      <c r="AX9" s="117"/>
      <c r="AY9" s="117"/>
      <c r="AZ9" s="117"/>
      <c r="BA9" s="117"/>
      <c r="BB9" s="117">
        <v>-67625</v>
      </c>
      <c r="BC9" s="117"/>
      <c r="BD9" s="117"/>
      <c r="BE9" s="117">
        <v>92594</v>
      </c>
      <c r="BF9" s="117">
        <v>92594</v>
      </c>
      <c r="BG9" s="117"/>
      <c r="BH9" s="117">
        <v>40300</v>
      </c>
      <c r="BI9" s="117">
        <v>0</v>
      </c>
      <c r="BJ9" s="117">
        <v>530822</v>
      </c>
      <c r="BK9" s="117"/>
      <c r="BL9" s="117"/>
      <c r="BM9" s="117"/>
      <c r="BN9" s="117">
        <v>0</v>
      </c>
      <c r="BO9" s="117">
        <v>533570</v>
      </c>
      <c r="BP9" s="117"/>
      <c r="BQ9" s="117"/>
      <c r="BR9" s="117">
        <v>2748</v>
      </c>
      <c r="BS9" s="117"/>
      <c r="BT9" s="117"/>
      <c r="BU9" s="117"/>
      <c r="BV9" s="117"/>
      <c r="BW9" s="117">
        <v>7</v>
      </c>
      <c r="BX9" s="117">
        <v>7</v>
      </c>
      <c r="BY9" s="117"/>
      <c r="BZ9" s="117">
        <v>598846</v>
      </c>
      <c r="CA9" s="117">
        <v>8495</v>
      </c>
      <c r="CB9" s="117"/>
      <c r="CC9" s="117">
        <v>999</v>
      </c>
      <c r="CD9" s="117"/>
      <c r="CE9" s="117"/>
      <c r="CF9" s="117"/>
      <c r="CG9" s="117"/>
      <c r="CH9" s="117"/>
      <c r="CI9" s="117"/>
      <c r="CJ9" s="117"/>
      <c r="CK9" s="117">
        <v>484</v>
      </c>
      <c r="CL9" s="117"/>
      <c r="CM9" s="117">
        <v>484</v>
      </c>
      <c r="CN9" s="117"/>
      <c r="CO9" s="117"/>
      <c r="CP9" s="117"/>
      <c r="CQ9" s="117"/>
    </row>
    <row r="10" spans="1:95">
      <c r="A10" s="117">
        <v>44926</v>
      </c>
      <c r="B10" s="120">
        <v>28001</v>
      </c>
      <c r="C10" s="121" t="s">
        <v>2470</v>
      </c>
      <c r="D10" s="121">
        <v>4</v>
      </c>
      <c r="E10" s="117">
        <v>18048</v>
      </c>
      <c r="F10" s="117">
        <v>7382</v>
      </c>
      <c r="G10" s="117">
        <v>28</v>
      </c>
      <c r="H10" s="117">
        <v>-5338</v>
      </c>
      <c r="I10" s="117"/>
      <c r="J10" s="117">
        <v>-10726</v>
      </c>
      <c r="K10" s="117">
        <v>11466</v>
      </c>
      <c r="L10" s="117">
        <v>1572</v>
      </c>
      <c r="M10" s="117">
        <v>-8377</v>
      </c>
      <c r="N10" s="117">
        <v>771</v>
      </c>
      <c r="O10" s="117"/>
      <c r="P10" s="117">
        <v>-2348</v>
      </c>
      <c r="Q10" s="117">
        <v>-8377</v>
      </c>
      <c r="R10" s="117">
        <v>-8377</v>
      </c>
      <c r="S10" s="117"/>
      <c r="T10" s="117">
        <v>801</v>
      </c>
      <c r="U10" s="117"/>
      <c r="V10" s="117"/>
      <c r="W10" s="117">
        <v>16827</v>
      </c>
      <c r="X10" s="117"/>
      <c r="Y10" s="117"/>
      <c r="Z10" s="117"/>
      <c r="AA10" s="117"/>
      <c r="AB10" s="117"/>
      <c r="AC10" s="117"/>
      <c r="AD10" s="117"/>
      <c r="AE10" s="117"/>
      <c r="AF10" s="117">
        <v>100058</v>
      </c>
      <c r="AG10" s="117"/>
      <c r="AH10" s="117"/>
      <c r="AI10" s="117"/>
      <c r="AJ10" s="117">
        <v>110560</v>
      </c>
      <c r="AK10" s="117">
        <v>365</v>
      </c>
      <c r="AL10" s="117">
        <v>9116</v>
      </c>
      <c r="AM10" s="117">
        <v>235337</v>
      </c>
      <c r="AN10" s="117">
        <v>9</v>
      </c>
      <c r="AO10" s="117"/>
      <c r="AP10" s="117">
        <v>3</v>
      </c>
      <c r="AQ10" s="117">
        <v>4230</v>
      </c>
      <c r="AR10" s="117">
        <v>120</v>
      </c>
      <c r="AS10" s="117"/>
      <c r="AT10" s="117"/>
      <c r="AU10" s="117"/>
      <c r="AV10" s="117"/>
      <c r="AW10" s="117">
        <v>58151</v>
      </c>
      <c r="AX10" s="117"/>
      <c r="AY10" s="117"/>
      <c r="AZ10" s="117"/>
      <c r="BA10" s="117"/>
      <c r="BB10" s="117">
        <v>-64746</v>
      </c>
      <c r="BC10" s="117"/>
      <c r="BD10" s="117"/>
      <c r="BE10" s="117">
        <v>82697</v>
      </c>
      <c r="BF10" s="117">
        <v>82697</v>
      </c>
      <c r="BG10" s="117"/>
      <c r="BH10" s="117">
        <v>40200</v>
      </c>
      <c r="BI10" s="117">
        <v>0</v>
      </c>
      <c r="BJ10" s="117">
        <v>173781</v>
      </c>
      <c r="BK10" s="117"/>
      <c r="BL10" s="117"/>
      <c r="BM10" s="120"/>
      <c r="BN10" s="117">
        <v>0</v>
      </c>
      <c r="BO10" s="117">
        <v>177186</v>
      </c>
      <c r="BP10" s="117"/>
      <c r="BQ10" s="117"/>
      <c r="BR10" s="117">
        <v>3405</v>
      </c>
      <c r="BS10" s="117"/>
      <c r="BT10" s="117"/>
      <c r="BU10" s="117"/>
      <c r="BV10" s="117"/>
      <c r="BW10" s="117">
        <v>0</v>
      </c>
      <c r="BX10" s="117"/>
      <c r="BY10" s="117"/>
      <c r="BZ10" s="117">
        <v>235337</v>
      </c>
      <c r="CA10" s="117">
        <v>8495</v>
      </c>
      <c r="CB10" s="117"/>
      <c r="CC10" s="117">
        <v>2382</v>
      </c>
      <c r="CD10" s="117"/>
      <c r="CE10" s="117"/>
      <c r="CF10" s="117"/>
      <c r="CG10" s="117"/>
      <c r="CH10" s="117"/>
      <c r="CI10" s="117"/>
      <c r="CJ10" s="117"/>
      <c r="CK10" s="117">
        <v>336</v>
      </c>
      <c r="CL10" s="117"/>
      <c r="CM10" s="117">
        <v>336</v>
      </c>
      <c r="CN10" s="117"/>
      <c r="CO10" s="117"/>
      <c r="CP10" s="117"/>
      <c r="CQ10" s="117"/>
    </row>
    <row r="11" spans="1:95">
      <c r="A11" s="120">
        <v>202212</v>
      </c>
      <c r="B11" s="120">
        <v>9124</v>
      </c>
      <c r="C11" s="121" t="s">
        <v>967</v>
      </c>
      <c r="D11" s="121" t="s">
        <v>963</v>
      </c>
      <c r="E11" s="117">
        <v>1764</v>
      </c>
      <c r="F11" s="117">
        <v>0</v>
      </c>
      <c r="G11" s="117">
        <v>0</v>
      </c>
      <c r="H11" s="117">
        <v>1764</v>
      </c>
      <c r="I11" s="117">
        <v>0</v>
      </c>
      <c r="J11" s="117">
        <v>0</v>
      </c>
      <c r="K11" s="117">
        <v>116091</v>
      </c>
      <c r="L11" s="117">
        <v>0</v>
      </c>
      <c r="M11" s="117">
        <v>0</v>
      </c>
      <c r="N11" s="117">
        <v>0</v>
      </c>
      <c r="O11" s="117">
        <v>139380</v>
      </c>
      <c r="P11" s="117">
        <v>2926</v>
      </c>
      <c r="Q11" s="117">
        <v>75798</v>
      </c>
      <c r="R11" s="117">
        <v>817728</v>
      </c>
      <c r="S11" s="117">
        <v>250</v>
      </c>
      <c r="T11" s="117">
        <v>392388</v>
      </c>
      <c r="U11" s="117">
        <v>0</v>
      </c>
      <c r="V11" s="117">
        <v>3784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135856</v>
      </c>
      <c r="AC11" s="117">
        <v>0</v>
      </c>
      <c r="AD11" s="117">
        <v>0</v>
      </c>
      <c r="AE11" s="117">
        <v>0</v>
      </c>
      <c r="AF11" s="117">
        <v>0</v>
      </c>
      <c r="AG11" s="117">
        <v>101709</v>
      </c>
      <c r="AH11" s="117"/>
      <c r="AI11" s="117">
        <v>0</v>
      </c>
      <c r="AJ11" s="117">
        <v>0</v>
      </c>
      <c r="AK11" s="117">
        <v>0</v>
      </c>
      <c r="AL11" s="117">
        <v>0</v>
      </c>
      <c r="AM11" s="117">
        <v>34147</v>
      </c>
      <c r="AN11" s="117">
        <v>0</v>
      </c>
      <c r="AO11" s="117">
        <v>613227</v>
      </c>
      <c r="AP11" s="117">
        <v>53068</v>
      </c>
      <c r="AQ11" s="117">
        <v>0</v>
      </c>
      <c r="AR11" s="117">
        <v>0</v>
      </c>
      <c r="AS11" s="117">
        <v>181</v>
      </c>
      <c r="AT11" s="117">
        <v>680929</v>
      </c>
      <c r="AU11" s="117">
        <v>0</v>
      </c>
      <c r="AV11" s="117">
        <v>0</v>
      </c>
      <c r="AW11" s="117">
        <v>14453</v>
      </c>
      <c r="AX11" s="117">
        <v>0</v>
      </c>
      <c r="AY11" s="117">
        <v>854</v>
      </c>
      <c r="AZ11" s="117"/>
      <c r="BA11" s="117">
        <v>84</v>
      </c>
      <c r="BB11" s="117">
        <v>943</v>
      </c>
      <c r="BC11" s="117">
        <v>0</v>
      </c>
      <c r="BD11" s="117">
        <v>5</v>
      </c>
      <c r="BE11" s="117">
        <v>817728</v>
      </c>
      <c r="BF11" s="117">
        <v>30428</v>
      </c>
      <c r="BG11" s="117">
        <v>0</v>
      </c>
      <c r="BH11" s="117">
        <v>1851</v>
      </c>
      <c r="BI11" s="117">
        <v>53068</v>
      </c>
      <c r="BJ11" s="117"/>
      <c r="BK11" s="117">
        <v>0</v>
      </c>
      <c r="BL11" s="117">
        <v>0</v>
      </c>
      <c r="BM11" s="120">
        <v>0</v>
      </c>
      <c r="BN11" s="117">
        <v>47348</v>
      </c>
      <c r="BO11" s="117">
        <v>0</v>
      </c>
      <c r="BP11" s="117">
        <v>141349</v>
      </c>
      <c r="BQ11" s="117">
        <v>23378</v>
      </c>
      <c r="BR11" s="117">
        <v>70623</v>
      </c>
      <c r="BS11" s="117">
        <v>0</v>
      </c>
      <c r="BT11" s="117">
        <v>0</v>
      </c>
      <c r="BU11" s="117">
        <v>0</v>
      </c>
      <c r="BV11" s="117">
        <v>0</v>
      </c>
      <c r="BW11" s="117">
        <v>18612</v>
      </c>
      <c r="BX11" s="117">
        <v>56</v>
      </c>
      <c r="BY11" s="117">
        <v>-945</v>
      </c>
      <c r="BZ11" s="117">
        <v>4676</v>
      </c>
      <c r="CA11" s="117">
        <v>0</v>
      </c>
      <c r="CB11" s="117">
        <v>5361</v>
      </c>
      <c r="CC11" s="117">
        <v>4676</v>
      </c>
      <c r="CD11" s="117">
        <v>4676</v>
      </c>
      <c r="CE11" s="117">
        <v>0</v>
      </c>
      <c r="CF11" s="117">
        <v>-7099</v>
      </c>
      <c r="CG11" s="117">
        <v>1132</v>
      </c>
      <c r="CH11" s="117">
        <v>19218</v>
      </c>
      <c r="CI11" s="117">
        <v>0</v>
      </c>
      <c r="CJ11" s="117">
        <v>13297</v>
      </c>
      <c r="CK11" s="117">
        <v>31619</v>
      </c>
      <c r="CL11" s="117">
        <v>685</v>
      </c>
      <c r="CM11" s="117">
        <v>7</v>
      </c>
      <c r="CN11" s="117">
        <v>0</v>
      </c>
      <c r="CO11" s="117">
        <v>-605</v>
      </c>
      <c r="CP11" s="117">
        <v>20041</v>
      </c>
      <c r="CQ11" s="117">
        <v>236</v>
      </c>
    </row>
    <row r="12" spans="1:95">
      <c r="A12" s="120">
        <v>202212</v>
      </c>
      <c r="B12" s="120">
        <v>28005</v>
      </c>
      <c r="C12" s="121" t="s">
        <v>1573</v>
      </c>
      <c r="D12" s="121" t="s">
        <v>963</v>
      </c>
      <c r="E12" s="117">
        <v>0</v>
      </c>
      <c r="F12" s="117">
        <v>7348</v>
      </c>
      <c r="G12" s="117">
        <v>0</v>
      </c>
      <c r="H12" s="117">
        <v>7348</v>
      </c>
      <c r="I12" s="117">
        <v>27683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702729</v>
      </c>
      <c r="P12" s="117">
        <v>6911</v>
      </c>
      <c r="Q12" s="117">
        <v>206064</v>
      </c>
      <c r="R12" s="117">
        <v>1756427</v>
      </c>
      <c r="S12" s="117">
        <v>0</v>
      </c>
      <c r="T12" s="117">
        <v>802370</v>
      </c>
      <c r="U12" s="117">
        <v>0</v>
      </c>
      <c r="V12" s="117">
        <v>2041</v>
      </c>
      <c r="W12" s="117">
        <v>1281</v>
      </c>
      <c r="X12" s="117">
        <v>0</v>
      </c>
      <c r="Y12" s="117">
        <v>0</v>
      </c>
      <c r="Z12" s="117">
        <v>0</v>
      </c>
      <c r="AA12" s="117">
        <v>0</v>
      </c>
      <c r="AB12" s="117">
        <v>204990</v>
      </c>
      <c r="AC12" s="117">
        <v>0</v>
      </c>
      <c r="AD12" s="117">
        <v>0</v>
      </c>
      <c r="AE12" s="117">
        <v>0</v>
      </c>
      <c r="AF12" s="117">
        <v>306927</v>
      </c>
      <c r="AG12" s="117">
        <v>-150329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48391</v>
      </c>
      <c r="AN12" s="117">
        <v>923</v>
      </c>
      <c r="AO12" s="117">
        <v>1537084</v>
      </c>
      <c r="AP12" s="117">
        <v>0</v>
      </c>
      <c r="AQ12" s="117">
        <v>0</v>
      </c>
      <c r="AR12" s="117">
        <v>0</v>
      </c>
      <c r="AS12" s="117">
        <v>3842</v>
      </c>
      <c r="AT12" s="117">
        <v>1551437</v>
      </c>
      <c r="AU12" s="117">
        <v>0</v>
      </c>
      <c r="AV12" s="117">
        <v>0</v>
      </c>
      <c r="AW12" s="117">
        <v>9588</v>
      </c>
      <c r="AX12" s="117">
        <v>0</v>
      </c>
      <c r="AY12" s="117">
        <v>0</v>
      </c>
      <c r="AZ12" s="117">
        <v>0</v>
      </c>
      <c r="BA12" s="117">
        <v>0</v>
      </c>
      <c r="BB12" s="117">
        <v>0</v>
      </c>
      <c r="BC12" s="117">
        <v>0</v>
      </c>
      <c r="BD12" s="117">
        <v>0</v>
      </c>
      <c r="BE12" s="117">
        <v>1756427</v>
      </c>
      <c r="BF12" s="117">
        <v>0</v>
      </c>
      <c r="BG12" s="117">
        <v>0</v>
      </c>
      <c r="BH12" s="117">
        <v>0</v>
      </c>
      <c r="BI12" s="117">
        <v>0</v>
      </c>
      <c r="BJ12" s="117"/>
      <c r="BK12" s="117"/>
      <c r="BL12" s="117"/>
      <c r="BM12" s="120"/>
      <c r="BN12" s="117"/>
      <c r="BO12" s="117"/>
      <c r="BP12" s="117"/>
      <c r="BQ12" s="117"/>
      <c r="BR12" s="117"/>
      <c r="BS12" s="117">
        <v>6660</v>
      </c>
      <c r="BT12" s="117"/>
      <c r="BU12" s="117"/>
      <c r="BV12" s="117">
        <v>6660</v>
      </c>
      <c r="BW12" s="117">
        <v>21695</v>
      </c>
      <c r="BX12" s="117">
        <v>3872</v>
      </c>
      <c r="BY12" s="117">
        <v>11295</v>
      </c>
      <c r="BZ12" s="117">
        <v>-73996</v>
      </c>
      <c r="CA12" s="117">
        <v>0</v>
      </c>
      <c r="CB12" s="117">
        <v>-73996</v>
      </c>
      <c r="CC12" s="117">
        <v>-73996</v>
      </c>
      <c r="CD12" s="117">
        <v>-73996</v>
      </c>
      <c r="CE12" s="117">
        <v>0</v>
      </c>
      <c r="CF12" s="117">
        <v>-5465</v>
      </c>
      <c r="CG12" s="117">
        <v>1503</v>
      </c>
      <c r="CH12" s="117">
        <v>13329</v>
      </c>
      <c r="CI12" s="117">
        <v>0</v>
      </c>
      <c r="CJ12" s="117">
        <v>566</v>
      </c>
      <c r="CK12" s="117">
        <v>12392</v>
      </c>
      <c r="CL12" s="117">
        <v>0</v>
      </c>
      <c r="CM12" s="117">
        <v>0</v>
      </c>
      <c r="CN12" s="117">
        <v>0</v>
      </c>
      <c r="CO12" s="117">
        <v>8366</v>
      </c>
      <c r="CP12" s="117">
        <v>65755</v>
      </c>
      <c r="CQ12" s="117">
        <v>0</v>
      </c>
    </row>
    <row r="13" spans="1:95">
      <c r="A13" s="120"/>
      <c r="B13" s="120"/>
      <c r="C13" s="121"/>
      <c r="D13" s="121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2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</row>
    <row r="14" spans="1:95">
      <c r="A14" s="120"/>
      <c r="B14" s="120"/>
      <c r="C14" s="121"/>
      <c r="D14" s="121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2"/>
      <c r="CI14" s="120"/>
      <c r="CJ14" s="120"/>
      <c r="CK14" s="120"/>
      <c r="CL14" s="120"/>
      <c r="CM14" s="120"/>
      <c r="CN14" s="120"/>
      <c r="CO14" s="120"/>
      <c r="CP14" s="120"/>
      <c r="CQ14" s="120"/>
    </row>
    <row r="15" spans="1:95">
      <c r="A15" s="120"/>
      <c r="B15" s="120"/>
      <c r="C15" s="121"/>
      <c r="D15" s="121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2"/>
      <c r="CI15" s="120"/>
      <c r="CJ15" s="120"/>
      <c r="CK15" s="120"/>
      <c r="CL15" s="120"/>
      <c r="CM15" s="120"/>
      <c r="CN15" s="120"/>
      <c r="CO15" s="120"/>
      <c r="CP15" s="120"/>
      <c r="CQ15" s="120"/>
    </row>
    <row r="16" spans="1:95">
      <c r="C16" s="119"/>
      <c r="D16" s="119"/>
    </row>
    <row r="17" spans="3:4">
      <c r="C17" s="119"/>
      <c r="D17" s="119"/>
    </row>
    <row r="18" spans="3:4">
      <c r="C18" s="123"/>
    </row>
    <row r="19" spans="3:4">
      <c r="C19" s="123"/>
    </row>
  </sheetData>
  <sheetProtection algorithmName="SHA-512" hashValue="oFPpgQ6GuOskDs7kQUAzJiVM+P2/Z3nNnFmNFbmjyjQi+hYXT5GY94/qVLNhjHfHz+9UqJLSrHdOdewyulzioA==" saltValue="DZ3xmY79JSqz30V9j1d9Ow==" spinCount="100000" sheet="1" objects="1" scenarios="1"/>
  <pageMargins left="0.7" right="0.7" top="0.75" bottom="0.75" header="0.3" footer="0.3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38"/>
  <dimension ref="A1:CQ6"/>
  <sheetViews>
    <sheetView workbookViewId="0">
      <pane xSplit="3" ySplit="1" topLeftCell="CA2" activePane="bottomRight" state="frozen"/>
      <selection pane="topRight" activeCell="D1" sqref="D1"/>
      <selection pane="bottomLeft" activeCell="A2" sqref="A2"/>
      <selection pane="bottomRight" activeCell="AF1" sqref="AF1"/>
    </sheetView>
  </sheetViews>
  <sheetFormatPr defaultColWidth="11.42578125" defaultRowHeight="15"/>
  <cols>
    <col min="1" max="1" width="10.42578125" customWidth="1"/>
    <col min="2" max="2" width="5.7109375" customWidth="1"/>
    <col min="3" max="3" width="23" customWidth="1"/>
    <col min="4" max="4" width="16.7109375" customWidth="1"/>
    <col min="5" max="5" width="17.7109375" customWidth="1"/>
    <col min="6" max="6" width="16.5703125" customWidth="1"/>
    <col min="7" max="7" width="17.7109375" customWidth="1"/>
    <col min="8" max="8" width="15.5703125" customWidth="1"/>
    <col min="9" max="9" width="17.5703125" customWidth="1"/>
    <col min="10" max="11" width="17.7109375" customWidth="1"/>
    <col min="12" max="12" width="16.42578125" customWidth="1"/>
    <col min="13" max="13" width="16.5703125" customWidth="1"/>
    <col min="14" max="14" width="17.7109375" customWidth="1"/>
    <col min="15" max="15" width="16.5703125" customWidth="1"/>
    <col min="16" max="16" width="16.140625" customWidth="1"/>
    <col min="17" max="17" width="17.140625" customWidth="1"/>
    <col min="18" max="18" width="16.5703125" customWidth="1"/>
    <col min="19" max="19" width="17.5703125" customWidth="1"/>
    <col min="20" max="21" width="17.7109375" customWidth="1"/>
    <col min="22" max="22" width="20.28515625" customWidth="1"/>
    <col min="23" max="25" width="19.140625" customWidth="1"/>
    <col min="26" max="29" width="17.5703125" customWidth="1"/>
    <col min="30" max="30" width="16.42578125" customWidth="1"/>
    <col min="31" max="31" width="17.5703125" customWidth="1"/>
    <col min="32" max="32" width="16.42578125" customWidth="1"/>
    <col min="33" max="33" width="15.42578125" customWidth="1"/>
    <col min="34" max="37" width="16.42578125" customWidth="1"/>
    <col min="38" max="38" width="20.140625" customWidth="1"/>
    <col min="39" max="39" width="17.5703125" customWidth="1"/>
    <col min="40" max="40" width="20.140625" customWidth="1"/>
    <col min="41" max="41" width="17.5703125" customWidth="1"/>
    <col min="42" max="42" width="14.28515625" customWidth="1"/>
    <col min="43" max="43" width="17.5703125" customWidth="1"/>
    <col min="44" max="44" width="15.42578125" customWidth="1"/>
    <col min="45" max="45" width="20" customWidth="1"/>
    <col min="46" max="48" width="16.42578125" customWidth="1"/>
    <col min="49" max="50" width="17.5703125" customWidth="1"/>
    <col min="51" max="51" width="14" customWidth="1"/>
    <col min="52" max="52" width="14.42578125" customWidth="1"/>
    <col min="53" max="53" width="13.85546875" customWidth="1"/>
    <col min="54" max="54" width="13.140625" customWidth="1"/>
    <col min="55" max="55" width="14.5703125" customWidth="1"/>
    <col min="56" max="57" width="19.140625" customWidth="1"/>
    <col min="58" max="58" width="20.140625" customWidth="1"/>
    <col min="59" max="59" width="12.7109375" customWidth="1"/>
    <col min="60" max="61" width="13.28515625" customWidth="1"/>
    <col min="62" max="62" width="17.5703125" customWidth="1"/>
    <col min="63" max="63" width="13.7109375" customWidth="1"/>
    <col min="64" max="64" width="16.42578125" customWidth="1"/>
    <col min="65" max="65" width="11.5703125" customWidth="1"/>
    <col min="66" max="66" width="12.5703125" customWidth="1"/>
    <col min="67" max="67" width="16.28515625" customWidth="1"/>
    <col min="68" max="68" width="11.85546875" customWidth="1"/>
    <col min="69" max="70" width="15.28515625" customWidth="1"/>
    <col min="71" max="71" width="11.7109375" customWidth="1"/>
    <col min="72" max="72" width="12.7109375" customWidth="1"/>
    <col min="73" max="73" width="12.85546875" customWidth="1"/>
    <col min="74" max="74" width="12" customWidth="1"/>
    <col min="75" max="75" width="11.5703125" customWidth="1"/>
    <col min="76" max="76" width="12.5703125" customWidth="1"/>
    <col min="77" max="77" width="12.28515625" customWidth="1"/>
    <col min="78" max="78" width="13.7109375" customWidth="1"/>
  </cols>
  <sheetData>
    <row r="1" spans="1:95">
      <c r="A1" t="s">
        <v>1596</v>
      </c>
      <c r="B1" t="s">
        <v>2457</v>
      </c>
      <c r="C1" t="s">
        <v>2458</v>
      </c>
      <c r="D1" t="s">
        <v>2389</v>
      </c>
      <c r="E1" t="s">
        <v>1597</v>
      </c>
      <c r="F1" t="s">
        <v>1598</v>
      </c>
      <c r="G1" t="s">
        <v>1599</v>
      </c>
      <c r="H1" t="s">
        <v>1600</v>
      </c>
      <c r="I1" t="s">
        <v>1601</v>
      </c>
      <c r="J1" t="s">
        <v>1602</v>
      </c>
      <c r="K1" t="s">
        <v>1603</v>
      </c>
      <c r="L1" t="s">
        <v>1604</v>
      </c>
      <c r="M1" t="s">
        <v>1605</v>
      </c>
      <c r="N1" t="s">
        <v>1606</v>
      </c>
      <c r="O1" t="s">
        <v>1607</v>
      </c>
      <c r="P1" t="s">
        <v>1608</v>
      </c>
      <c r="Q1" t="s">
        <v>1609</v>
      </c>
      <c r="R1" t="s">
        <v>1610</v>
      </c>
      <c r="S1" t="s">
        <v>1611</v>
      </c>
      <c r="T1" t="s">
        <v>1612</v>
      </c>
      <c r="U1" t="s">
        <v>1613</v>
      </c>
      <c r="V1" t="s">
        <v>1614</v>
      </c>
      <c r="W1" t="s">
        <v>1615</v>
      </c>
      <c r="X1" t="s">
        <v>1616</v>
      </c>
      <c r="Y1" t="s">
        <v>1617</v>
      </c>
      <c r="Z1" t="s">
        <v>1618</v>
      </c>
      <c r="AA1" t="s">
        <v>1619</v>
      </c>
      <c r="AB1" t="s">
        <v>1620</v>
      </c>
      <c r="AC1" t="s">
        <v>1621</v>
      </c>
      <c r="AD1" t="s">
        <v>1622</v>
      </c>
      <c r="AE1" t="s">
        <v>1623</v>
      </c>
      <c r="AF1" t="s">
        <v>1624</v>
      </c>
      <c r="AG1" t="s">
        <v>1625</v>
      </c>
      <c r="AH1" t="s">
        <v>1626</v>
      </c>
      <c r="AI1" t="s">
        <v>1627</v>
      </c>
      <c r="AJ1" t="s">
        <v>1628</v>
      </c>
      <c r="AK1" t="s">
        <v>1629</v>
      </c>
      <c r="AL1" t="s">
        <v>1630</v>
      </c>
      <c r="AM1" t="s">
        <v>1631</v>
      </c>
      <c r="AN1" t="s">
        <v>1632</v>
      </c>
      <c r="AO1" t="s">
        <v>1633</v>
      </c>
      <c r="AP1" t="s">
        <v>1634</v>
      </c>
      <c r="AQ1" t="s">
        <v>1635</v>
      </c>
      <c r="AR1" t="s">
        <v>1636</v>
      </c>
      <c r="AS1" t="s">
        <v>1637</v>
      </c>
      <c r="AT1" t="s">
        <v>1638</v>
      </c>
      <c r="AU1" t="s">
        <v>1639</v>
      </c>
      <c r="AV1" t="s">
        <v>1640</v>
      </c>
      <c r="AW1" t="s">
        <v>1641</v>
      </c>
      <c r="AX1" t="s">
        <v>1642</v>
      </c>
      <c r="AY1" t="s">
        <v>1643</v>
      </c>
      <c r="AZ1" t="s">
        <v>1644</v>
      </c>
      <c r="BA1" t="s">
        <v>1645</v>
      </c>
      <c r="BB1" t="s">
        <v>1646</v>
      </c>
      <c r="BC1" t="s">
        <v>1647</v>
      </c>
      <c r="BD1" t="s">
        <v>1648</v>
      </c>
      <c r="BE1" t="s">
        <v>1649</v>
      </c>
      <c r="BF1" t="s">
        <v>1650</v>
      </c>
      <c r="BG1" t="s">
        <v>1651</v>
      </c>
      <c r="BH1" t="s">
        <v>1652</v>
      </c>
      <c r="BI1" t="s">
        <v>1653</v>
      </c>
      <c r="BJ1" t="s">
        <v>1654</v>
      </c>
      <c r="BK1" t="s">
        <v>1655</v>
      </c>
      <c r="BL1" t="s">
        <v>1656</v>
      </c>
      <c r="BM1" t="s">
        <v>1657</v>
      </c>
      <c r="BN1" t="s">
        <v>1658</v>
      </c>
      <c r="BO1" t="s">
        <v>1659</v>
      </c>
      <c r="BP1" t="s">
        <v>1660</v>
      </c>
      <c r="BQ1" t="s">
        <v>1661</v>
      </c>
      <c r="BR1" t="s">
        <v>1662</v>
      </c>
      <c r="BS1" t="s">
        <v>1663</v>
      </c>
      <c r="BT1" t="s">
        <v>1664</v>
      </c>
      <c r="BU1" t="s">
        <v>1665</v>
      </c>
      <c r="BV1" t="s">
        <v>1666</v>
      </c>
      <c r="BW1" t="s">
        <v>1667</v>
      </c>
      <c r="BX1" t="s">
        <v>1668</v>
      </c>
      <c r="BY1" t="s">
        <v>1669</v>
      </c>
      <c r="BZ1" t="s">
        <v>1670</v>
      </c>
      <c r="CA1" t="s">
        <v>1671</v>
      </c>
      <c r="CB1" t="s">
        <v>1672</v>
      </c>
      <c r="CC1" t="s">
        <v>1673</v>
      </c>
      <c r="CD1" t="s">
        <v>1674</v>
      </c>
      <c r="CE1" t="s">
        <v>1765</v>
      </c>
      <c r="CF1" t="s">
        <v>1766</v>
      </c>
      <c r="CG1" t="s">
        <v>1767</v>
      </c>
      <c r="CH1" t="s">
        <v>1768</v>
      </c>
      <c r="CI1" t="s">
        <v>1769</v>
      </c>
      <c r="CJ1" t="s">
        <v>1770</v>
      </c>
      <c r="CK1" t="s">
        <v>1771</v>
      </c>
      <c r="CL1" t="s">
        <v>1772</v>
      </c>
      <c r="CM1" t="s">
        <v>1773</v>
      </c>
      <c r="CN1" t="s">
        <v>1774</v>
      </c>
      <c r="CO1" t="s">
        <v>1775</v>
      </c>
      <c r="CP1" t="s">
        <v>1776</v>
      </c>
      <c r="CQ1" t="s">
        <v>1777</v>
      </c>
    </row>
    <row r="2" spans="1:95" ht="14.25" customHeight="1">
      <c r="A2" s="117">
        <v>45291</v>
      </c>
      <c r="B2" s="120">
        <v>6460</v>
      </c>
      <c r="C2" s="121" t="s">
        <v>2459</v>
      </c>
      <c r="D2" s="121">
        <v>6</v>
      </c>
      <c r="E2" s="117">
        <v>98068</v>
      </c>
      <c r="F2" s="117">
        <v>5886</v>
      </c>
      <c r="G2" s="117">
        <v>7236</v>
      </c>
      <c r="H2" s="117">
        <v>54614</v>
      </c>
      <c r="I2" s="117">
        <v>32614</v>
      </c>
      <c r="J2" s="117">
        <v>373232</v>
      </c>
      <c r="K2" s="117">
        <v>517759</v>
      </c>
      <c r="L2" s="117">
        <v>520824</v>
      </c>
      <c r="M2" s="117">
        <v>309348</v>
      </c>
      <c r="N2" s="117">
        <v>101362</v>
      </c>
      <c r="O2" s="117">
        <v>0</v>
      </c>
      <c r="P2" s="117">
        <v>63883</v>
      </c>
      <c r="Q2" s="117">
        <v>309348</v>
      </c>
      <c r="R2" s="117">
        <v>309348</v>
      </c>
      <c r="S2" s="117">
        <v>0</v>
      </c>
      <c r="T2" s="117">
        <v>419462</v>
      </c>
      <c r="U2" s="117">
        <v>6115</v>
      </c>
      <c r="V2" s="117">
        <v>-10043</v>
      </c>
      <c r="W2" s="117">
        <v>234956</v>
      </c>
      <c r="X2" s="117">
        <v>2201</v>
      </c>
      <c r="Y2" s="117">
        <v>1807</v>
      </c>
      <c r="Z2" s="117">
        <v>58838</v>
      </c>
      <c r="AA2" s="117">
        <v>61593</v>
      </c>
      <c r="AB2" s="117">
        <v>0</v>
      </c>
      <c r="AC2" s="117">
        <v>120431</v>
      </c>
      <c r="AD2" s="117">
        <v>1702</v>
      </c>
      <c r="AE2" s="117">
        <v>0</v>
      </c>
      <c r="AF2" s="117">
        <v>1793739</v>
      </c>
      <c r="AG2" s="117">
        <v>14881</v>
      </c>
      <c r="AH2" s="117">
        <v>132553</v>
      </c>
      <c r="AI2" s="117">
        <v>0</v>
      </c>
      <c r="AJ2" s="117">
        <v>1217642</v>
      </c>
      <c r="AK2" s="117">
        <v>15298</v>
      </c>
      <c r="AL2" s="117">
        <v>260050</v>
      </c>
      <c r="AM2" s="117">
        <v>12796250</v>
      </c>
      <c r="AN2" s="117">
        <v>9362</v>
      </c>
      <c r="AO2" s="117">
        <v>8534355</v>
      </c>
      <c r="AP2" s="117">
        <v>348500</v>
      </c>
      <c r="AQ2" s="117">
        <v>90068</v>
      </c>
      <c r="AR2" s="117">
        <v>9862</v>
      </c>
      <c r="AS2" s="117">
        <v>7948</v>
      </c>
      <c r="AT2" s="117">
        <v>0</v>
      </c>
      <c r="AU2" s="117">
        <v>0</v>
      </c>
      <c r="AV2" s="117">
        <v>0</v>
      </c>
      <c r="AW2" s="117">
        <v>2002141</v>
      </c>
      <c r="AX2" s="117">
        <v>99650</v>
      </c>
      <c r="AY2" s="117">
        <v>0</v>
      </c>
      <c r="AZ2" s="117">
        <v>7948</v>
      </c>
      <c r="BA2" s="117">
        <v>0</v>
      </c>
      <c r="BB2" s="117">
        <v>1802194</v>
      </c>
      <c r="BC2" s="117"/>
      <c r="BD2" s="117">
        <v>0</v>
      </c>
      <c r="BE2" s="117">
        <v>0</v>
      </c>
      <c r="BF2" s="117">
        <v>0</v>
      </c>
      <c r="BG2" s="117">
        <v>0</v>
      </c>
      <c r="BH2" s="117">
        <v>192000</v>
      </c>
      <c r="BI2" s="117">
        <v>65796</v>
      </c>
      <c r="BJ2" s="117">
        <v>8709586</v>
      </c>
      <c r="BK2" s="117">
        <v>30006</v>
      </c>
      <c r="BL2" s="117">
        <v>719105</v>
      </c>
      <c r="BM2" s="117">
        <v>0</v>
      </c>
      <c r="BN2" s="117">
        <v>2189</v>
      </c>
      <c r="BO2" s="117">
        <v>10688385</v>
      </c>
      <c r="BP2" s="117">
        <v>986134</v>
      </c>
      <c r="BQ2" s="117">
        <v>0</v>
      </c>
      <c r="BR2" s="117">
        <v>175570</v>
      </c>
      <c r="BS2" s="117">
        <v>0</v>
      </c>
      <c r="BT2" s="117">
        <v>566</v>
      </c>
      <c r="BU2" s="117"/>
      <c r="BV2" s="117">
        <v>1427</v>
      </c>
      <c r="BW2" s="117">
        <v>6073</v>
      </c>
      <c r="BX2" s="117">
        <v>0</v>
      </c>
      <c r="BY2" s="117">
        <v>4081</v>
      </c>
      <c r="BZ2" s="117">
        <v>12796250</v>
      </c>
      <c r="CA2" s="117">
        <v>190388</v>
      </c>
      <c r="CB2" s="117">
        <v>0</v>
      </c>
      <c r="CC2" s="117">
        <v>27413</v>
      </c>
      <c r="CD2" s="117">
        <v>30006</v>
      </c>
      <c r="CE2" s="117"/>
      <c r="CF2" s="117">
        <v>582</v>
      </c>
      <c r="CG2" s="117">
        <v>0.3</v>
      </c>
      <c r="CH2" t="s">
        <v>2548</v>
      </c>
      <c r="CI2" s="117">
        <v>177202</v>
      </c>
      <c r="CJ2" s="117">
        <v>70353</v>
      </c>
      <c r="CK2" s="117">
        <v>1020169</v>
      </c>
      <c r="CL2" s="117">
        <v>556151</v>
      </c>
      <c r="CM2" s="117">
        <v>216463</v>
      </c>
      <c r="CN2" s="117">
        <v>0</v>
      </c>
      <c r="CO2" s="117">
        <v>0</v>
      </c>
      <c r="CP2" s="117">
        <v>0</v>
      </c>
      <c r="CQ2" s="117">
        <v>0</v>
      </c>
    </row>
    <row r="3" spans="1:95" ht="14.25" customHeight="1">
      <c r="A3" s="117">
        <v>45291</v>
      </c>
      <c r="B3" s="120">
        <v>9181</v>
      </c>
      <c r="C3" s="121" t="s">
        <v>2460</v>
      </c>
      <c r="D3" s="121">
        <v>6</v>
      </c>
      <c r="E3" s="117">
        <v>70635</v>
      </c>
      <c r="F3" s="117">
        <v>5290</v>
      </c>
      <c r="G3" s="117">
        <v>2233</v>
      </c>
      <c r="H3" s="117">
        <v>27869</v>
      </c>
      <c r="I3" s="117">
        <v>5921</v>
      </c>
      <c r="J3" s="117">
        <v>347286</v>
      </c>
      <c r="K3" s="117">
        <v>530017</v>
      </c>
      <c r="L3" s="117">
        <v>512726</v>
      </c>
      <c r="M3" s="117">
        <v>286038</v>
      </c>
      <c r="N3" s="117">
        <v>49661</v>
      </c>
      <c r="O3" s="117">
        <v>0</v>
      </c>
      <c r="P3" s="117">
        <v>61249</v>
      </c>
      <c r="Q3" s="117">
        <v>286038</v>
      </c>
      <c r="R3" s="117">
        <v>286038</v>
      </c>
      <c r="S3" s="117">
        <v>0</v>
      </c>
      <c r="T3" s="117">
        <v>463065</v>
      </c>
      <c r="U3" s="117">
        <v>1607</v>
      </c>
      <c r="V3" s="117">
        <v>-3458</v>
      </c>
      <c r="W3" s="117">
        <v>218403</v>
      </c>
      <c r="X3" s="117">
        <v>1857</v>
      </c>
      <c r="Y3" s="117">
        <v>1201</v>
      </c>
      <c r="Z3" s="117">
        <v>98280</v>
      </c>
      <c r="AA3" s="117">
        <v>0</v>
      </c>
      <c r="AB3" s="117">
        <v>0</v>
      </c>
      <c r="AC3" s="117">
        <v>111004</v>
      </c>
      <c r="AD3" s="117">
        <v>0</v>
      </c>
      <c r="AE3" s="117">
        <v>12723</v>
      </c>
      <c r="AF3" s="117">
        <v>553826</v>
      </c>
      <c r="AG3" s="117">
        <v>29366</v>
      </c>
      <c r="AH3" s="117">
        <v>11358</v>
      </c>
      <c r="AI3" s="117">
        <v>0</v>
      </c>
      <c r="AJ3" s="117">
        <v>2282663</v>
      </c>
      <c r="AK3" s="117">
        <v>14808</v>
      </c>
      <c r="AL3" s="117">
        <v>235909</v>
      </c>
      <c r="AM3" s="117">
        <v>11494107</v>
      </c>
      <c r="AN3" s="117">
        <v>0</v>
      </c>
      <c r="AO3" s="117">
        <v>8130394</v>
      </c>
      <c r="AP3" s="117">
        <v>0</v>
      </c>
      <c r="AQ3" s="117">
        <v>52386</v>
      </c>
      <c r="AR3" s="117">
        <v>5870</v>
      </c>
      <c r="AS3" s="117">
        <v>0</v>
      </c>
      <c r="AT3" s="117">
        <v>0</v>
      </c>
      <c r="AU3" s="117">
        <v>0</v>
      </c>
      <c r="AV3" s="117">
        <v>0</v>
      </c>
      <c r="AW3" s="117">
        <v>2304846</v>
      </c>
      <c r="AX3" s="117">
        <v>0</v>
      </c>
      <c r="AY3" s="117">
        <v>14770</v>
      </c>
      <c r="AZ3" s="117">
        <v>0</v>
      </c>
      <c r="BA3" s="117">
        <v>0</v>
      </c>
      <c r="BB3" s="117">
        <v>2190075</v>
      </c>
      <c r="BC3" s="117"/>
      <c r="BD3" s="117">
        <v>0</v>
      </c>
      <c r="BE3" s="117">
        <v>14770</v>
      </c>
      <c r="BF3" s="117">
        <v>0</v>
      </c>
      <c r="BG3" s="117">
        <v>0</v>
      </c>
      <c r="BH3" s="117">
        <v>100000</v>
      </c>
      <c r="BI3" s="117">
        <v>60617</v>
      </c>
      <c r="BJ3" s="117">
        <v>8946118</v>
      </c>
      <c r="BK3" s="117">
        <v>0</v>
      </c>
      <c r="BL3" s="117">
        <v>33865</v>
      </c>
      <c r="BM3" s="117">
        <v>0</v>
      </c>
      <c r="BN3" s="117">
        <v>1090</v>
      </c>
      <c r="BO3" s="117">
        <v>9151630</v>
      </c>
      <c r="BP3" s="117">
        <v>0</v>
      </c>
      <c r="BQ3" s="117">
        <v>0</v>
      </c>
      <c r="BR3" s="117">
        <v>109940</v>
      </c>
      <c r="BS3" s="117">
        <v>0</v>
      </c>
      <c r="BT3" s="117">
        <v>10319</v>
      </c>
      <c r="BU3" s="117"/>
      <c r="BV3" s="117">
        <v>15559</v>
      </c>
      <c r="BW3" s="117">
        <v>37632</v>
      </c>
      <c r="BX3" s="117">
        <v>1229</v>
      </c>
      <c r="BY3" s="117">
        <v>10525</v>
      </c>
      <c r="BZ3" s="117">
        <v>11494107</v>
      </c>
      <c r="CA3" s="117">
        <v>66000</v>
      </c>
      <c r="CB3" s="117">
        <v>0</v>
      </c>
      <c r="CC3" s="117">
        <v>525</v>
      </c>
      <c r="CD3" s="117">
        <v>0</v>
      </c>
      <c r="CE3" s="117"/>
      <c r="CF3" s="117">
        <v>0</v>
      </c>
      <c r="CG3" s="117">
        <v>0</v>
      </c>
      <c r="CH3" t="s">
        <v>2384</v>
      </c>
      <c r="CI3" s="117">
        <v>255053</v>
      </c>
      <c r="CJ3" s="117">
        <v>0</v>
      </c>
      <c r="CK3" s="117">
        <v>818689</v>
      </c>
      <c r="CL3" s="117">
        <v>423719</v>
      </c>
      <c r="CM3" s="117">
        <v>139918</v>
      </c>
      <c r="CN3" s="117">
        <v>0</v>
      </c>
      <c r="CO3" s="117">
        <v>0</v>
      </c>
      <c r="CP3" s="117">
        <v>0</v>
      </c>
      <c r="CQ3" s="117">
        <v>0</v>
      </c>
    </row>
    <row r="4" spans="1:95" ht="14.25" customHeight="1">
      <c r="A4" s="117">
        <v>45291</v>
      </c>
      <c r="B4" s="120">
        <v>9865</v>
      </c>
      <c r="C4" s="121" t="s">
        <v>2461</v>
      </c>
      <c r="D4" s="121">
        <v>6</v>
      </c>
      <c r="E4" s="117">
        <v>11550</v>
      </c>
      <c r="F4" s="117">
        <v>1666</v>
      </c>
      <c r="G4" s="117">
        <v>3781</v>
      </c>
      <c r="H4" s="117">
        <v>8691</v>
      </c>
      <c r="I4" s="117">
        <v>0</v>
      </c>
      <c r="J4" s="117">
        <v>48404</v>
      </c>
      <c r="K4" s="117">
        <v>125203</v>
      </c>
      <c r="L4" s="117">
        <v>128373</v>
      </c>
      <c r="M4" s="117">
        <v>38665</v>
      </c>
      <c r="N4" s="117">
        <v>13322</v>
      </c>
      <c r="O4" s="117">
        <v>0</v>
      </c>
      <c r="P4" s="117">
        <v>9740</v>
      </c>
      <c r="Q4" s="117">
        <v>38665</v>
      </c>
      <c r="R4" s="117">
        <v>38665</v>
      </c>
      <c r="S4" s="117">
        <v>0</v>
      </c>
      <c r="T4" s="117">
        <v>115051</v>
      </c>
      <c r="U4" s="117">
        <v>269</v>
      </c>
      <c r="V4" s="117">
        <v>12362</v>
      </c>
      <c r="W4" s="117">
        <v>68510</v>
      </c>
      <c r="X4" s="117">
        <v>0</v>
      </c>
      <c r="Y4" s="117">
        <v>837</v>
      </c>
      <c r="Z4" s="117">
        <v>13142</v>
      </c>
      <c r="AA4" s="117">
        <v>3137</v>
      </c>
      <c r="AB4" s="117">
        <v>0</v>
      </c>
      <c r="AC4" s="117">
        <v>16279</v>
      </c>
      <c r="AD4" s="117">
        <v>0</v>
      </c>
      <c r="AE4" s="117">
        <v>0</v>
      </c>
      <c r="AF4" s="117">
        <v>155851</v>
      </c>
      <c r="AG4" s="117">
        <v>0</v>
      </c>
      <c r="AH4" s="117">
        <v>0</v>
      </c>
      <c r="AI4" s="117">
        <v>0</v>
      </c>
      <c r="AJ4" s="117">
        <v>593784</v>
      </c>
      <c r="AK4" s="117">
        <v>0</v>
      </c>
      <c r="AL4" s="117">
        <v>34659</v>
      </c>
      <c r="AM4" s="117">
        <v>3019439</v>
      </c>
      <c r="AN4" s="117">
        <v>0</v>
      </c>
      <c r="AO4" s="117">
        <v>2181762</v>
      </c>
      <c r="AP4" s="117">
        <v>0</v>
      </c>
      <c r="AQ4" s="117">
        <v>14602</v>
      </c>
      <c r="AR4" s="117">
        <v>3821</v>
      </c>
      <c r="AS4" s="117">
        <v>0</v>
      </c>
      <c r="AT4" s="117">
        <v>0</v>
      </c>
      <c r="AU4" s="117">
        <v>0</v>
      </c>
      <c r="AV4" s="117">
        <v>0</v>
      </c>
      <c r="AW4" s="117">
        <v>343734</v>
      </c>
      <c r="AX4" s="117">
        <v>25500</v>
      </c>
      <c r="AY4" s="117">
        <v>0</v>
      </c>
      <c r="AZ4" s="117">
        <v>0</v>
      </c>
      <c r="BA4" s="117">
        <v>0</v>
      </c>
      <c r="BB4" s="117">
        <v>307088</v>
      </c>
      <c r="BC4" s="117"/>
      <c r="BD4" s="117">
        <v>0</v>
      </c>
      <c r="BE4" s="117">
        <v>0</v>
      </c>
      <c r="BF4" s="117">
        <v>0</v>
      </c>
      <c r="BG4" s="117">
        <v>0</v>
      </c>
      <c r="BH4" s="117">
        <v>36646</v>
      </c>
      <c r="BI4" s="117">
        <v>0</v>
      </c>
      <c r="BJ4" s="117">
        <v>2606783</v>
      </c>
      <c r="BK4" s="117">
        <v>0</v>
      </c>
      <c r="BL4" s="117">
        <v>104</v>
      </c>
      <c r="BM4" s="117">
        <v>0</v>
      </c>
      <c r="BN4" s="117">
        <v>299</v>
      </c>
      <c r="BO4" s="117">
        <v>2648959</v>
      </c>
      <c r="BP4" s="117">
        <v>0</v>
      </c>
      <c r="BQ4" s="117">
        <v>0</v>
      </c>
      <c r="BR4" s="117">
        <v>41773</v>
      </c>
      <c r="BS4" s="117">
        <v>0</v>
      </c>
      <c r="BT4" s="117">
        <v>141</v>
      </c>
      <c r="BU4" s="117"/>
      <c r="BV4" s="117">
        <v>171</v>
      </c>
      <c r="BW4" s="117">
        <v>1246</v>
      </c>
      <c r="BX4" s="117">
        <v>926</v>
      </c>
      <c r="BY4" s="117">
        <v>7</v>
      </c>
      <c r="BZ4" s="117">
        <v>3019439</v>
      </c>
      <c r="CA4" s="117">
        <v>18680</v>
      </c>
      <c r="CB4" s="117">
        <v>0</v>
      </c>
      <c r="CC4" s="117">
        <v>0</v>
      </c>
      <c r="CD4" s="117">
        <v>0</v>
      </c>
      <c r="CE4" s="117"/>
      <c r="CF4" s="117">
        <v>0</v>
      </c>
      <c r="CG4" s="117">
        <v>0</v>
      </c>
      <c r="CH4" t="s">
        <v>2384</v>
      </c>
      <c r="CI4" s="117">
        <v>12570</v>
      </c>
      <c r="CJ4" s="117">
        <v>0</v>
      </c>
      <c r="CK4" s="117">
        <v>85777</v>
      </c>
      <c r="CL4" s="117">
        <v>22069</v>
      </c>
      <c r="CM4" s="117">
        <v>51137</v>
      </c>
      <c r="CN4" s="117">
        <v>0</v>
      </c>
      <c r="CO4" s="117">
        <v>0</v>
      </c>
      <c r="CP4" s="117">
        <v>0</v>
      </c>
      <c r="CQ4" s="117">
        <v>0</v>
      </c>
    </row>
    <row r="5" spans="1:95" ht="14.25" customHeight="1">
      <c r="A5" s="117">
        <v>45291</v>
      </c>
      <c r="B5" s="120">
        <v>9870</v>
      </c>
      <c r="C5" s="121" t="s">
        <v>2462</v>
      </c>
      <c r="D5" s="121">
        <v>6</v>
      </c>
      <c r="E5" s="117">
        <v>6647</v>
      </c>
      <c r="F5" s="117">
        <v>442</v>
      </c>
      <c r="G5" s="117">
        <v>1225</v>
      </c>
      <c r="H5" s="117">
        <v>1062</v>
      </c>
      <c r="I5" s="117">
        <v>0</v>
      </c>
      <c r="J5" s="117">
        <v>7446</v>
      </c>
      <c r="K5" s="117">
        <v>37117</v>
      </c>
      <c r="L5" s="117">
        <v>36171</v>
      </c>
      <c r="M5" s="117">
        <v>6075</v>
      </c>
      <c r="N5" s="117">
        <v>5348</v>
      </c>
      <c r="O5" s="117">
        <v>0</v>
      </c>
      <c r="P5" s="117">
        <v>1371</v>
      </c>
      <c r="Q5" s="117">
        <v>6075</v>
      </c>
      <c r="R5" s="117">
        <v>6075</v>
      </c>
      <c r="S5" s="117">
        <v>0</v>
      </c>
      <c r="T5" s="117">
        <v>30823</v>
      </c>
      <c r="U5" s="117">
        <v>90</v>
      </c>
      <c r="V5" s="117">
        <v>3368</v>
      </c>
      <c r="W5" s="117">
        <v>26576</v>
      </c>
      <c r="X5" s="117">
        <v>512</v>
      </c>
      <c r="Y5" s="117">
        <v>77</v>
      </c>
      <c r="Z5" s="117">
        <v>229</v>
      </c>
      <c r="AA5" s="117">
        <v>3721</v>
      </c>
      <c r="AB5" s="117">
        <v>0</v>
      </c>
      <c r="AC5" s="117">
        <v>3951</v>
      </c>
      <c r="AD5" s="117">
        <v>0</v>
      </c>
      <c r="AE5" s="117">
        <v>0</v>
      </c>
      <c r="AF5" s="117">
        <v>72081</v>
      </c>
      <c r="AG5" s="117">
        <v>0</v>
      </c>
      <c r="AH5" s="117">
        <v>0</v>
      </c>
      <c r="AI5" s="117">
        <v>0</v>
      </c>
      <c r="AJ5" s="117">
        <v>74739</v>
      </c>
      <c r="AK5" s="117">
        <v>877</v>
      </c>
      <c r="AL5" s="117">
        <v>13748</v>
      </c>
      <c r="AM5" s="117">
        <v>790380</v>
      </c>
      <c r="AN5" s="117">
        <v>49</v>
      </c>
      <c r="AO5" s="117">
        <v>598794</v>
      </c>
      <c r="AP5" s="117">
        <v>0</v>
      </c>
      <c r="AQ5" s="117">
        <v>4978</v>
      </c>
      <c r="AR5" s="117">
        <v>2916</v>
      </c>
      <c r="AS5" s="117">
        <v>0</v>
      </c>
      <c r="AT5" s="117">
        <v>0</v>
      </c>
      <c r="AU5" s="117">
        <v>0</v>
      </c>
      <c r="AV5" s="117">
        <v>0</v>
      </c>
      <c r="AW5" s="117">
        <v>72335</v>
      </c>
      <c r="AX5" s="117">
        <v>12344</v>
      </c>
      <c r="AY5" s="117">
        <v>0</v>
      </c>
      <c r="AZ5" s="117">
        <v>0</v>
      </c>
      <c r="BA5" s="117">
        <v>437</v>
      </c>
      <c r="BB5" s="117">
        <v>14891</v>
      </c>
      <c r="BC5" s="117"/>
      <c r="BD5" s="117">
        <v>0</v>
      </c>
      <c r="BE5" s="117">
        <v>0</v>
      </c>
      <c r="BF5" s="117">
        <v>0</v>
      </c>
      <c r="BG5" s="117">
        <v>0</v>
      </c>
      <c r="BH5" s="117">
        <v>57008</v>
      </c>
      <c r="BI5" s="117">
        <v>1348</v>
      </c>
      <c r="BJ5" s="117">
        <v>692701</v>
      </c>
      <c r="BK5" s="117">
        <v>0</v>
      </c>
      <c r="BL5" s="117">
        <v>0</v>
      </c>
      <c r="BM5" s="117">
        <v>0</v>
      </c>
      <c r="BN5" s="117">
        <v>18</v>
      </c>
      <c r="BO5" s="117">
        <v>705313</v>
      </c>
      <c r="BP5" s="117">
        <v>0</v>
      </c>
      <c r="BQ5" s="117">
        <v>0</v>
      </c>
      <c r="BR5" s="117">
        <v>11247</v>
      </c>
      <c r="BS5" s="117">
        <v>0</v>
      </c>
      <c r="BT5" s="117">
        <v>0</v>
      </c>
      <c r="BU5" s="117"/>
      <c r="BV5" s="117">
        <v>0</v>
      </c>
      <c r="BW5" s="117">
        <v>387</v>
      </c>
      <c r="BX5" s="117">
        <v>0</v>
      </c>
      <c r="BY5" s="117">
        <v>387</v>
      </c>
      <c r="BZ5" s="117">
        <v>790380</v>
      </c>
      <c r="CA5" s="117">
        <v>9375</v>
      </c>
      <c r="CB5" s="117">
        <v>8873</v>
      </c>
      <c r="CC5" s="117">
        <v>0</v>
      </c>
      <c r="CD5" s="117">
        <v>0</v>
      </c>
      <c r="CE5" s="117"/>
      <c r="CF5" s="117">
        <v>0</v>
      </c>
      <c r="CG5" s="117">
        <v>0</v>
      </c>
      <c r="CH5" t="s">
        <v>2384</v>
      </c>
      <c r="CI5" s="117">
        <v>3365</v>
      </c>
      <c r="CJ5" s="117">
        <v>0</v>
      </c>
      <c r="CK5" s="117">
        <v>25682</v>
      </c>
      <c r="CL5" s="117">
        <v>22316</v>
      </c>
      <c r="CM5" s="117">
        <v>0</v>
      </c>
      <c r="CN5" s="117">
        <v>0</v>
      </c>
      <c r="CO5" s="117">
        <v>0</v>
      </c>
      <c r="CP5" s="117">
        <v>0</v>
      </c>
      <c r="CQ5" s="117">
        <v>0</v>
      </c>
    </row>
    <row r="6" spans="1:95">
      <c r="A6" s="117">
        <v>44926</v>
      </c>
      <c r="B6">
        <v>9870</v>
      </c>
      <c r="C6" t="s">
        <v>1589</v>
      </c>
      <c r="D6" s="121">
        <v>6</v>
      </c>
      <c r="E6" s="120">
        <v>6374</v>
      </c>
      <c r="F6" s="120">
        <v>171</v>
      </c>
      <c r="G6" s="120">
        <v>1128</v>
      </c>
      <c r="H6" s="120">
        <v>-1502</v>
      </c>
      <c r="I6" s="120">
        <v>0</v>
      </c>
      <c r="J6" s="120">
        <v>2497</v>
      </c>
      <c r="K6" s="120">
        <v>30364</v>
      </c>
      <c r="L6" s="120">
        <v>23628</v>
      </c>
      <c r="M6" s="120">
        <v>1896</v>
      </c>
      <c r="N6" s="120">
        <v>-472</v>
      </c>
      <c r="O6" s="120">
        <v>0</v>
      </c>
      <c r="P6" s="120">
        <v>602</v>
      </c>
      <c r="Q6" s="120">
        <v>1896</v>
      </c>
      <c r="R6" s="120">
        <v>1896</v>
      </c>
      <c r="S6" s="120">
        <v>0</v>
      </c>
      <c r="T6" s="120">
        <v>24101</v>
      </c>
      <c r="U6" s="120">
        <v>60</v>
      </c>
      <c r="V6" s="120">
        <v>1760</v>
      </c>
      <c r="W6" s="120">
        <v>24378</v>
      </c>
      <c r="X6" s="120">
        <v>910</v>
      </c>
      <c r="Y6" s="120">
        <v>7</v>
      </c>
      <c r="Z6" s="120">
        <v>234</v>
      </c>
      <c r="AA6" s="120">
        <v>1584</v>
      </c>
      <c r="AB6" s="120">
        <v>0</v>
      </c>
      <c r="AC6" s="120">
        <v>1818</v>
      </c>
      <c r="AD6" s="120">
        <v>0</v>
      </c>
      <c r="AE6" s="120">
        <v>0</v>
      </c>
      <c r="AF6" s="120">
        <v>83276</v>
      </c>
      <c r="AG6" s="120">
        <v>0</v>
      </c>
      <c r="AH6" s="120">
        <v>0</v>
      </c>
      <c r="AI6" s="120">
        <v>0</v>
      </c>
      <c r="AJ6" s="120">
        <v>86551</v>
      </c>
      <c r="AK6" s="120">
        <v>792</v>
      </c>
      <c r="AL6" s="120">
        <v>16777</v>
      </c>
      <c r="AM6" s="120">
        <v>765042</v>
      </c>
      <c r="AN6" s="120">
        <v>72</v>
      </c>
      <c r="AO6" s="120">
        <v>555145</v>
      </c>
      <c r="AP6" s="120">
        <v>0</v>
      </c>
      <c r="AQ6" s="120">
        <v>4001</v>
      </c>
      <c r="AR6" s="120">
        <v>2787</v>
      </c>
      <c r="AS6" s="120">
        <v>0</v>
      </c>
      <c r="AT6" s="120">
        <v>0</v>
      </c>
      <c r="AU6" s="120">
        <v>0</v>
      </c>
      <c r="AV6" s="120">
        <v>0</v>
      </c>
      <c r="AW6" s="120">
        <v>66260</v>
      </c>
      <c r="AX6" s="120">
        <v>12344</v>
      </c>
      <c r="AY6" s="120">
        <v>0</v>
      </c>
      <c r="AZ6" s="120">
        <v>0</v>
      </c>
      <c r="BA6" s="120">
        <v>437</v>
      </c>
      <c r="BB6" s="120">
        <v>8815</v>
      </c>
      <c r="BC6" s="120"/>
      <c r="BD6" s="120">
        <v>0</v>
      </c>
      <c r="BE6" s="120">
        <v>0</v>
      </c>
      <c r="BF6" s="120">
        <v>0</v>
      </c>
      <c r="BG6" s="120">
        <v>0</v>
      </c>
      <c r="BH6" s="120">
        <v>57008</v>
      </c>
      <c r="BI6" s="120">
        <v>431</v>
      </c>
      <c r="BJ6" s="120">
        <v>679122</v>
      </c>
      <c r="BK6" s="120">
        <v>0</v>
      </c>
      <c r="BL6" s="120">
        <v>0</v>
      </c>
      <c r="BM6" s="120">
        <v>0</v>
      </c>
      <c r="BN6" s="120">
        <v>6</v>
      </c>
      <c r="BO6" s="120">
        <v>686068</v>
      </c>
      <c r="BP6" s="120">
        <v>0</v>
      </c>
      <c r="BQ6" s="120">
        <v>0</v>
      </c>
      <c r="BR6" s="120">
        <v>6509</v>
      </c>
      <c r="BS6" s="120">
        <v>0</v>
      </c>
      <c r="BT6" s="120">
        <v>0</v>
      </c>
      <c r="BV6">
        <v>2</v>
      </c>
      <c r="BW6">
        <v>370</v>
      </c>
      <c r="BX6">
        <v>0</v>
      </c>
      <c r="BY6">
        <v>369</v>
      </c>
      <c r="BZ6">
        <v>765042</v>
      </c>
      <c r="CA6">
        <v>8584</v>
      </c>
      <c r="CB6">
        <v>5240</v>
      </c>
      <c r="CC6">
        <v>0</v>
      </c>
      <c r="CD6">
        <v>0</v>
      </c>
      <c r="CF6">
        <v>0</v>
      </c>
      <c r="CG6">
        <v>0</v>
      </c>
      <c r="CH6" t="s">
        <v>1588</v>
      </c>
      <c r="CI6">
        <v>14041</v>
      </c>
      <c r="CJ6">
        <v>0</v>
      </c>
      <c r="CK6">
        <v>36884</v>
      </c>
      <c r="CL6">
        <v>22843</v>
      </c>
      <c r="CM6">
        <v>0</v>
      </c>
      <c r="CN6">
        <v>0</v>
      </c>
      <c r="CO6">
        <v>0</v>
      </c>
      <c r="CP6">
        <v>0</v>
      </c>
      <c r="CQ6">
        <v>0</v>
      </c>
    </row>
  </sheetData>
  <sheetProtection algorithmName="SHA-512" hashValue="IrTTQXzM0wosKHT08QvwgWRanUhOoVFrudaUKtskp2Dd8H8/s8MQuE0x3J+2YNzgPLEyitnWjjnvw/RRTL1imA==" saltValue="Yc2dGpqow9tRfapUmwUWqQ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39"/>
  <dimension ref="A1:BN5"/>
  <sheetViews>
    <sheetView workbookViewId="0">
      <selection sqref="A1:AHB1"/>
    </sheetView>
  </sheetViews>
  <sheetFormatPr defaultColWidth="11.42578125" defaultRowHeight="15"/>
  <cols>
    <col min="1" max="1" width="10.7109375" customWidth="1"/>
    <col min="2" max="2" width="10.42578125" customWidth="1"/>
    <col min="3" max="3" width="16.42578125" customWidth="1"/>
    <col min="4" max="6" width="20.28515625" customWidth="1"/>
    <col min="7" max="7" width="17.7109375" customWidth="1"/>
    <col min="8" max="8" width="20.140625" customWidth="1"/>
    <col min="9" max="10" width="20.28515625" customWidth="1"/>
    <col min="11" max="11" width="20.140625" customWidth="1"/>
    <col min="12" max="13" width="20.28515625" customWidth="1"/>
    <col min="14" max="14" width="19.28515625" customWidth="1"/>
    <col min="15" max="15" width="17.7109375" customWidth="1"/>
    <col min="16" max="16" width="19.85546875" customWidth="1"/>
    <col min="17" max="18" width="20.140625" customWidth="1"/>
    <col min="19" max="19" width="19.28515625" customWidth="1"/>
    <col min="20" max="21" width="20.28515625" customWidth="1"/>
    <col min="22" max="22" width="23" customWidth="1"/>
    <col min="23" max="23" width="21.28515625" customWidth="1"/>
    <col min="24" max="24" width="22.85546875" customWidth="1"/>
    <col min="25" max="25" width="21.140625" customWidth="1"/>
    <col min="26" max="26" width="20.140625" customWidth="1"/>
    <col min="27" max="28" width="21.140625" customWidth="1"/>
    <col min="29" max="29" width="21.28515625" customWidth="1"/>
    <col min="30" max="30" width="19.28515625" customWidth="1"/>
    <col min="31" max="32" width="19.140625" customWidth="1"/>
    <col min="33" max="33" width="20.28515625" customWidth="1"/>
    <col min="34" max="34" width="19.28515625" customWidth="1"/>
    <col min="35" max="35" width="20.28515625" customWidth="1"/>
    <col min="36" max="36" width="21.140625" customWidth="1"/>
    <col min="37" max="37" width="23" customWidth="1"/>
    <col min="38" max="38" width="22.85546875" customWidth="1"/>
    <col min="39" max="39" width="21.140625" customWidth="1"/>
    <col min="40" max="40" width="22.85546875" customWidth="1"/>
    <col min="41" max="41" width="21.140625" customWidth="1"/>
    <col min="42" max="42" width="21.28515625" customWidth="1"/>
    <col min="43" max="43" width="21.140625" customWidth="1"/>
    <col min="44" max="44" width="20.28515625" customWidth="1"/>
    <col min="45" max="45" width="22.85546875" customWidth="1"/>
    <col min="46" max="47" width="19.28515625" customWidth="1"/>
    <col min="48" max="48" width="19.140625" customWidth="1"/>
    <col min="49" max="49" width="23" customWidth="1"/>
    <col min="50" max="50" width="20.140625" customWidth="1"/>
    <col min="51" max="51" width="20.28515625" customWidth="1"/>
    <col min="52" max="52" width="21.28515625" customWidth="1"/>
    <col min="53" max="53" width="23" customWidth="1"/>
    <col min="54" max="55" width="20.140625" customWidth="1"/>
    <col min="56" max="57" width="21.28515625" customWidth="1"/>
    <col min="58" max="58" width="22.85546875" customWidth="1"/>
    <col min="59" max="59" width="21.28515625" customWidth="1"/>
    <col min="60" max="60" width="19.28515625" customWidth="1"/>
    <col min="61" max="61" width="20.140625" customWidth="1"/>
    <col min="62" max="62" width="21.140625" customWidth="1"/>
    <col min="63" max="64" width="19.28515625" customWidth="1"/>
    <col min="65" max="65" width="21.140625" customWidth="1"/>
    <col min="66" max="66" width="21.28515625" customWidth="1"/>
    <col min="67" max="67" width="20.28515625" customWidth="1"/>
    <col min="68" max="68" width="17.7109375" customWidth="1"/>
    <col min="69" max="69" width="19.140625" customWidth="1"/>
    <col min="70" max="71" width="20.28515625" customWidth="1"/>
    <col min="72" max="72" width="23" customWidth="1"/>
    <col min="73" max="73" width="20.28515625" customWidth="1"/>
    <col min="74" max="74" width="21.28515625" customWidth="1"/>
    <col min="75" max="75" width="20.28515625" customWidth="1"/>
    <col min="76" max="76" width="21.28515625" customWidth="1"/>
    <col min="77" max="77" width="12.140625" customWidth="1"/>
    <col min="78" max="78" width="21.28515625" customWidth="1"/>
    <col min="79" max="79" width="20.140625" customWidth="1"/>
    <col min="80" max="80" width="20.28515625" customWidth="1"/>
    <col min="81" max="81" width="17.7109375" customWidth="1"/>
    <col min="82" max="82" width="21.28515625" customWidth="1"/>
    <col min="83" max="83" width="19.28515625" customWidth="1"/>
    <col min="84" max="85" width="20.28515625" customWidth="1"/>
    <col min="86" max="86" width="21.28515625" customWidth="1"/>
    <col min="87" max="87" width="16.42578125" customWidth="1"/>
    <col min="88" max="88" width="20" customWidth="1"/>
    <col min="89" max="89" width="16.42578125" customWidth="1"/>
    <col min="90" max="90" width="19.28515625" customWidth="1"/>
    <col min="91" max="91" width="20.140625" customWidth="1"/>
    <col min="92" max="92" width="19.28515625" customWidth="1"/>
    <col min="93" max="93" width="19.85546875" customWidth="1"/>
    <col min="94" max="94" width="20.28515625" customWidth="1"/>
    <col min="95" max="95" width="15.7109375" customWidth="1"/>
    <col min="96" max="96" width="19.28515625" customWidth="1"/>
    <col min="97" max="99" width="20.28515625" customWidth="1"/>
    <col min="100" max="100" width="21.140625" customWidth="1"/>
    <col min="101" max="101" width="16.140625" customWidth="1"/>
    <col min="102" max="102" width="20.140625" customWidth="1"/>
    <col min="103" max="103" width="20.28515625" customWidth="1"/>
    <col min="104" max="104" width="20.140625" customWidth="1"/>
    <col min="105" max="105" width="19.140625" customWidth="1"/>
    <col min="106" max="107" width="20.140625" customWidth="1"/>
    <col min="108" max="108" width="17.5703125" customWidth="1"/>
    <col min="109" max="110" width="21.140625" customWidth="1"/>
    <col min="111" max="112" width="19.140625" customWidth="1"/>
    <col min="113" max="113" width="15.7109375" customWidth="1"/>
    <col min="114" max="114" width="16.5703125" customWidth="1"/>
    <col min="115" max="115" width="17.7109375" customWidth="1"/>
    <col min="116" max="116" width="17.140625" customWidth="1"/>
    <col min="117" max="117" width="17.5703125" customWidth="1"/>
    <col min="118" max="118" width="18.42578125" customWidth="1"/>
    <col min="119" max="119" width="19.140625" customWidth="1"/>
    <col min="120" max="120" width="20.28515625" customWidth="1"/>
    <col min="121" max="121" width="17.7109375" customWidth="1"/>
    <col min="122" max="122" width="15.5703125" customWidth="1"/>
    <col min="123" max="123" width="17.7109375" customWidth="1"/>
    <col min="124" max="124" width="14.5703125" customWidth="1"/>
    <col min="125" max="125" width="22.5703125" customWidth="1"/>
    <col min="126" max="126" width="24.140625" customWidth="1"/>
    <col min="127" max="127" width="21.42578125" customWidth="1"/>
    <col min="128" max="128" width="22.5703125" customWidth="1"/>
    <col min="129" max="129" width="24.140625" customWidth="1"/>
    <col min="130" max="130" width="22.5703125" customWidth="1"/>
    <col min="131" max="131" width="24.140625" customWidth="1"/>
    <col min="132" max="132" width="22.5703125" customWidth="1"/>
    <col min="133" max="133" width="16.42578125" customWidth="1"/>
    <col min="134" max="134" width="15.42578125" customWidth="1"/>
    <col min="135" max="135" width="15.140625" customWidth="1"/>
    <col min="136" max="136" width="14.140625" customWidth="1"/>
    <col min="137" max="139" width="15.140625" customWidth="1"/>
    <col min="140" max="140" width="22.85546875" customWidth="1"/>
    <col min="141" max="143" width="21.140625" customWidth="1"/>
    <col min="144" max="144" width="21.42578125" customWidth="1"/>
    <col min="145" max="147" width="22.85546875" customWidth="1"/>
    <col min="148" max="148" width="20.140625" customWidth="1"/>
    <col min="149" max="149" width="24.140625" customWidth="1"/>
    <col min="150" max="151" width="17.7109375" customWidth="1"/>
    <col min="152" max="152" width="16.5703125" customWidth="1"/>
    <col min="153" max="153" width="15" customWidth="1"/>
    <col min="154" max="154" width="22.85546875" customWidth="1"/>
    <col min="155" max="155" width="21.140625" customWidth="1"/>
    <col min="156" max="156" width="20.140625" customWidth="1"/>
    <col min="157" max="157" width="16.42578125" customWidth="1"/>
    <col min="158" max="158" width="15.28515625" customWidth="1"/>
    <col min="159" max="159" width="17.7109375" customWidth="1"/>
    <col min="160" max="160" width="13.85546875" customWidth="1"/>
    <col min="161" max="161" width="14" customWidth="1"/>
    <col min="162" max="162" width="14.140625" customWidth="1"/>
    <col min="163" max="163" width="22.42578125" customWidth="1"/>
    <col min="164" max="164" width="18.7109375" customWidth="1"/>
    <col min="165" max="165" width="16.28515625" customWidth="1"/>
    <col min="166" max="166" width="15.7109375" customWidth="1"/>
    <col min="167" max="168" width="21.28515625" customWidth="1"/>
    <col min="169" max="172" width="22.42578125" customWidth="1"/>
    <col min="173" max="173" width="16.5703125" customWidth="1"/>
    <col min="174" max="174" width="21.28515625" customWidth="1"/>
    <col min="175" max="175" width="20.28515625" customWidth="1"/>
    <col min="176" max="176" width="22.42578125" customWidth="1"/>
    <col min="177" max="178" width="17.5703125" customWidth="1"/>
    <col min="179" max="179" width="19.140625" customWidth="1"/>
    <col min="180" max="180" width="17.140625" customWidth="1"/>
    <col min="181" max="181" width="19.140625" customWidth="1"/>
    <col min="182" max="182" width="17.5703125" customWidth="1"/>
    <col min="183" max="184" width="19.140625" customWidth="1"/>
    <col min="185" max="185" width="16.28515625" customWidth="1"/>
    <col min="186" max="186" width="20.140625" customWidth="1"/>
    <col min="187" max="188" width="17.5703125" customWidth="1"/>
    <col min="189" max="189" width="16.42578125" customWidth="1"/>
    <col min="190" max="190" width="19.140625" customWidth="1"/>
    <col min="191" max="191" width="17.140625" customWidth="1"/>
    <col min="192" max="192" width="19.140625" customWidth="1"/>
    <col min="193" max="196" width="20.140625" customWidth="1"/>
    <col min="197" max="197" width="17.5703125" customWidth="1"/>
    <col min="198" max="199" width="20.140625" customWidth="1"/>
    <col min="200" max="201" width="19.140625" customWidth="1"/>
    <col min="202" max="202" width="17.5703125" customWidth="1"/>
    <col min="203" max="203" width="18.140625" customWidth="1"/>
    <col min="204" max="204" width="19.140625" customWidth="1"/>
    <col min="205" max="206" width="16.42578125" customWidth="1"/>
    <col min="207" max="207" width="16.7109375" customWidth="1"/>
    <col min="208" max="209" width="19.140625" customWidth="1"/>
    <col min="210" max="210" width="19.85546875" customWidth="1"/>
    <col min="211" max="211" width="19.140625" customWidth="1"/>
    <col min="212" max="212" width="16.42578125" customWidth="1"/>
    <col min="213" max="213" width="19.85546875" customWidth="1"/>
    <col min="214" max="214" width="17.140625" customWidth="1"/>
    <col min="215" max="215" width="14.85546875" customWidth="1"/>
    <col min="216" max="216" width="19.140625" customWidth="1"/>
    <col min="217" max="218" width="17.5703125" customWidth="1"/>
    <col min="219" max="219" width="18.28515625" customWidth="1"/>
    <col min="220" max="220" width="15.85546875" customWidth="1"/>
    <col min="221" max="221" width="19.140625" customWidth="1"/>
    <col min="222" max="222" width="20.140625" customWidth="1"/>
    <col min="223" max="223" width="14.140625" customWidth="1"/>
    <col min="224" max="224" width="18.28515625" customWidth="1"/>
    <col min="225" max="225" width="17.5703125" customWidth="1"/>
    <col min="226" max="226" width="19.140625" customWidth="1"/>
    <col min="227" max="227" width="18.28515625" customWidth="1"/>
    <col min="228" max="228" width="19.140625" customWidth="1"/>
    <col min="229" max="229" width="19.85546875" customWidth="1"/>
    <col min="230" max="230" width="20.140625" customWidth="1"/>
    <col min="231" max="231" width="19.140625" customWidth="1"/>
    <col min="232" max="232" width="20.140625" customWidth="1"/>
    <col min="233" max="236" width="19.140625" customWidth="1"/>
    <col min="237" max="237" width="20.140625" customWidth="1"/>
    <col min="238" max="239" width="16.42578125" customWidth="1"/>
    <col min="240" max="240" width="17.5703125" customWidth="1"/>
    <col min="241" max="241" width="16.42578125" customWidth="1"/>
    <col min="242" max="242" width="17.5703125" customWidth="1"/>
    <col min="243" max="243" width="16.42578125" customWidth="1"/>
    <col min="244" max="244" width="17.5703125" customWidth="1"/>
    <col min="245" max="245" width="19.140625" customWidth="1"/>
    <col min="246" max="246" width="20.140625" customWidth="1"/>
    <col min="247" max="247" width="19.140625" customWidth="1"/>
    <col min="248" max="248" width="21.140625" customWidth="1"/>
    <col min="249" max="249" width="20.140625" customWidth="1"/>
    <col min="250" max="251" width="21.140625" customWidth="1"/>
    <col min="252" max="252" width="20.140625" customWidth="1"/>
    <col min="253" max="253" width="16.85546875" customWidth="1"/>
    <col min="254" max="254" width="15.42578125" customWidth="1"/>
    <col min="255" max="255" width="20.140625" customWidth="1"/>
    <col min="256" max="256" width="22.85546875" customWidth="1"/>
    <col min="257" max="257" width="16" customWidth="1"/>
    <col min="258" max="258" width="21.140625" customWidth="1"/>
    <col min="259" max="259" width="22.85546875" customWidth="1"/>
    <col min="260" max="260" width="14.28515625" customWidth="1"/>
    <col min="261" max="261" width="20.140625" customWidth="1"/>
    <col min="262" max="262" width="16" customWidth="1"/>
    <col min="263" max="263" width="16.85546875" customWidth="1"/>
    <col min="264" max="264" width="21.140625" customWidth="1"/>
    <col min="265" max="265" width="19.140625" customWidth="1"/>
    <col min="266" max="267" width="21.140625" customWidth="1"/>
    <col min="268" max="268" width="19.140625" customWidth="1"/>
    <col min="269" max="269" width="18.7109375" customWidth="1"/>
    <col min="270" max="270" width="21.140625" customWidth="1"/>
    <col min="271" max="272" width="18.7109375" customWidth="1"/>
    <col min="273" max="273" width="20.28515625" customWidth="1"/>
    <col min="274" max="274" width="21.140625" customWidth="1"/>
    <col min="275" max="275" width="20.28515625" customWidth="1"/>
    <col min="276" max="276" width="14.140625" customWidth="1"/>
    <col min="277" max="278" width="20.28515625" customWidth="1"/>
    <col min="279" max="279" width="21.140625" customWidth="1"/>
    <col min="280" max="280" width="21.28515625" customWidth="1"/>
    <col min="281" max="281" width="18.7109375" customWidth="1"/>
    <col min="282" max="282" width="21.140625" customWidth="1"/>
    <col min="283" max="283" width="17.7109375" customWidth="1"/>
    <col min="284" max="284" width="20.28515625" customWidth="1"/>
    <col min="285" max="285" width="18.42578125" customWidth="1"/>
    <col min="286" max="286" width="20.28515625" customWidth="1"/>
    <col min="287" max="290" width="21.28515625" customWidth="1"/>
    <col min="291" max="291" width="18.7109375" customWidth="1"/>
    <col min="292" max="293" width="21.28515625" customWidth="1"/>
    <col min="294" max="294" width="20.28515625" customWidth="1"/>
    <col min="295" max="296" width="21.140625" customWidth="1"/>
    <col min="297" max="297" width="19.140625" customWidth="1"/>
    <col min="298" max="298" width="20.28515625" customWidth="1"/>
    <col min="299" max="300" width="19.140625" customWidth="1"/>
    <col min="301" max="301" width="21.140625" customWidth="1"/>
    <col min="302" max="303" width="20.28515625" customWidth="1"/>
    <col min="304" max="304" width="21" customWidth="1"/>
    <col min="305" max="305" width="20.28515625" customWidth="1"/>
    <col min="306" max="306" width="17.7109375" customWidth="1"/>
    <col min="307" max="307" width="21" customWidth="1"/>
    <col min="308" max="308" width="20.140625" customWidth="1"/>
    <col min="309" max="309" width="19.140625" customWidth="1"/>
    <col min="310" max="310" width="20.28515625" customWidth="1"/>
    <col min="311" max="311" width="19.140625" customWidth="1"/>
    <col min="312" max="312" width="18.7109375" customWidth="1"/>
    <col min="313" max="313" width="19.42578125" customWidth="1"/>
    <col min="314" max="314" width="17.5703125" customWidth="1"/>
    <col min="315" max="315" width="20.28515625" customWidth="1"/>
    <col min="316" max="316" width="21.28515625" customWidth="1"/>
    <col min="317" max="317" width="21.140625" customWidth="1"/>
    <col min="318" max="318" width="19.42578125" customWidth="1"/>
    <col min="319" max="319" width="20.140625" customWidth="1"/>
    <col min="320" max="320" width="21.140625" customWidth="1"/>
    <col min="321" max="321" width="19.42578125" customWidth="1"/>
    <col min="322" max="322" width="20.28515625" customWidth="1"/>
    <col min="323" max="323" width="21" customWidth="1"/>
    <col min="324" max="324" width="21.28515625" customWidth="1"/>
    <col min="325" max="325" width="20.28515625" customWidth="1"/>
    <col min="326" max="326" width="21.28515625" customWidth="1"/>
    <col min="327" max="328" width="20.28515625" customWidth="1"/>
    <col min="329" max="329" width="21.28515625" customWidth="1"/>
    <col min="330" max="332" width="20.28515625" customWidth="1"/>
    <col min="333" max="333" width="21.28515625" customWidth="1"/>
    <col min="334" max="334" width="20.28515625" customWidth="1"/>
    <col min="335" max="335" width="22.42578125" customWidth="1"/>
    <col min="336" max="336" width="21.28515625" customWidth="1"/>
    <col min="337" max="338" width="22.42578125" customWidth="1"/>
    <col min="339" max="339" width="21.28515625" customWidth="1"/>
    <col min="340" max="340" width="18.28515625" customWidth="1"/>
    <col min="341" max="341" width="16.5703125" customWidth="1"/>
    <col min="342" max="342" width="21.28515625" customWidth="1"/>
    <col min="343" max="343" width="24" customWidth="1"/>
    <col min="344" max="344" width="16.7109375" customWidth="1"/>
    <col min="345" max="345" width="22.42578125" customWidth="1"/>
    <col min="346" max="346" width="24" customWidth="1"/>
    <col min="347" max="347" width="19.140625" customWidth="1"/>
    <col min="348" max="348" width="21.28515625" customWidth="1"/>
    <col min="349" max="349" width="17.140625" customWidth="1"/>
    <col min="350" max="350" width="15.5703125" customWidth="1"/>
    <col min="351" max="351" width="22.42578125" customWidth="1"/>
    <col min="352" max="352" width="20.28515625" customWidth="1"/>
    <col min="353" max="354" width="22.42578125" customWidth="1"/>
    <col min="355" max="355" width="20.28515625" customWidth="1"/>
    <col min="356" max="356" width="17.5703125" customWidth="1"/>
    <col min="357" max="357" width="22.42578125" customWidth="1"/>
    <col min="358" max="360" width="17.5703125" customWidth="1"/>
    <col min="361" max="361" width="22.42578125" customWidth="1"/>
    <col min="362" max="362" width="17.5703125" customWidth="1"/>
    <col min="363" max="363" width="16.42578125" customWidth="1"/>
    <col min="364" max="364" width="17" customWidth="1"/>
    <col min="365" max="365" width="19.140625" customWidth="1"/>
    <col min="366" max="367" width="22.42578125" customWidth="1"/>
    <col min="368" max="368" width="17.5703125" customWidth="1"/>
    <col min="369" max="369" width="22.42578125" customWidth="1"/>
    <col min="370" max="371" width="21.140625" customWidth="1"/>
    <col min="372" max="372" width="16.85546875" customWidth="1"/>
    <col min="373" max="373" width="17.5703125" customWidth="1"/>
    <col min="374" max="374" width="21.140625" customWidth="1"/>
    <col min="375" max="375" width="14.28515625" customWidth="1"/>
    <col min="376" max="376" width="17.7109375" customWidth="1"/>
    <col min="377" max="377" width="20.28515625" customWidth="1"/>
    <col min="378" max="378" width="20.140625" customWidth="1"/>
    <col min="379" max="379" width="21.28515625" customWidth="1"/>
    <col min="380" max="380" width="22.42578125" customWidth="1"/>
    <col min="381" max="381" width="15.5703125" customWidth="1"/>
    <col min="382" max="383" width="22.42578125" customWidth="1"/>
    <col min="384" max="384" width="21.140625" customWidth="1"/>
    <col min="385" max="385" width="20.140625" customWidth="1"/>
    <col min="386" max="386" width="21.140625" customWidth="1"/>
    <col min="387" max="387" width="22.85546875" customWidth="1"/>
    <col min="388" max="388" width="22.42578125" customWidth="1"/>
    <col min="389" max="389" width="21.140625" customWidth="1"/>
    <col min="390" max="390" width="22.85546875" customWidth="1"/>
    <col min="391" max="391" width="21.28515625" customWidth="1"/>
    <col min="392" max="392" width="21.140625" customWidth="1"/>
    <col min="393" max="394" width="20.140625" customWidth="1"/>
    <col min="395" max="395" width="21.28515625" customWidth="1"/>
    <col min="396" max="397" width="21.140625" customWidth="1"/>
    <col min="398" max="398" width="20.28515625" customWidth="1"/>
    <col min="399" max="400" width="20.140625" customWidth="1"/>
    <col min="401" max="402" width="18.7109375" customWidth="1"/>
    <col min="403" max="403" width="18.42578125" customWidth="1"/>
    <col min="404" max="404" width="22.42578125" customWidth="1"/>
    <col min="405" max="405" width="19.42578125" customWidth="1"/>
    <col min="406" max="406" width="21.28515625" customWidth="1"/>
    <col min="407" max="407" width="22.42578125" customWidth="1"/>
    <col min="408" max="410" width="20.140625" customWidth="1"/>
    <col min="411" max="411" width="19.140625" customWidth="1"/>
    <col min="412" max="412" width="20.140625" customWidth="1"/>
    <col min="413" max="413" width="21" customWidth="1"/>
    <col min="414" max="414" width="20.28515625" customWidth="1"/>
    <col min="415" max="415" width="21.140625" customWidth="1"/>
    <col min="416" max="416" width="20.28515625" customWidth="1"/>
    <col min="417" max="417" width="17.7109375" customWidth="1"/>
    <col min="418" max="418" width="21.140625" customWidth="1"/>
    <col min="419" max="419" width="19.140625" customWidth="1"/>
    <col min="420" max="421" width="20.28515625" customWidth="1"/>
    <col min="422" max="422" width="21.28515625" customWidth="1"/>
    <col min="423" max="423" width="20.140625" customWidth="1"/>
    <col min="424" max="424" width="20.28515625" customWidth="1"/>
    <col min="425" max="425" width="19.140625" customWidth="1"/>
    <col min="426" max="426" width="15.7109375" customWidth="1"/>
    <col min="427" max="427" width="21.140625" customWidth="1"/>
    <col min="428" max="428" width="19.140625" customWidth="1"/>
    <col min="429" max="429" width="20.140625" customWidth="1"/>
    <col min="430" max="430" width="20.28515625" customWidth="1"/>
    <col min="431" max="431" width="17.7109375" customWidth="1"/>
    <col min="432" max="432" width="16.42578125" customWidth="1"/>
    <col min="433" max="433" width="20.140625" customWidth="1"/>
    <col min="434" max="434" width="20.28515625" customWidth="1"/>
    <col min="435" max="435" width="21.28515625" customWidth="1"/>
    <col min="436" max="436" width="18.42578125" customWidth="1"/>
    <col min="437" max="437" width="17.5703125" customWidth="1"/>
    <col min="438" max="438" width="17.7109375" customWidth="1"/>
    <col min="439" max="439" width="20.28515625" customWidth="1"/>
    <col min="440" max="440" width="18.42578125" customWidth="1"/>
    <col min="441" max="441" width="20.28515625" customWidth="1"/>
    <col min="442" max="442" width="18.7109375" customWidth="1"/>
    <col min="443" max="443" width="19.140625" customWidth="1"/>
    <col min="444" max="444" width="16.42578125" customWidth="1"/>
    <col min="445" max="446" width="18.7109375" customWidth="1"/>
    <col min="447" max="447" width="19.140625" customWidth="1"/>
    <col min="448" max="448" width="18" customWidth="1"/>
    <col min="449" max="449" width="19.140625" customWidth="1"/>
    <col min="450" max="451" width="17.7109375" customWidth="1"/>
    <col min="452" max="452" width="20.28515625" customWidth="1"/>
    <col min="453" max="453" width="19.140625" customWidth="1"/>
    <col min="454" max="454" width="16.5703125" customWidth="1"/>
    <col min="455" max="455" width="18.7109375" customWidth="1"/>
    <col min="456" max="456" width="16.42578125" customWidth="1"/>
    <col min="457" max="457" width="19.140625" customWidth="1"/>
    <col min="458" max="458" width="16.42578125" customWidth="1"/>
    <col min="459" max="459" width="17.5703125" customWidth="1"/>
    <col min="460" max="460" width="15.42578125" customWidth="1"/>
    <col min="461" max="461" width="16.42578125" customWidth="1"/>
    <col min="462" max="462" width="15.42578125" customWidth="1"/>
    <col min="463" max="463" width="14.140625" customWidth="1"/>
    <col min="464" max="464" width="15.85546875" customWidth="1"/>
    <col min="465" max="465" width="19.140625" customWidth="1"/>
    <col min="466" max="466" width="16.42578125" customWidth="1"/>
    <col min="467" max="467" width="21.140625" customWidth="1"/>
    <col min="468" max="469" width="22.42578125" customWidth="1"/>
    <col min="470" max="470" width="17.7109375" customWidth="1"/>
    <col min="471" max="471" width="19.140625" customWidth="1"/>
    <col min="472" max="472" width="22.42578125" customWidth="1"/>
    <col min="473" max="473" width="20.140625" customWidth="1"/>
    <col min="474" max="474" width="19.140625" customWidth="1"/>
    <col min="475" max="475" width="20.28515625" customWidth="1"/>
    <col min="476" max="476" width="21.28515625" customWidth="1"/>
    <col min="477" max="477" width="20.140625" customWidth="1"/>
    <col min="478" max="478" width="17.5703125" customWidth="1"/>
    <col min="479" max="479" width="20.140625" customWidth="1"/>
    <col min="480" max="480" width="19.140625" customWidth="1"/>
    <col min="481" max="482" width="22.42578125" customWidth="1"/>
    <col min="483" max="483" width="21.28515625" customWidth="1"/>
    <col min="484" max="484" width="22.42578125" customWidth="1"/>
    <col min="485" max="485" width="24" customWidth="1"/>
    <col min="486" max="486" width="21.28515625" customWidth="1"/>
    <col min="487" max="487" width="22.42578125" customWidth="1"/>
    <col min="488" max="488" width="24" customWidth="1"/>
    <col min="489" max="489" width="21.28515625" customWidth="1"/>
    <col min="490" max="490" width="22.42578125" customWidth="1"/>
    <col min="491" max="492" width="21.28515625" customWidth="1"/>
    <col min="493" max="495" width="22.42578125" customWidth="1"/>
    <col min="496" max="498" width="21.28515625" customWidth="1"/>
    <col min="499" max="500" width="19.140625" customWidth="1"/>
    <col min="501" max="501" width="17.140625" customWidth="1"/>
    <col min="502" max="502" width="19.140625" customWidth="1"/>
    <col min="503" max="505" width="20.140625" customWidth="1"/>
    <col min="506" max="508" width="21.28515625" customWidth="1"/>
    <col min="509" max="509" width="20.28515625" customWidth="1"/>
    <col min="510" max="510" width="21.28515625" customWidth="1"/>
    <col min="511" max="511" width="16.42578125" customWidth="1"/>
    <col min="512" max="512" width="19.140625" customWidth="1"/>
    <col min="513" max="513" width="22.42578125" customWidth="1"/>
    <col min="514" max="515" width="19.140625" customWidth="1"/>
    <col min="516" max="516" width="22.42578125" customWidth="1"/>
    <col min="517" max="517" width="20.28515625" customWidth="1"/>
    <col min="518" max="518" width="18.7109375" customWidth="1"/>
    <col min="519" max="519" width="20.28515625" customWidth="1"/>
    <col min="520" max="520" width="19.140625" customWidth="1"/>
    <col min="521" max="521" width="21.28515625" customWidth="1"/>
    <col min="522" max="522" width="15.28515625" customWidth="1"/>
    <col min="523" max="523" width="20.28515625" customWidth="1"/>
    <col min="524" max="524" width="17.5703125" customWidth="1"/>
    <col min="525" max="525" width="18.7109375" customWidth="1"/>
    <col min="526" max="526" width="20.28515625" customWidth="1"/>
    <col min="527" max="527" width="20.140625" customWidth="1"/>
    <col min="528" max="528" width="20.28515625" customWidth="1"/>
    <col min="529" max="529" width="16.5703125" customWidth="1"/>
    <col min="530" max="532" width="17.7109375" customWidth="1"/>
    <col min="533" max="533" width="15" customWidth="1"/>
    <col min="534" max="534" width="22.42578125" customWidth="1"/>
    <col min="535" max="535" width="18.7109375" customWidth="1"/>
    <col min="536" max="536" width="20.28515625" customWidth="1"/>
    <col min="537" max="537" width="15.42578125" customWidth="1"/>
    <col min="538" max="538" width="17.7109375" customWidth="1"/>
    <col min="539" max="539" width="21.140625" customWidth="1"/>
    <col min="540" max="540" width="20.28515625" customWidth="1"/>
    <col min="541" max="541" width="18.42578125" customWidth="1"/>
    <col min="542" max="542" width="20.28515625" customWidth="1"/>
    <col min="543" max="545" width="21.28515625" customWidth="1"/>
    <col min="546" max="546" width="20.140625" customWidth="1"/>
    <col min="547" max="547" width="20.28515625" customWidth="1"/>
    <col min="548" max="548" width="19.140625" customWidth="1"/>
    <col min="549" max="550" width="21.28515625" customWidth="1"/>
    <col min="551" max="551" width="21.140625" customWidth="1"/>
    <col min="552" max="552" width="19.140625" customWidth="1"/>
    <col min="553" max="553" width="18.7109375" customWidth="1"/>
    <col min="554" max="555" width="17.5703125" customWidth="1"/>
    <col min="556" max="556" width="18.28515625" customWidth="1"/>
    <col min="557" max="557" width="20.140625" customWidth="1"/>
    <col min="558" max="558" width="17.5703125" customWidth="1"/>
    <col min="559" max="559" width="16.42578125" customWidth="1"/>
    <col min="560" max="560" width="17.5703125" customWidth="1"/>
    <col min="561" max="562" width="17.7109375" customWidth="1"/>
    <col min="563" max="563" width="20.140625" customWidth="1"/>
    <col min="564" max="564" width="21.28515625" customWidth="1"/>
    <col min="565" max="566" width="18.7109375" customWidth="1"/>
    <col min="567" max="567" width="17.140625" customWidth="1"/>
    <col min="568" max="568" width="18.7109375" customWidth="1"/>
    <col min="569" max="569" width="20.140625" customWidth="1"/>
    <col min="570" max="571" width="20.28515625" customWidth="1"/>
    <col min="572" max="572" width="18.7109375" customWidth="1"/>
    <col min="573" max="573" width="17.140625" customWidth="1"/>
    <col min="574" max="574" width="19.42578125" customWidth="1"/>
    <col min="575" max="577" width="20.28515625" customWidth="1"/>
    <col min="578" max="579" width="17.5703125" customWidth="1"/>
    <col min="580" max="580" width="16.42578125" customWidth="1"/>
    <col min="581" max="581" width="20.140625" customWidth="1"/>
    <col min="582" max="582" width="19.140625" customWidth="1"/>
    <col min="583" max="583" width="16.42578125" customWidth="1"/>
    <col min="584" max="584" width="17.5703125" customWidth="1"/>
    <col min="585" max="586" width="17.7109375" customWidth="1"/>
    <col min="587" max="587" width="21.140625" customWidth="1"/>
    <col min="588" max="588" width="19.140625" customWidth="1"/>
    <col min="589" max="591" width="17.5703125" customWidth="1"/>
    <col min="592" max="592" width="16.42578125" customWidth="1"/>
    <col min="593" max="593" width="20.140625" customWidth="1"/>
    <col min="594" max="599" width="19.140625" customWidth="1"/>
    <col min="600" max="600" width="17.5703125" customWidth="1"/>
    <col min="601" max="601" width="16.42578125" customWidth="1"/>
    <col min="602" max="602" width="17.5703125" customWidth="1"/>
    <col min="603" max="604" width="16.42578125" customWidth="1"/>
    <col min="605" max="605" width="20.140625" customWidth="1"/>
    <col min="606" max="610" width="19.140625" customWidth="1"/>
    <col min="611" max="611" width="20.140625" customWidth="1"/>
    <col min="612" max="612" width="17.5703125" customWidth="1"/>
    <col min="613" max="613" width="16.42578125" customWidth="1"/>
    <col min="614" max="614" width="17.5703125" customWidth="1"/>
    <col min="615" max="616" width="16.42578125" customWidth="1"/>
    <col min="617" max="617" width="21.140625" customWidth="1"/>
    <col min="618" max="618" width="19.140625" customWidth="1"/>
    <col min="619" max="620" width="17.5703125" customWidth="1"/>
    <col min="621" max="621" width="19.140625" customWidth="1"/>
    <col min="622" max="622" width="16.42578125" customWidth="1"/>
    <col min="623" max="623" width="20.140625" customWidth="1"/>
    <col min="624" max="624" width="17.5703125" customWidth="1"/>
    <col min="625" max="625" width="16.42578125" customWidth="1"/>
    <col min="626" max="627" width="17.5703125" customWidth="1"/>
    <col min="628" max="628" width="17.140625" customWidth="1"/>
    <col min="629" max="629" width="21.140625" customWidth="1"/>
    <col min="630" max="630" width="19.140625" customWidth="1"/>
    <col min="631" max="631" width="17.5703125" customWidth="1"/>
    <col min="632" max="633" width="19.140625" customWidth="1"/>
    <col min="634" max="634" width="18.28515625" customWidth="1"/>
    <col min="635" max="635" width="20.140625" customWidth="1"/>
    <col min="636" max="636" width="17.5703125" customWidth="1"/>
    <col min="637" max="637" width="16.42578125" customWidth="1"/>
    <col min="638" max="639" width="17.5703125" customWidth="1"/>
    <col min="640" max="640" width="18.28515625" customWidth="1"/>
    <col min="641" max="641" width="21.140625" customWidth="1"/>
    <col min="642" max="642" width="19.140625" customWidth="1"/>
    <col min="643" max="643" width="17.5703125" customWidth="1"/>
    <col min="644" max="645" width="19.140625" customWidth="1"/>
    <col min="646" max="646" width="19.85546875" customWidth="1"/>
    <col min="647" max="647" width="21.140625" customWidth="1"/>
    <col min="648" max="648" width="19.140625" customWidth="1"/>
    <col min="649" max="649" width="17.5703125" customWidth="1"/>
    <col min="650" max="650" width="19.140625" customWidth="1"/>
    <col min="651" max="652" width="17.5703125" customWidth="1"/>
    <col min="653" max="653" width="22.85546875" customWidth="1"/>
    <col min="654" max="654" width="20.140625" customWidth="1"/>
    <col min="655" max="655" width="19.140625" customWidth="1"/>
    <col min="656" max="656" width="20.140625" customWidth="1"/>
    <col min="657" max="658" width="19.140625" customWidth="1"/>
    <col min="659" max="659" width="21.140625" customWidth="1"/>
    <col min="660" max="660" width="20.140625" customWidth="1"/>
    <col min="661" max="663" width="19.140625" customWidth="1"/>
    <col min="664" max="664" width="17.5703125" customWidth="1"/>
    <col min="665" max="665" width="22.85546875" customWidth="1"/>
    <col min="666" max="666" width="20.140625" customWidth="1"/>
    <col min="667" max="667" width="19.140625" customWidth="1"/>
    <col min="668" max="669" width="20.140625" customWidth="1"/>
    <col min="670" max="670" width="19.140625" customWidth="1"/>
    <col min="671" max="671" width="21.140625" customWidth="1"/>
    <col min="672" max="673" width="16.42578125" customWidth="1"/>
    <col min="674" max="674" width="14.28515625" customWidth="1"/>
    <col min="675" max="677" width="20.140625" customWidth="1"/>
    <col min="678" max="678" width="19.140625" customWidth="1"/>
    <col min="679" max="679" width="21.140625" customWidth="1"/>
    <col min="680" max="681" width="19.140625" customWidth="1"/>
    <col min="682" max="682" width="17.5703125" customWidth="1"/>
    <col min="683" max="683" width="20.140625" customWidth="1"/>
    <col min="684" max="684" width="19.140625" customWidth="1"/>
    <col min="685" max="686" width="17.5703125" customWidth="1"/>
    <col min="687" max="687" width="20.140625" customWidth="1"/>
    <col min="688" max="689" width="19.140625" customWidth="1"/>
    <col min="690" max="690" width="17.5703125" customWidth="1"/>
    <col min="691" max="691" width="20.140625" customWidth="1"/>
    <col min="692" max="693" width="19.140625" customWidth="1"/>
    <col min="694" max="694" width="17.5703125" customWidth="1"/>
    <col min="695" max="695" width="20.140625" customWidth="1"/>
    <col min="696" max="697" width="19.140625" customWidth="1"/>
    <col min="698" max="698" width="17.5703125" customWidth="1"/>
    <col min="699" max="699" width="20.140625" customWidth="1"/>
    <col min="700" max="701" width="17.5703125" customWidth="1"/>
    <col min="702" max="702" width="16.42578125" customWidth="1"/>
    <col min="703" max="703" width="21.140625" customWidth="1"/>
    <col min="704" max="706" width="19.140625" customWidth="1"/>
    <col min="707" max="707" width="21.140625" customWidth="1"/>
    <col min="708" max="708" width="20.140625" customWidth="1"/>
    <col min="709" max="710" width="19.140625" customWidth="1"/>
    <col min="711" max="711" width="20.140625" customWidth="1"/>
    <col min="712" max="713" width="19.140625" customWidth="1"/>
    <col min="714" max="714" width="17.5703125" customWidth="1"/>
    <col min="715" max="715" width="22.85546875" customWidth="1"/>
    <col min="716" max="717" width="20.140625" customWidth="1"/>
    <col min="718" max="718" width="19.140625" customWidth="1"/>
    <col min="719" max="719" width="21.140625" customWidth="1"/>
    <col min="720" max="721" width="20.140625" customWidth="1"/>
    <col min="722" max="722" width="19.140625" customWidth="1"/>
    <col min="723" max="723" width="22.85546875" customWidth="1"/>
    <col min="724" max="724" width="21.140625" customWidth="1"/>
    <col min="725" max="727" width="20.140625" customWidth="1"/>
    <col min="728" max="728" width="15.42578125" customWidth="1"/>
    <col min="729" max="729" width="21.140625" customWidth="1"/>
    <col min="730" max="730" width="19.140625" customWidth="1"/>
    <col min="731" max="731" width="17.5703125" customWidth="1"/>
    <col min="732" max="732" width="22.85546875" customWidth="1"/>
    <col min="733" max="733" width="21.140625" customWidth="1"/>
    <col min="734" max="734" width="19.140625" customWidth="1"/>
    <col min="735" max="736" width="21.140625" customWidth="1"/>
    <col min="737" max="737" width="19.140625" customWidth="1"/>
    <col min="738" max="738" width="22.85546875" customWidth="1"/>
    <col min="739" max="739" width="21.140625" customWidth="1"/>
    <col min="740" max="741" width="19.140625" customWidth="1"/>
    <col min="742" max="742" width="20.140625" customWidth="1"/>
    <col min="743" max="744" width="19.140625" customWidth="1"/>
    <col min="745" max="745" width="17.5703125" customWidth="1"/>
    <col min="746" max="746" width="20.140625" customWidth="1"/>
    <col min="747" max="747" width="19.140625" customWidth="1"/>
    <col min="748" max="749" width="17.5703125" customWidth="1"/>
    <col min="750" max="750" width="20.140625" customWidth="1"/>
    <col min="751" max="751" width="19.140625" customWidth="1"/>
    <col min="752" max="753" width="17.5703125" customWidth="1"/>
    <col min="754" max="754" width="21.140625" customWidth="1"/>
    <col min="755" max="755" width="19.140625" customWidth="1"/>
    <col min="756" max="757" width="17.5703125" customWidth="1"/>
    <col min="758" max="758" width="21.140625" customWidth="1"/>
    <col min="759" max="759" width="19.140625" customWidth="1"/>
    <col min="760" max="761" width="17.5703125" customWidth="1"/>
    <col min="762" max="762" width="21.140625" customWidth="1"/>
    <col min="763" max="763" width="19.140625" customWidth="1"/>
    <col min="764" max="764" width="17.5703125" customWidth="1"/>
    <col min="765" max="765" width="16.42578125" customWidth="1"/>
    <col min="766" max="766" width="20.140625" customWidth="1"/>
    <col min="767" max="767" width="19.140625" customWidth="1"/>
    <col min="768" max="768" width="17.5703125" customWidth="1"/>
    <col min="769" max="769" width="16.42578125" customWidth="1"/>
    <col min="770" max="770" width="20.140625" customWidth="1"/>
    <col min="771" max="772" width="19.140625" customWidth="1"/>
    <col min="773" max="773" width="16.42578125" customWidth="1"/>
    <col min="774" max="774" width="20.140625" customWidth="1"/>
    <col min="775" max="776" width="19.140625" customWidth="1"/>
    <col min="777" max="777" width="16.42578125" customWidth="1"/>
    <col min="778" max="778" width="20.140625" customWidth="1"/>
    <col min="779" max="779" width="19.140625" customWidth="1"/>
    <col min="780" max="780" width="17.5703125" customWidth="1"/>
    <col min="781" max="781" width="16.42578125" customWidth="1"/>
    <col min="782" max="782" width="20.140625" customWidth="1"/>
    <col min="783" max="783" width="19.140625" customWidth="1"/>
    <col min="784" max="784" width="17.5703125" customWidth="1"/>
    <col min="785" max="785" width="16.42578125" customWidth="1"/>
    <col min="786" max="786" width="21.140625" customWidth="1"/>
    <col min="787" max="787" width="19.140625" customWidth="1"/>
    <col min="788" max="788" width="16.42578125" customWidth="1"/>
    <col min="789" max="789" width="15.42578125" customWidth="1"/>
    <col min="790" max="790" width="21.140625" customWidth="1"/>
    <col min="791" max="791" width="19.140625" customWidth="1"/>
    <col min="792" max="792" width="17.5703125" customWidth="1"/>
    <col min="793" max="793" width="16.42578125" customWidth="1"/>
    <col min="794" max="794" width="21.140625" customWidth="1"/>
    <col min="795" max="796" width="17.5703125" customWidth="1"/>
    <col min="797" max="797" width="19.140625" customWidth="1"/>
    <col min="798" max="798" width="22.85546875" customWidth="1"/>
    <col min="799" max="800" width="20.140625" customWidth="1"/>
    <col min="801" max="801" width="19.140625" customWidth="1"/>
    <col min="802" max="803" width="17.5703125" customWidth="1"/>
    <col min="804" max="804" width="19.140625" customWidth="1"/>
    <col min="805" max="806" width="17.5703125" customWidth="1"/>
    <col min="807" max="807" width="20.140625" customWidth="1"/>
    <col min="808" max="808" width="19.140625" customWidth="1"/>
    <col min="809" max="809" width="13.85546875" customWidth="1"/>
    <col min="810" max="810" width="19.140625" customWidth="1"/>
    <col min="811" max="811" width="16.42578125" customWidth="1"/>
    <col min="812" max="813" width="19.140625" customWidth="1"/>
    <col min="814" max="814" width="13.85546875" customWidth="1"/>
    <col min="815" max="815" width="20.140625" customWidth="1"/>
    <col min="816" max="816" width="17.5703125" customWidth="1"/>
    <col min="817" max="817" width="19.140625" customWidth="1"/>
    <col min="818" max="818" width="13.85546875" customWidth="1"/>
    <col min="819" max="819" width="19.140625" customWidth="1"/>
    <col min="820" max="820" width="16.42578125" customWidth="1"/>
    <col min="821" max="821" width="19.140625" customWidth="1"/>
    <col min="822" max="822" width="13.28515625" customWidth="1"/>
    <col min="823" max="823" width="20.140625" customWidth="1"/>
    <col min="824" max="824" width="17.5703125" customWidth="1"/>
    <col min="825" max="825" width="19.140625" customWidth="1"/>
    <col min="826" max="826" width="14.28515625" customWidth="1"/>
    <col min="827" max="828" width="20.140625" customWidth="1"/>
    <col min="829" max="830" width="21.140625" customWidth="1"/>
    <col min="831" max="831" width="20.140625" customWidth="1"/>
    <col min="832" max="833" width="21.140625" customWidth="1"/>
    <col min="834" max="834" width="20.140625" customWidth="1"/>
    <col min="835" max="837" width="21.140625" customWidth="1"/>
    <col min="838" max="838" width="22.85546875" customWidth="1"/>
    <col min="839" max="839" width="21.140625" customWidth="1"/>
    <col min="840" max="840" width="19.140625" customWidth="1"/>
    <col min="841" max="841" width="20.140625" customWidth="1"/>
    <col min="842" max="843" width="19.140625" customWidth="1"/>
    <col min="844" max="844" width="20.140625" customWidth="1"/>
    <col min="845" max="845" width="19.140625" customWidth="1"/>
    <col min="846" max="846" width="20.140625" customWidth="1"/>
    <col min="847" max="847" width="19.140625" customWidth="1"/>
    <col min="848" max="849" width="17.5703125" customWidth="1"/>
    <col min="850" max="850" width="13.85546875" customWidth="1"/>
    <col min="851" max="852" width="17.5703125" customWidth="1"/>
    <col min="853" max="853" width="11.7109375" customWidth="1"/>
    <col min="854" max="854" width="17.5703125" customWidth="1"/>
    <col min="855" max="855" width="21.140625" customWidth="1"/>
    <col min="856" max="860" width="20.140625" customWidth="1"/>
    <col min="861" max="861" width="16.42578125" customWidth="1"/>
    <col min="862" max="862" width="19.140625" customWidth="1"/>
    <col min="863" max="863" width="16.42578125" customWidth="1"/>
    <col min="864" max="864" width="21.140625" customWidth="1"/>
    <col min="865" max="865" width="20.140625" customWidth="1"/>
    <col min="866" max="866" width="21.140625" customWidth="1"/>
    <col min="867" max="867" width="17.5703125" customWidth="1"/>
    <col min="868" max="868" width="20.140625" customWidth="1"/>
    <col min="869" max="869" width="17.5703125" customWidth="1"/>
    <col min="870" max="870" width="15.28515625" customWidth="1"/>
    <col min="871" max="871" width="13.85546875" customWidth="1"/>
    <col min="872" max="872" width="14.28515625" customWidth="1"/>
    <col min="873" max="873" width="12.7109375" customWidth="1"/>
    <col min="874" max="874" width="13.85546875" customWidth="1"/>
    <col min="875" max="875" width="15.42578125" customWidth="1"/>
    <col min="876" max="877" width="16.42578125" customWidth="1"/>
    <col min="878" max="878" width="12.7109375" customWidth="1"/>
    <col min="879" max="879" width="11.7109375" customWidth="1"/>
    <col min="880" max="880" width="12.7109375" customWidth="1"/>
    <col min="881" max="883" width="9.28515625" customWidth="1"/>
    <col min="884" max="884" width="10.5703125" customWidth="1"/>
    <col min="885" max="885" width="9.28515625" customWidth="1"/>
    <col min="886" max="886" width="10.5703125" customWidth="1"/>
  </cols>
  <sheetData>
    <row r="1" spans="1:66">
      <c r="A1" t="s">
        <v>2389</v>
      </c>
      <c r="B1" t="s">
        <v>1596</v>
      </c>
      <c r="C1" t="s">
        <v>2390</v>
      </c>
      <c r="D1" t="s">
        <v>2391</v>
      </c>
      <c r="E1" t="s">
        <v>2392</v>
      </c>
      <c r="F1" t="s">
        <v>2393</v>
      </c>
      <c r="G1" t="s">
        <v>2394</v>
      </c>
      <c r="H1" t="s">
        <v>2395</v>
      </c>
      <c r="I1" t="s">
        <v>2396</v>
      </c>
      <c r="J1" t="s">
        <v>2397</v>
      </c>
      <c r="K1" t="s">
        <v>2398</v>
      </c>
      <c r="L1" t="s">
        <v>2399</v>
      </c>
      <c r="M1" t="s">
        <v>2400</v>
      </c>
      <c r="N1" t="s">
        <v>2401</v>
      </c>
      <c r="O1" t="s">
        <v>2402</v>
      </c>
      <c r="P1" t="s">
        <v>2403</v>
      </c>
      <c r="Q1" t="s">
        <v>2404</v>
      </c>
      <c r="R1" t="s">
        <v>2405</v>
      </c>
      <c r="S1" t="s">
        <v>2406</v>
      </c>
      <c r="T1" t="s">
        <v>2407</v>
      </c>
      <c r="U1" t="s">
        <v>2408</v>
      </c>
      <c r="V1" t="s">
        <v>2409</v>
      </c>
      <c r="W1" t="s">
        <v>2410</v>
      </c>
      <c r="X1" t="s">
        <v>2411</v>
      </c>
      <c r="Y1" t="s">
        <v>2412</v>
      </c>
      <c r="Z1" t="s">
        <v>2413</v>
      </c>
      <c r="AA1" t="s">
        <v>2414</v>
      </c>
      <c r="AB1" t="s">
        <v>2415</v>
      </c>
      <c r="AC1" t="s">
        <v>2416</v>
      </c>
      <c r="AD1" t="s">
        <v>2417</v>
      </c>
      <c r="AE1" t="s">
        <v>2418</v>
      </c>
      <c r="AF1" t="s">
        <v>2419</v>
      </c>
      <c r="AG1" t="s">
        <v>2420</v>
      </c>
      <c r="AH1" t="s">
        <v>2421</v>
      </c>
      <c r="AI1" t="s">
        <v>2422</v>
      </c>
      <c r="AJ1" t="s">
        <v>2423</v>
      </c>
      <c r="AK1" t="s">
        <v>2424</v>
      </c>
      <c r="AL1" t="s">
        <v>2425</v>
      </c>
      <c r="AM1" t="s">
        <v>2426</v>
      </c>
      <c r="AN1" t="s">
        <v>2427</v>
      </c>
      <c r="AO1" t="s">
        <v>2428</v>
      </c>
      <c r="AP1" t="s">
        <v>2429</v>
      </c>
      <c r="AQ1" t="s">
        <v>2430</v>
      </c>
      <c r="AR1" t="s">
        <v>2431</v>
      </c>
      <c r="AS1" t="s">
        <v>2432</v>
      </c>
      <c r="AT1" t="s">
        <v>2433</v>
      </c>
      <c r="AU1" t="s">
        <v>2434</v>
      </c>
      <c r="AV1" t="s">
        <v>2435</v>
      </c>
      <c r="AW1" t="s">
        <v>2436</v>
      </c>
      <c r="AX1" t="s">
        <v>2437</v>
      </c>
      <c r="AY1" t="s">
        <v>2438</v>
      </c>
      <c r="AZ1" t="s">
        <v>2439</v>
      </c>
      <c r="BA1" t="s">
        <v>2440</v>
      </c>
      <c r="BB1" t="s">
        <v>2441</v>
      </c>
      <c r="BC1" t="s">
        <v>2442</v>
      </c>
      <c r="BD1" t="s">
        <v>2443</v>
      </c>
      <c r="BE1" t="s">
        <v>2444</v>
      </c>
      <c r="BF1" t="s">
        <v>2445</v>
      </c>
      <c r="BG1" t="s">
        <v>2446</v>
      </c>
      <c r="BH1" t="s">
        <v>2447</v>
      </c>
      <c r="BI1" t="s">
        <v>2448</v>
      </c>
      <c r="BJ1" t="s">
        <v>2449</v>
      </c>
      <c r="BK1" t="s">
        <v>2450</v>
      </c>
      <c r="BL1" t="s">
        <v>2451</v>
      </c>
      <c r="BM1" t="s">
        <v>2452</v>
      </c>
      <c r="BN1" t="s">
        <v>2453</v>
      </c>
    </row>
    <row r="2" spans="1:66">
      <c r="A2" s="121" t="s">
        <v>2387</v>
      </c>
      <c r="B2" s="117">
        <v>45291</v>
      </c>
      <c r="C2" s="117">
        <v>9237864</v>
      </c>
      <c r="D2" s="117">
        <v>42487717</v>
      </c>
      <c r="E2" s="117">
        <v>3442693</v>
      </c>
      <c r="F2" s="117">
        <v>778380</v>
      </c>
      <c r="G2" s="117">
        <v>32749840</v>
      </c>
      <c r="H2" s="117">
        <v>229993585</v>
      </c>
      <c r="I2" s="117">
        <v>7097387</v>
      </c>
      <c r="J2" s="117">
        <v>2121183</v>
      </c>
      <c r="K2" s="117">
        <v>59892920</v>
      </c>
      <c r="L2" s="117">
        <v>481929783</v>
      </c>
      <c r="M2" s="117">
        <v>1571229</v>
      </c>
      <c r="N2" s="117">
        <v>393393</v>
      </c>
      <c r="O2" s="117">
        <v>173694971</v>
      </c>
      <c r="P2" s="117">
        <v>1354555553</v>
      </c>
      <c r="Q2" s="117">
        <v>40507541</v>
      </c>
      <c r="R2" s="117">
        <v>12267373</v>
      </c>
      <c r="S2" s="117">
        <v>58309442</v>
      </c>
      <c r="T2" s="117">
        <v>255188053</v>
      </c>
      <c r="U2" s="117">
        <v>2753784</v>
      </c>
      <c r="V2" s="117">
        <v>667270</v>
      </c>
      <c r="W2" s="117">
        <v>20123175</v>
      </c>
      <c r="X2" s="117">
        <v>138016810</v>
      </c>
      <c r="Y2" s="117">
        <v>7542670</v>
      </c>
      <c r="Z2" s="117">
        <v>2894213</v>
      </c>
      <c r="AA2" s="117">
        <v>13609232</v>
      </c>
      <c r="AB2" s="117">
        <v>282103855</v>
      </c>
      <c r="AC2" s="117">
        <v>5465258</v>
      </c>
      <c r="AD2" s="117">
        <v>2083784</v>
      </c>
      <c r="AE2" s="117">
        <v>1303050</v>
      </c>
      <c r="AF2" s="117">
        <v>41981855</v>
      </c>
      <c r="AG2" s="117">
        <v>1898714</v>
      </c>
      <c r="AH2" s="117">
        <v>640588</v>
      </c>
      <c r="AI2" s="117">
        <v>13558334</v>
      </c>
      <c r="AJ2" s="117">
        <v>57159022</v>
      </c>
      <c r="AK2" s="117">
        <v>3179853</v>
      </c>
      <c r="AL2" s="117">
        <v>1532948</v>
      </c>
      <c r="AM2" s="117">
        <v>2498202</v>
      </c>
      <c r="AN2" s="117">
        <v>100618089</v>
      </c>
      <c r="AO2" s="117">
        <v>221954</v>
      </c>
      <c r="AP2" s="117">
        <v>32478</v>
      </c>
      <c r="AQ2" s="117">
        <v>580293</v>
      </c>
      <c r="AR2" s="117">
        <v>54282288</v>
      </c>
      <c r="AS2" s="117">
        <v>1221049</v>
      </c>
      <c r="AT2" s="117">
        <v>252</v>
      </c>
      <c r="AU2" s="117">
        <v>15993611</v>
      </c>
      <c r="AV2" s="117">
        <v>132169479</v>
      </c>
      <c r="AW2" s="117">
        <v>4297861</v>
      </c>
      <c r="AX2" s="117">
        <v>1033451</v>
      </c>
      <c r="AY2" s="117">
        <v>33029697</v>
      </c>
      <c r="AZ2" s="117">
        <v>384576777</v>
      </c>
      <c r="BA2" s="117">
        <v>11196893</v>
      </c>
      <c r="BB2" s="117">
        <v>3922516</v>
      </c>
      <c r="BC2" s="117">
        <v>123245</v>
      </c>
      <c r="BD2" s="117">
        <v>1210055</v>
      </c>
      <c r="BE2" s="117">
        <v>6286</v>
      </c>
      <c r="BF2" s="117">
        <v>1230</v>
      </c>
      <c r="BG2" s="117">
        <v>207304960</v>
      </c>
      <c r="BH2" s="117">
        <v>1793414618</v>
      </c>
      <c r="BI2" s="117">
        <v>52925483</v>
      </c>
      <c r="BJ2" s="117">
        <v>16190139</v>
      </c>
      <c r="BK2" s="117">
        <v>6312222</v>
      </c>
      <c r="BL2" s="117">
        <v>74837087</v>
      </c>
      <c r="BM2" s="117">
        <v>4607365</v>
      </c>
      <c r="BN2" s="117">
        <v>483075</v>
      </c>
    </row>
    <row r="3" spans="1:66">
      <c r="A3" s="121" t="s">
        <v>2454</v>
      </c>
      <c r="B3" s="117">
        <v>45291</v>
      </c>
      <c r="C3" s="117">
        <v>1441411</v>
      </c>
      <c r="D3" s="117">
        <v>4875168</v>
      </c>
      <c r="E3" s="117">
        <v>589034</v>
      </c>
      <c r="F3" s="117">
        <v>344973</v>
      </c>
      <c r="G3" s="117">
        <v>5655208</v>
      </c>
      <c r="H3" s="117">
        <v>13802192</v>
      </c>
      <c r="I3" s="117">
        <v>772605</v>
      </c>
      <c r="J3" s="117">
        <v>468769</v>
      </c>
      <c r="K3" s="117">
        <v>3534745</v>
      </c>
      <c r="L3" s="117">
        <v>27241209</v>
      </c>
      <c r="M3" s="117">
        <v>219224</v>
      </c>
      <c r="N3" s="117">
        <v>565340</v>
      </c>
      <c r="O3" s="117">
        <v>22589053</v>
      </c>
      <c r="P3" s="117">
        <v>67812271</v>
      </c>
      <c r="Q3" s="117">
        <v>4016211</v>
      </c>
      <c r="R3" s="117">
        <v>2913074</v>
      </c>
      <c r="S3" s="117">
        <v>2729869</v>
      </c>
      <c r="T3" s="117">
        <v>17191880</v>
      </c>
      <c r="U3" s="117">
        <v>155347</v>
      </c>
      <c r="V3" s="117">
        <v>295795</v>
      </c>
      <c r="W3" s="117">
        <v>2515903</v>
      </c>
      <c r="X3" s="117">
        <v>5361306</v>
      </c>
      <c r="Y3" s="117">
        <v>540018</v>
      </c>
      <c r="Z3" s="117">
        <v>460832</v>
      </c>
      <c r="AA3" s="117">
        <v>1177613</v>
      </c>
      <c r="AB3" s="117">
        <v>3877957</v>
      </c>
      <c r="AC3" s="117">
        <v>230374</v>
      </c>
      <c r="AD3" s="117">
        <v>245375</v>
      </c>
      <c r="AE3" s="117">
        <v>214201</v>
      </c>
      <c r="AF3" s="117">
        <v>463271</v>
      </c>
      <c r="AG3" s="117">
        <v>71622</v>
      </c>
      <c r="AH3" s="117">
        <v>39653</v>
      </c>
      <c r="AI3" s="117">
        <v>3423036</v>
      </c>
      <c r="AJ3" s="117">
        <v>6134736</v>
      </c>
      <c r="AK3" s="117">
        <v>1097783</v>
      </c>
      <c r="AL3" s="117">
        <v>435119</v>
      </c>
      <c r="AM3" s="117">
        <v>567575</v>
      </c>
      <c r="AN3" s="117">
        <v>5428018</v>
      </c>
      <c r="AO3" s="117">
        <v>8164</v>
      </c>
      <c r="AP3" s="117">
        <v>26080</v>
      </c>
      <c r="AQ3" s="117">
        <v>8297</v>
      </c>
      <c r="AR3" s="117">
        <v>710056</v>
      </c>
      <c r="AS3" s="117">
        <v>1995</v>
      </c>
      <c r="AT3" s="117">
        <v>0</v>
      </c>
      <c r="AU3" s="117">
        <v>4306684</v>
      </c>
      <c r="AV3" s="117">
        <v>9119764</v>
      </c>
      <c r="AW3" s="117">
        <v>381283</v>
      </c>
      <c r="AX3" s="117">
        <v>504582</v>
      </c>
      <c r="AY3" s="117">
        <v>25142256</v>
      </c>
      <c r="AZ3" s="117">
        <v>52839020</v>
      </c>
      <c r="BA3" s="117">
        <v>1433746</v>
      </c>
      <c r="BB3" s="117">
        <v>2369030</v>
      </c>
      <c r="BC3" s="117">
        <v>52901</v>
      </c>
      <c r="BD3" s="117">
        <v>363307</v>
      </c>
      <c r="BE3" s="117">
        <v>12674</v>
      </c>
      <c r="BF3" s="117">
        <v>4348</v>
      </c>
      <c r="BG3" s="117">
        <v>47739606</v>
      </c>
      <c r="BH3" s="117">
        <v>121361346</v>
      </c>
      <c r="BI3" s="117">
        <v>5451951</v>
      </c>
      <c r="BJ3" s="117">
        <v>5282103</v>
      </c>
      <c r="BK3" s="117">
        <v>557554</v>
      </c>
      <c r="BL3" s="117">
        <v>1557979</v>
      </c>
      <c r="BM3" s="117">
        <v>169977</v>
      </c>
      <c r="BN3" s="117">
        <v>91896</v>
      </c>
    </row>
    <row r="4" spans="1:66">
      <c r="A4" s="121" t="s">
        <v>2455</v>
      </c>
      <c r="B4" s="117">
        <v>45291</v>
      </c>
      <c r="C4" s="117">
        <v>1723421</v>
      </c>
      <c r="D4" s="117">
        <v>2390540</v>
      </c>
      <c r="E4" s="117">
        <v>251017</v>
      </c>
      <c r="F4" s="117">
        <v>303334</v>
      </c>
      <c r="G4" s="117">
        <v>2585084</v>
      </c>
      <c r="H4" s="117">
        <v>4188466</v>
      </c>
      <c r="I4" s="117">
        <v>425686</v>
      </c>
      <c r="J4" s="117">
        <v>303863</v>
      </c>
      <c r="K4" s="117">
        <v>5964899</v>
      </c>
      <c r="L4" s="117">
        <v>9230659</v>
      </c>
      <c r="M4" s="117">
        <v>1226988</v>
      </c>
      <c r="N4" s="117">
        <v>601731</v>
      </c>
      <c r="O4" s="117">
        <v>17189776</v>
      </c>
      <c r="P4" s="117">
        <v>26945647</v>
      </c>
      <c r="Q4" s="117">
        <v>3328827</v>
      </c>
      <c r="R4" s="117">
        <v>2375454</v>
      </c>
      <c r="S4" s="117">
        <v>1694381</v>
      </c>
      <c r="T4" s="117">
        <v>4286771</v>
      </c>
      <c r="U4" s="117">
        <v>136924</v>
      </c>
      <c r="V4" s="117">
        <v>199471</v>
      </c>
      <c r="W4" s="117">
        <v>2562741</v>
      </c>
      <c r="X4" s="117">
        <v>2904413</v>
      </c>
      <c r="Y4" s="117">
        <v>505210</v>
      </c>
      <c r="Z4" s="117">
        <v>319723</v>
      </c>
      <c r="AA4" s="117">
        <v>927217</v>
      </c>
      <c r="AB4" s="117">
        <v>1355265</v>
      </c>
      <c r="AC4" s="117">
        <v>536059</v>
      </c>
      <c r="AD4" s="117">
        <v>210068</v>
      </c>
      <c r="AE4" s="117">
        <v>139070</v>
      </c>
      <c r="AF4" s="117">
        <v>182623</v>
      </c>
      <c r="AG4" s="117">
        <v>103051</v>
      </c>
      <c r="AH4" s="117">
        <v>16260</v>
      </c>
      <c r="AI4" s="117">
        <v>3782897</v>
      </c>
      <c r="AJ4" s="117">
        <v>4388277</v>
      </c>
      <c r="AK4" s="117">
        <v>753540</v>
      </c>
      <c r="AL4" s="117">
        <v>511492</v>
      </c>
      <c r="AM4" s="117">
        <v>527113</v>
      </c>
      <c r="AN4" s="117">
        <v>652878</v>
      </c>
      <c r="AO4" s="117">
        <v>1368</v>
      </c>
      <c r="AP4" s="117">
        <v>11275</v>
      </c>
      <c r="AQ4" s="117">
        <v>5531</v>
      </c>
      <c r="AR4" s="117">
        <v>7092</v>
      </c>
      <c r="AS4" s="117">
        <v>1744</v>
      </c>
      <c r="AT4" s="117">
        <v>0</v>
      </c>
      <c r="AU4" s="117">
        <v>2580877</v>
      </c>
      <c r="AV4" s="117">
        <v>5244941</v>
      </c>
      <c r="AW4" s="117">
        <v>440249</v>
      </c>
      <c r="AX4" s="117">
        <v>372513</v>
      </c>
      <c r="AY4" s="117">
        <v>27795435</v>
      </c>
      <c r="AZ4" s="117">
        <v>33061528</v>
      </c>
      <c r="BA4" s="117">
        <v>4564095</v>
      </c>
      <c r="BB4" s="117">
        <v>7095982</v>
      </c>
      <c r="BC4" s="117">
        <v>538099</v>
      </c>
      <c r="BD4" s="117">
        <v>956345</v>
      </c>
      <c r="BE4" s="117">
        <v>86635</v>
      </c>
      <c r="BF4" s="117">
        <v>44617</v>
      </c>
      <c r="BG4" s="117">
        <v>44990737</v>
      </c>
      <c r="BH4" s="117">
        <v>60014266</v>
      </c>
      <c r="BI4" s="117">
        <v>7894666</v>
      </c>
      <c r="BJ4" s="117">
        <v>9471438</v>
      </c>
      <c r="BK4" s="117">
        <v>666975</v>
      </c>
      <c r="BL4" s="117">
        <v>1351472</v>
      </c>
      <c r="BM4" s="117">
        <v>175714</v>
      </c>
      <c r="BN4" s="117">
        <v>127452</v>
      </c>
    </row>
    <row r="5" spans="1:66">
      <c r="A5" s="121" t="s">
        <v>2456</v>
      </c>
      <c r="B5" s="117">
        <v>45291</v>
      </c>
      <c r="C5" s="117">
        <v>12402696</v>
      </c>
      <c r="D5" s="117">
        <v>49753425</v>
      </c>
      <c r="E5" s="117">
        <v>4282744</v>
      </c>
      <c r="F5" s="117">
        <v>1426687</v>
      </c>
      <c r="G5" s="117">
        <v>40990132</v>
      </c>
      <c r="H5" s="117">
        <v>247984243</v>
      </c>
      <c r="I5" s="117">
        <v>8295678</v>
      </c>
      <c r="J5" s="117">
        <v>2893815</v>
      </c>
      <c r="K5" s="117">
        <v>69392564</v>
      </c>
      <c r="L5" s="117">
        <v>518401651</v>
      </c>
      <c r="M5" s="117">
        <v>3017441</v>
      </c>
      <c r="N5" s="117">
        <v>1560464</v>
      </c>
      <c r="O5" s="117">
        <v>213473800</v>
      </c>
      <c r="P5" s="117">
        <v>1449313471</v>
      </c>
      <c r="Q5" s="117">
        <v>47852579</v>
      </c>
      <c r="R5" s="117">
        <v>17555901</v>
      </c>
      <c r="S5" s="117">
        <v>62733692</v>
      </c>
      <c r="T5" s="117">
        <v>276666704</v>
      </c>
      <c r="U5" s="117">
        <v>3046055</v>
      </c>
      <c r="V5" s="117">
        <v>1162536</v>
      </c>
      <c r="W5" s="117">
        <v>25201819</v>
      </c>
      <c r="X5" s="117">
        <v>146282529</v>
      </c>
      <c r="Y5" s="117">
        <v>8587898</v>
      </c>
      <c r="Z5" s="117">
        <v>3674768</v>
      </c>
      <c r="AA5" s="117">
        <v>15714062</v>
      </c>
      <c r="AB5" s="117">
        <v>287337077</v>
      </c>
      <c r="AC5" s="117">
        <v>6231691</v>
      </c>
      <c r="AD5" s="117">
        <v>2539227</v>
      </c>
      <c r="AE5" s="117">
        <v>1656321</v>
      </c>
      <c r="AF5" s="117">
        <v>42627749</v>
      </c>
      <c r="AG5" s="117">
        <v>2073387</v>
      </c>
      <c r="AH5" s="117">
        <v>696501</v>
      </c>
      <c r="AI5" s="117">
        <v>20764267</v>
      </c>
      <c r="AJ5" s="117">
        <v>67682035</v>
      </c>
      <c r="AK5" s="117">
        <v>5031176</v>
      </c>
      <c r="AL5" s="117">
        <v>2479559</v>
      </c>
      <c r="AM5" s="117">
        <v>3592890</v>
      </c>
      <c r="AN5" s="117">
        <v>106698985</v>
      </c>
      <c r="AO5" s="117">
        <v>231486</v>
      </c>
      <c r="AP5" s="117">
        <v>69833</v>
      </c>
      <c r="AQ5" s="117">
        <v>594121</v>
      </c>
      <c r="AR5" s="117">
        <v>54999436</v>
      </c>
      <c r="AS5" s="117">
        <v>1224788</v>
      </c>
      <c r="AT5" s="117">
        <v>252</v>
      </c>
      <c r="AU5" s="117">
        <v>22881172</v>
      </c>
      <c r="AV5" s="117">
        <v>146534184</v>
      </c>
      <c r="AW5" s="117">
        <v>5119393</v>
      </c>
      <c r="AX5" s="117">
        <v>1910546</v>
      </c>
      <c r="AY5" s="117">
        <v>85967388</v>
      </c>
      <c r="AZ5" s="117">
        <v>470477325</v>
      </c>
      <c r="BA5" s="117">
        <v>17194734</v>
      </c>
      <c r="BB5" s="117">
        <v>13387528</v>
      </c>
      <c r="BC5" s="117">
        <v>714245</v>
      </c>
      <c r="BD5" s="117">
        <v>2529707</v>
      </c>
      <c r="BE5" s="117">
        <v>105595</v>
      </c>
      <c r="BF5" s="117">
        <v>50195</v>
      </c>
      <c r="BG5" s="117">
        <v>300035303</v>
      </c>
      <c r="BH5" s="117">
        <v>1974790230</v>
      </c>
      <c r="BI5" s="117">
        <v>66272100</v>
      </c>
      <c r="BJ5" s="117">
        <v>30943680</v>
      </c>
      <c r="BK5" s="117">
        <v>7536751</v>
      </c>
      <c r="BL5" s="117">
        <v>77746538</v>
      </c>
      <c r="BM5" s="117">
        <v>4953056</v>
      </c>
      <c r="BN5" s="117">
        <v>702423</v>
      </c>
    </row>
  </sheetData>
  <sheetProtection algorithmName="SHA-512" hashValue="0BFPQY0gIQfoFPXvd6yC7ZQ+hn/IKutubSLJpN3WlpKFKOjO9SeqnnQ0nupqBB7kAR0hNkOijuTMxii9XLoNRw==" saltValue="XugAylasg0UJZODBofoJSA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2"/>
    <pageSetUpPr fitToPage="1"/>
  </sheetPr>
  <dimension ref="A1:H55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6.7109375" hidden="1" customWidth="1"/>
    <col min="3" max="3" width="3.28515625" customWidth="1"/>
    <col min="4" max="4" width="4" customWidth="1"/>
    <col min="5" max="5" width="84.28515625" customWidth="1"/>
    <col min="6" max="6" width="19.140625" customWidth="1"/>
    <col min="7" max="7" width="10" customWidth="1"/>
  </cols>
  <sheetData>
    <row r="1" spans="1:8">
      <c r="C1" s="131" t="s">
        <v>1180</v>
      </c>
      <c r="D1" s="131"/>
      <c r="E1" s="131"/>
    </row>
    <row r="3" spans="1:8" ht="23.25" customHeight="1">
      <c r="C3" s="135" t="s">
        <v>1580</v>
      </c>
      <c r="D3" s="135"/>
      <c r="E3" s="135"/>
      <c r="F3" s="135"/>
    </row>
    <row r="4" spans="1:8" ht="25.5" customHeight="1">
      <c r="A4" s="34" t="s">
        <v>31</v>
      </c>
      <c r="B4" s="20" t="s">
        <v>858</v>
      </c>
      <c r="C4" s="18"/>
      <c r="D4" s="18"/>
      <c r="E4" s="18"/>
      <c r="F4" s="31" t="s">
        <v>778</v>
      </c>
    </row>
    <row r="5" spans="1:8">
      <c r="A5" s="33" t="s">
        <v>142</v>
      </c>
      <c r="B5" s="21" t="str">
        <f>"BeEk_"&amp;A5&amp;"_"&amp;B$4</f>
        <v>BeEk_aagP_BEk</v>
      </c>
      <c r="C5" s="19" t="s">
        <v>0</v>
      </c>
      <c r="D5" s="18"/>
      <c r="E5" s="19" t="s">
        <v>112</v>
      </c>
      <c r="F5" s="26">
        <f t="shared" ref="F5:F10" si="0">INDEX(sektorData,MATCH("123",SektorGrp,0),MATCH(B5,SektorVar,0))</f>
        <v>40574304</v>
      </c>
      <c r="H5" s="17"/>
    </row>
    <row r="6" spans="1:8">
      <c r="A6" s="33" t="s">
        <v>143</v>
      </c>
      <c r="B6" s="21" t="str">
        <f t="shared" ref="B6:B55" si="1">"BeEk_"&amp;A6&amp;"_"&amp;B$4</f>
        <v>BeEk_NyK_BEk</v>
      </c>
      <c r="C6" s="18"/>
      <c r="D6" s="18" t="s">
        <v>767</v>
      </c>
      <c r="E6" s="18" t="s">
        <v>113</v>
      </c>
      <c r="F6" s="26">
        <f t="shared" si="0"/>
        <v>2749822</v>
      </c>
      <c r="H6" s="17"/>
    </row>
    <row r="7" spans="1:8">
      <c r="A7" s="33" t="s">
        <v>144</v>
      </c>
      <c r="B7" s="21" t="str">
        <f t="shared" si="1"/>
        <v>BeEk_UdFo_BEk</v>
      </c>
      <c r="C7" s="18"/>
      <c r="D7" s="18" t="s">
        <v>768</v>
      </c>
      <c r="E7" s="18" t="s">
        <v>114</v>
      </c>
      <c r="F7" s="26">
        <f t="shared" si="0"/>
        <v>0</v>
      </c>
      <c r="H7" s="17"/>
    </row>
    <row r="8" spans="1:8">
      <c r="A8" s="33" t="s">
        <v>145</v>
      </c>
      <c r="B8" s="21" t="str">
        <f t="shared" si="1"/>
        <v>BeEk_UdFu_BEk</v>
      </c>
      <c r="C8" s="18"/>
      <c r="D8" s="18" t="s">
        <v>769</v>
      </c>
      <c r="E8" s="18" t="s">
        <v>115</v>
      </c>
      <c r="F8" s="26">
        <f t="shared" si="0"/>
        <v>0</v>
      </c>
      <c r="H8" s="17"/>
    </row>
    <row r="9" spans="1:8">
      <c r="A9" s="33" t="s">
        <v>146</v>
      </c>
      <c r="B9" s="21" t="str">
        <f t="shared" si="1"/>
        <v>BeEk_UdNed_BEk</v>
      </c>
      <c r="C9" s="18"/>
      <c r="D9" s="18" t="s">
        <v>770</v>
      </c>
      <c r="E9" s="18" t="s">
        <v>116</v>
      </c>
      <c r="F9" s="26">
        <f t="shared" si="0"/>
        <v>980463</v>
      </c>
      <c r="H9" s="17"/>
    </row>
    <row r="10" spans="1:8">
      <c r="A10" s="33" t="s">
        <v>147</v>
      </c>
      <c r="B10" s="21" t="str">
        <f t="shared" si="1"/>
        <v>BeEk_aagU_BEk</v>
      </c>
      <c r="C10" s="18"/>
      <c r="D10" s="18"/>
      <c r="E10" s="19" t="s">
        <v>117</v>
      </c>
      <c r="F10" s="26">
        <f t="shared" si="0"/>
        <v>42343663</v>
      </c>
      <c r="H10" s="17"/>
    </row>
    <row r="11" spans="1:8">
      <c r="A11" s="18"/>
      <c r="B11" s="21"/>
      <c r="C11" s="18"/>
      <c r="D11" s="18"/>
      <c r="E11" s="19"/>
      <c r="F11" s="32"/>
      <c r="H11" s="17"/>
    </row>
    <row r="12" spans="1:8">
      <c r="A12" s="33" t="s">
        <v>148</v>
      </c>
      <c r="B12" s="21" t="str">
        <f t="shared" si="1"/>
        <v>BeEk_OEP_BEk</v>
      </c>
      <c r="C12" s="19" t="s">
        <v>1</v>
      </c>
      <c r="D12" s="18"/>
      <c r="E12" s="19" t="s">
        <v>118</v>
      </c>
      <c r="F12" s="26">
        <f t="shared" ref="F12:F18" si="2">INDEX(sektorData,MATCH("123",SektorGrp,0),MATCH(B12,SektorVar,0))</f>
        <v>7114373</v>
      </c>
      <c r="H12" s="17"/>
    </row>
    <row r="13" spans="1:8">
      <c r="A13" s="33" t="s">
        <v>150</v>
      </c>
      <c r="B13" s="21" t="str">
        <f t="shared" si="1"/>
        <v>BeEk_OErv_BEk</v>
      </c>
      <c r="C13" s="18"/>
      <c r="D13" s="18" t="s">
        <v>641</v>
      </c>
      <c r="E13" s="18" t="s">
        <v>119</v>
      </c>
      <c r="F13" s="26">
        <f t="shared" si="2"/>
        <v>0</v>
      </c>
      <c r="H13" s="17"/>
    </row>
    <row r="14" spans="1:8">
      <c r="A14" s="33" t="s">
        <v>151</v>
      </c>
      <c r="B14" s="21" t="str">
        <f t="shared" si="1"/>
        <v>BeEk_OEE_BEk</v>
      </c>
      <c r="C14" s="18"/>
      <c r="D14" s="18" t="s">
        <v>642</v>
      </c>
      <c r="E14" s="18" t="s">
        <v>120</v>
      </c>
      <c r="F14" s="26">
        <f t="shared" si="2"/>
        <v>1682665</v>
      </c>
      <c r="H14" s="17"/>
    </row>
    <row r="15" spans="1:8">
      <c r="A15" s="33" t="s">
        <v>152</v>
      </c>
      <c r="B15" s="21" t="str">
        <f t="shared" si="1"/>
        <v>BeEk_OEF_BEk</v>
      </c>
      <c r="C15" s="18"/>
      <c r="D15" s="18" t="s">
        <v>643</v>
      </c>
      <c r="E15" s="18" t="s">
        <v>121</v>
      </c>
      <c r="F15" s="26">
        <f t="shared" si="2"/>
        <v>0</v>
      </c>
      <c r="H15" s="17"/>
    </row>
    <row r="16" spans="1:8">
      <c r="A16" s="33" t="s">
        <v>153</v>
      </c>
      <c r="B16" s="21" t="str">
        <f t="shared" si="1"/>
        <v>BeEk_OEOs_BEk</v>
      </c>
      <c r="C16" s="18"/>
      <c r="D16" s="18" t="s">
        <v>644</v>
      </c>
      <c r="E16" s="18" t="s">
        <v>122</v>
      </c>
      <c r="F16" s="26">
        <f t="shared" si="2"/>
        <v>0</v>
      </c>
      <c r="H16" s="17"/>
    </row>
    <row r="17" spans="1:8">
      <c r="A17" s="33" t="s">
        <v>154</v>
      </c>
      <c r="B17" s="21" t="str">
        <f t="shared" si="1"/>
        <v>BeEk_OEX_BEk</v>
      </c>
      <c r="C17" s="18"/>
      <c r="D17" s="18" t="s">
        <v>645</v>
      </c>
      <c r="E17" s="18" t="s">
        <v>123</v>
      </c>
      <c r="F17" s="26">
        <f t="shared" si="2"/>
        <v>0</v>
      </c>
      <c r="H17" s="17"/>
    </row>
    <row r="18" spans="1:8">
      <c r="A18" s="33" t="s">
        <v>149</v>
      </c>
      <c r="B18" s="21" t="str">
        <f t="shared" si="1"/>
        <v>BeEk_OEU_BEk</v>
      </c>
      <c r="C18" s="18"/>
      <c r="D18" s="18"/>
      <c r="E18" s="19" t="s">
        <v>124</v>
      </c>
      <c r="F18" s="26">
        <f t="shared" si="2"/>
        <v>8797038</v>
      </c>
      <c r="H18" s="17"/>
    </row>
    <row r="19" spans="1:8">
      <c r="A19" s="18"/>
      <c r="B19" s="21"/>
      <c r="C19" s="18"/>
      <c r="D19" s="18"/>
      <c r="E19" s="19"/>
      <c r="F19" s="32"/>
      <c r="H19" s="17"/>
    </row>
    <row r="20" spans="1:8">
      <c r="A20" s="33" t="s">
        <v>155</v>
      </c>
      <c r="B20" s="21" t="str">
        <f t="shared" si="1"/>
        <v>BeEk_AVP_BEk</v>
      </c>
      <c r="C20" s="19" t="s">
        <v>2</v>
      </c>
      <c r="D20" s="18"/>
      <c r="E20" s="19" t="s">
        <v>125</v>
      </c>
      <c r="F20" s="26">
        <f t="shared" ref="F20:F29" si="3">INDEX(sektorData,MATCH("123",SektorGrp,0),MATCH(B20,SektorVar,0))</f>
        <v>901232</v>
      </c>
      <c r="H20" s="17"/>
    </row>
    <row r="21" spans="1:8">
      <c r="A21" s="33" t="s">
        <v>157</v>
      </c>
      <c r="B21" s="21" t="str">
        <f t="shared" si="1"/>
        <v>BeEk_AVrg_BEk</v>
      </c>
      <c r="C21" s="18"/>
      <c r="D21" s="18" t="s">
        <v>723</v>
      </c>
      <c r="E21" s="18" t="s">
        <v>119</v>
      </c>
      <c r="F21" s="26">
        <f t="shared" si="3"/>
        <v>0</v>
      </c>
      <c r="H21" s="17"/>
    </row>
    <row r="22" spans="1:8">
      <c r="A22" s="33" t="s">
        <v>158</v>
      </c>
      <c r="B22" s="21" t="str">
        <f t="shared" si="1"/>
        <v>BeEk_AVE_BEk</v>
      </c>
      <c r="C22" s="18"/>
      <c r="D22" s="18" t="s">
        <v>724</v>
      </c>
      <c r="E22" s="18" t="s">
        <v>126</v>
      </c>
      <c r="F22" s="26">
        <f t="shared" si="3"/>
        <v>132583</v>
      </c>
      <c r="H22" s="17"/>
    </row>
    <row r="23" spans="1:8">
      <c r="A23" s="33" t="s">
        <v>159</v>
      </c>
      <c r="B23" s="21" t="str">
        <f t="shared" si="1"/>
        <v>BeEk_AVF_BEk</v>
      </c>
      <c r="C23" s="18"/>
      <c r="D23" s="18" t="s">
        <v>773</v>
      </c>
      <c r="E23" s="18" t="s">
        <v>121</v>
      </c>
      <c r="F23" s="26">
        <f t="shared" si="3"/>
        <v>10700</v>
      </c>
      <c r="H23" s="17"/>
    </row>
    <row r="24" spans="1:8">
      <c r="A24" s="33" t="s">
        <v>160</v>
      </c>
      <c r="B24" s="21" t="str">
        <f t="shared" si="1"/>
        <v>BeEk_AVT_BEk</v>
      </c>
      <c r="C24" s="18"/>
      <c r="D24" s="18" t="s">
        <v>774</v>
      </c>
      <c r="E24" s="18" t="s">
        <v>127</v>
      </c>
      <c r="F24" s="26">
        <f t="shared" si="3"/>
        <v>-135582</v>
      </c>
      <c r="H24" s="17"/>
    </row>
    <row r="25" spans="1:8">
      <c r="A25" s="33" t="s">
        <v>161</v>
      </c>
      <c r="B25" s="21" t="str">
        <f t="shared" si="1"/>
        <v>BeEk_AVrr_BEk</v>
      </c>
      <c r="C25" s="18"/>
      <c r="D25" s="18" t="s">
        <v>775</v>
      </c>
      <c r="E25" s="18" t="s">
        <v>128</v>
      </c>
      <c r="F25" s="26">
        <f t="shared" si="3"/>
        <v>0</v>
      </c>
      <c r="H25" s="17"/>
    </row>
    <row r="26" spans="1:8">
      <c r="A26" s="33" t="s">
        <v>162</v>
      </c>
      <c r="B26" s="21" t="str">
        <f t="shared" si="1"/>
        <v>BeEk_AVTb_BEk</v>
      </c>
      <c r="C26" s="18"/>
      <c r="D26" s="18" t="s">
        <v>776</v>
      </c>
      <c r="E26" s="18" t="s">
        <v>129</v>
      </c>
      <c r="F26" s="26">
        <f t="shared" si="3"/>
        <v>21555</v>
      </c>
      <c r="H26" s="17"/>
    </row>
    <row r="27" spans="1:8">
      <c r="A27" s="33" t="s">
        <v>163</v>
      </c>
      <c r="B27" s="21" t="str">
        <f t="shared" si="1"/>
        <v>BeEk_AVX_BEk</v>
      </c>
      <c r="C27" s="18"/>
      <c r="D27" s="18" t="s">
        <v>777</v>
      </c>
      <c r="E27" s="18" t="s">
        <v>123</v>
      </c>
      <c r="F27" s="26">
        <f t="shared" si="3"/>
        <v>81956</v>
      </c>
      <c r="H27" s="17"/>
    </row>
    <row r="28" spans="1:8">
      <c r="A28" s="33" t="s">
        <v>164</v>
      </c>
      <c r="B28" s="21" t="str">
        <f t="shared" si="1"/>
        <v>BeEk_TotIO_BEk</v>
      </c>
      <c r="C28" s="18"/>
      <c r="D28" s="18"/>
      <c r="E28" s="18" t="s">
        <v>898</v>
      </c>
      <c r="F28" s="26">
        <f t="shared" si="3"/>
        <v>-95810</v>
      </c>
      <c r="H28" s="17"/>
    </row>
    <row r="29" spans="1:8">
      <c r="A29" s="33" t="s">
        <v>156</v>
      </c>
      <c r="B29" s="21" t="str">
        <f t="shared" si="1"/>
        <v>BeEk_AVU_BEk</v>
      </c>
      <c r="C29" s="18"/>
      <c r="D29" s="18"/>
      <c r="E29" s="19" t="s">
        <v>130</v>
      </c>
      <c r="F29" s="26">
        <f t="shared" si="3"/>
        <v>805431</v>
      </c>
      <c r="H29" s="17"/>
    </row>
    <row r="30" spans="1:8">
      <c r="A30" s="18"/>
      <c r="B30" s="21"/>
      <c r="C30" s="18"/>
      <c r="D30" s="18"/>
      <c r="E30" s="19"/>
      <c r="F30" s="32"/>
      <c r="H30" s="17"/>
    </row>
    <row r="31" spans="1:8">
      <c r="A31" s="33" t="s">
        <v>165</v>
      </c>
      <c r="B31" s="21" t="str">
        <f t="shared" si="1"/>
        <v>BeEk_ARP_BEk</v>
      </c>
      <c r="C31" s="19" t="s">
        <v>3</v>
      </c>
      <c r="D31" s="18"/>
      <c r="E31" s="19" t="s">
        <v>131</v>
      </c>
      <c r="F31" s="26">
        <f t="shared" ref="F31:F39" si="4">INDEX(sektorData,MATCH("123",SektorGrp,0),MATCH(B31,SektorVar,0))</f>
        <v>53020120</v>
      </c>
      <c r="H31" s="17"/>
    </row>
    <row r="32" spans="1:8">
      <c r="A32" s="33" t="s">
        <v>167</v>
      </c>
      <c r="B32" s="21" t="str">
        <f t="shared" si="1"/>
        <v>BeEk_ARrv_BEk</v>
      </c>
      <c r="C32" s="18"/>
      <c r="D32" s="18" t="s">
        <v>725</v>
      </c>
      <c r="E32" s="18" t="s">
        <v>119</v>
      </c>
      <c r="F32" s="26">
        <f t="shared" si="4"/>
        <v>-895999</v>
      </c>
      <c r="H32" s="17"/>
    </row>
    <row r="33" spans="1:8">
      <c r="A33" s="33" t="s">
        <v>168</v>
      </c>
      <c r="B33" s="21" t="str">
        <f t="shared" si="1"/>
        <v>BeEk_ARDB_BEk</v>
      </c>
      <c r="C33" s="18"/>
      <c r="D33" s="18" t="s">
        <v>726</v>
      </c>
      <c r="E33" s="18" t="s">
        <v>132</v>
      </c>
      <c r="F33" s="26">
        <f t="shared" si="4"/>
        <v>5706201</v>
      </c>
      <c r="H33" s="17"/>
    </row>
    <row r="34" spans="1:8">
      <c r="A34" s="33" t="s">
        <v>169</v>
      </c>
      <c r="B34" s="21" t="str">
        <f t="shared" si="1"/>
        <v>BeEk_ARF_BEk</v>
      </c>
      <c r="C34" s="18"/>
      <c r="D34" s="18" t="s">
        <v>887</v>
      </c>
      <c r="E34" s="18" t="s">
        <v>121</v>
      </c>
      <c r="F34" s="26">
        <f t="shared" si="4"/>
        <v>0</v>
      </c>
      <c r="H34" s="17"/>
    </row>
    <row r="35" spans="1:8">
      <c r="A35" s="33" t="s">
        <v>170</v>
      </c>
      <c r="B35" s="21" t="str">
        <f t="shared" si="1"/>
        <v>BeEk_AREK_BEk</v>
      </c>
      <c r="C35" s="18"/>
      <c r="D35" s="18" t="s">
        <v>888</v>
      </c>
      <c r="E35" s="18" t="s">
        <v>133</v>
      </c>
      <c r="F35" s="26">
        <f t="shared" si="4"/>
        <v>50000</v>
      </c>
      <c r="H35" s="17"/>
    </row>
    <row r="36" spans="1:8">
      <c r="A36" s="33" t="s">
        <v>171</v>
      </c>
      <c r="B36" s="21" t="str">
        <f t="shared" si="1"/>
        <v>BeEk_ART_BEk</v>
      </c>
      <c r="C36" s="18"/>
      <c r="D36" s="18" t="s">
        <v>889</v>
      </c>
      <c r="E36" s="18" t="s">
        <v>127</v>
      </c>
      <c r="F36" s="26">
        <f t="shared" si="4"/>
        <v>220268</v>
      </c>
      <c r="H36" s="17"/>
    </row>
    <row r="37" spans="1:8">
      <c r="A37" s="33" t="s">
        <v>173</v>
      </c>
      <c r="B37" s="21" t="str">
        <f t="shared" si="1"/>
        <v>BeEk_ARKK_BEk</v>
      </c>
      <c r="C37" s="18"/>
      <c r="D37" s="18" t="s">
        <v>890</v>
      </c>
      <c r="E37" s="18" t="s">
        <v>134</v>
      </c>
      <c r="F37" s="26">
        <f t="shared" si="4"/>
        <v>-3315</v>
      </c>
      <c r="H37" s="17"/>
    </row>
    <row r="38" spans="1:8">
      <c r="A38" s="33" t="s">
        <v>172</v>
      </c>
      <c r="B38" s="21" t="str">
        <f t="shared" si="1"/>
        <v>BeEk_ARX_BEk</v>
      </c>
      <c r="C38" s="18"/>
      <c r="D38" s="18" t="s">
        <v>891</v>
      </c>
      <c r="E38" s="18" t="s">
        <v>123</v>
      </c>
      <c r="F38" s="26">
        <f t="shared" si="4"/>
        <v>862719</v>
      </c>
      <c r="H38" s="17"/>
    </row>
    <row r="39" spans="1:8">
      <c r="A39" s="33" t="s">
        <v>166</v>
      </c>
      <c r="B39" s="21" t="str">
        <f t="shared" si="1"/>
        <v>BeEk_ARU_BEk</v>
      </c>
      <c r="C39" s="18"/>
      <c r="D39" s="18"/>
      <c r="E39" s="19" t="s">
        <v>135</v>
      </c>
      <c r="F39" s="26">
        <f t="shared" si="4"/>
        <v>57241188</v>
      </c>
      <c r="H39" s="17"/>
    </row>
    <row r="40" spans="1:8">
      <c r="A40" s="18"/>
      <c r="B40" s="21"/>
      <c r="C40" s="18"/>
      <c r="D40" s="18"/>
      <c r="E40" s="19"/>
      <c r="F40" s="32"/>
      <c r="H40" s="17"/>
    </row>
    <row r="41" spans="1:8">
      <c r="A41" s="33" t="s">
        <v>174</v>
      </c>
      <c r="B41" s="21" t="str">
        <f t="shared" si="1"/>
        <v>BeEk_OUP_BEk</v>
      </c>
      <c r="C41" s="19" t="s">
        <v>4</v>
      </c>
      <c r="D41" s="18"/>
      <c r="E41" s="19" t="s">
        <v>136</v>
      </c>
      <c r="F41" s="26">
        <f t="shared" ref="F41:F50" si="5">INDEX(sektorData,MATCH("123",SektorGrp,0),MATCH(B41,SektorVar,0))</f>
        <v>238422801</v>
      </c>
      <c r="H41" s="17"/>
    </row>
    <row r="42" spans="1:8">
      <c r="A42" s="33" t="s">
        <v>175</v>
      </c>
      <c r="B42" s="21" t="str">
        <f t="shared" si="1"/>
        <v>BeEk_OUrv_BEk</v>
      </c>
      <c r="C42" s="18"/>
      <c r="D42" s="18" t="s">
        <v>581</v>
      </c>
      <c r="E42" s="18" t="s">
        <v>119</v>
      </c>
      <c r="F42" s="26">
        <f t="shared" si="5"/>
        <v>855512</v>
      </c>
      <c r="H42" s="17"/>
    </row>
    <row r="43" spans="1:8">
      <c r="A43" s="33" t="s">
        <v>176</v>
      </c>
      <c r="B43" s="21" t="str">
        <f t="shared" si="1"/>
        <v>BeEk_OUY_BEk</v>
      </c>
      <c r="C43" s="18"/>
      <c r="D43" s="18" t="s">
        <v>582</v>
      </c>
      <c r="E43" s="18" t="s">
        <v>137</v>
      </c>
      <c r="F43" s="26">
        <f t="shared" si="5"/>
        <v>40017279</v>
      </c>
      <c r="H43" s="17"/>
    </row>
    <row r="44" spans="1:8">
      <c r="A44" s="33" t="s">
        <v>177</v>
      </c>
      <c r="B44" s="21" t="str">
        <f t="shared" si="1"/>
        <v>BeEk_OUF_BEk</v>
      </c>
      <c r="C44" s="18"/>
      <c r="D44" s="18" t="s">
        <v>583</v>
      </c>
      <c r="E44" s="18" t="s">
        <v>121</v>
      </c>
      <c r="F44" s="26">
        <f t="shared" si="5"/>
        <v>2850</v>
      </c>
      <c r="H44" s="17"/>
    </row>
    <row r="45" spans="1:8">
      <c r="A45" s="33" t="s">
        <v>178</v>
      </c>
      <c r="B45" s="21" t="str">
        <f t="shared" si="1"/>
        <v>BeEk_OUEK_BEk</v>
      </c>
      <c r="C45" s="18"/>
      <c r="D45" s="18" t="s">
        <v>584</v>
      </c>
      <c r="E45" s="18" t="s">
        <v>133</v>
      </c>
      <c r="F45" s="26">
        <f t="shared" si="5"/>
        <v>27467048</v>
      </c>
      <c r="H45" s="17"/>
    </row>
    <row r="46" spans="1:8">
      <c r="A46" s="33" t="s">
        <v>923</v>
      </c>
      <c r="B46" s="21" t="str">
        <f t="shared" si="1"/>
        <v>BeEk_OUT_BEk</v>
      </c>
      <c r="C46" s="18"/>
      <c r="D46" s="18" t="s">
        <v>892</v>
      </c>
      <c r="E46" s="18" t="s">
        <v>127</v>
      </c>
      <c r="F46" s="26">
        <f t="shared" si="5"/>
        <v>238641</v>
      </c>
      <c r="H46" s="17"/>
    </row>
    <row r="47" spans="1:8">
      <c r="A47" s="33" t="s">
        <v>924</v>
      </c>
      <c r="B47" s="21" t="str">
        <f t="shared" si="1"/>
        <v>BeEk_OUaEK_BEk</v>
      </c>
      <c r="C47" s="18"/>
      <c r="D47" s="18" t="s">
        <v>893</v>
      </c>
      <c r="E47" s="18" t="s">
        <v>134</v>
      </c>
      <c r="F47" s="26">
        <f t="shared" si="5"/>
        <v>29215501</v>
      </c>
      <c r="H47" s="17"/>
    </row>
    <row r="48" spans="1:8">
      <c r="A48" s="33" t="s">
        <v>179</v>
      </c>
      <c r="B48" s="21" t="str">
        <f t="shared" si="1"/>
        <v>BeEk_OUUU_BEk</v>
      </c>
      <c r="C48" s="18"/>
      <c r="D48" s="18" t="s">
        <v>921</v>
      </c>
      <c r="E48" s="18" t="s">
        <v>138</v>
      </c>
      <c r="F48" s="26">
        <f t="shared" si="5"/>
        <v>9624236</v>
      </c>
      <c r="H48" s="17"/>
    </row>
    <row r="49" spans="1:8">
      <c r="A49" s="33" t="s">
        <v>180</v>
      </c>
      <c r="B49" s="21" t="str">
        <f t="shared" si="1"/>
        <v>BeEk_OUX_BEk</v>
      </c>
      <c r="C49" s="18"/>
      <c r="D49" s="18" t="s">
        <v>922</v>
      </c>
      <c r="E49" s="18" t="s">
        <v>123</v>
      </c>
      <c r="F49" s="26">
        <f t="shared" si="5"/>
        <v>391229</v>
      </c>
      <c r="H49" s="17"/>
    </row>
    <row r="50" spans="1:8">
      <c r="A50" s="33" t="s">
        <v>181</v>
      </c>
      <c r="B50" s="21" t="str">
        <f t="shared" si="1"/>
        <v>BeEk_OUOU_BEk</v>
      </c>
      <c r="C50" s="18"/>
      <c r="D50" s="18"/>
      <c r="E50" s="19" t="s">
        <v>925</v>
      </c>
      <c r="F50" s="26">
        <f t="shared" si="5"/>
        <v>267773169</v>
      </c>
      <c r="H50" s="17"/>
    </row>
    <row r="51" spans="1:8">
      <c r="A51" s="18"/>
      <c r="B51" s="21"/>
      <c r="C51" s="18"/>
      <c r="D51" s="18"/>
      <c r="E51" s="18"/>
      <c r="F51" s="32"/>
      <c r="H51" s="17"/>
    </row>
    <row r="52" spans="1:8">
      <c r="A52" s="33" t="s">
        <v>111</v>
      </c>
      <c r="B52" s="21" t="str">
        <f t="shared" si="1"/>
        <v>BeEk_TotEK_BEk</v>
      </c>
      <c r="C52" s="19" t="s">
        <v>5</v>
      </c>
      <c r="D52" s="18"/>
      <c r="E52" s="19" t="s">
        <v>100</v>
      </c>
      <c r="F52" s="26">
        <f>INDEX(sektorData,MATCH("123",SektorGrp,0),MATCH(B52,SektorVar,0))</f>
        <v>376980491</v>
      </c>
      <c r="H52" s="17"/>
    </row>
    <row r="53" spans="1:8">
      <c r="A53" s="33" t="s">
        <v>182</v>
      </c>
      <c r="B53" s="21" t="str">
        <f t="shared" si="1"/>
        <v>BeEk_FUd_BEk</v>
      </c>
      <c r="C53" s="18"/>
      <c r="D53" s="18"/>
      <c r="E53" s="18" t="s">
        <v>139</v>
      </c>
      <c r="F53" s="26">
        <f>INDEX(sektorData,MATCH("123",SektorGrp,0),MATCH(B53,SektorVar,0))</f>
        <v>11725057</v>
      </c>
      <c r="H53" s="17"/>
    </row>
    <row r="54" spans="1:8">
      <c r="A54" s="33" t="s">
        <v>183</v>
      </c>
      <c r="B54" s="21" t="str">
        <f t="shared" si="1"/>
        <v>BeEk_Fx_BEk</v>
      </c>
      <c r="C54" s="18"/>
      <c r="D54" s="18"/>
      <c r="E54" s="18" t="s">
        <v>140</v>
      </c>
      <c r="F54" s="26">
        <f>INDEX(sektorData,MATCH("123",SektorGrp,0),MATCH(B54,SektorVar,0))</f>
        <v>207648</v>
      </c>
      <c r="H54" s="17"/>
    </row>
    <row r="55" spans="1:8">
      <c r="A55" s="33" t="s">
        <v>184</v>
      </c>
      <c r="B55" s="21" t="str">
        <f t="shared" si="1"/>
        <v>BeEk_BehKa_BEk</v>
      </c>
      <c r="C55" s="18"/>
      <c r="D55" s="18"/>
      <c r="E55" s="18" t="s">
        <v>141</v>
      </c>
      <c r="F55" s="26">
        <f>INDEX(sektorData,MATCH("123",SektorGrp,0),MATCH(B55,SektorVar,0))</f>
        <v>97243</v>
      </c>
      <c r="H55" s="17"/>
    </row>
  </sheetData>
  <sheetProtection algorithmName="SHA-512" hashValue="KZAm3GrlMXOOW7TusGuVRnmomeGktNMAnc0h1cB8R0ei4+agwfZmUj80CGFZQcYDKUGV8vG3O1vQoXhpQTEI1w==" saltValue="9ppTv9dR9CztyU0H/tgYvg==" spinCount="100000" sheet="1" objects="1" scenarios="1"/>
  <mergeCells count="2">
    <mergeCell ref="C3:F3"/>
    <mergeCell ref="C1:E1"/>
  </mergeCells>
  <hyperlinks>
    <hyperlink ref="C1:D1" location="Indholdsfortegnelse!A1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/>
  <headerFooter scaleWithDoc="0" alignWithMargins="0">
    <oddHeader>&amp;C&amp;G</oddHead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40"/>
  <dimension ref="A1:AZF4"/>
  <sheetViews>
    <sheetView workbookViewId="0"/>
  </sheetViews>
  <sheetFormatPr defaultColWidth="11.42578125" defaultRowHeight="15"/>
  <cols>
    <col min="1" max="1" width="4" customWidth="1"/>
    <col min="2" max="2" width="10.42578125" customWidth="1"/>
    <col min="3" max="3" width="11.28515625" customWidth="1"/>
    <col min="4" max="4" width="21.140625" customWidth="1"/>
    <col min="5" max="6" width="20.42578125" customWidth="1"/>
    <col min="7" max="7" width="17.85546875" customWidth="1"/>
    <col min="8" max="8" width="20.28515625" customWidth="1"/>
    <col min="9" max="10" width="20.42578125" customWidth="1"/>
    <col min="11" max="11" width="20.28515625" customWidth="1"/>
    <col min="12" max="13" width="20.42578125" customWidth="1"/>
    <col min="14" max="14" width="19.42578125" customWidth="1"/>
    <col min="15" max="15" width="17.85546875" customWidth="1"/>
    <col min="16" max="16" width="20" customWidth="1"/>
    <col min="17" max="18" width="20.28515625" customWidth="1"/>
    <col min="19" max="19" width="19.42578125" customWidth="1"/>
    <col min="20" max="21" width="20.42578125" customWidth="1"/>
    <col min="22" max="22" width="23.140625" customWidth="1"/>
    <col min="23" max="23" width="21.42578125" customWidth="1"/>
    <col min="24" max="24" width="23" customWidth="1"/>
    <col min="25" max="25" width="21.28515625" customWidth="1"/>
    <col min="26" max="26" width="20.28515625" customWidth="1"/>
    <col min="27" max="28" width="21.28515625" customWidth="1"/>
    <col min="29" max="29" width="21.42578125" customWidth="1"/>
    <col min="30" max="30" width="19.42578125" customWidth="1"/>
    <col min="31" max="32" width="19.28515625" customWidth="1"/>
    <col min="33" max="33" width="20.42578125" customWidth="1"/>
    <col min="34" max="34" width="19.42578125" customWidth="1"/>
    <col min="35" max="35" width="20.42578125" customWidth="1"/>
    <col min="36" max="36" width="21.28515625" customWidth="1"/>
    <col min="37" max="37" width="23.140625" customWidth="1"/>
    <col min="38" max="38" width="23" customWidth="1"/>
    <col min="39" max="39" width="21.28515625" customWidth="1"/>
    <col min="40" max="40" width="23" customWidth="1"/>
    <col min="41" max="41" width="21.28515625" customWidth="1"/>
    <col min="42" max="42" width="21.42578125" customWidth="1"/>
    <col min="43" max="43" width="21.28515625" customWidth="1"/>
    <col min="44" max="44" width="20.42578125" customWidth="1"/>
    <col min="45" max="45" width="23" customWidth="1"/>
    <col min="46" max="47" width="19.42578125" customWidth="1"/>
    <col min="48" max="48" width="19.28515625" customWidth="1"/>
    <col min="49" max="49" width="23.140625" customWidth="1"/>
    <col min="50" max="50" width="20.28515625" customWidth="1"/>
    <col min="51" max="51" width="20.42578125" customWidth="1"/>
    <col min="52" max="52" width="21.42578125" customWidth="1"/>
    <col min="53" max="53" width="23.140625" customWidth="1"/>
    <col min="54" max="55" width="20.28515625" customWidth="1"/>
    <col min="56" max="57" width="21.42578125" customWidth="1"/>
    <col min="58" max="58" width="23" customWidth="1"/>
    <col min="59" max="59" width="21.42578125" customWidth="1"/>
    <col min="60" max="60" width="19.42578125" customWidth="1"/>
    <col min="61" max="61" width="20.28515625" customWidth="1"/>
    <col min="62" max="62" width="21.28515625" customWidth="1"/>
    <col min="63" max="64" width="19.42578125" customWidth="1"/>
    <col min="65" max="65" width="21.28515625" customWidth="1"/>
    <col min="66" max="66" width="21.42578125" customWidth="1"/>
    <col min="67" max="67" width="20.42578125" customWidth="1"/>
    <col min="68" max="68" width="17.85546875" customWidth="1"/>
    <col min="69" max="69" width="19.28515625" customWidth="1"/>
    <col min="70" max="71" width="20.42578125" customWidth="1"/>
    <col min="72" max="72" width="23.140625" customWidth="1"/>
    <col min="73" max="73" width="20.42578125" customWidth="1"/>
    <col min="74" max="74" width="21.42578125" customWidth="1"/>
    <col min="75" max="75" width="20.42578125" customWidth="1"/>
    <col min="76" max="76" width="21.42578125" customWidth="1"/>
    <col min="77" max="77" width="14.7109375" customWidth="1"/>
    <col min="78" max="78" width="21.42578125" customWidth="1"/>
    <col min="79" max="79" width="20.28515625" customWidth="1"/>
    <col min="80" max="80" width="20.42578125" customWidth="1"/>
    <col min="81" max="81" width="17.85546875" customWidth="1"/>
    <col min="82" max="82" width="21.42578125" customWidth="1"/>
    <col min="83" max="83" width="19.42578125" customWidth="1"/>
    <col min="84" max="85" width="20.42578125" customWidth="1"/>
    <col min="86" max="86" width="21.42578125" customWidth="1"/>
    <col min="87" max="87" width="16.5703125" customWidth="1"/>
    <col min="88" max="88" width="20.140625" customWidth="1"/>
    <col min="89" max="89" width="16.5703125" customWidth="1"/>
    <col min="90" max="90" width="19.42578125" customWidth="1"/>
    <col min="91" max="91" width="20.28515625" customWidth="1"/>
    <col min="92" max="92" width="19.42578125" customWidth="1"/>
    <col min="93" max="93" width="20" customWidth="1"/>
    <col min="94" max="94" width="20.42578125" customWidth="1"/>
    <col min="95" max="95" width="15.85546875" customWidth="1"/>
    <col min="96" max="96" width="19.42578125" customWidth="1"/>
    <col min="97" max="99" width="20.42578125" customWidth="1"/>
    <col min="100" max="100" width="21.28515625" customWidth="1"/>
    <col min="101" max="101" width="16.28515625" customWidth="1"/>
    <col min="102" max="102" width="20.28515625" customWidth="1"/>
    <col min="103" max="103" width="20.42578125" customWidth="1"/>
    <col min="104" max="104" width="20.28515625" customWidth="1"/>
    <col min="105" max="105" width="19.28515625" customWidth="1"/>
    <col min="106" max="107" width="20.28515625" customWidth="1"/>
    <col min="108" max="108" width="17.7109375" customWidth="1"/>
    <col min="109" max="110" width="21.28515625" customWidth="1"/>
    <col min="111" max="112" width="19.28515625" customWidth="1"/>
    <col min="113" max="113" width="15.85546875" customWidth="1"/>
    <col min="114" max="114" width="16.7109375" customWidth="1"/>
    <col min="115" max="115" width="17.85546875" customWidth="1"/>
    <col min="116" max="116" width="17.28515625" customWidth="1"/>
    <col min="117" max="117" width="17.7109375" customWidth="1"/>
    <col min="118" max="118" width="18.5703125" customWidth="1"/>
    <col min="119" max="119" width="19.28515625" customWidth="1"/>
    <col min="120" max="120" width="20.42578125" customWidth="1"/>
    <col min="121" max="121" width="17.85546875" customWidth="1"/>
    <col min="122" max="122" width="15.7109375" customWidth="1"/>
    <col min="123" max="123" width="17.85546875" customWidth="1"/>
    <col min="124" max="124" width="14.7109375" customWidth="1"/>
    <col min="125" max="125" width="22.7109375" customWidth="1"/>
    <col min="126" max="126" width="24.28515625" customWidth="1"/>
    <col min="127" max="127" width="21.5703125" customWidth="1"/>
    <col min="128" max="128" width="22.7109375" customWidth="1"/>
    <col min="129" max="129" width="24.28515625" customWidth="1"/>
    <col min="130" max="130" width="22.7109375" customWidth="1"/>
    <col min="131" max="131" width="24.28515625" customWidth="1"/>
    <col min="132" max="132" width="22.7109375" customWidth="1"/>
    <col min="133" max="133" width="16.5703125" customWidth="1"/>
    <col min="134" max="134" width="15.5703125" customWidth="1"/>
    <col min="135" max="135" width="15.28515625" customWidth="1"/>
    <col min="136" max="136" width="14.28515625" customWidth="1"/>
    <col min="137" max="139" width="15.28515625" customWidth="1"/>
    <col min="140" max="140" width="23" customWidth="1"/>
    <col min="141" max="143" width="21.28515625" customWidth="1"/>
    <col min="144" max="144" width="21.5703125" customWidth="1"/>
    <col min="145" max="147" width="23" customWidth="1"/>
    <col min="148" max="148" width="20.28515625" customWidth="1"/>
    <col min="149" max="149" width="24.28515625" customWidth="1"/>
    <col min="150" max="151" width="17.85546875" customWidth="1"/>
    <col min="152" max="152" width="17" customWidth="1"/>
    <col min="153" max="153" width="15.140625" customWidth="1"/>
    <col min="154" max="154" width="23" customWidth="1"/>
    <col min="155" max="155" width="21.28515625" customWidth="1"/>
    <col min="156" max="156" width="20.28515625" customWidth="1"/>
    <col min="157" max="157" width="16.5703125" customWidth="1"/>
    <col min="158" max="158" width="14.140625" customWidth="1"/>
    <col min="159" max="159" width="17.85546875" customWidth="1"/>
    <col min="160" max="160" width="14.7109375" customWidth="1"/>
    <col min="161" max="161" width="14.140625" customWidth="1"/>
    <col min="162" max="162" width="14.7109375" customWidth="1"/>
    <col min="163" max="163" width="22.5703125" customWidth="1"/>
    <col min="164" max="164" width="18.85546875" customWidth="1"/>
    <col min="165" max="165" width="16.42578125" customWidth="1"/>
    <col min="166" max="166" width="15.85546875" customWidth="1"/>
    <col min="167" max="168" width="21.42578125" customWidth="1"/>
    <col min="169" max="172" width="22.5703125" customWidth="1"/>
    <col min="173" max="173" width="16.7109375" customWidth="1"/>
    <col min="174" max="174" width="21.42578125" customWidth="1"/>
    <col min="175" max="175" width="20.42578125" customWidth="1"/>
    <col min="176" max="176" width="22.5703125" customWidth="1"/>
    <col min="177" max="178" width="17.7109375" customWidth="1"/>
    <col min="179" max="179" width="19.28515625" customWidth="1"/>
    <col min="180" max="180" width="17.28515625" customWidth="1"/>
    <col min="181" max="181" width="19.28515625" customWidth="1"/>
    <col min="182" max="182" width="17.7109375" customWidth="1"/>
    <col min="183" max="184" width="19.28515625" customWidth="1"/>
    <col min="185" max="185" width="16.42578125" customWidth="1"/>
    <col min="186" max="186" width="20.28515625" customWidth="1"/>
    <col min="187" max="188" width="17.7109375" customWidth="1"/>
    <col min="189" max="189" width="16.5703125" customWidth="1"/>
    <col min="190" max="190" width="19.28515625" customWidth="1"/>
    <col min="191" max="191" width="17.28515625" customWidth="1"/>
    <col min="192" max="192" width="19.28515625" customWidth="1"/>
    <col min="193" max="196" width="20.28515625" customWidth="1"/>
    <col min="197" max="197" width="17.7109375" customWidth="1"/>
    <col min="198" max="199" width="20.28515625" customWidth="1"/>
    <col min="200" max="201" width="19.28515625" customWidth="1"/>
    <col min="202" max="202" width="17.7109375" customWidth="1"/>
    <col min="203" max="203" width="18.28515625" customWidth="1"/>
    <col min="204" max="204" width="19.28515625" customWidth="1"/>
    <col min="205" max="206" width="16.5703125" customWidth="1"/>
    <col min="207" max="207" width="16.85546875" customWidth="1"/>
    <col min="208" max="209" width="19.28515625" customWidth="1"/>
    <col min="210" max="210" width="20" customWidth="1"/>
    <col min="211" max="211" width="19.28515625" customWidth="1"/>
    <col min="212" max="212" width="16.5703125" customWidth="1"/>
    <col min="213" max="213" width="20" customWidth="1"/>
    <col min="214" max="214" width="17.28515625" customWidth="1"/>
    <col min="215" max="215" width="15" customWidth="1"/>
    <col min="216" max="216" width="19.28515625" customWidth="1"/>
    <col min="217" max="218" width="17.7109375" customWidth="1"/>
    <col min="219" max="219" width="18.42578125" customWidth="1"/>
    <col min="220" max="220" width="16" customWidth="1"/>
    <col min="221" max="221" width="19.28515625" customWidth="1"/>
    <col min="222" max="222" width="20.28515625" customWidth="1"/>
    <col min="223" max="223" width="14.28515625" customWidth="1"/>
    <col min="224" max="224" width="18.42578125" customWidth="1"/>
    <col min="225" max="225" width="17.7109375" customWidth="1"/>
    <col min="226" max="226" width="19.28515625" customWidth="1"/>
    <col min="227" max="227" width="18.42578125" customWidth="1"/>
    <col min="228" max="228" width="19.28515625" customWidth="1"/>
    <col min="229" max="229" width="20" customWidth="1"/>
    <col min="230" max="230" width="20.28515625" customWidth="1"/>
    <col min="231" max="231" width="19.28515625" customWidth="1"/>
    <col min="232" max="232" width="20.28515625" customWidth="1"/>
    <col min="233" max="236" width="19.28515625" customWidth="1"/>
    <col min="237" max="237" width="20.28515625" customWidth="1"/>
    <col min="238" max="239" width="16.5703125" customWidth="1"/>
    <col min="240" max="240" width="17.7109375" customWidth="1"/>
    <col min="241" max="241" width="16.5703125" customWidth="1"/>
    <col min="242" max="242" width="17.7109375" customWidth="1"/>
    <col min="243" max="243" width="16.5703125" customWidth="1"/>
    <col min="244" max="244" width="17.7109375" customWidth="1"/>
    <col min="245" max="245" width="19.28515625" customWidth="1"/>
    <col min="246" max="246" width="20.28515625" customWidth="1"/>
    <col min="247" max="247" width="19.28515625" customWidth="1"/>
    <col min="248" max="248" width="21.28515625" customWidth="1"/>
    <col min="249" max="249" width="20.28515625" customWidth="1"/>
    <col min="250" max="251" width="21.28515625" customWidth="1"/>
    <col min="252" max="252" width="20.28515625" customWidth="1"/>
    <col min="253" max="253" width="17" customWidth="1"/>
    <col min="254" max="254" width="15.5703125" customWidth="1"/>
    <col min="255" max="255" width="20.28515625" customWidth="1"/>
    <col min="256" max="256" width="23" customWidth="1"/>
    <col min="257" max="257" width="17" customWidth="1"/>
    <col min="258" max="258" width="21.28515625" customWidth="1"/>
    <col min="259" max="259" width="23" customWidth="1"/>
    <col min="260" max="260" width="15.42578125" customWidth="1"/>
    <col min="261" max="261" width="20.28515625" customWidth="1"/>
    <col min="262" max="262" width="16.140625" customWidth="1"/>
    <col min="263" max="263" width="17" customWidth="1"/>
    <col min="264" max="264" width="21.28515625" customWidth="1"/>
    <col min="265" max="265" width="19.28515625" customWidth="1"/>
    <col min="266" max="267" width="21.28515625" customWidth="1"/>
    <col min="268" max="268" width="19.28515625" customWidth="1"/>
    <col min="269" max="269" width="18.85546875" customWidth="1"/>
    <col min="270" max="270" width="21.28515625" customWidth="1"/>
    <col min="271" max="272" width="18.85546875" customWidth="1"/>
    <col min="273" max="273" width="20.42578125" customWidth="1"/>
    <col min="274" max="274" width="21.28515625" customWidth="1"/>
    <col min="275" max="275" width="20.42578125" customWidth="1"/>
    <col min="276" max="276" width="14.28515625" customWidth="1"/>
    <col min="277" max="278" width="20.42578125" customWidth="1"/>
    <col min="279" max="279" width="21.28515625" customWidth="1"/>
    <col min="280" max="280" width="21.42578125" customWidth="1"/>
    <col min="281" max="281" width="18.85546875" customWidth="1"/>
    <col min="282" max="282" width="21.28515625" customWidth="1"/>
    <col min="283" max="283" width="17.85546875" customWidth="1"/>
    <col min="284" max="284" width="20.42578125" customWidth="1"/>
    <col min="285" max="285" width="18.5703125" customWidth="1"/>
    <col min="286" max="286" width="20.42578125" customWidth="1"/>
    <col min="287" max="290" width="21.42578125" customWidth="1"/>
    <col min="291" max="291" width="18.85546875" customWidth="1"/>
    <col min="292" max="293" width="21.42578125" customWidth="1"/>
    <col min="294" max="294" width="20.42578125" customWidth="1"/>
    <col min="295" max="296" width="21.28515625" customWidth="1"/>
    <col min="297" max="297" width="19.28515625" customWidth="1"/>
    <col min="298" max="298" width="20.42578125" customWidth="1"/>
    <col min="299" max="300" width="19.28515625" customWidth="1"/>
    <col min="301" max="301" width="21.28515625" customWidth="1"/>
    <col min="302" max="303" width="20.42578125" customWidth="1"/>
    <col min="304" max="304" width="21.140625" customWidth="1"/>
    <col min="305" max="305" width="20.42578125" customWidth="1"/>
    <col min="306" max="306" width="17.85546875" customWidth="1"/>
    <col min="307" max="307" width="21.140625" customWidth="1"/>
    <col min="308" max="308" width="20.28515625" customWidth="1"/>
    <col min="309" max="309" width="19.28515625" customWidth="1"/>
    <col min="310" max="310" width="20.42578125" customWidth="1"/>
    <col min="311" max="311" width="19.28515625" customWidth="1"/>
    <col min="312" max="312" width="18.85546875" customWidth="1"/>
    <col min="313" max="313" width="19.5703125" customWidth="1"/>
    <col min="314" max="314" width="17.7109375" customWidth="1"/>
    <col min="315" max="315" width="20.42578125" customWidth="1"/>
    <col min="316" max="316" width="21.42578125" customWidth="1"/>
    <col min="317" max="317" width="21.28515625" customWidth="1"/>
    <col min="318" max="318" width="19.5703125" customWidth="1"/>
    <col min="319" max="319" width="20.28515625" customWidth="1"/>
    <col min="320" max="320" width="21.28515625" customWidth="1"/>
    <col min="321" max="321" width="19.5703125" customWidth="1"/>
    <col min="322" max="322" width="20.42578125" customWidth="1"/>
    <col min="323" max="323" width="21.140625" customWidth="1"/>
    <col min="324" max="324" width="21.42578125" customWidth="1"/>
    <col min="325" max="325" width="20.42578125" customWidth="1"/>
    <col min="326" max="326" width="21.42578125" customWidth="1"/>
    <col min="327" max="328" width="20.42578125" customWidth="1"/>
    <col min="329" max="329" width="21.42578125" customWidth="1"/>
    <col min="330" max="332" width="20.42578125" customWidth="1"/>
    <col min="333" max="333" width="21.42578125" customWidth="1"/>
    <col min="334" max="334" width="20.42578125" customWidth="1"/>
    <col min="335" max="335" width="22.5703125" customWidth="1"/>
    <col min="336" max="336" width="21.42578125" customWidth="1"/>
    <col min="337" max="338" width="22.5703125" customWidth="1"/>
    <col min="339" max="339" width="21.42578125" customWidth="1"/>
    <col min="340" max="340" width="18.42578125" customWidth="1"/>
    <col min="341" max="341" width="16.7109375" customWidth="1"/>
    <col min="342" max="342" width="21.42578125" customWidth="1"/>
    <col min="343" max="343" width="24.140625" customWidth="1"/>
    <col min="344" max="344" width="16.85546875" customWidth="1"/>
    <col min="345" max="345" width="22.5703125" customWidth="1"/>
    <col min="346" max="346" width="24.140625" customWidth="1"/>
    <col min="347" max="347" width="19.28515625" customWidth="1"/>
    <col min="348" max="348" width="21.42578125" customWidth="1"/>
    <col min="349" max="349" width="17.28515625" customWidth="1"/>
    <col min="350" max="350" width="15.7109375" customWidth="1"/>
    <col min="351" max="351" width="22.5703125" customWidth="1"/>
    <col min="352" max="352" width="20.42578125" customWidth="1"/>
    <col min="353" max="354" width="22.5703125" customWidth="1"/>
    <col min="355" max="355" width="20.42578125" customWidth="1"/>
    <col min="356" max="356" width="17.7109375" customWidth="1"/>
    <col min="357" max="357" width="22.5703125" customWidth="1"/>
    <col min="358" max="360" width="17.7109375" customWidth="1"/>
    <col min="361" max="361" width="22.5703125" customWidth="1"/>
    <col min="362" max="362" width="17.7109375" customWidth="1"/>
    <col min="363" max="363" width="16.5703125" customWidth="1"/>
    <col min="364" max="364" width="17.140625" customWidth="1"/>
    <col min="365" max="365" width="19.28515625" customWidth="1"/>
    <col min="366" max="367" width="22.5703125" customWidth="1"/>
    <col min="368" max="368" width="17.7109375" customWidth="1"/>
    <col min="369" max="369" width="22.5703125" customWidth="1"/>
    <col min="370" max="371" width="21.28515625" customWidth="1"/>
    <col min="372" max="372" width="16.5703125" customWidth="1"/>
    <col min="373" max="373" width="17.7109375" customWidth="1"/>
    <col min="374" max="374" width="21.28515625" customWidth="1"/>
    <col min="375" max="375" width="15.42578125" customWidth="1"/>
    <col min="376" max="376" width="17.85546875" customWidth="1"/>
    <col min="377" max="377" width="20.42578125" customWidth="1"/>
    <col min="378" max="378" width="20.28515625" customWidth="1"/>
    <col min="379" max="379" width="21.42578125" customWidth="1"/>
    <col min="380" max="380" width="22.5703125" customWidth="1"/>
    <col min="381" max="381" width="15.7109375" customWidth="1"/>
    <col min="382" max="383" width="22.5703125" customWidth="1"/>
    <col min="384" max="384" width="21.28515625" customWidth="1"/>
    <col min="385" max="385" width="20.28515625" customWidth="1"/>
    <col min="386" max="386" width="21.28515625" customWidth="1"/>
    <col min="387" max="387" width="23" customWidth="1"/>
    <col min="388" max="388" width="22.5703125" customWidth="1"/>
    <col min="389" max="389" width="21.28515625" customWidth="1"/>
    <col min="390" max="390" width="23" customWidth="1"/>
    <col min="391" max="391" width="21.42578125" customWidth="1"/>
    <col min="392" max="392" width="21.28515625" customWidth="1"/>
    <col min="393" max="394" width="20.28515625" customWidth="1"/>
    <col min="395" max="395" width="21.42578125" customWidth="1"/>
    <col min="396" max="397" width="21.28515625" customWidth="1"/>
    <col min="398" max="398" width="20.42578125" customWidth="1"/>
    <col min="399" max="400" width="20.28515625" customWidth="1"/>
    <col min="401" max="402" width="18.85546875" customWidth="1"/>
    <col min="403" max="403" width="18.5703125" customWidth="1"/>
    <col min="404" max="404" width="22.5703125" customWidth="1"/>
    <col min="405" max="405" width="19.5703125" customWidth="1"/>
    <col min="406" max="406" width="21.42578125" customWidth="1"/>
    <col min="407" max="407" width="22.5703125" customWidth="1"/>
    <col min="408" max="410" width="20.28515625" customWidth="1"/>
    <col min="411" max="411" width="19.28515625" customWidth="1"/>
    <col min="412" max="412" width="20.28515625" customWidth="1"/>
    <col min="413" max="413" width="21.140625" customWidth="1"/>
    <col min="414" max="414" width="20.42578125" customWidth="1"/>
    <col min="415" max="415" width="21.28515625" customWidth="1"/>
    <col min="416" max="416" width="20.42578125" customWidth="1"/>
    <col min="417" max="417" width="17.85546875" customWidth="1"/>
    <col min="418" max="418" width="21.28515625" customWidth="1"/>
    <col min="419" max="419" width="19.28515625" customWidth="1"/>
    <col min="420" max="421" width="20.42578125" customWidth="1"/>
    <col min="422" max="422" width="21.42578125" customWidth="1"/>
    <col min="423" max="423" width="20.28515625" customWidth="1"/>
    <col min="424" max="424" width="20.42578125" customWidth="1"/>
    <col min="425" max="425" width="19.28515625" customWidth="1"/>
    <col min="426" max="426" width="15.85546875" customWidth="1"/>
    <col min="427" max="427" width="21.28515625" customWidth="1"/>
    <col min="428" max="428" width="19.28515625" customWidth="1"/>
    <col min="429" max="429" width="20.28515625" customWidth="1"/>
    <col min="430" max="430" width="20.42578125" customWidth="1"/>
    <col min="431" max="431" width="17.85546875" customWidth="1"/>
    <col min="432" max="432" width="16.5703125" customWidth="1"/>
    <col min="433" max="433" width="20.28515625" customWidth="1"/>
    <col min="434" max="434" width="20.42578125" customWidth="1"/>
    <col min="435" max="435" width="21.42578125" customWidth="1"/>
    <col min="436" max="436" width="18.5703125" customWidth="1"/>
    <col min="437" max="437" width="17.7109375" customWidth="1"/>
    <col min="438" max="438" width="17.85546875" customWidth="1"/>
    <col min="439" max="439" width="20.42578125" customWidth="1"/>
    <col min="440" max="440" width="18.5703125" customWidth="1"/>
    <col min="441" max="441" width="20.42578125" customWidth="1"/>
    <col min="442" max="442" width="18.85546875" customWidth="1"/>
    <col min="443" max="443" width="19.28515625" customWidth="1"/>
    <col min="444" max="444" width="16.5703125" customWidth="1"/>
    <col min="445" max="446" width="18.85546875" customWidth="1"/>
    <col min="447" max="447" width="19.28515625" customWidth="1"/>
    <col min="448" max="448" width="18.140625" customWidth="1"/>
    <col min="449" max="449" width="19.28515625" customWidth="1"/>
    <col min="450" max="451" width="17.85546875" customWidth="1"/>
    <col min="452" max="452" width="20.42578125" customWidth="1"/>
    <col min="453" max="453" width="19.28515625" customWidth="1"/>
    <col min="454" max="454" width="16.7109375" customWidth="1"/>
    <col min="455" max="455" width="18.85546875" customWidth="1"/>
    <col min="456" max="456" width="16.5703125" customWidth="1"/>
    <col min="457" max="457" width="19.28515625" customWidth="1"/>
    <col min="458" max="458" width="16.5703125" customWidth="1"/>
    <col min="459" max="459" width="17.7109375" customWidth="1"/>
    <col min="460" max="460" width="15.5703125" customWidth="1"/>
    <col min="461" max="461" width="16.5703125" customWidth="1"/>
    <col min="462" max="462" width="15.5703125" customWidth="1"/>
    <col min="463" max="463" width="14.28515625" customWidth="1"/>
    <col min="464" max="464" width="16" customWidth="1"/>
    <col min="465" max="465" width="19.28515625" customWidth="1"/>
    <col min="466" max="466" width="16.5703125" customWidth="1"/>
    <col min="467" max="467" width="21.28515625" customWidth="1"/>
    <col min="468" max="469" width="22.5703125" customWidth="1"/>
    <col min="470" max="470" width="17.85546875" customWidth="1"/>
    <col min="471" max="471" width="19.28515625" customWidth="1"/>
    <col min="472" max="472" width="22.5703125" customWidth="1"/>
    <col min="473" max="473" width="20.28515625" customWidth="1"/>
    <col min="474" max="474" width="19.28515625" customWidth="1"/>
    <col min="475" max="475" width="20.42578125" customWidth="1"/>
    <col min="476" max="476" width="21.42578125" customWidth="1"/>
    <col min="477" max="477" width="20.28515625" customWidth="1"/>
    <col min="478" max="478" width="17.7109375" customWidth="1"/>
    <col min="479" max="479" width="20.28515625" customWidth="1"/>
    <col min="480" max="480" width="19.28515625" customWidth="1"/>
    <col min="481" max="482" width="22.5703125" customWidth="1"/>
    <col min="483" max="483" width="21.42578125" customWidth="1"/>
    <col min="484" max="484" width="22.5703125" customWidth="1"/>
    <col min="485" max="485" width="24.140625" customWidth="1"/>
    <col min="486" max="486" width="21.42578125" customWidth="1"/>
    <col min="487" max="487" width="22.5703125" customWidth="1"/>
    <col min="488" max="488" width="24.140625" customWidth="1"/>
    <col min="489" max="489" width="21.42578125" customWidth="1"/>
    <col min="490" max="490" width="22.5703125" customWidth="1"/>
    <col min="491" max="492" width="21.42578125" customWidth="1"/>
    <col min="493" max="495" width="22.5703125" customWidth="1"/>
    <col min="496" max="498" width="21.42578125" customWidth="1"/>
    <col min="499" max="500" width="19.28515625" customWidth="1"/>
    <col min="501" max="501" width="17.28515625" customWidth="1"/>
    <col min="502" max="502" width="19.28515625" customWidth="1"/>
    <col min="503" max="505" width="20.28515625" customWidth="1"/>
    <col min="506" max="508" width="21.42578125" customWidth="1"/>
    <col min="509" max="509" width="20.42578125" customWidth="1"/>
    <col min="510" max="510" width="21.42578125" customWidth="1"/>
    <col min="511" max="511" width="16.5703125" customWidth="1"/>
    <col min="512" max="512" width="19.28515625" customWidth="1"/>
    <col min="513" max="513" width="22.5703125" customWidth="1"/>
    <col min="514" max="515" width="19.28515625" customWidth="1"/>
    <col min="516" max="516" width="22.5703125" customWidth="1"/>
    <col min="517" max="517" width="20.42578125" customWidth="1"/>
    <col min="518" max="518" width="18.85546875" customWidth="1"/>
    <col min="519" max="519" width="20.42578125" customWidth="1"/>
    <col min="520" max="520" width="19.28515625" customWidth="1"/>
    <col min="521" max="521" width="21.42578125" customWidth="1"/>
    <col min="522" max="522" width="15.42578125" customWidth="1"/>
    <col min="523" max="523" width="20.42578125" customWidth="1"/>
    <col min="524" max="524" width="17.7109375" customWidth="1"/>
    <col min="525" max="525" width="18.85546875" customWidth="1"/>
    <col min="526" max="526" width="20.42578125" customWidth="1"/>
    <col min="527" max="527" width="20.28515625" customWidth="1"/>
    <col min="528" max="528" width="20.42578125" customWidth="1"/>
    <col min="529" max="529" width="16.7109375" customWidth="1"/>
    <col min="530" max="532" width="17.85546875" customWidth="1"/>
    <col min="533" max="533" width="15.140625" customWidth="1"/>
    <col min="534" max="534" width="22.5703125" customWidth="1"/>
    <col min="535" max="535" width="18.85546875" customWidth="1"/>
    <col min="536" max="536" width="20.42578125" customWidth="1"/>
    <col min="537" max="537" width="15.5703125" customWidth="1"/>
    <col min="538" max="538" width="17.85546875" customWidth="1"/>
    <col min="539" max="539" width="21.28515625" customWidth="1"/>
    <col min="540" max="540" width="20.42578125" customWidth="1"/>
    <col min="541" max="541" width="18.5703125" customWidth="1"/>
    <col min="542" max="542" width="20.42578125" customWidth="1"/>
    <col min="543" max="545" width="21.42578125" customWidth="1"/>
    <col min="546" max="546" width="20.28515625" customWidth="1"/>
    <col min="547" max="547" width="20.42578125" customWidth="1"/>
    <col min="548" max="548" width="19.28515625" customWidth="1"/>
    <col min="549" max="550" width="21.42578125" customWidth="1"/>
    <col min="551" max="551" width="21.28515625" customWidth="1"/>
    <col min="552" max="552" width="19.28515625" customWidth="1"/>
    <col min="553" max="553" width="18.85546875" customWidth="1"/>
    <col min="554" max="555" width="17.7109375" customWidth="1"/>
    <col min="556" max="556" width="18.42578125" customWidth="1"/>
    <col min="557" max="557" width="20.28515625" customWidth="1"/>
    <col min="558" max="558" width="17.7109375" customWidth="1"/>
    <col min="559" max="559" width="16.5703125" customWidth="1"/>
    <col min="560" max="560" width="17.7109375" customWidth="1"/>
    <col min="561" max="562" width="17.85546875" customWidth="1"/>
    <col min="563" max="563" width="20.28515625" customWidth="1"/>
    <col min="564" max="564" width="21.42578125" customWidth="1"/>
    <col min="565" max="566" width="18.85546875" customWidth="1"/>
    <col min="567" max="567" width="17.28515625" customWidth="1"/>
    <col min="568" max="568" width="18.85546875" customWidth="1"/>
    <col min="569" max="569" width="20.28515625" customWidth="1"/>
    <col min="570" max="571" width="20.42578125" customWidth="1"/>
    <col min="572" max="572" width="18.85546875" customWidth="1"/>
    <col min="573" max="573" width="17.28515625" customWidth="1"/>
    <col min="574" max="574" width="19.5703125" customWidth="1"/>
    <col min="575" max="577" width="20.42578125" customWidth="1"/>
    <col min="578" max="579" width="17.7109375" customWidth="1"/>
    <col min="580" max="580" width="16.5703125" customWidth="1"/>
    <col min="581" max="581" width="20.28515625" customWidth="1"/>
    <col min="582" max="582" width="19.28515625" customWidth="1"/>
    <col min="583" max="583" width="16.5703125" customWidth="1"/>
    <col min="584" max="584" width="17.7109375" customWidth="1"/>
    <col min="585" max="586" width="17.85546875" customWidth="1"/>
    <col min="587" max="587" width="21.28515625" customWidth="1"/>
    <col min="588" max="588" width="19.28515625" customWidth="1"/>
    <col min="589" max="591" width="17.7109375" customWidth="1"/>
    <col min="592" max="592" width="16.5703125" customWidth="1"/>
    <col min="593" max="593" width="20.28515625" customWidth="1"/>
    <col min="594" max="599" width="19.28515625" customWidth="1"/>
    <col min="600" max="600" width="17.7109375" customWidth="1"/>
    <col min="601" max="601" width="16.5703125" customWidth="1"/>
    <col min="602" max="602" width="17.7109375" customWidth="1"/>
    <col min="603" max="604" width="16.5703125" customWidth="1"/>
    <col min="605" max="605" width="20.28515625" customWidth="1"/>
    <col min="606" max="610" width="19.28515625" customWidth="1"/>
    <col min="611" max="611" width="20.28515625" customWidth="1"/>
    <col min="612" max="612" width="17.7109375" customWidth="1"/>
    <col min="613" max="613" width="16.5703125" customWidth="1"/>
    <col min="614" max="614" width="17.7109375" customWidth="1"/>
    <col min="615" max="616" width="16.5703125" customWidth="1"/>
    <col min="617" max="617" width="21.28515625" customWidth="1"/>
    <col min="618" max="618" width="19.28515625" customWidth="1"/>
    <col min="619" max="620" width="17.7109375" customWidth="1"/>
    <col min="621" max="621" width="19.28515625" customWidth="1"/>
    <col min="622" max="622" width="16.5703125" customWidth="1"/>
    <col min="623" max="623" width="20.28515625" customWidth="1"/>
    <col min="624" max="624" width="17.7109375" customWidth="1"/>
    <col min="625" max="625" width="16.5703125" customWidth="1"/>
    <col min="626" max="627" width="17.7109375" customWidth="1"/>
    <col min="628" max="628" width="17.28515625" customWidth="1"/>
    <col min="629" max="629" width="21.28515625" customWidth="1"/>
    <col min="630" max="630" width="19.28515625" customWidth="1"/>
    <col min="631" max="631" width="17.7109375" customWidth="1"/>
    <col min="632" max="633" width="19.28515625" customWidth="1"/>
    <col min="634" max="634" width="18.42578125" customWidth="1"/>
    <col min="635" max="635" width="20.28515625" customWidth="1"/>
    <col min="636" max="636" width="17.7109375" customWidth="1"/>
    <col min="637" max="637" width="16.5703125" customWidth="1"/>
    <col min="638" max="639" width="17.7109375" customWidth="1"/>
    <col min="640" max="640" width="18.42578125" customWidth="1"/>
    <col min="641" max="641" width="21.28515625" customWidth="1"/>
    <col min="642" max="642" width="19.28515625" customWidth="1"/>
    <col min="643" max="643" width="17.7109375" customWidth="1"/>
    <col min="644" max="645" width="19.28515625" customWidth="1"/>
    <col min="646" max="646" width="20" customWidth="1"/>
    <col min="647" max="647" width="21.28515625" customWidth="1"/>
    <col min="648" max="648" width="19.28515625" customWidth="1"/>
    <col min="649" max="649" width="17.7109375" customWidth="1"/>
    <col min="650" max="650" width="19.28515625" customWidth="1"/>
    <col min="651" max="652" width="17.7109375" customWidth="1"/>
    <col min="653" max="653" width="23" customWidth="1"/>
    <col min="654" max="654" width="20.28515625" customWidth="1"/>
    <col min="655" max="655" width="19.28515625" customWidth="1"/>
    <col min="656" max="656" width="20.28515625" customWidth="1"/>
    <col min="657" max="658" width="19.28515625" customWidth="1"/>
    <col min="659" max="659" width="21.28515625" customWidth="1"/>
    <col min="660" max="660" width="20.28515625" customWidth="1"/>
    <col min="661" max="663" width="19.28515625" customWidth="1"/>
    <col min="664" max="664" width="17.7109375" customWidth="1"/>
    <col min="665" max="665" width="23" customWidth="1"/>
    <col min="666" max="666" width="20.28515625" customWidth="1"/>
    <col min="667" max="667" width="19.28515625" customWidth="1"/>
    <col min="668" max="669" width="20.28515625" customWidth="1"/>
    <col min="670" max="670" width="19.28515625" customWidth="1"/>
    <col min="671" max="671" width="21.28515625" customWidth="1"/>
    <col min="672" max="673" width="16.5703125" customWidth="1"/>
    <col min="674" max="674" width="11.85546875" customWidth="1"/>
    <col min="675" max="677" width="20.28515625" customWidth="1"/>
    <col min="678" max="678" width="19.28515625" customWidth="1"/>
    <col min="679" max="679" width="21.28515625" customWidth="1"/>
    <col min="680" max="681" width="19.28515625" customWidth="1"/>
    <col min="682" max="682" width="17.7109375" customWidth="1"/>
    <col min="683" max="683" width="20.28515625" customWidth="1"/>
    <col min="684" max="684" width="19.28515625" customWidth="1"/>
    <col min="685" max="686" width="17.7109375" customWidth="1"/>
    <col min="687" max="687" width="20.28515625" customWidth="1"/>
    <col min="688" max="689" width="19.28515625" customWidth="1"/>
    <col min="690" max="690" width="17.7109375" customWidth="1"/>
    <col min="691" max="691" width="20.28515625" customWidth="1"/>
    <col min="692" max="693" width="19.28515625" customWidth="1"/>
    <col min="694" max="694" width="17.7109375" customWidth="1"/>
    <col min="695" max="695" width="20.28515625" customWidth="1"/>
    <col min="696" max="697" width="19.28515625" customWidth="1"/>
    <col min="698" max="698" width="17.7109375" customWidth="1"/>
    <col min="699" max="699" width="20.28515625" customWidth="1"/>
    <col min="700" max="701" width="17.7109375" customWidth="1"/>
    <col min="702" max="702" width="16.5703125" customWidth="1"/>
    <col min="703" max="703" width="21.28515625" customWidth="1"/>
    <col min="704" max="706" width="19.28515625" customWidth="1"/>
    <col min="707" max="707" width="21.28515625" customWidth="1"/>
    <col min="708" max="708" width="20.28515625" customWidth="1"/>
    <col min="709" max="710" width="19.28515625" customWidth="1"/>
    <col min="711" max="711" width="20.28515625" customWidth="1"/>
    <col min="712" max="713" width="19.28515625" customWidth="1"/>
    <col min="714" max="714" width="17.7109375" customWidth="1"/>
    <col min="715" max="715" width="23" customWidth="1"/>
    <col min="716" max="717" width="20.28515625" customWidth="1"/>
    <col min="718" max="718" width="19.28515625" customWidth="1"/>
    <col min="719" max="719" width="21.28515625" customWidth="1"/>
    <col min="720" max="721" width="20.28515625" customWidth="1"/>
    <col min="722" max="722" width="19.28515625" customWidth="1"/>
    <col min="723" max="723" width="23" customWidth="1"/>
    <col min="724" max="724" width="21.28515625" customWidth="1"/>
    <col min="725" max="727" width="20.28515625" customWidth="1"/>
    <col min="728" max="728" width="15.5703125" customWidth="1"/>
    <col min="729" max="729" width="21.28515625" customWidth="1"/>
    <col min="730" max="730" width="19.28515625" customWidth="1"/>
    <col min="731" max="731" width="17.7109375" customWidth="1"/>
    <col min="732" max="732" width="23" customWidth="1"/>
    <col min="733" max="733" width="21.28515625" customWidth="1"/>
    <col min="734" max="734" width="19.28515625" customWidth="1"/>
    <col min="735" max="736" width="21.28515625" customWidth="1"/>
    <col min="737" max="737" width="19.28515625" customWidth="1"/>
    <col min="738" max="738" width="23" customWidth="1"/>
    <col min="739" max="739" width="21.28515625" customWidth="1"/>
    <col min="740" max="741" width="19.28515625" customWidth="1"/>
    <col min="742" max="742" width="20.28515625" customWidth="1"/>
    <col min="743" max="744" width="19.28515625" customWidth="1"/>
    <col min="745" max="745" width="17.7109375" customWidth="1"/>
    <col min="746" max="746" width="20.28515625" customWidth="1"/>
    <col min="747" max="747" width="19.28515625" customWidth="1"/>
    <col min="748" max="749" width="17.7109375" customWidth="1"/>
    <col min="750" max="750" width="20.28515625" customWidth="1"/>
    <col min="751" max="751" width="19.28515625" customWidth="1"/>
    <col min="752" max="753" width="17.7109375" customWidth="1"/>
    <col min="754" max="754" width="21.28515625" customWidth="1"/>
    <col min="755" max="755" width="19.28515625" customWidth="1"/>
    <col min="756" max="757" width="17.7109375" customWidth="1"/>
    <col min="758" max="758" width="21.28515625" customWidth="1"/>
    <col min="759" max="759" width="19.28515625" customWidth="1"/>
    <col min="760" max="761" width="17.7109375" customWidth="1"/>
    <col min="762" max="762" width="21.28515625" customWidth="1"/>
    <col min="763" max="763" width="19.28515625" customWidth="1"/>
    <col min="764" max="764" width="17.7109375" customWidth="1"/>
    <col min="765" max="765" width="16.5703125" customWidth="1"/>
    <col min="766" max="766" width="20.28515625" customWidth="1"/>
    <col min="767" max="767" width="19.28515625" customWidth="1"/>
    <col min="768" max="768" width="17.7109375" customWidth="1"/>
    <col min="769" max="769" width="16.5703125" customWidth="1"/>
    <col min="770" max="770" width="20.28515625" customWidth="1"/>
    <col min="771" max="772" width="19.28515625" customWidth="1"/>
    <col min="773" max="773" width="16.5703125" customWidth="1"/>
    <col min="774" max="774" width="20.28515625" customWidth="1"/>
    <col min="775" max="776" width="19.28515625" customWidth="1"/>
    <col min="777" max="777" width="16.5703125" customWidth="1"/>
    <col min="778" max="778" width="20.28515625" customWidth="1"/>
    <col min="779" max="779" width="19.28515625" customWidth="1"/>
    <col min="780" max="780" width="17.7109375" customWidth="1"/>
    <col min="781" max="781" width="16.5703125" customWidth="1"/>
    <col min="782" max="782" width="20.28515625" customWidth="1"/>
    <col min="783" max="783" width="19.28515625" customWidth="1"/>
    <col min="784" max="784" width="17.7109375" customWidth="1"/>
    <col min="785" max="785" width="16.5703125" customWidth="1"/>
    <col min="786" max="786" width="21.28515625" customWidth="1"/>
    <col min="787" max="787" width="19.28515625" customWidth="1"/>
    <col min="788" max="788" width="16.5703125" customWidth="1"/>
    <col min="789" max="789" width="15.5703125" customWidth="1"/>
    <col min="790" max="790" width="21.28515625" customWidth="1"/>
    <col min="791" max="791" width="19.28515625" customWidth="1"/>
    <col min="792" max="792" width="17.7109375" customWidth="1"/>
    <col min="793" max="793" width="16.5703125" customWidth="1"/>
    <col min="794" max="794" width="21.28515625" customWidth="1"/>
    <col min="795" max="796" width="17.7109375" customWidth="1"/>
    <col min="797" max="797" width="19.28515625" customWidth="1"/>
    <col min="798" max="798" width="23" customWidth="1"/>
    <col min="799" max="800" width="20.28515625" customWidth="1"/>
    <col min="801" max="801" width="19.28515625" customWidth="1"/>
    <col min="802" max="803" width="17.7109375" customWidth="1"/>
    <col min="804" max="804" width="19.28515625" customWidth="1"/>
    <col min="805" max="806" width="17.7109375" customWidth="1"/>
    <col min="807" max="807" width="20.28515625" customWidth="1"/>
    <col min="808" max="808" width="19.28515625" customWidth="1"/>
    <col min="809" max="809" width="14" customWidth="1"/>
    <col min="810" max="810" width="19.28515625" customWidth="1"/>
    <col min="811" max="811" width="16.5703125" customWidth="1"/>
    <col min="812" max="813" width="19.28515625" customWidth="1"/>
    <col min="814" max="814" width="14" customWidth="1"/>
    <col min="815" max="815" width="20.28515625" customWidth="1"/>
    <col min="816" max="816" width="17.7109375" customWidth="1"/>
    <col min="817" max="817" width="19.28515625" customWidth="1"/>
    <col min="818" max="818" width="14" customWidth="1"/>
    <col min="819" max="819" width="19.28515625" customWidth="1"/>
    <col min="820" max="820" width="16.5703125" customWidth="1"/>
    <col min="821" max="821" width="19.28515625" customWidth="1"/>
    <col min="822" max="822" width="11.85546875" customWidth="1"/>
    <col min="823" max="823" width="20.28515625" customWidth="1"/>
    <col min="824" max="824" width="17.7109375" customWidth="1"/>
    <col min="825" max="825" width="19.28515625" customWidth="1"/>
    <col min="826" max="826" width="14" customWidth="1"/>
    <col min="827" max="828" width="20.28515625" customWidth="1"/>
    <col min="829" max="830" width="21.28515625" customWidth="1"/>
    <col min="831" max="831" width="20.28515625" customWidth="1"/>
    <col min="832" max="833" width="21.28515625" customWidth="1"/>
    <col min="834" max="834" width="20.28515625" customWidth="1"/>
    <col min="835" max="837" width="21.28515625" customWidth="1"/>
    <col min="838" max="838" width="23" customWidth="1"/>
    <col min="839" max="839" width="21.28515625" customWidth="1"/>
    <col min="840" max="840" width="19.28515625" customWidth="1"/>
    <col min="841" max="841" width="20.28515625" customWidth="1"/>
    <col min="842" max="843" width="19.28515625" customWidth="1"/>
    <col min="844" max="844" width="20.28515625" customWidth="1"/>
    <col min="845" max="845" width="19.28515625" customWidth="1"/>
    <col min="846" max="846" width="20.28515625" customWidth="1"/>
    <col min="847" max="847" width="19.28515625" customWidth="1"/>
    <col min="848" max="849" width="17.7109375" customWidth="1"/>
    <col min="850" max="850" width="14" customWidth="1"/>
    <col min="851" max="852" width="17.7109375" customWidth="1"/>
    <col min="853" max="853" width="11.85546875" customWidth="1"/>
    <col min="854" max="854" width="17.7109375" customWidth="1"/>
    <col min="855" max="855" width="21.28515625" customWidth="1"/>
    <col min="856" max="860" width="20.28515625" customWidth="1"/>
    <col min="861" max="861" width="16.5703125" customWidth="1"/>
    <col min="862" max="862" width="19.28515625" customWidth="1"/>
    <col min="863" max="863" width="16.5703125" customWidth="1"/>
    <col min="864" max="864" width="21.28515625" customWidth="1"/>
    <col min="865" max="865" width="20.28515625" customWidth="1"/>
    <col min="866" max="866" width="21.28515625" customWidth="1"/>
    <col min="867" max="867" width="17.7109375" customWidth="1"/>
    <col min="868" max="868" width="20.28515625" customWidth="1"/>
    <col min="869" max="869" width="17.7109375" customWidth="1"/>
    <col min="870" max="870" width="12.85546875" customWidth="1"/>
    <col min="871" max="871" width="14" customWidth="1"/>
    <col min="872" max="873" width="12.85546875" customWidth="1"/>
    <col min="874" max="874" width="14" customWidth="1"/>
    <col min="875" max="875" width="15.5703125" customWidth="1"/>
    <col min="876" max="877" width="16.5703125" customWidth="1"/>
    <col min="878" max="878" width="14.42578125" customWidth="1"/>
    <col min="879" max="882" width="13.42578125" customWidth="1"/>
    <col min="883" max="883" width="10.7109375" customWidth="1"/>
    <col min="884" max="885" width="11.7109375" customWidth="1"/>
    <col min="886" max="886" width="13.42578125" customWidth="1"/>
    <col min="887" max="887" width="11.7109375" customWidth="1"/>
    <col min="888" max="888" width="11.5703125" customWidth="1"/>
    <col min="889" max="889" width="12.5703125" customWidth="1"/>
    <col min="890" max="891" width="11.7109375" customWidth="1"/>
    <col min="892" max="892" width="13.42578125" customWidth="1"/>
    <col min="893" max="893" width="11.5703125" customWidth="1"/>
    <col min="894" max="894" width="10.7109375" customWidth="1"/>
    <col min="895" max="896" width="11.7109375" customWidth="1"/>
    <col min="897" max="898" width="13.42578125" customWidth="1"/>
    <col min="899" max="899" width="11.5703125" customWidth="1"/>
    <col min="900" max="900" width="11.7109375" customWidth="1"/>
    <col min="901" max="901" width="12.5703125" customWidth="1"/>
    <col min="902" max="903" width="11.7109375" customWidth="1"/>
    <col min="904" max="906" width="10.5703125" customWidth="1"/>
    <col min="907" max="907" width="11.7109375" customWidth="1"/>
    <col min="908" max="909" width="14.42578125" customWidth="1"/>
    <col min="910" max="910" width="13.42578125" customWidth="1"/>
    <col min="911" max="913" width="11.7109375" customWidth="1"/>
    <col min="914" max="916" width="10.7109375" customWidth="1"/>
    <col min="917" max="917" width="11.7109375" customWidth="1"/>
    <col min="918" max="918" width="10.5703125" customWidth="1"/>
    <col min="919" max="920" width="9.7109375" customWidth="1"/>
    <col min="921" max="921" width="10.5703125" customWidth="1"/>
    <col min="922" max="922" width="9.7109375" customWidth="1"/>
    <col min="923" max="923" width="11.7109375" customWidth="1"/>
    <col min="924" max="924" width="11.5703125" customWidth="1"/>
    <col min="925" max="928" width="10.7109375" customWidth="1"/>
    <col min="929" max="929" width="11.7109375" customWidth="1"/>
    <col min="930" max="932" width="10.7109375" customWidth="1"/>
    <col min="933" max="933" width="11.7109375" customWidth="1"/>
    <col min="934" max="934" width="10.7109375" customWidth="1"/>
    <col min="935" max="937" width="10.5703125" customWidth="1"/>
    <col min="938" max="938" width="10.7109375" customWidth="1"/>
    <col min="939" max="940" width="15.42578125" customWidth="1"/>
    <col min="941" max="944" width="13.42578125" customWidth="1"/>
    <col min="945" max="947" width="11.7109375" customWidth="1"/>
    <col min="948" max="948" width="13.42578125" customWidth="1"/>
    <col min="949" max="949" width="11.7109375" customWidth="1"/>
    <col min="950" max="952" width="10.7109375" customWidth="1"/>
    <col min="953" max="955" width="11.7109375" customWidth="1"/>
    <col min="956" max="956" width="10.7109375" customWidth="1"/>
    <col min="957" max="957" width="11.7109375" customWidth="1"/>
    <col min="958" max="958" width="10.7109375" customWidth="1"/>
    <col min="959" max="962" width="11.7109375" customWidth="1"/>
    <col min="963" max="963" width="10.7109375" customWidth="1"/>
    <col min="964" max="965" width="11.7109375" customWidth="1"/>
    <col min="966" max="966" width="9.7109375" customWidth="1"/>
    <col min="967" max="967" width="11.5703125" customWidth="1"/>
    <col min="968" max="968" width="10.5703125" customWidth="1"/>
    <col min="969" max="969" width="11.7109375" customWidth="1"/>
    <col min="970" max="970" width="14.42578125" customWidth="1"/>
    <col min="971" max="972" width="13.42578125" customWidth="1"/>
    <col min="973" max="975" width="11.7109375" customWidth="1"/>
    <col min="976" max="976" width="10.7109375" customWidth="1"/>
    <col min="977" max="978" width="11.5703125" customWidth="1"/>
    <col min="979" max="979" width="11.7109375" customWidth="1"/>
    <col min="980" max="980" width="10.5703125" customWidth="1"/>
    <col min="981" max="981" width="11.5703125" customWidth="1"/>
    <col min="982" max="983" width="10.7109375" customWidth="1"/>
    <col min="984" max="984" width="11.5703125" customWidth="1"/>
    <col min="985" max="985" width="11.7109375" customWidth="1"/>
    <col min="986" max="986" width="10.7109375" customWidth="1"/>
    <col min="987" max="987" width="10.5703125" customWidth="1"/>
    <col min="988" max="988" width="10.7109375" customWidth="1"/>
    <col min="989" max="990" width="11.5703125" customWidth="1"/>
    <col min="991" max="991" width="11.7109375" customWidth="1"/>
    <col min="992" max="994" width="10.7109375" customWidth="1"/>
    <col min="995" max="995" width="12.5703125" customWidth="1"/>
    <col min="996" max="996" width="13.7109375" customWidth="1"/>
    <col min="997" max="997" width="12.5703125" customWidth="1"/>
    <col min="998" max="998" width="13.7109375" customWidth="1"/>
    <col min="999" max="999" width="14.7109375" customWidth="1"/>
    <col min="1000" max="1000" width="12.5703125" customWidth="1"/>
    <col min="1001" max="1002" width="15.42578125" customWidth="1"/>
    <col min="1003" max="1003" width="14.42578125" customWidth="1"/>
    <col min="1004" max="1005" width="13.42578125" customWidth="1"/>
    <col min="1006" max="1006" width="13.7109375" customWidth="1"/>
    <col min="1007" max="1007" width="11.7109375" customWidth="1"/>
    <col min="1008" max="1008" width="12.5703125" customWidth="1"/>
    <col min="1009" max="1009" width="13.7109375" customWidth="1"/>
    <col min="1010" max="1010" width="13.42578125" customWidth="1"/>
    <col min="1011" max="1011" width="14.7109375" customWidth="1"/>
    <col min="1012" max="1012" width="13.7109375" customWidth="1"/>
    <col min="1013" max="1015" width="12.5703125" customWidth="1"/>
    <col min="1016" max="1016" width="13.42578125" customWidth="1"/>
    <col min="1017" max="1017" width="12.5703125" customWidth="1"/>
    <col min="1018" max="1018" width="13.7109375" customWidth="1"/>
    <col min="1019" max="1020" width="12.5703125" customWidth="1"/>
    <col min="1021" max="1021" width="14.7109375" customWidth="1"/>
    <col min="1022" max="1022" width="13.42578125" customWidth="1"/>
    <col min="1023" max="1024" width="13.7109375" customWidth="1"/>
    <col min="1025" max="1025" width="12.5703125" customWidth="1"/>
    <col min="1026" max="1026" width="13.42578125" customWidth="1"/>
    <col min="1027" max="1027" width="12.5703125" customWidth="1"/>
    <col min="1028" max="1028" width="13.7109375" customWidth="1"/>
    <col min="1029" max="1030" width="11.5703125" customWidth="1"/>
    <col min="1031" max="1031" width="13.7109375" customWidth="1"/>
    <col min="1032" max="1032" width="14.42578125" customWidth="1"/>
    <col min="1033" max="1033" width="14.7109375" customWidth="1"/>
    <col min="1034" max="1034" width="13.7109375" customWidth="1"/>
    <col min="1035" max="1035" width="12.5703125" customWidth="1"/>
    <col min="1036" max="1036" width="13.42578125" customWidth="1"/>
    <col min="1037" max="1037" width="12.5703125" customWidth="1"/>
    <col min="1038" max="1039" width="11.5703125" customWidth="1"/>
    <col min="1040" max="1042" width="12.5703125" customWidth="1"/>
    <col min="1043" max="1043" width="13.7109375" customWidth="1"/>
    <col min="1044" max="1045" width="12.5703125" customWidth="1"/>
    <col min="1046" max="1049" width="11.5703125" customWidth="1"/>
    <col min="1050" max="1050" width="12.5703125" customWidth="1"/>
    <col min="1051" max="1052" width="11.5703125" customWidth="1"/>
    <col min="1053" max="1053" width="12.5703125" customWidth="1"/>
    <col min="1054" max="1054" width="10.7109375" customWidth="1"/>
    <col min="1055" max="1055" width="13.7109375" customWidth="1"/>
    <col min="1056" max="1056" width="12.5703125" customWidth="1"/>
    <col min="1057" max="1061" width="11.5703125" customWidth="1"/>
    <col min="1062" max="1062" width="12.5703125" customWidth="1"/>
    <col min="1063" max="1064" width="15.42578125" customWidth="1"/>
    <col min="1065" max="1065" width="14.42578125" customWidth="1"/>
    <col min="1066" max="1068" width="13.42578125" customWidth="1"/>
    <col min="1069" max="1071" width="11.7109375" customWidth="1"/>
    <col min="1072" max="1072" width="13.42578125" customWidth="1"/>
    <col min="1073" max="1074" width="11.7109375" customWidth="1"/>
    <col min="1075" max="1075" width="12.5703125" customWidth="1"/>
    <col min="1076" max="1076" width="10.7109375" customWidth="1"/>
    <col min="1077" max="1077" width="12.5703125" customWidth="1"/>
    <col min="1078" max="1078" width="13.42578125" customWidth="1"/>
    <col min="1079" max="1079" width="11.7109375" customWidth="1"/>
    <col min="1080" max="1080" width="11.5703125" customWidth="1"/>
    <col min="1081" max="1083" width="11.7109375" customWidth="1"/>
    <col min="1084" max="1084" width="13.42578125" customWidth="1"/>
    <col min="1085" max="1086" width="11.7109375" customWidth="1"/>
    <col min="1087" max="1087" width="12.5703125" customWidth="1"/>
    <col min="1088" max="1088" width="13.42578125" customWidth="1"/>
    <col min="1089" max="1089" width="11.7109375" customWidth="1"/>
    <col min="1090" max="1091" width="11.5703125" customWidth="1"/>
    <col min="1092" max="1092" width="10.5703125" customWidth="1"/>
    <col min="1093" max="1093" width="11.7109375" customWidth="1"/>
    <col min="1094" max="1096" width="14.42578125" customWidth="1"/>
    <col min="1097" max="1099" width="13.42578125" customWidth="1"/>
    <col min="1100" max="1100" width="12.5703125" customWidth="1"/>
    <col min="1101" max="1102" width="11.7109375" customWidth="1"/>
    <col min="1103" max="1103" width="13.42578125" customWidth="1"/>
    <col min="1104" max="1104" width="10.7109375" customWidth="1"/>
    <col min="1105" max="1105" width="11.28515625" customWidth="1"/>
    <col min="1106" max="1107" width="10.7109375" customWidth="1"/>
    <col min="1108" max="1108" width="11.7109375" customWidth="1"/>
    <col min="1109" max="1109" width="13.42578125" customWidth="1"/>
    <col min="1110" max="1110" width="12.28515625" customWidth="1"/>
    <col min="1111" max="1111" width="10.7109375" customWidth="1"/>
    <col min="1112" max="1120" width="11.7109375" customWidth="1"/>
    <col min="1121" max="1121" width="10.7109375" customWidth="1"/>
    <col min="1122" max="1122" width="11.5703125" customWidth="1"/>
    <col min="1123" max="1123" width="9.5703125" customWidth="1"/>
    <col min="1124" max="1124" width="11.7109375" customWidth="1"/>
    <col min="1125" max="1126" width="17" customWidth="1"/>
    <col min="1127" max="1130" width="14.42578125" customWidth="1"/>
    <col min="1131" max="1133" width="13.42578125" customWidth="1"/>
    <col min="1134" max="1134" width="14.42578125" customWidth="1"/>
    <col min="1135" max="1135" width="13.42578125" customWidth="1"/>
    <col min="1136" max="1138" width="11.7109375" customWidth="1"/>
    <col min="1139" max="1139" width="13.42578125" customWidth="1"/>
    <col min="1140" max="1140" width="14.42578125" customWidth="1"/>
    <col min="1141" max="1142" width="11.7109375" customWidth="1"/>
    <col min="1143" max="1145" width="13.42578125" customWidth="1"/>
    <col min="1146" max="1146" width="14.42578125" customWidth="1"/>
    <col min="1147" max="1151" width="13.42578125" customWidth="1"/>
    <col min="1152" max="1152" width="10.7109375" customWidth="1"/>
    <col min="1153" max="1153" width="11.5703125" customWidth="1"/>
    <col min="1154" max="1154" width="11.28515625" customWidth="1"/>
    <col min="1155" max="1155" width="13.42578125" customWidth="1"/>
    <col min="1156" max="1157" width="15.42578125" customWidth="1"/>
    <col min="1158" max="1161" width="14.42578125" customWidth="1"/>
    <col min="1162" max="1165" width="13.42578125" customWidth="1"/>
    <col min="1166" max="1170" width="11.7109375" customWidth="1"/>
    <col min="1171" max="1171" width="13.42578125" customWidth="1"/>
    <col min="1172" max="1173" width="11.7109375" customWidth="1"/>
    <col min="1174" max="1182" width="13.42578125" customWidth="1"/>
    <col min="1183" max="1184" width="11.7109375" customWidth="1"/>
    <col min="1185" max="1185" width="10.7109375" customWidth="1"/>
    <col min="1186" max="1186" width="13.42578125" customWidth="1"/>
    <col min="1187" max="1188" width="17" customWidth="1"/>
    <col min="1189" max="1189" width="15.42578125" customWidth="1"/>
    <col min="1190" max="1192" width="14.42578125" customWidth="1"/>
    <col min="1193" max="1195" width="13.42578125" customWidth="1"/>
    <col min="1196" max="1196" width="14.42578125" customWidth="1"/>
    <col min="1197" max="1197" width="11.7109375" customWidth="1"/>
    <col min="1198" max="1198" width="13.42578125" customWidth="1"/>
    <col min="1199" max="1200" width="11.7109375" customWidth="1"/>
    <col min="1201" max="1201" width="13.42578125" customWidth="1"/>
    <col min="1202" max="1202" width="14.42578125" customWidth="1"/>
    <col min="1203" max="1203" width="13.42578125" customWidth="1"/>
    <col min="1204" max="1204" width="11.7109375" customWidth="1"/>
    <col min="1205" max="1206" width="13.42578125" customWidth="1"/>
    <col min="1207" max="1208" width="14.42578125" customWidth="1"/>
    <col min="1209" max="1213" width="13.42578125" customWidth="1"/>
    <col min="1214" max="1215" width="11.7109375" customWidth="1"/>
    <col min="1216" max="1216" width="11.5703125" customWidth="1"/>
    <col min="1217" max="1218" width="13.42578125" customWidth="1"/>
    <col min="1219" max="1219" width="11.7109375" customWidth="1"/>
    <col min="1220" max="1220" width="12.5703125" customWidth="1"/>
    <col min="1221" max="1221" width="14.42578125" customWidth="1"/>
    <col min="1222" max="1222" width="13.42578125" customWidth="1"/>
    <col min="1223" max="1223" width="11.7109375" customWidth="1"/>
    <col min="1224" max="1224" width="10.7109375" customWidth="1"/>
    <col min="1225" max="1225" width="14.42578125" customWidth="1"/>
    <col min="1226" max="1226" width="13.42578125" customWidth="1"/>
    <col min="1227" max="1227" width="11.7109375" customWidth="1"/>
    <col min="1228" max="1228" width="10.7109375" customWidth="1"/>
    <col min="1229" max="1229" width="15.42578125" customWidth="1"/>
    <col min="1230" max="1231" width="13.42578125" customWidth="1"/>
    <col min="1232" max="1232" width="11.5703125" customWidth="1"/>
    <col min="1233" max="1233" width="15.42578125" customWidth="1"/>
    <col min="1234" max="1234" width="13.42578125" customWidth="1"/>
    <col min="1235" max="1235" width="11.7109375" customWidth="1"/>
    <col min="1236" max="1236" width="10.7109375" customWidth="1"/>
    <col min="1237" max="1237" width="15.42578125" customWidth="1"/>
    <col min="1238" max="1238" width="13.42578125" customWidth="1"/>
    <col min="1239" max="1239" width="11.7109375" customWidth="1"/>
    <col min="1240" max="1240" width="10.7109375" customWidth="1"/>
    <col min="1241" max="1241" width="15.42578125" customWidth="1"/>
    <col min="1242" max="1244" width="13.7109375" customWidth="1"/>
    <col min="1245" max="1245" width="15.42578125" customWidth="1"/>
    <col min="1246" max="1246" width="13.42578125" customWidth="1"/>
    <col min="1247" max="1248" width="11.5703125" customWidth="1"/>
    <col min="1249" max="1249" width="15.42578125" customWidth="1"/>
    <col min="1250" max="1250" width="13.42578125" customWidth="1"/>
    <col min="1251" max="1252" width="13.7109375" customWidth="1"/>
    <col min="1253" max="1253" width="17" customWidth="1"/>
    <col min="1254" max="1254" width="14.42578125" customWidth="1"/>
    <col min="1255" max="1256" width="13.42578125" customWidth="1"/>
    <col min="1257" max="1257" width="14.42578125" customWidth="1"/>
    <col min="1258" max="1259" width="13.42578125" customWidth="1"/>
    <col min="1260" max="1260" width="12.5703125" customWidth="1"/>
    <col min="1261" max="1261" width="14.42578125" customWidth="1"/>
    <col min="1262" max="1262" width="13.42578125" customWidth="1"/>
    <col min="1263" max="1263" width="12.5703125" customWidth="1"/>
    <col min="1264" max="1264" width="11.7109375" customWidth="1"/>
    <col min="1265" max="1265" width="14.42578125" customWidth="1"/>
    <col min="1266" max="1266" width="13.7109375" customWidth="1"/>
    <col min="1267" max="1267" width="11.7109375" customWidth="1"/>
    <col min="1268" max="1268" width="13.42578125" customWidth="1"/>
    <col min="1269" max="1269" width="15.42578125" customWidth="1"/>
    <col min="1270" max="1270" width="13.42578125" customWidth="1"/>
    <col min="1271" max="1272" width="11.7109375" customWidth="1"/>
    <col min="1273" max="1273" width="15.42578125" customWidth="1"/>
    <col min="1274" max="1274" width="13.42578125" customWidth="1"/>
    <col min="1275" max="1275" width="12.5703125" customWidth="1"/>
    <col min="1276" max="1276" width="11.7109375" customWidth="1"/>
    <col min="1277" max="1277" width="15.42578125" customWidth="1"/>
    <col min="1278" max="1278" width="13.42578125" customWidth="1"/>
    <col min="1279" max="1279" width="12.5703125" customWidth="1"/>
    <col min="1280" max="1280" width="13.7109375" customWidth="1"/>
    <col min="1281" max="1283" width="11.7109375" customWidth="1"/>
    <col min="1284" max="1285" width="13.42578125" customWidth="1"/>
    <col min="1286" max="1286" width="9.5703125" customWidth="1"/>
    <col min="1287" max="1288" width="13.42578125" customWidth="1"/>
    <col min="1289" max="1290" width="9.42578125" customWidth="1"/>
    <col min="1291" max="1291" width="13.42578125" customWidth="1"/>
    <col min="1292" max="1292" width="14.42578125" customWidth="1"/>
    <col min="1293" max="1293" width="10.7109375" customWidth="1"/>
    <col min="1294" max="1294" width="13.42578125" customWidth="1"/>
    <col min="1295" max="1295" width="9.7109375" customWidth="1"/>
    <col min="1296" max="1296" width="13.28515625" customWidth="1"/>
    <col min="1297" max="1297" width="9.28515625" customWidth="1"/>
    <col min="1298" max="1298" width="13.28515625" customWidth="1"/>
    <col min="1299" max="1299" width="9.28515625" customWidth="1"/>
    <col min="1300" max="1300" width="14.28515625" customWidth="1"/>
    <col min="1301" max="1301" width="10.5703125" customWidth="1"/>
    <col min="1302" max="1302" width="13.28515625" customWidth="1"/>
    <col min="1303" max="1303" width="9.5703125" customWidth="1"/>
    <col min="1304" max="1305" width="14.28515625" customWidth="1"/>
    <col min="1306" max="1306" width="15.28515625" customWidth="1"/>
    <col min="1307" max="1307" width="14.28515625" customWidth="1"/>
    <col min="1308" max="1308" width="13.28515625" customWidth="1"/>
    <col min="1309" max="1310" width="15.28515625" customWidth="1"/>
    <col min="1311" max="1311" width="13.28515625" customWidth="1"/>
    <col min="1312" max="1313" width="15.28515625" customWidth="1"/>
    <col min="1314" max="1314" width="14.28515625" customWidth="1"/>
    <col min="1315" max="1315" width="16.85546875" customWidth="1"/>
    <col min="1316" max="1316" width="15.28515625" customWidth="1"/>
    <col min="1317" max="1317" width="13.28515625" customWidth="1"/>
    <col min="1318" max="1318" width="14.28515625" customWidth="1"/>
    <col min="1319" max="1320" width="13.28515625" customWidth="1"/>
    <col min="1321" max="1321" width="14.28515625" customWidth="1"/>
    <col min="1322" max="1323" width="13.28515625" customWidth="1"/>
    <col min="1324" max="1330" width="11.5703125" customWidth="1"/>
    <col min="1331" max="1336" width="14.28515625" customWidth="1"/>
    <col min="1337" max="1337" width="9.5703125" customWidth="1"/>
    <col min="1338" max="1338" width="10.5703125" customWidth="1"/>
    <col min="1339" max="1339" width="15.28515625" customWidth="1"/>
    <col min="1340" max="1340" width="14.28515625" customWidth="1"/>
    <col min="1341" max="1341" width="15.28515625" customWidth="1"/>
    <col min="1342" max="1342" width="11.5703125" customWidth="1"/>
    <col min="1343" max="1343" width="14.28515625" customWidth="1"/>
    <col min="1344" max="1344" width="11.5703125" customWidth="1"/>
    <col min="1345" max="1345" width="10.5703125" customWidth="1"/>
    <col min="1346" max="1352" width="9.28515625" customWidth="1"/>
    <col min="1353" max="1353" width="10.5703125" customWidth="1"/>
    <col min="1354" max="1354" width="9.28515625" customWidth="1"/>
    <col min="1355" max="1355" width="10.5703125" customWidth="1"/>
    <col min="1356" max="1358" width="9.28515625" customWidth="1"/>
  </cols>
  <sheetData>
    <row r="1" spans="1:1358">
      <c r="A1" s="122" t="s">
        <v>1595</v>
      </c>
      <c r="B1" t="s">
        <v>1596</v>
      </c>
      <c r="C1" t="s">
        <v>1597</v>
      </c>
      <c r="D1" t="s">
        <v>1598</v>
      </c>
      <c r="E1" t="s">
        <v>1599</v>
      </c>
      <c r="F1" t="s">
        <v>1600</v>
      </c>
      <c r="G1" t="s">
        <v>1601</v>
      </c>
      <c r="H1" t="s">
        <v>1602</v>
      </c>
      <c r="I1" t="s">
        <v>1603</v>
      </c>
      <c r="J1" t="s">
        <v>1604</v>
      </c>
      <c r="K1" t="s">
        <v>1605</v>
      </c>
      <c r="L1" t="s">
        <v>1606</v>
      </c>
      <c r="M1" t="s">
        <v>1607</v>
      </c>
      <c r="N1" t="s">
        <v>1608</v>
      </c>
      <c r="O1" t="s">
        <v>1609</v>
      </c>
      <c r="P1" t="s">
        <v>1610</v>
      </c>
      <c r="Q1" t="s">
        <v>1611</v>
      </c>
      <c r="R1" t="s">
        <v>1612</v>
      </c>
      <c r="S1" t="s">
        <v>1613</v>
      </c>
      <c r="T1" t="s">
        <v>1614</v>
      </c>
      <c r="U1" t="s">
        <v>1615</v>
      </c>
      <c r="V1" t="s">
        <v>1616</v>
      </c>
      <c r="W1" t="s">
        <v>1617</v>
      </c>
      <c r="X1" t="s">
        <v>1618</v>
      </c>
      <c r="Y1" t="s">
        <v>1619</v>
      </c>
      <c r="Z1" t="s">
        <v>1620</v>
      </c>
      <c r="AA1" t="s">
        <v>1621</v>
      </c>
      <c r="AB1" t="s">
        <v>1622</v>
      </c>
      <c r="AC1" t="s">
        <v>1623</v>
      </c>
      <c r="AD1" t="s">
        <v>1624</v>
      </c>
      <c r="AE1" t="s">
        <v>1625</v>
      </c>
      <c r="AF1" t="s">
        <v>1626</v>
      </c>
      <c r="AG1" t="s">
        <v>1627</v>
      </c>
      <c r="AH1" t="s">
        <v>1628</v>
      </c>
      <c r="AI1" t="s">
        <v>1629</v>
      </c>
      <c r="AJ1" t="s">
        <v>1630</v>
      </c>
      <c r="AK1" t="s">
        <v>1631</v>
      </c>
      <c r="AL1" t="s">
        <v>1632</v>
      </c>
      <c r="AM1" t="s">
        <v>1633</v>
      </c>
      <c r="AN1" t="s">
        <v>1634</v>
      </c>
      <c r="AO1" t="s">
        <v>1635</v>
      </c>
      <c r="AP1" t="s">
        <v>1636</v>
      </c>
      <c r="AQ1" t="s">
        <v>1637</v>
      </c>
      <c r="AR1" t="s">
        <v>1638</v>
      </c>
      <c r="AS1" t="s">
        <v>1639</v>
      </c>
      <c r="AT1" t="s">
        <v>1640</v>
      </c>
      <c r="AU1" t="s">
        <v>1641</v>
      </c>
      <c r="AV1" t="s">
        <v>1642</v>
      </c>
      <c r="AW1" t="s">
        <v>1643</v>
      </c>
      <c r="AX1" t="s">
        <v>1644</v>
      </c>
      <c r="AY1" t="s">
        <v>1645</v>
      </c>
      <c r="AZ1" t="s">
        <v>1646</v>
      </c>
      <c r="BA1" t="s">
        <v>1647</v>
      </c>
      <c r="BB1" t="s">
        <v>1648</v>
      </c>
      <c r="BC1" t="s">
        <v>1649</v>
      </c>
      <c r="BD1" t="s">
        <v>1650</v>
      </c>
      <c r="BE1" t="s">
        <v>1651</v>
      </c>
      <c r="BF1" t="s">
        <v>1652</v>
      </c>
      <c r="BG1" t="s">
        <v>1653</v>
      </c>
      <c r="BH1" t="s">
        <v>1654</v>
      </c>
      <c r="BI1" t="s">
        <v>1655</v>
      </c>
      <c r="BJ1" t="s">
        <v>1656</v>
      </c>
      <c r="BK1" t="s">
        <v>1657</v>
      </c>
      <c r="BL1" t="s">
        <v>1658</v>
      </c>
      <c r="BM1" t="s">
        <v>1659</v>
      </c>
      <c r="BN1" t="s">
        <v>1660</v>
      </c>
      <c r="BO1" t="s">
        <v>1661</v>
      </c>
      <c r="BP1" t="s">
        <v>1662</v>
      </c>
      <c r="BQ1" t="s">
        <v>1663</v>
      </c>
      <c r="BR1" t="s">
        <v>1664</v>
      </c>
      <c r="BS1" t="s">
        <v>1665</v>
      </c>
      <c r="BT1" t="s">
        <v>1666</v>
      </c>
      <c r="BU1" t="s">
        <v>1667</v>
      </c>
      <c r="BV1" t="s">
        <v>1668</v>
      </c>
      <c r="BW1" t="s">
        <v>1669</v>
      </c>
      <c r="BX1" t="s">
        <v>1670</v>
      </c>
      <c r="BY1" t="s">
        <v>1671</v>
      </c>
      <c r="BZ1" t="s">
        <v>1672</v>
      </c>
      <c r="CA1" t="s">
        <v>1673</v>
      </c>
      <c r="CB1" t="s">
        <v>1674</v>
      </c>
      <c r="CC1" t="s">
        <v>1675</v>
      </c>
      <c r="CD1" t="s">
        <v>1676</v>
      </c>
      <c r="CE1" t="s">
        <v>1677</v>
      </c>
      <c r="CF1" t="s">
        <v>1678</v>
      </c>
      <c r="CG1" t="s">
        <v>1679</v>
      </c>
      <c r="CH1" t="s">
        <v>1680</v>
      </c>
      <c r="CI1" t="s">
        <v>1681</v>
      </c>
      <c r="CJ1" t="s">
        <v>1682</v>
      </c>
      <c r="CK1" t="s">
        <v>1683</v>
      </c>
      <c r="CL1" t="s">
        <v>1684</v>
      </c>
      <c r="CM1" t="s">
        <v>1685</v>
      </c>
      <c r="CN1" t="s">
        <v>1686</v>
      </c>
      <c r="CO1" t="s">
        <v>1687</v>
      </c>
      <c r="CP1" t="s">
        <v>1688</v>
      </c>
      <c r="CQ1" t="s">
        <v>1689</v>
      </c>
      <c r="CR1" t="s">
        <v>1690</v>
      </c>
      <c r="CS1" t="s">
        <v>1691</v>
      </c>
      <c r="CT1" t="s">
        <v>1692</v>
      </c>
      <c r="CU1" t="s">
        <v>1693</v>
      </c>
      <c r="CV1" t="s">
        <v>1694</v>
      </c>
      <c r="CW1" t="s">
        <v>1695</v>
      </c>
      <c r="CX1" t="s">
        <v>1696</v>
      </c>
      <c r="CY1" t="s">
        <v>1697</v>
      </c>
      <c r="CZ1" t="s">
        <v>1698</v>
      </c>
      <c r="DA1" t="s">
        <v>1699</v>
      </c>
      <c r="DB1" t="s">
        <v>1700</v>
      </c>
      <c r="DC1" t="s">
        <v>1701</v>
      </c>
      <c r="DD1" t="s">
        <v>1702</v>
      </c>
      <c r="DE1" t="s">
        <v>1703</v>
      </c>
      <c r="DF1" t="s">
        <v>1704</v>
      </c>
      <c r="DG1" t="s">
        <v>1705</v>
      </c>
      <c r="DH1" t="s">
        <v>1706</v>
      </c>
      <c r="DI1" t="s">
        <v>1707</v>
      </c>
      <c r="DJ1" t="s">
        <v>1708</v>
      </c>
      <c r="DK1" t="s">
        <v>1709</v>
      </c>
      <c r="DL1" t="s">
        <v>1710</v>
      </c>
      <c r="DM1" t="s">
        <v>1711</v>
      </c>
      <c r="DN1" t="s">
        <v>1712</v>
      </c>
      <c r="DO1" t="s">
        <v>1713</v>
      </c>
      <c r="DP1" t="s">
        <v>1714</v>
      </c>
      <c r="DQ1" t="s">
        <v>1715</v>
      </c>
      <c r="DR1" t="s">
        <v>1716</v>
      </c>
      <c r="DS1" t="s">
        <v>1717</v>
      </c>
      <c r="DT1" t="s">
        <v>1718</v>
      </c>
      <c r="DU1" t="s">
        <v>1719</v>
      </c>
      <c r="DV1" t="s">
        <v>1720</v>
      </c>
      <c r="DW1" t="s">
        <v>1721</v>
      </c>
      <c r="DX1" t="s">
        <v>1722</v>
      </c>
      <c r="DY1" t="s">
        <v>1723</v>
      </c>
      <c r="DZ1" t="s">
        <v>1724</v>
      </c>
      <c r="EA1" t="s">
        <v>1725</v>
      </c>
      <c r="EB1" t="s">
        <v>1726</v>
      </c>
      <c r="EC1" t="s">
        <v>1727</v>
      </c>
      <c r="ED1" t="s">
        <v>1728</v>
      </c>
      <c r="EE1" t="s">
        <v>1729</v>
      </c>
      <c r="EF1" t="s">
        <v>1730</v>
      </c>
      <c r="EG1" t="s">
        <v>1731</v>
      </c>
      <c r="EH1" t="s">
        <v>1732</v>
      </c>
      <c r="EI1" t="s">
        <v>1733</v>
      </c>
      <c r="EJ1" t="s">
        <v>1734</v>
      </c>
      <c r="EK1" t="s">
        <v>1735</v>
      </c>
      <c r="EL1" t="s">
        <v>1736</v>
      </c>
      <c r="EM1" t="s">
        <v>1737</v>
      </c>
      <c r="EN1" t="s">
        <v>1738</v>
      </c>
      <c r="EO1" t="s">
        <v>1739</v>
      </c>
      <c r="EP1" t="s">
        <v>1740</v>
      </c>
      <c r="EQ1" t="s">
        <v>1741</v>
      </c>
      <c r="ER1" t="s">
        <v>1742</v>
      </c>
      <c r="ES1" t="s">
        <v>1743</v>
      </c>
      <c r="ET1" t="s">
        <v>1744</v>
      </c>
      <c r="EU1" t="s">
        <v>1745</v>
      </c>
      <c r="EV1" t="s">
        <v>1746</v>
      </c>
      <c r="EW1" t="s">
        <v>1747</v>
      </c>
      <c r="EX1" t="s">
        <v>1748</v>
      </c>
      <c r="EY1" t="s">
        <v>1749</v>
      </c>
      <c r="EZ1" t="s">
        <v>1750</v>
      </c>
      <c r="FA1" t="s">
        <v>1751</v>
      </c>
      <c r="FB1" t="s">
        <v>1752</v>
      </c>
      <c r="FC1" t="s">
        <v>1753</v>
      </c>
      <c r="FD1" t="s">
        <v>1754</v>
      </c>
      <c r="FE1" t="s">
        <v>1755</v>
      </c>
      <c r="FF1" t="s">
        <v>1756</v>
      </c>
      <c r="FG1" t="s">
        <v>1757</v>
      </c>
      <c r="FH1" t="s">
        <v>1758</v>
      </c>
      <c r="FI1" t="s">
        <v>1759</v>
      </c>
      <c r="FJ1" t="s">
        <v>1760</v>
      </c>
      <c r="FK1" t="s">
        <v>1761</v>
      </c>
      <c r="FL1" t="s">
        <v>1762</v>
      </c>
      <c r="FM1" t="s">
        <v>1763</v>
      </c>
      <c r="FN1" t="s">
        <v>1764</v>
      </c>
      <c r="FO1" t="s">
        <v>1765</v>
      </c>
      <c r="FP1" t="s">
        <v>1766</v>
      </c>
      <c r="FQ1" t="s">
        <v>1767</v>
      </c>
      <c r="FR1" t="s">
        <v>1768</v>
      </c>
      <c r="FS1" t="s">
        <v>1769</v>
      </c>
      <c r="FT1" t="s">
        <v>1770</v>
      </c>
      <c r="FU1" t="s">
        <v>1771</v>
      </c>
      <c r="FV1" t="s">
        <v>1772</v>
      </c>
      <c r="FW1" t="s">
        <v>1773</v>
      </c>
      <c r="FX1" t="s">
        <v>1774</v>
      </c>
      <c r="FY1" t="s">
        <v>1775</v>
      </c>
      <c r="FZ1" t="s">
        <v>1776</v>
      </c>
      <c r="GA1" t="s">
        <v>1777</v>
      </c>
      <c r="GB1" t="s">
        <v>1779</v>
      </c>
      <c r="GC1" t="s">
        <v>1778</v>
      </c>
      <c r="GD1" t="s">
        <v>1817</v>
      </c>
      <c r="GE1" t="s">
        <v>1818</v>
      </c>
      <c r="GF1" t="s">
        <v>1819</v>
      </c>
      <c r="GG1" t="s">
        <v>1820</v>
      </c>
      <c r="GH1" t="s">
        <v>1784</v>
      </c>
      <c r="GI1" t="s">
        <v>1785</v>
      </c>
      <c r="GJ1" t="s">
        <v>1783</v>
      </c>
      <c r="GK1" t="s">
        <v>1786</v>
      </c>
      <c r="GL1" t="s">
        <v>1788</v>
      </c>
      <c r="GM1" t="s">
        <v>1789</v>
      </c>
      <c r="GN1" t="s">
        <v>1790</v>
      </c>
      <c r="GO1" t="s">
        <v>1787</v>
      </c>
      <c r="GP1" t="s">
        <v>1837</v>
      </c>
      <c r="GQ1" t="s">
        <v>1836</v>
      </c>
      <c r="GR1" t="s">
        <v>1835</v>
      </c>
      <c r="GS1" t="s">
        <v>1823</v>
      </c>
      <c r="GT1" t="s">
        <v>1822</v>
      </c>
      <c r="GU1" t="s">
        <v>1821</v>
      </c>
      <c r="GV1" t="s">
        <v>1825</v>
      </c>
      <c r="GW1" t="s">
        <v>1826</v>
      </c>
      <c r="GX1" t="s">
        <v>1824</v>
      </c>
      <c r="GY1" t="s">
        <v>1828</v>
      </c>
      <c r="GZ1" t="s">
        <v>1827</v>
      </c>
      <c r="HA1" t="s">
        <v>1838</v>
      </c>
      <c r="HB1" t="s">
        <v>1839</v>
      </c>
      <c r="HC1" t="s">
        <v>1781</v>
      </c>
      <c r="HD1" t="s">
        <v>1782</v>
      </c>
      <c r="HE1" t="s">
        <v>1780</v>
      </c>
      <c r="HF1" t="s">
        <v>1805</v>
      </c>
      <c r="HG1" t="s">
        <v>1806</v>
      </c>
      <c r="HH1" t="s">
        <v>1792</v>
      </c>
      <c r="HI1" t="s">
        <v>1794</v>
      </c>
      <c r="HJ1" t="s">
        <v>1795</v>
      </c>
      <c r="HK1" t="s">
        <v>1793</v>
      </c>
      <c r="HL1" t="s">
        <v>1791</v>
      </c>
      <c r="HM1" t="s">
        <v>1810</v>
      </c>
      <c r="HN1" t="s">
        <v>1808</v>
      </c>
      <c r="HO1" t="s">
        <v>1807</v>
      </c>
      <c r="HP1" t="s">
        <v>1809</v>
      </c>
      <c r="HQ1" t="s">
        <v>1798</v>
      </c>
      <c r="HR1" t="s">
        <v>1800</v>
      </c>
      <c r="HS1" t="s">
        <v>1799</v>
      </c>
      <c r="HT1" t="s">
        <v>1796</v>
      </c>
      <c r="HU1" t="s">
        <v>1797</v>
      </c>
      <c r="HV1" t="s">
        <v>1829</v>
      </c>
      <c r="HW1" t="s">
        <v>1834</v>
      </c>
      <c r="HX1" t="s">
        <v>1833</v>
      </c>
      <c r="HY1" t="s">
        <v>1832</v>
      </c>
      <c r="HZ1" t="s">
        <v>1831</v>
      </c>
      <c r="IA1" t="s">
        <v>1830</v>
      </c>
      <c r="IB1" t="s">
        <v>1804</v>
      </c>
      <c r="IC1" t="s">
        <v>1802</v>
      </c>
      <c r="ID1" t="s">
        <v>1801</v>
      </c>
      <c r="IE1" t="s">
        <v>1803</v>
      </c>
      <c r="IF1" t="s">
        <v>1813</v>
      </c>
      <c r="IG1" t="s">
        <v>1814</v>
      </c>
      <c r="IH1" t="s">
        <v>1815</v>
      </c>
      <c r="II1" t="s">
        <v>1811</v>
      </c>
      <c r="IJ1" t="s">
        <v>1812</v>
      </c>
      <c r="IK1" t="s">
        <v>1816</v>
      </c>
      <c r="IL1" t="s">
        <v>1840</v>
      </c>
      <c r="IM1" t="s">
        <v>1841</v>
      </c>
      <c r="IN1" t="s">
        <v>1842</v>
      </c>
      <c r="IO1" t="s">
        <v>1843</v>
      </c>
      <c r="IP1" t="s">
        <v>1844</v>
      </c>
      <c r="IQ1" t="s">
        <v>1845</v>
      </c>
      <c r="IR1" t="s">
        <v>1846</v>
      </c>
      <c r="IS1" t="s">
        <v>1847</v>
      </c>
      <c r="IT1" t="s">
        <v>1848</v>
      </c>
      <c r="IU1" t="s">
        <v>1849</v>
      </c>
      <c r="IV1" t="s">
        <v>1850</v>
      </c>
      <c r="IW1" t="s">
        <v>1851</v>
      </c>
      <c r="IX1" t="s">
        <v>1852</v>
      </c>
      <c r="IY1" t="s">
        <v>1853</v>
      </c>
      <c r="IZ1" t="s">
        <v>1854</v>
      </c>
      <c r="JA1" t="s">
        <v>1855</v>
      </c>
      <c r="JB1" t="s">
        <v>1856</v>
      </c>
      <c r="JC1" t="s">
        <v>1857</v>
      </c>
      <c r="JD1" t="s">
        <v>1858</v>
      </c>
      <c r="JE1" t="s">
        <v>1859</v>
      </c>
      <c r="JF1" t="s">
        <v>1860</v>
      </c>
      <c r="JG1" t="s">
        <v>1861</v>
      </c>
      <c r="JH1" t="s">
        <v>1862</v>
      </c>
      <c r="JI1" t="s">
        <v>1863</v>
      </c>
      <c r="JJ1" t="s">
        <v>1864</v>
      </c>
      <c r="JK1" t="s">
        <v>1865</v>
      </c>
      <c r="JL1" t="s">
        <v>1866</v>
      </c>
      <c r="JM1" t="s">
        <v>1867</v>
      </c>
      <c r="JN1" t="s">
        <v>1868</v>
      </c>
      <c r="JO1" t="s">
        <v>1869</v>
      </c>
      <c r="JP1" t="s">
        <v>1870</v>
      </c>
      <c r="JQ1" t="s">
        <v>1871</v>
      </c>
      <c r="JR1" t="s">
        <v>1872</v>
      </c>
      <c r="JS1" t="s">
        <v>1873</v>
      </c>
      <c r="JT1" t="s">
        <v>1874</v>
      </c>
      <c r="JU1" t="s">
        <v>1875</v>
      </c>
      <c r="JV1" t="s">
        <v>1876</v>
      </c>
      <c r="JW1" t="s">
        <v>1877</v>
      </c>
      <c r="JX1" t="s">
        <v>1878</v>
      </c>
      <c r="JY1" t="s">
        <v>1879</v>
      </c>
      <c r="JZ1" t="s">
        <v>1880</v>
      </c>
      <c r="KA1" t="s">
        <v>1881</v>
      </c>
      <c r="KB1" t="s">
        <v>1882</v>
      </c>
      <c r="KC1" t="s">
        <v>1883</v>
      </c>
      <c r="KD1" t="s">
        <v>1884</v>
      </c>
      <c r="KE1" t="s">
        <v>1885</v>
      </c>
      <c r="KF1" t="s">
        <v>1886</v>
      </c>
      <c r="KG1" t="s">
        <v>1887</v>
      </c>
      <c r="KH1" t="s">
        <v>1888</v>
      </c>
      <c r="KI1" t="s">
        <v>1889</v>
      </c>
      <c r="KJ1" t="s">
        <v>1890</v>
      </c>
      <c r="KK1" t="s">
        <v>1891</v>
      </c>
      <c r="KL1" t="s">
        <v>1892</v>
      </c>
      <c r="KM1" t="s">
        <v>1893</v>
      </c>
      <c r="KN1" t="s">
        <v>1894</v>
      </c>
      <c r="KO1" t="s">
        <v>1895</v>
      </c>
      <c r="KP1" t="s">
        <v>1896</v>
      </c>
      <c r="KQ1" t="s">
        <v>1897</v>
      </c>
      <c r="KR1" t="s">
        <v>1898</v>
      </c>
      <c r="KS1" t="s">
        <v>1899</v>
      </c>
      <c r="KT1" t="s">
        <v>1900</v>
      </c>
      <c r="KU1" t="s">
        <v>1901</v>
      </c>
      <c r="KV1" t="s">
        <v>1902</v>
      </c>
      <c r="KW1" t="s">
        <v>1903</v>
      </c>
      <c r="KX1" t="s">
        <v>1904</v>
      </c>
      <c r="KY1" t="s">
        <v>1905</v>
      </c>
      <c r="KZ1" t="s">
        <v>1906</v>
      </c>
      <c r="LA1" t="s">
        <v>1907</v>
      </c>
      <c r="LB1" t="s">
        <v>1908</v>
      </c>
      <c r="LC1" t="s">
        <v>1909</v>
      </c>
      <c r="LD1" t="s">
        <v>1910</v>
      </c>
      <c r="LE1" t="s">
        <v>1911</v>
      </c>
      <c r="LF1" t="s">
        <v>1912</v>
      </c>
      <c r="LG1" t="s">
        <v>1913</v>
      </c>
      <c r="LH1" t="s">
        <v>1914</v>
      </c>
      <c r="LI1" t="s">
        <v>1915</v>
      </c>
      <c r="LJ1" t="s">
        <v>1916</v>
      </c>
      <c r="LK1" t="s">
        <v>1917</v>
      </c>
      <c r="LL1" t="s">
        <v>1918</v>
      </c>
      <c r="LM1" t="s">
        <v>1919</v>
      </c>
      <c r="LN1" t="s">
        <v>1920</v>
      </c>
      <c r="LO1" t="s">
        <v>1921</v>
      </c>
      <c r="LP1" t="s">
        <v>1922</v>
      </c>
      <c r="LQ1" t="s">
        <v>1923</v>
      </c>
      <c r="LR1" t="s">
        <v>1924</v>
      </c>
      <c r="LS1" t="s">
        <v>1925</v>
      </c>
      <c r="LT1" t="s">
        <v>1926</v>
      </c>
      <c r="LU1" t="s">
        <v>1927</v>
      </c>
      <c r="LV1" t="s">
        <v>1928</v>
      </c>
      <c r="LW1" t="s">
        <v>1929</v>
      </c>
      <c r="LX1" t="s">
        <v>1930</v>
      </c>
      <c r="LY1" t="s">
        <v>1931</v>
      </c>
      <c r="LZ1" t="s">
        <v>1932</v>
      </c>
      <c r="MA1" t="s">
        <v>1933</v>
      </c>
      <c r="MB1" t="s">
        <v>1934</v>
      </c>
      <c r="MC1" t="s">
        <v>1935</v>
      </c>
      <c r="MD1" t="s">
        <v>1936</v>
      </c>
      <c r="ME1" t="s">
        <v>1937</v>
      </c>
      <c r="MF1" t="s">
        <v>1938</v>
      </c>
      <c r="MG1" t="s">
        <v>1939</v>
      </c>
      <c r="MH1" t="s">
        <v>1940</v>
      </c>
      <c r="MI1" t="s">
        <v>1941</v>
      </c>
      <c r="MJ1" t="s">
        <v>1942</v>
      </c>
      <c r="MK1" t="s">
        <v>1943</v>
      </c>
      <c r="ML1" t="s">
        <v>1944</v>
      </c>
      <c r="MM1" t="s">
        <v>1945</v>
      </c>
      <c r="MN1" t="s">
        <v>1946</v>
      </c>
      <c r="MO1" t="s">
        <v>1947</v>
      </c>
      <c r="MP1" t="s">
        <v>1948</v>
      </c>
      <c r="MQ1" t="s">
        <v>1949</v>
      </c>
      <c r="MR1" t="s">
        <v>1950</v>
      </c>
      <c r="MS1" t="s">
        <v>1951</v>
      </c>
      <c r="MT1" t="s">
        <v>1952</v>
      </c>
      <c r="MU1" t="s">
        <v>1953</v>
      </c>
      <c r="MV1" t="s">
        <v>1954</v>
      </c>
      <c r="MW1" t="s">
        <v>1955</v>
      </c>
      <c r="MX1" t="s">
        <v>1956</v>
      </c>
      <c r="MY1" t="s">
        <v>1957</v>
      </c>
      <c r="MZ1" t="s">
        <v>1958</v>
      </c>
      <c r="NA1" t="s">
        <v>1959</v>
      </c>
      <c r="NB1" t="s">
        <v>1960</v>
      </c>
      <c r="NC1" t="s">
        <v>1961</v>
      </c>
      <c r="ND1" t="s">
        <v>1962</v>
      </c>
      <c r="NE1" t="s">
        <v>1963</v>
      </c>
      <c r="NF1" t="s">
        <v>1964</v>
      </c>
      <c r="NG1" t="s">
        <v>1965</v>
      </c>
      <c r="NH1" t="s">
        <v>1966</v>
      </c>
      <c r="NI1" t="s">
        <v>1967</v>
      </c>
      <c r="NJ1" t="s">
        <v>1968</v>
      </c>
      <c r="NK1" t="s">
        <v>1969</v>
      </c>
      <c r="NL1" t="s">
        <v>1970</v>
      </c>
      <c r="NM1" t="s">
        <v>1971</v>
      </c>
      <c r="NN1" t="s">
        <v>1972</v>
      </c>
      <c r="NO1" t="s">
        <v>1973</v>
      </c>
      <c r="NP1" t="s">
        <v>1974</v>
      </c>
      <c r="NQ1" t="s">
        <v>1975</v>
      </c>
      <c r="NR1" t="s">
        <v>1976</v>
      </c>
      <c r="NS1" t="s">
        <v>1977</v>
      </c>
      <c r="NT1" t="s">
        <v>1978</v>
      </c>
      <c r="NU1" t="s">
        <v>1979</v>
      </c>
      <c r="NV1" t="s">
        <v>1980</v>
      </c>
      <c r="NW1" t="s">
        <v>1981</v>
      </c>
      <c r="NX1" t="s">
        <v>1982</v>
      </c>
      <c r="NY1" t="s">
        <v>1983</v>
      </c>
      <c r="NZ1" t="s">
        <v>1984</v>
      </c>
      <c r="OA1" t="s">
        <v>1985</v>
      </c>
      <c r="OB1" t="s">
        <v>1986</v>
      </c>
      <c r="OC1" t="s">
        <v>1987</v>
      </c>
      <c r="OD1" t="s">
        <v>1988</v>
      </c>
      <c r="OE1" t="s">
        <v>1989</v>
      </c>
      <c r="OF1" t="s">
        <v>1990</v>
      </c>
      <c r="OG1" t="s">
        <v>1991</v>
      </c>
      <c r="OH1" t="s">
        <v>1992</v>
      </c>
      <c r="OI1" t="s">
        <v>1993</v>
      </c>
      <c r="OJ1" t="s">
        <v>1994</v>
      </c>
      <c r="OK1" t="s">
        <v>1995</v>
      </c>
      <c r="OL1" t="s">
        <v>1996</v>
      </c>
      <c r="OM1" t="s">
        <v>1997</v>
      </c>
      <c r="ON1" t="s">
        <v>1998</v>
      </c>
      <c r="OO1" t="s">
        <v>1999</v>
      </c>
      <c r="OP1" t="s">
        <v>2000</v>
      </c>
      <c r="OQ1" t="s">
        <v>2001</v>
      </c>
      <c r="OR1" t="s">
        <v>2002</v>
      </c>
      <c r="OS1" t="s">
        <v>2003</v>
      </c>
      <c r="OT1" t="s">
        <v>2004</v>
      </c>
      <c r="OU1" t="s">
        <v>2005</v>
      </c>
      <c r="OV1" t="s">
        <v>2006</v>
      </c>
      <c r="OW1" t="s">
        <v>2007</v>
      </c>
      <c r="OX1" t="s">
        <v>2008</v>
      </c>
      <c r="OY1" t="s">
        <v>2009</v>
      </c>
      <c r="OZ1" t="s">
        <v>2010</v>
      </c>
      <c r="PA1" t="s">
        <v>2011</v>
      </c>
      <c r="PB1" t="s">
        <v>2012</v>
      </c>
      <c r="PC1" t="s">
        <v>2013</v>
      </c>
      <c r="PD1" t="s">
        <v>2014</v>
      </c>
      <c r="PE1" t="s">
        <v>2015</v>
      </c>
      <c r="PF1" t="s">
        <v>2016</v>
      </c>
      <c r="PG1" t="s">
        <v>2017</v>
      </c>
      <c r="PH1" t="s">
        <v>2018</v>
      </c>
      <c r="PI1" t="s">
        <v>2019</v>
      </c>
      <c r="PJ1" t="s">
        <v>2020</v>
      </c>
      <c r="PK1" t="s">
        <v>2021</v>
      </c>
      <c r="PL1" t="s">
        <v>2022</v>
      </c>
      <c r="PM1" t="s">
        <v>2023</v>
      </c>
      <c r="PN1" t="s">
        <v>2024</v>
      </c>
      <c r="PO1" t="s">
        <v>2025</v>
      </c>
      <c r="PP1" t="s">
        <v>2026</v>
      </c>
      <c r="PQ1" t="s">
        <v>2027</v>
      </c>
      <c r="PR1" t="s">
        <v>2028</v>
      </c>
      <c r="PS1" t="s">
        <v>2029</v>
      </c>
      <c r="PT1" t="s">
        <v>2030</v>
      </c>
      <c r="PU1" t="s">
        <v>2031</v>
      </c>
      <c r="PV1" t="s">
        <v>2032</v>
      </c>
      <c r="PW1" t="s">
        <v>2033</v>
      </c>
      <c r="PX1" t="s">
        <v>2034</v>
      </c>
      <c r="PY1" t="s">
        <v>2035</v>
      </c>
      <c r="PZ1" t="s">
        <v>2036</v>
      </c>
      <c r="QA1" t="s">
        <v>2037</v>
      </c>
      <c r="QB1" t="s">
        <v>2038</v>
      </c>
      <c r="QC1" t="s">
        <v>2039</v>
      </c>
      <c r="QD1" t="s">
        <v>2040</v>
      </c>
      <c r="QE1" t="s">
        <v>2041</v>
      </c>
      <c r="QF1" t="s">
        <v>2042</v>
      </c>
      <c r="QG1" t="s">
        <v>2043</v>
      </c>
      <c r="QH1" t="s">
        <v>2044</v>
      </c>
      <c r="QI1" t="s">
        <v>2045</v>
      </c>
      <c r="QJ1" t="s">
        <v>2046</v>
      </c>
      <c r="QK1" t="s">
        <v>2047</v>
      </c>
      <c r="QL1" t="s">
        <v>2048</v>
      </c>
      <c r="QM1" t="s">
        <v>2049</v>
      </c>
      <c r="QN1" t="s">
        <v>2050</v>
      </c>
      <c r="QO1" t="s">
        <v>2051</v>
      </c>
      <c r="QP1" t="s">
        <v>2052</v>
      </c>
      <c r="QQ1" t="s">
        <v>2053</v>
      </c>
      <c r="QR1" t="s">
        <v>2054</v>
      </c>
      <c r="QS1" t="s">
        <v>2055</v>
      </c>
      <c r="QT1" t="s">
        <v>2056</v>
      </c>
      <c r="QU1" t="s">
        <v>2057</v>
      </c>
      <c r="QV1" t="s">
        <v>2058</v>
      </c>
      <c r="QW1" t="s">
        <v>2059</v>
      </c>
      <c r="QX1" t="s">
        <v>2060</v>
      </c>
      <c r="QY1" t="s">
        <v>2061</v>
      </c>
      <c r="QZ1" t="s">
        <v>2062</v>
      </c>
      <c r="RA1" t="s">
        <v>2063</v>
      </c>
      <c r="RB1" t="s">
        <v>2064</v>
      </c>
      <c r="RC1" t="s">
        <v>2065</v>
      </c>
      <c r="RD1" t="s">
        <v>2066</v>
      </c>
      <c r="RE1" t="s">
        <v>2067</v>
      </c>
      <c r="RF1" t="s">
        <v>2068</v>
      </c>
      <c r="RG1" t="s">
        <v>2069</v>
      </c>
      <c r="RH1" t="s">
        <v>2096</v>
      </c>
      <c r="RI1" t="s">
        <v>2097</v>
      </c>
      <c r="RJ1" t="s">
        <v>2098</v>
      </c>
      <c r="RK1" t="s">
        <v>2099</v>
      </c>
      <c r="RL1" t="s">
        <v>2100</v>
      </c>
      <c r="RM1" t="s">
        <v>2101</v>
      </c>
      <c r="RN1" t="s">
        <v>2074</v>
      </c>
      <c r="RO1" t="s">
        <v>2075</v>
      </c>
      <c r="RP1" t="s">
        <v>2076</v>
      </c>
      <c r="RQ1" t="s">
        <v>2077</v>
      </c>
      <c r="RR1" t="s">
        <v>2084</v>
      </c>
      <c r="RS1" t="s">
        <v>2085</v>
      </c>
      <c r="RT1" t="s">
        <v>2108</v>
      </c>
      <c r="RU1" t="s">
        <v>2109</v>
      </c>
      <c r="RV1" t="s">
        <v>2110</v>
      </c>
      <c r="RW1" t="s">
        <v>2111</v>
      </c>
      <c r="RX1" t="s">
        <v>2106</v>
      </c>
      <c r="RY1" t="s">
        <v>2107</v>
      </c>
      <c r="RZ1" t="s">
        <v>2112</v>
      </c>
      <c r="SA1" t="s">
        <v>2113</v>
      </c>
      <c r="SB1" t="s">
        <v>2114</v>
      </c>
      <c r="SC1" t="s">
        <v>2115</v>
      </c>
      <c r="SD1" t="s">
        <v>2120</v>
      </c>
      <c r="SE1" t="s">
        <v>2121</v>
      </c>
      <c r="SF1" t="s">
        <v>2122</v>
      </c>
      <c r="SG1" t="s">
        <v>2123</v>
      </c>
      <c r="SH1" t="s">
        <v>2126</v>
      </c>
      <c r="SI1" t="s">
        <v>2127</v>
      </c>
      <c r="SJ1" t="s">
        <v>2124</v>
      </c>
      <c r="SK1" t="s">
        <v>2125</v>
      </c>
      <c r="SL1" t="s">
        <v>2086</v>
      </c>
      <c r="SM1" t="s">
        <v>2087</v>
      </c>
      <c r="SN1" t="s">
        <v>2088</v>
      </c>
      <c r="SO1" t="s">
        <v>2089</v>
      </c>
      <c r="SP1" t="s">
        <v>2090</v>
      </c>
      <c r="SQ1" t="s">
        <v>2091</v>
      </c>
      <c r="SR1" t="s">
        <v>2094</v>
      </c>
      <c r="SS1" t="s">
        <v>2095</v>
      </c>
      <c r="ST1" t="s">
        <v>2092</v>
      </c>
      <c r="SU1" t="s">
        <v>2093</v>
      </c>
      <c r="SV1" t="s">
        <v>2118</v>
      </c>
      <c r="SW1" t="s">
        <v>2119</v>
      </c>
      <c r="SX1" t="s">
        <v>2116</v>
      </c>
      <c r="SY1" t="s">
        <v>2117</v>
      </c>
      <c r="SZ1" t="s">
        <v>2102</v>
      </c>
      <c r="TA1" t="s">
        <v>2103</v>
      </c>
      <c r="TB1" t="s">
        <v>2104</v>
      </c>
      <c r="TC1" t="s">
        <v>2105</v>
      </c>
      <c r="TD1" t="s">
        <v>2082</v>
      </c>
      <c r="TE1" t="s">
        <v>2083</v>
      </c>
      <c r="TF1" t="s">
        <v>2078</v>
      </c>
      <c r="TG1" t="s">
        <v>2079</v>
      </c>
      <c r="TH1" t="s">
        <v>2080</v>
      </c>
      <c r="TI1" t="s">
        <v>2081</v>
      </c>
      <c r="TJ1" t="s">
        <v>2070</v>
      </c>
      <c r="TK1" t="s">
        <v>2071</v>
      </c>
      <c r="TL1" t="s">
        <v>2072</v>
      </c>
      <c r="TM1" t="s">
        <v>2073</v>
      </c>
      <c r="TN1" t="s">
        <v>2151</v>
      </c>
      <c r="TO1" t="s">
        <v>2148</v>
      </c>
      <c r="TP1" t="s">
        <v>2158</v>
      </c>
      <c r="TQ1" t="s">
        <v>2138</v>
      </c>
      <c r="TR1" t="s">
        <v>2161</v>
      </c>
      <c r="TS1" t="s">
        <v>2142</v>
      </c>
      <c r="TT1" t="s">
        <v>2163</v>
      </c>
      <c r="TU1" t="s">
        <v>2129</v>
      </c>
      <c r="TV1" t="s">
        <v>2149</v>
      </c>
      <c r="TW1" t="s">
        <v>2144</v>
      </c>
      <c r="TX1" t="s">
        <v>2162</v>
      </c>
      <c r="TY1" t="s">
        <v>2137</v>
      </c>
      <c r="TZ1" t="s">
        <v>2154</v>
      </c>
      <c r="UA1" t="s">
        <v>2143</v>
      </c>
      <c r="UB1" t="s">
        <v>2153</v>
      </c>
      <c r="UC1" t="s">
        <v>2160</v>
      </c>
      <c r="UD1" t="s">
        <v>2159</v>
      </c>
      <c r="UE1" t="s">
        <v>2150</v>
      </c>
      <c r="UF1" t="s">
        <v>2128</v>
      </c>
      <c r="UG1" t="s">
        <v>2156</v>
      </c>
      <c r="UH1" t="s">
        <v>2146</v>
      </c>
      <c r="UI1" t="s">
        <v>2134</v>
      </c>
      <c r="UJ1" t="s">
        <v>2141</v>
      </c>
      <c r="UK1" t="s">
        <v>2140</v>
      </c>
      <c r="UL1" t="s">
        <v>2155</v>
      </c>
      <c r="UM1" t="s">
        <v>2147</v>
      </c>
      <c r="UN1" t="s">
        <v>2131</v>
      </c>
      <c r="UO1" t="s">
        <v>2136</v>
      </c>
      <c r="UP1" t="s">
        <v>2145</v>
      </c>
      <c r="UQ1" t="s">
        <v>2135</v>
      </c>
      <c r="UR1" t="s">
        <v>2164</v>
      </c>
      <c r="US1" t="s">
        <v>2157</v>
      </c>
      <c r="UT1" t="s">
        <v>2139</v>
      </c>
      <c r="UU1" t="s">
        <v>2130</v>
      </c>
      <c r="UV1" t="s">
        <v>2152</v>
      </c>
      <c r="UW1" t="s">
        <v>2132</v>
      </c>
      <c r="UX1" t="s">
        <v>2133</v>
      </c>
      <c r="UY1" t="s">
        <v>2188</v>
      </c>
      <c r="UZ1" t="s">
        <v>2185</v>
      </c>
      <c r="VA1" t="s">
        <v>2195</v>
      </c>
      <c r="VB1" t="s">
        <v>2175</v>
      </c>
      <c r="VC1" t="s">
        <v>2198</v>
      </c>
      <c r="VD1" t="s">
        <v>2179</v>
      </c>
      <c r="VE1" t="s">
        <v>2200</v>
      </c>
      <c r="VF1" t="s">
        <v>2166</v>
      </c>
      <c r="VG1" t="s">
        <v>2186</v>
      </c>
      <c r="VH1" t="s">
        <v>2181</v>
      </c>
      <c r="VI1" t="s">
        <v>2199</v>
      </c>
      <c r="VJ1" t="s">
        <v>2174</v>
      </c>
      <c r="VK1" t="s">
        <v>2191</v>
      </c>
      <c r="VL1" t="s">
        <v>2180</v>
      </c>
      <c r="VM1" t="s">
        <v>2190</v>
      </c>
      <c r="VN1" t="s">
        <v>2197</v>
      </c>
      <c r="VO1" t="s">
        <v>2196</v>
      </c>
      <c r="VP1" t="s">
        <v>2187</v>
      </c>
      <c r="VQ1" t="s">
        <v>2165</v>
      </c>
      <c r="VR1" t="s">
        <v>2193</v>
      </c>
      <c r="VS1" t="s">
        <v>2183</v>
      </c>
      <c r="VT1" t="s">
        <v>2171</v>
      </c>
      <c r="VU1" t="s">
        <v>2178</v>
      </c>
      <c r="VV1" t="s">
        <v>2177</v>
      </c>
      <c r="VW1" t="s">
        <v>2192</v>
      </c>
      <c r="VX1" t="s">
        <v>2184</v>
      </c>
      <c r="VY1" t="s">
        <v>2168</v>
      </c>
      <c r="VZ1" t="s">
        <v>2173</v>
      </c>
      <c r="WA1" t="s">
        <v>2182</v>
      </c>
      <c r="WB1" t="s">
        <v>2172</v>
      </c>
      <c r="WC1" t="s">
        <v>2201</v>
      </c>
      <c r="WD1" t="s">
        <v>2194</v>
      </c>
      <c r="WE1" t="s">
        <v>2176</v>
      </c>
      <c r="WF1" t="s">
        <v>2167</v>
      </c>
      <c r="WG1" t="s">
        <v>2189</v>
      </c>
      <c r="WH1" t="s">
        <v>2169</v>
      </c>
      <c r="WI1" t="s">
        <v>2170</v>
      </c>
      <c r="WJ1" t="s">
        <v>2216</v>
      </c>
      <c r="WK1" t="s">
        <v>2215</v>
      </c>
      <c r="WL1" t="s">
        <v>2217</v>
      </c>
      <c r="WM1" t="s">
        <v>2219</v>
      </c>
      <c r="WN1" t="s">
        <v>2218</v>
      </c>
      <c r="WO1" t="s">
        <v>2220</v>
      </c>
      <c r="WP1" t="s">
        <v>2211</v>
      </c>
      <c r="WQ1" t="s">
        <v>2207</v>
      </c>
      <c r="WR1" t="s">
        <v>2208</v>
      </c>
      <c r="WS1" t="s">
        <v>2221</v>
      </c>
      <c r="WT1" t="s">
        <v>2222</v>
      </c>
      <c r="WU1" t="s">
        <v>2202</v>
      </c>
      <c r="WV1" t="s">
        <v>2203</v>
      </c>
      <c r="WW1" t="s">
        <v>2204</v>
      </c>
      <c r="WX1" t="s">
        <v>2205</v>
      </c>
      <c r="WY1" t="s">
        <v>2206</v>
      </c>
      <c r="WZ1" t="s">
        <v>2223</v>
      </c>
      <c r="XA1" t="s">
        <v>2209</v>
      </c>
      <c r="XB1" t="s">
        <v>2210</v>
      </c>
      <c r="XC1" t="s">
        <v>2213</v>
      </c>
      <c r="XD1" t="s">
        <v>2212</v>
      </c>
      <c r="XE1" t="s">
        <v>2214</v>
      </c>
      <c r="XF1" t="s">
        <v>2238</v>
      </c>
      <c r="XG1" t="s">
        <v>2237</v>
      </c>
      <c r="XH1" t="s">
        <v>2239</v>
      </c>
      <c r="XI1" t="s">
        <v>2241</v>
      </c>
      <c r="XJ1" t="s">
        <v>2240</v>
      </c>
      <c r="XK1" t="s">
        <v>2242</v>
      </c>
      <c r="XL1" t="s">
        <v>2233</v>
      </c>
      <c r="XM1" t="s">
        <v>2229</v>
      </c>
      <c r="XN1" t="s">
        <v>2230</v>
      </c>
      <c r="XO1" t="s">
        <v>2243</v>
      </c>
      <c r="XP1" t="s">
        <v>2244</v>
      </c>
      <c r="XQ1" t="s">
        <v>2224</v>
      </c>
      <c r="XR1" t="s">
        <v>2225</v>
      </c>
      <c r="XS1" t="s">
        <v>2226</v>
      </c>
      <c r="XT1" t="s">
        <v>2227</v>
      </c>
      <c r="XU1" t="s">
        <v>2228</v>
      </c>
      <c r="XV1" t="s">
        <v>2245</v>
      </c>
      <c r="XW1" t="s">
        <v>2231</v>
      </c>
      <c r="XX1" t="s">
        <v>2232</v>
      </c>
      <c r="XY1" t="s">
        <v>2235</v>
      </c>
      <c r="XZ1" t="s">
        <v>2234</v>
      </c>
      <c r="YA1" t="s">
        <v>2236</v>
      </c>
      <c r="YB1" t="s">
        <v>2260</v>
      </c>
      <c r="YC1" t="s">
        <v>2259</v>
      </c>
      <c r="YD1" t="s">
        <v>2261</v>
      </c>
      <c r="YE1" t="s">
        <v>2263</v>
      </c>
      <c r="YF1" t="s">
        <v>2262</v>
      </c>
      <c r="YG1" t="s">
        <v>2264</v>
      </c>
      <c r="YH1" t="s">
        <v>2255</v>
      </c>
      <c r="YI1" t="s">
        <v>2251</v>
      </c>
      <c r="YJ1" t="s">
        <v>2252</v>
      </c>
      <c r="YK1" t="s">
        <v>2265</v>
      </c>
      <c r="YL1" t="s">
        <v>2266</v>
      </c>
      <c r="YM1" t="s">
        <v>2246</v>
      </c>
      <c r="YN1" t="s">
        <v>2247</v>
      </c>
      <c r="YO1" t="s">
        <v>2248</v>
      </c>
      <c r="YP1" t="s">
        <v>2249</v>
      </c>
      <c r="YQ1" t="s">
        <v>2250</v>
      </c>
      <c r="YR1" t="s">
        <v>2267</v>
      </c>
      <c r="YS1" t="s">
        <v>2253</v>
      </c>
      <c r="YT1" t="s">
        <v>2254</v>
      </c>
      <c r="YU1" t="s">
        <v>2257</v>
      </c>
      <c r="YV1" t="s">
        <v>2256</v>
      </c>
      <c r="YW1" t="s">
        <v>2258</v>
      </c>
      <c r="YX1" t="s">
        <v>2282</v>
      </c>
      <c r="YY1" t="s">
        <v>2281</v>
      </c>
      <c r="YZ1" t="s">
        <v>2283</v>
      </c>
      <c r="ZA1" t="s">
        <v>2285</v>
      </c>
      <c r="ZB1" t="s">
        <v>2284</v>
      </c>
      <c r="ZC1" t="s">
        <v>2286</v>
      </c>
      <c r="ZD1" t="s">
        <v>2277</v>
      </c>
      <c r="ZE1" t="s">
        <v>2273</v>
      </c>
      <c r="ZF1" t="s">
        <v>2274</v>
      </c>
      <c r="ZG1" t="s">
        <v>2287</v>
      </c>
      <c r="ZH1" t="s">
        <v>2288</v>
      </c>
      <c r="ZI1" t="s">
        <v>2268</v>
      </c>
      <c r="ZJ1" t="s">
        <v>2269</v>
      </c>
      <c r="ZK1" t="s">
        <v>2270</v>
      </c>
      <c r="ZL1" t="s">
        <v>2271</v>
      </c>
      <c r="ZM1" t="s">
        <v>2272</v>
      </c>
      <c r="ZN1" t="s">
        <v>2289</v>
      </c>
      <c r="ZO1" t="s">
        <v>2275</v>
      </c>
      <c r="ZP1" t="s">
        <v>2276</v>
      </c>
      <c r="ZQ1" t="s">
        <v>2279</v>
      </c>
      <c r="ZR1" t="s">
        <v>2278</v>
      </c>
      <c r="ZS1" t="s">
        <v>2280</v>
      </c>
      <c r="ZT1" t="s">
        <v>2290</v>
      </c>
      <c r="ZU1" t="s">
        <v>2291</v>
      </c>
      <c r="ZV1" t="s">
        <v>2292</v>
      </c>
      <c r="ZW1" t="s">
        <v>2293</v>
      </c>
      <c r="ZX1" t="s">
        <v>2294</v>
      </c>
      <c r="ZY1" t="s">
        <v>2295</v>
      </c>
      <c r="ZZ1" t="s">
        <v>2296</v>
      </c>
      <c r="AAA1" t="s">
        <v>2297</v>
      </c>
      <c r="AAB1" t="s">
        <v>2298</v>
      </c>
      <c r="AAC1" t="s">
        <v>2299</v>
      </c>
      <c r="AAD1" t="s">
        <v>2300</v>
      </c>
      <c r="AAE1" t="s">
        <v>2301</v>
      </c>
      <c r="AAF1" t="s">
        <v>2302</v>
      </c>
      <c r="AAG1" t="s">
        <v>2303</v>
      </c>
      <c r="AAH1" t="s">
        <v>2304</v>
      </c>
      <c r="AAI1" t="s">
        <v>2305</v>
      </c>
      <c r="AAJ1" t="s">
        <v>2306</v>
      </c>
      <c r="AAK1" t="s">
        <v>2307</v>
      </c>
      <c r="AAL1" t="s">
        <v>2308</v>
      </c>
      <c r="AAM1" t="s">
        <v>2309</v>
      </c>
      <c r="AAN1" t="s">
        <v>2310</v>
      </c>
      <c r="AAO1" t="s">
        <v>2311</v>
      </c>
      <c r="AAP1" t="s">
        <v>2312</v>
      </c>
      <c r="AAQ1" t="s">
        <v>2313</v>
      </c>
      <c r="AAR1" t="s">
        <v>2314</v>
      </c>
      <c r="AAS1" t="s">
        <v>2315</v>
      </c>
      <c r="AAT1" t="s">
        <v>2316</v>
      </c>
      <c r="AAU1" t="s">
        <v>2317</v>
      </c>
      <c r="AAV1" t="s">
        <v>2318</v>
      </c>
      <c r="AAW1" t="s">
        <v>2319</v>
      </c>
      <c r="AAX1" t="s">
        <v>2320</v>
      </c>
      <c r="AAY1" t="s">
        <v>2321</v>
      </c>
      <c r="AAZ1" t="s">
        <v>2322</v>
      </c>
      <c r="ABA1" t="s">
        <v>2323</v>
      </c>
      <c r="ABB1" t="s">
        <v>2324</v>
      </c>
      <c r="ABC1" t="s">
        <v>2325</v>
      </c>
      <c r="ABD1" t="s">
        <v>2326</v>
      </c>
      <c r="ABE1" t="s">
        <v>2327</v>
      </c>
      <c r="ABF1" t="s">
        <v>2328</v>
      </c>
      <c r="ABG1" t="s">
        <v>2329</v>
      </c>
      <c r="ABH1" t="s">
        <v>2330</v>
      </c>
      <c r="ABI1" t="s">
        <v>2331</v>
      </c>
      <c r="ABJ1" t="s">
        <v>2332</v>
      </c>
      <c r="ABK1" t="s">
        <v>2333</v>
      </c>
      <c r="ABL1" t="s">
        <v>2334</v>
      </c>
      <c r="ABM1" t="s">
        <v>2335</v>
      </c>
      <c r="ABN1" t="s">
        <v>2336</v>
      </c>
      <c r="ABO1" t="s">
        <v>2337</v>
      </c>
      <c r="ABP1" t="s">
        <v>2338</v>
      </c>
      <c r="ABQ1" t="s">
        <v>2339</v>
      </c>
      <c r="ABR1" t="s">
        <v>2340</v>
      </c>
      <c r="ABS1" t="s">
        <v>2341</v>
      </c>
      <c r="ABT1" t="s">
        <v>2342</v>
      </c>
      <c r="ABU1" t="s">
        <v>2343</v>
      </c>
      <c r="ABV1" t="s">
        <v>2344</v>
      </c>
      <c r="ABW1" t="s">
        <v>2345</v>
      </c>
      <c r="ABX1" t="s">
        <v>2346</v>
      </c>
      <c r="ABY1" t="s">
        <v>2347</v>
      </c>
      <c r="ABZ1" t="s">
        <v>2348</v>
      </c>
      <c r="ACA1" t="s">
        <v>2349</v>
      </c>
      <c r="ACB1" t="s">
        <v>2350</v>
      </c>
      <c r="ACC1" t="s">
        <v>2351</v>
      </c>
      <c r="ACD1" t="s">
        <v>2352</v>
      </c>
      <c r="ACE1" t="s">
        <v>2353</v>
      </c>
      <c r="ACF1" t="s">
        <v>2354</v>
      </c>
      <c r="ACG1" t="s">
        <v>2355</v>
      </c>
      <c r="ACH1" t="s">
        <v>2356</v>
      </c>
      <c r="ACI1" t="s">
        <v>2357</v>
      </c>
      <c r="ACJ1" t="s">
        <v>2358</v>
      </c>
      <c r="ACK1" t="s">
        <v>2359</v>
      </c>
      <c r="ACL1" t="s">
        <v>2360</v>
      </c>
      <c r="ACM1" t="s">
        <v>2361</v>
      </c>
      <c r="ACN1" t="s">
        <v>2362</v>
      </c>
      <c r="ACO1" t="s">
        <v>2363</v>
      </c>
      <c r="ACP1" t="s">
        <v>2364</v>
      </c>
      <c r="ACQ1" t="s">
        <v>2365</v>
      </c>
      <c r="ACR1" t="s">
        <v>2366</v>
      </c>
      <c r="ACS1" t="s">
        <v>2367</v>
      </c>
      <c r="ACT1" t="s">
        <v>2368</v>
      </c>
      <c r="ACU1" t="s">
        <v>2369</v>
      </c>
      <c r="ACV1" t="s">
        <v>2370</v>
      </c>
      <c r="ACW1" t="s">
        <v>2372</v>
      </c>
      <c r="ACX1" t="s">
        <v>2371</v>
      </c>
      <c r="ACY1" t="s">
        <v>2373</v>
      </c>
      <c r="ACZ1" t="s">
        <v>2374</v>
      </c>
      <c r="ADA1" t="s">
        <v>2376</v>
      </c>
      <c r="ADB1" t="s">
        <v>2375</v>
      </c>
      <c r="ADC1" t="s">
        <v>2377</v>
      </c>
      <c r="ADD1" t="s">
        <v>2378</v>
      </c>
      <c r="ADE1" t="s">
        <v>2380</v>
      </c>
      <c r="ADF1" t="s">
        <v>2379</v>
      </c>
      <c r="ADG1" t="s">
        <v>2381</v>
      </c>
      <c r="ADH1" t="s">
        <v>2382</v>
      </c>
      <c r="ADI1" t="s">
        <v>1251</v>
      </c>
      <c r="ADJ1" t="s">
        <v>1479</v>
      </c>
      <c r="ADK1" t="s">
        <v>1528</v>
      </c>
      <c r="ADL1" t="s">
        <v>1545</v>
      </c>
      <c r="ADM1" t="s">
        <v>1218</v>
      </c>
      <c r="ADN1" t="s">
        <v>1268</v>
      </c>
      <c r="ADO1" t="s">
        <v>1318</v>
      </c>
      <c r="ADP1" t="s">
        <v>1301</v>
      </c>
      <c r="ADQ1" t="s">
        <v>1399</v>
      </c>
      <c r="ADR1" t="s">
        <v>1496</v>
      </c>
      <c r="ADS1" t="s">
        <v>1335</v>
      </c>
      <c r="ADT1" t="s">
        <v>1512</v>
      </c>
      <c r="ADU1" t="s">
        <v>1562</v>
      </c>
      <c r="ADV1" t="s">
        <v>1235</v>
      </c>
      <c r="ADW1" t="s">
        <v>1463</v>
      </c>
      <c r="ADX1" t="s">
        <v>1431</v>
      </c>
      <c r="ADY1" t="s">
        <v>1367</v>
      </c>
      <c r="ADZ1" t="s">
        <v>1415</v>
      </c>
      <c r="AEA1" t="s">
        <v>1447</v>
      </c>
      <c r="AEB1" t="s">
        <v>1351</v>
      </c>
      <c r="AEC1" t="s">
        <v>1383</v>
      </c>
      <c r="AED1" t="s">
        <v>1285</v>
      </c>
      <c r="AEE1" t="s">
        <v>1252</v>
      </c>
      <c r="AEF1" t="s">
        <v>1480</v>
      </c>
      <c r="AEG1" t="s">
        <v>1529</v>
      </c>
      <c r="AEH1" t="s">
        <v>1546</v>
      </c>
      <c r="AEI1" t="s">
        <v>1219</v>
      </c>
      <c r="AEJ1" t="s">
        <v>1269</v>
      </c>
      <c r="AEK1" t="s">
        <v>1319</v>
      </c>
      <c r="AEL1" t="s">
        <v>1302</v>
      </c>
      <c r="AEM1" t="s">
        <v>1400</v>
      </c>
      <c r="AEN1" t="s">
        <v>1497</v>
      </c>
      <c r="AEO1" t="s">
        <v>1336</v>
      </c>
      <c r="AEP1" t="s">
        <v>1513</v>
      </c>
      <c r="AEQ1" t="s">
        <v>1563</v>
      </c>
      <c r="AER1" t="s">
        <v>1236</v>
      </c>
      <c r="AES1" t="s">
        <v>1464</v>
      </c>
      <c r="AET1" t="s">
        <v>1432</v>
      </c>
      <c r="AEU1" t="s">
        <v>1368</v>
      </c>
      <c r="AEV1" t="s">
        <v>1416</v>
      </c>
      <c r="AEW1" t="s">
        <v>1448</v>
      </c>
      <c r="AEX1" t="s">
        <v>1352</v>
      </c>
      <c r="AEY1" t="s">
        <v>1384</v>
      </c>
      <c r="AEZ1" t="s">
        <v>1286</v>
      </c>
      <c r="AFA1" t="s">
        <v>1253</v>
      </c>
      <c r="AFB1" t="s">
        <v>1481</v>
      </c>
      <c r="AFC1" t="s">
        <v>1530</v>
      </c>
      <c r="AFD1" t="s">
        <v>1547</v>
      </c>
      <c r="AFE1" t="s">
        <v>1220</v>
      </c>
      <c r="AFF1" t="s">
        <v>1270</v>
      </c>
      <c r="AFG1" t="s">
        <v>1320</v>
      </c>
      <c r="AFH1" t="s">
        <v>1303</v>
      </c>
      <c r="AFI1" t="s">
        <v>1401</v>
      </c>
      <c r="AFJ1" t="s">
        <v>1498</v>
      </c>
      <c r="AFK1" t="s">
        <v>1337</v>
      </c>
      <c r="AFL1" t="s">
        <v>1514</v>
      </c>
      <c r="AFM1" t="s">
        <v>1564</v>
      </c>
      <c r="AFN1" t="s">
        <v>1237</v>
      </c>
      <c r="AFO1" t="s">
        <v>1465</v>
      </c>
      <c r="AFP1" t="s">
        <v>1433</v>
      </c>
      <c r="AFQ1" t="s">
        <v>1369</v>
      </c>
      <c r="AFR1" t="s">
        <v>1417</v>
      </c>
      <c r="AFS1" t="s">
        <v>1449</v>
      </c>
      <c r="AFT1" t="s">
        <v>1353</v>
      </c>
      <c r="AFU1" t="s">
        <v>1385</v>
      </c>
      <c r="AFV1" t="s">
        <v>1287</v>
      </c>
      <c r="AFW1" t="s">
        <v>1254</v>
      </c>
      <c r="AFX1" t="s">
        <v>1482</v>
      </c>
      <c r="AFY1" t="s">
        <v>1531</v>
      </c>
      <c r="AFZ1" t="s">
        <v>1548</v>
      </c>
      <c r="AGA1" t="s">
        <v>1221</v>
      </c>
      <c r="AGB1" t="s">
        <v>1271</v>
      </c>
      <c r="AGC1" t="s">
        <v>1321</v>
      </c>
      <c r="AGD1" t="s">
        <v>1304</v>
      </c>
      <c r="AGE1" t="s">
        <v>1402</v>
      </c>
      <c r="AGF1" t="s">
        <v>1499</v>
      </c>
      <c r="AGG1" t="s">
        <v>1338</v>
      </c>
      <c r="AGH1" t="s">
        <v>1515</v>
      </c>
      <c r="AGI1" t="s">
        <v>1565</v>
      </c>
      <c r="AGJ1" t="s">
        <v>1238</v>
      </c>
      <c r="AGK1" t="s">
        <v>1466</v>
      </c>
      <c r="AGL1" t="s">
        <v>1434</v>
      </c>
      <c r="AGM1" t="s">
        <v>1370</v>
      </c>
      <c r="AGN1" t="s">
        <v>1418</v>
      </c>
      <c r="AGO1" t="s">
        <v>1450</v>
      </c>
      <c r="AGP1" t="s">
        <v>1354</v>
      </c>
      <c r="AGQ1" t="s">
        <v>1386</v>
      </c>
      <c r="AGR1" t="s">
        <v>1288</v>
      </c>
      <c r="AGS1" t="s">
        <v>1255</v>
      </c>
      <c r="AGT1" t="s">
        <v>1483</v>
      </c>
      <c r="AGU1" t="s">
        <v>1532</v>
      </c>
      <c r="AGV1" t="s">
        <v>1549</v>
      </c>
      <c r="AGW1" t="s">
        <v>1222</v>
      </c>
      <c r="AGX1" t="s">
        <v>1272</v>
      </c>
      <c r="AGY1" t="s">
        <v>1322</v>
      </c>
      <c r="AGZ1" t="s">
        <v>1305</v>
      </c>
      <c r="AHA1" t="s">
        <v>1001</v>
      </c>
      <c r="AHB1" t="s">
        <v>990</v>
      </c>
      <c r="AHC1" t="s">
        <v>1018</v>
      </c>
      <c r="AHD1" t="s">
        <v>984</v>
      </c>
      <c r="AHE1" t="s">
        <v>979</v>
      </c>
      <c r="AHF1" t="s">
        <v>1039</v>
      </c>
      <c r="AHG1" t="s">
        <v>995</v>
      </c>
      <c r="AHH1" t="s">
        <v>993</v>
      </c>
      <c r="AHI1" t="s">
        <v>1007</v>
      </c>
      <c r="AHJ1" t="s">
        <v>1006</v>
      </c>
      <c r="AHK1" t="s">
        <v>994</v>
      </c>
      <c r="AHL1" t="s">
        <v>1017</v>
      </c>
      <c r="AHM1" t="s">
        <v>1011</v>
      </c>
      <c r="AHN1" t="s">
        <v>1023</v>
      </c>
      <c r="AHO1" t="s">
        <v>1028</v>
      </c>
      <c r="AHP1" t="s">
        <v>986</v>
      </c>
      <c r="AHQ1" t="s">
        <v>983</v>
      </c>
      <c r="AHR1" t="s">
        <v>976</v>
      </c>
      <c r="AHS1" t="s">
        <v>1038</v>
      </c>
      <c r="AHT1" t="s">
        <v>1032</v>
      </c>
      <c r="AHU1" t="s">
        <v>1024</v>
      </c>
      <c r="AHV1" t="s">
        <v>1025</v>
      </c>
      <c r="AHW1" t="s">
        <v>1403</v>
      </c>
      <c r="AHX1" t="s">
        <v>1500</v>
      </c>
      <c r="AHY1" t="s">
        <v>1339</v>
      </c>
      <c r="AHZ1" t="s">
        <v>1516</v>
      </c>
      <c r="AIA1" t="s">
        <v>1566</v>
      </c>
      <c r="AIB1" t="s">
        <v>1239</v>
      </c>
      <c r="AIC1" t="s">
        <v>1467</v>
      </c>
      <c r="AID1" t="s">
        <v>1435</v>
      </c>
      <c r="AIE1" t="s">
        <v>1371</v>
      </c>
      <c r="AIF1" t="s">
        <v>1419</v>
      </c>
      <c r="AIG1" t="s">
        <v>1451</v>
      </c>
      <c r="AIH1" t="s">
        <v>1355</v>
      </c>
      <c r="AII1" t="s">
        <v>1387</v>
      </c>
      <c r="AIJ1" t="s">
        <v>1289</v>
      </c>
      <c r="AIK1" t="s">
        <v>1256</v>
      </c>
      <c r="AIL1" t="s">
        <v>1484</v>
      </c>
      <c r="AIM1" t="s">
        <v>1533</v>
      </c>
      <c r="AIN1" t="s">
        <v>1550</v>
      </c>
      <c r="AIO1" t="s">
        <v>1223</v>
      </c>
      <c r="AIP1" t="s">
        <v>1273</v>
      </c>
      <c r="AIQ1" t="s">
        <v>1323</v>
      </c>
      <c r="AIR1" t="s">
        <v>1306</v>
      </c>
      <c r="AIS1" t="s">
        <v>1404</v>
      </c>
      <c r="AIT1" t="s">
        <v>1501</v>
      </c>
      <c r="AIU1" t="s">
        <v>1340</v>
      </c>
      <c r="AIV1" t="s">
        <v>1517</v>
      </c>
      <c r="AIW1" t="s">
        <v>1567</v>
      </c>
      <c r="AIX1" t="s">
        <v>1240</v>
      </c>
      <c r="AIY1" t="s">
        <v>1468</v>
      </c>
      <c r="AIZ1" t="s">
        <v>1436</v>
      </c>
      <c r="AJA1" t="s">
        <v>1372</v>
      </c>
      <c r="AJB1" t="s">
        <v>1420</v>
      </c>
      <c r="AJC1" t="s">
        <v>1452</v>
      </c>
      <c r="AJD1" t="s">
        <v>1356</v>
      </c>
      <c r="AJE1" t="s">
        <v>1388</v>
      </c>
      <c r="AJF1" t="s">
        <v>1290</v>
      </c>
      <c r="AJG1" t="s">
        <v>1257</v>
      </c>
      <c r="AJH1" t="s">
        <v>1485</v>
      </c>
      <c r="AJI1" t="s">
        <v>1534</v>
      </c>
      <c r="AJJ1" t="s">
        <v>1551</v>
      </c>
      <c r="AJK1" t="s">
        <v>1224</v>
      </c>
      <c r="AJL1" t="s">
        <v>1274</v>
      </c>
      <c r="AJM1" t="s">
        <v>1324</v>
      </c>
      <c r="AJN1" t="s">
        <v>1307</v>
      </c>
      <c r="AJO1" t="s">
        <v>1405</v>
      </c>
      <c r="AJP1" t="s">
        <v>1502</v>
      </c>
      <c r="AJQ1" t="s">
        <v>1341</v>
      </c>
      <c r="AJR1" t="s">
        <v>1518</v>
      </c>
      <c r="AJS1" t="s">
        <v>1568</v>
      </c>
      <c r="AJT1" t="s">
        <v>1241</v>
      </c>
      <c r="AJU1" t="s">
        <v>1469</v>
      </c>
      <c r="AJV1" t="s">
        <v>1437</v>
      </c>
      <c r="AJW1" t="s">
        <v>1373</v>
      </c>
      <c r="AJX1" t="s">
        <v>1421</v>
      </c>
      <c r="AJY1" t="s">
        <v>1453</v>
      </c>
      <c r="AJZ1" t="s">
        <v>1357</v>
      </c>
      <c r="AKA1" t="s">
        <v>1389</v>
      </c>
      <c r="AKB1" t="s">
        <v>1291</v>
      </c>
      <c r="AKC1" t="s">
        <v>1258</v>
      </c>
      <c r="AKD1" t="s">
        <v>1486</v>
      </c>
      <c r="AKE1" t="s">
        <v>1535</v>
      </c>
      <c r="AKF1" t="s">
        <v>1552</v>
      </c>
      <c r="AKG1" t="s">
        <v>1225</v>
      </c>
      <c r="AKH1" t="s">
        <v>1275</v>
      </c>
      <c r="AKI1" t="s">
        <v>1325</v>
      </c>
      <c r="AKJ1" t="s">
        <v>1308</v>
      </c>
      <c r="AKK1" t="s">
        <v>1406</v>
      </c>
      <c r="AKL1" t="s">
        <v>1503</v>
      </c>
      <c r="AKM1" t="s">
        <v>1342</v>
      </c>
      <c r="AKN1" t="s">
        <v>1519</v>
      </c>
      <c r="AKO1" t="s">
        <v>1569</v>
      </c>
      <c r="AKP1" t="s">
        <v>1242</v>
      </c>
      <c r="AKQ1" t="s">
        <v>1470</v>
      </c>
      <c r="AKR1" t="s">
        <v>1438</v>
      </c>
      <c r="AKS1" t="s">
        <v>1374</v>
      </c>
      <c r="AKT1" t="s">
        <v>1422</v>
      </c>
      <c r="AKU1" t="s">
        <v>1454</v>
      </c>
      <c r="AKV1" t="s">
        <v>1358</v>
      </c>
      <c r="AKW1" t="s">
        <v>1390</v>
      </c>
      <c r="AKX1" t="s">
        <v>1292</v>
      </c>
      <c r="AKY1" t="s">
        <v>1259</v>
      </c>
      <c r="AKZ1" t="s">
        <v>1487</v>
      </c>
      <c r="ALA1" t="s">
        <v>1536</v>
      </c>
      <c r="ALB1" t="s">
        <v>1553</v>
      </c>
      <c r="ALC1" t="s">
        <v>1226</v>
      </c>
      <c r="ALD1" t="s">
        <v>1276</v>
      </c>
      <c r="ALE1" t="s">
        <v>1326</v>
      </c>
      <c r="ALF1" t="s">
        <v>1309</v>
      </c>
      <c r="ALG1" t="s">
        <v>1008</v>
      </c>
      <c r="ALH1" t="s">
        <v>987</v>
      </c>
      <c r="ALI1" t="s">
        <v>1014</v>
      </c>
      <c r="ALJ1" t="s">
        <v>988</v>
      </c>
      <c r="ALK1" t="s">
        <v>978</v>
      </c>
      <c r="ALL1" t="s">
        <v>1034</v>
      </c>
      <c r="ALM1" t="s">
        <v>992</v>
      </c>
      <c r="ALN1" t="s">
        <v>1002</v>
      </c>
      <c r="ALO1" t="s">
        <v>1016</v>
      </c>
      <c r="ALP1" t="s">
        <v>1005</v>
      </c>
      <c r="ALQ1" t="s">
        <v>999</v>
      </c>
      <c r="ALR1" t="s">
        <v>1013</v>
      </c>
      <c r="ALS1" t="s">
        <v>1009</v>
      </c>
      <c r="ALT1" t="s">
        <v>1030</v>
      </c>
      <c r="ALU1" t="s">
        <v>1037</v>
      </c>
      <c r="ALV1" t="s">
        <v>997</v>
      </c>
      <c r="ALW1" t="s">
        <v>982</v>
      </c>
      <c r="ALX1" t="s">
        <v>980</v>
      </c>
      <c r="ALY1" t="s">
        <v>1040</v>
      </c>
      <c r="ALZ1" t="s">
        <v>1029</v>
      </c>
      <c r="AMA1" t="s">
        <v>1027</v>
      </c>
      <c r="AMB1" t="s">
        <v>1026</v>
      </c>
      <c r="AMC1" t="s">
        <v>1391</v>
      </c>
      <c r="AMD1" t="s">
        <v>1488</v>
      </c>
      <c r="AME1" t="s">
        <v>1327</v>
      </c>
      <c r="AMF1" t="s">
        <v>1504</v>
      </c>
      <c r="AMG1" t="s">
        <v>1554</v>
      </c>
      <c r="AMH1" t="s">
        <v>1227</v>
      </c>
      <c r="AMI1" t="s">
        <v>1455</v>
      </c>
      <c r="AMJ1" t="s">
        <v>1423</v>
      </c>
      <c r="AMK1" t="s">
        <v>1359</v>
      </c>
      <c r="AML1" t="s">
        <v>1407</v>
      </c>
      <c r="AMM1" t="s">
        <v>1439</v>
      </c>
      <c r="AMN1" t="s">
        <v>1343</v>
      </c>
      <c r="AMO1" t="s">
        <v>1375</v>
      </c>
      <c r="AMP1" t="s">
        <v>1277</v>
      </c>
      <c r="AMQ1" t="s">
        <v>1243</v>
      </c>
      <c r="AMR1" t="s">
        <v>1471</v>
      </c>
      <c r="AMS1" t="s">
        <v>1520</v>
      </c>
      <c r="AMT1" t="s">
        <v>1537</v>
      </c>
      <c r="AMU1" t="s">
        <v>1210</v>
      </c>
      <c r="AMV1" t="s">
        <v>1260</v>
      </c>
      <c r="AMW1" t="s">
        <v>1310</v>
      </c>
      <c r="AMX1" t="s">
        <v>1293</v>
      </c>
      <c r="AMY1" t="s">
        <v>1392</v>
      </c>
      <c r="AMZ1" t="s">
        <v>1489</v>
      </c>
      <c r="ANA1" t="s">
        <v>1328</v>
      </c>
      <c r="ANB1" t="s">
        <v>1505</v>
      </c>
      <c r="ANC1" t="s">
        <v>1555</v>
      </c>
      <c r="AND1" t="s">
        <v>1228</v>
      </c>
      <c r="ANE1" t="s">
        <v>1456</v>
      </c>
      <c r="ANF1" t="s">
        <v>1424</v>
      </c>
      <c r="ANG1" t="s">
        <v>1360</v>
      </c>
      <c r="ANH1" t="s">
        <v>1408</v>
      </c>
      <c r="ANI1" t="s">
        <v>1440</v>
      </c>
      <c r="ANJ1" t="s">
        <v>1344</v>
      </c>
      <c r="ANK1" t="s">
        <v>1376</v>
      </c>
      <c r="ANL1" t="s">
        <v>1278</v>
      </c>
      <c r="ANM1" t="s">
        <v>1244</v>
      </c>
      <c r="ANN1" t="s">
        <v>1472</v>
      </c>
      <c r="ANO1" t="s">
        <v>1521</v>
      </c>
      <c r="ANP1" t="s">
        <v>1538</v>
      </c>
      <c r="ANQ1" t="s">
        <v>1211</v>
      </c>
      <c r="ANR1" t="s">
        <v>1261</v>
      </c>
      <c r="ANS1" t="s">
        <v>1311</v>
      </c>
      <c r="ANT1" t="s">
        <v>1294</v>
      </c>
      <c r="ANU1" t="s">
        <v>1393</v>
      </c>
      <c r="ANV1" t="s">
        <v>1490</v>
      </c>
      <c r="ANW1" t="s">
        <v>1329</v>
      </c>
      <c r="ANX1" t="s">
        <v>1506</v>
      </c>
      <c r="ANY1" t="s">
        <v>1556</v>
      </c>
      <c r="ANZ1" t="s">
        <v>1229</v>
      </c>
      <c r="AOA1" t="s">
        <v>1457</v>
      </c>
      <c r="AOB1" t="s">
        <v>1425</v>
      </c>
      <c r="AOC1" t="s">
        <v>1361</v>
      </c>
      <c r="AOD1" t="s">
        <v>1409</v>
      </c>
      <c r="AOE1" t="s">
        <v>1441</v>
      </c>
      <c r="AOF1" t="s">
        <v>1345</v>
      </c>
      <c r="AOG1" t="s">
        <v>1377</v>
      </c>
      <c r="AOH1" t="s">
        <v>1279</v>
      </c>
      <c r="AOI1" t="s">
        <v>1245</v>
      </c>
      <c r="AOJ1" t="s">
        <v>1473</v>
      </c>
      <c r="AOK1" t="s">
        <v>1522</v>
      </c>
      <c r="AOL1" t="s">
        <v>1539</v>
      </c>
      <c r="AOM1" t="s">
        <v>1212</v>
      </c>
      <c r="AON1" t="s">
        <v>1262</v>
      </c>
      <c r="AOO1" t="s">
        <v>1312</v>
      </c>
      <c r="AOP1" t="s">
        <v>1295</v>
      </c>
      <c r="AOQ1" t="s">
        <v>1394</v>
      </c>
      <c r="AOR1" t="s">
        <v>1491</v>
      </c>
      <c r="AOS1" t="s">
        <v>1330</v>
      </c>
      <c r="AOT1" t="s">
        <v>1507</v>
      </c>
      <c r="AOU1" t="s">
        <v>1557</v>
      </c>
      <c r="AOV1" t="s">
        <v>1230</v>
      </c>
      <c r="AOW1" t="s">
        <v>1458</v>
      </c>
      <c r="AOX1" t="s">
        <v>1426</v>
      </c>
      <c r="AOY1" t="s">
        <v>1362</v>
      </c>
      <c r="AOZ1" t="s">
        <v>1410</v>
      </c>
      <c r="APA1" t="s">
        <v>1442</v>
      </c>
      <c r="APB1" t="s">
        <v>1346</v>
      </c>
      <c r="APC1" t="s">
        <v>1378</v>
      </c>
      <c r="APD1" t="s">
        <v>1280</v>
      </c>
      <c r="APE1" t="s">
        <v>1246</v>
      </c>
      <c r="APF1" t="s">
        <v>1474</v>
      </c>
      <c r="APG1" t="s">
        <v>1523</v>
      </c>
      <c r="APH1" t="s">
        <v>1540</v>
      </c>
      <c r="API1" t="s">
        <v>1213</v>
      </c>
      <c r="APJ1" t="s">
        <v>1263</v>
      </c>
      <c r="APK1" t="s">
        <v>1313</v>
      </c>
      <c r="APL1" t="s">
        <v>1296</v>
      </c>
      <c r="APM1" t="s">
        <v>1004</v>
      </c>
      <c r="APN1" t="s">
        <v>989</v>
      </c>
      <c r="APO1" t="s">
        <v>1019</v>
      </c>
      <c r="APP1" t="s">
        <v>985</v>
      </c>
      <c r="APQ1" t="s">
        <v>975</v>
      </c>
      <c r="APR1" t="s">
        <v>1035</v>
      </c>
      <c r="APS1" t="s">
        <v>996</v>
      </c>
      <c r="APT1" t="s">
        <v>998</v>
      </c>
      <c r="APU1" t="s">
        <v>1012</v>
      </c>
      <c r="APV1" t="s">
        <v>1003</v>
      </c>
      <c r="APW1" t="s">
        <v>1000</v>
      </c>
      <c r="APX1" t="s">
        <v>1015</v>
      </c>
      <c r="APY1" t="s">
        <v>1010</v>
      </c>
      <c r="APZ1" t="s">
        <v>1022</v>
      </c>
      <c r="AQA1" t="s">
        <v>1033</v>
      </c>
      <c r="AQB1" t="s">
        <v>991</v>
      </c>
      <c r="AQC1" t="s">
        <v>981</v>
      </c>
      <c r="AQD1" t="s">
        <v>977</v>
      </c>
      <c r="AQE1" t="s">
        <v>1036</v>
      </c>
      <c r="AQF1" t="s">
        <v>1031</v>
      </c>
      <c r="AQG1" t="s">
        <v>1021</v>
      </c>
      <c r="AQH1" t="s">
        <v>1020</v>
      </c>
      <c r="AQI1" t="s">
        <v>1395</v>
      </c>
      <c r="AQJ1" t="s">
        <v>1492</v>
      </c>
      <c r="AQK1" t="s">
        <v>1331</v>
      </c>
      <c r="AQL1" t="s">
        <v>1508</v>
      </c>
      <c r="AQM1" t="s">
        <v>1558</v>
      </c>
      <c r="AQN1" t="s">
        <v>1231</v>
      </c>
      <c r="AQO1" t="s">
        <v>1459</v>
      </c>
      <c r="AQP1" t="s">
        <v>1427</v>
      </c>
      <c r="AQQ1" t="s">
        <v>1363</v>
      </c>
      <c r="AQR1" t="s">
        <v>1411</v>
      </c>
      <c r="AQS1" t="s">
        <v>1443</v>
      </c>
      <c r="AQT1" t="s">
        <v>1347</v>
      </c>
      <c r="AQU1" t="s">
        <v>1379</v>
      </c>
      <c r="AQV1" t="s">
        <v>1281</v>
      </c>
      <c r="AQW1" t="s">
        <v>1247</v>
      </c>
      <c r="AQX1" t="s">
        <v>1475</v>
      </c>
      <c r="AQY1" t="s">
        <v>1524</v>
      </c>
      <c r="AQZ1" t="s">
        <v>1541</v>
      </c>
      <c r="ARA1" t="s">
        <v>1214</v>
      </c>
      <c r="ARB1" t="s">
        <v>1264</v>
      </c>
      <c r="ARC1" t="s">
        <v>1314</v>
      </c>
      <c r="ARD1" t="s">
        <v>1297</v>
      </c>
      <c r="ARE1" t="s">
        <v>1396</v>
      </c>
      <c r="ARF1" t="s">
        <v>1493</v>
      </c>
      <c r="ARG1" t="s">
        <v>1332</v>
      </c>
      <c r="ARH1" t="s">
        <v>1509</v>
      </c>
      <c r="ARI1" t="s">
        <v>1559</v>
      </c>
      <c r="ARJ1" t="s">
        <v>1232</v>
      </c>
      <c r="ARK1" t="s">
        <v>1460</v>
      </c>
      <c r="ARL1" t="s">
        <v>1428</v>
      </c>
      <c r="ARM1" t="s">
        <v>1364</v>
      </c>
      <c r="ARN1" t="s">
        <v>1412</v>
      </c>
      <c r="ARO1" t="s">
        <v>1444</v>
      </c>
      <c r="ARP1" t="s">
        <v>1348</v>
      </c>
      <c r="ARQ1" t="s">
        <v>1380</v>
      </c>
      <c r="ARR1" t="s">
        <v>1282</v>
      </c>
      <c r="ARS1" t="s">
        <v>1248</v>
      </c>
      <c r="ART1" t="s">
        <v>1476</v>
      </c>
      <c r="ARU1" t="s">
        <v>1525</v>
      </c>
      <c r="ARV1" t="s">
        <v>1542</v>
      </c>
      <c r="ARW1" t="s">
        <v>1215</v>
      </c>
      <c r="ARX1" t="s">
        <v>1265</v>
      </c>
      <c r="ARY1" t="s">
        <v>1315</v>
      </c>
      <c r="ARZ1" t="s">
        <v>1298</v>
      </c>
      <c r="ASA1" t="s">
        <v>1397</v>
      </c>
      <c r="ASB1" t="s">
        <v>1494</v>
      </c>
      <c r="ASC1" t="s">
        <v>1333</v>
      </c>
      <c r="ASD1" t="s">
        <v>1510</v>
      </c>
      <c r="ASE1" t="s">
        <v>1560</v>
      </c>
      <c r="ASF1" t="s">
        <v>1233</v>
      </c>
      <c r="ASG1" t="s">
        <v>1461</v>
      </c>
      <c r="ASH1" t="s">
        <v>1429</v>
      </c>
      <c r="ASI1" t="s">
        <v>1365</v>
      </c>
      <c r="ASJ1" t="s">
        <v>1413</v>
      </c>
      <c r="ASK1" t="s">
        <v>1445</v>
      </c>
      <c r="ASL1" t="s">
        <v>1349</v>
      </c>
      <c r="ASM1" t="s">
        <v>1381</v>
      </c>
      <c r="ASN1" t="s">
        <v>1283</v>
      </c>
      <c r="ASO1" t="s">
        <v>1249</v>
      </c>
      <c r="ASP1" t="s">
        <v>1477</v>
      </c>
      <c r="ASQ1" t="s">
        <v>1526</v>
      </c>
      <c r="ASR1" t="s">
        <v>1543</v>
      </c>
      <c r="ASS1" t="s">
        <v>1216</v>
      </c>
      <c r="AST1" t="s">
        <v>1266</v>
      </c>
      <c r="ASU1" t="s">
        <v>1316</v>
      </c>
      <c r="ASV1" t="s">
        <v>1299</v>
      </c>
      <c r="ASW1" t="s">
        <v>1398</v>
      </c>
      <c r="ASX1" t="s">
        <v>1495</v>
      </c>
      <c r="ASY1" t="s">
        <v>1334</v>
      </c>
      <c r="ASZ1" t="s">
        <v>1511</v>
      </c>
      <c r="ATA1" t="s">
        <v>1561</v>
      </c>
      <c r="ATB1" t="s">
        <v>1234</v>
      </c>
      <c r="ATC1" t="s">
        <v>1462</v>
      </c>
      <c r="ATD1" t="s">
        <v>1430</v>
      </c>
      <c r="ATE1" t="s">
        <v>1366</v>
      </c>
      <c r="ATF1" t="s">
        <v>1414</v>
      </c>
      <c r="ATG1" t="s">
        <v>1446</v>
      </c>
      <c r="ATH1" t="s">
        <v>1350</v>
      </c>
      <c r="ATI1" t="s">
        <v>1382</v>
      </c>
      <c r="ATJ1" t="s">
        <v>1284</v>
      </c>
      <c r="ATK1" t="s">
        <v>1250</v>
      </c>
      <c r="ATL1" t="s">
        <v>1478</v>
      </c>
      <c r="ATM1" t="s">
        <v>1527</v>
      </c>
      <c r="ATN1" t="s">
        <v>1544</v>
      </c>
      <c r="ATO1" t="s">
        <v>1217</v>
      </c>
      <c r="ATP1" t="s">
        <v>1267</v>
      </c>
      <c r="ATQ1" t="s">
        <v>1317</v>
      </c>
      <c r="ATR1" t="s">
        <v>1300</v>
      </c>
      <c r="ATS1" t="s">
        <v>1053</v>
      </c>
      <c r="ATT1" t="s">
        <v>1051</v>
      </c>
      <c r="ATU1" t="s">
        <v>1050</v>
      </c>
      <c r="ATV1" t="s">
        <v>1047</v>
      </c>
      <c r="ATW1" t="s">
        <v>1049</v>
      </c>
      <c r="ATX1" t="s">
        <v>1046</v>
      </c>
      <c r="ATY1" t="s">
        <v>1045</v>
      </c>
      <c r="ATZ1" t="s">
        <v>1041</v>
      </c>
      <c r="AUA1" t="s">
        <v>1052</v>
      </c>
      <c r="AUB1" t="s">
        <v>1043</v>
      </c>
      <c r="AUC1" t="s">
        <v>1048</v>
      </c>
      <c r="AUD1" t="s">
        <v>1044</v>
      </c>
      <c r="AUE1" t="s">
        <v>1042</v>
      </c>
      <c r="AUF1" t="s">
        <v>1054</v>
      </c>
      <c r="AUG1" t="s">
        <v>1062</v>
      </c>
      <c r="AUH1" t="s">
        <v>1059</v>
      </c>
      <c r="AUI1" t="s">
        <v>1056</v>
      </c>
      <c r="AUJ1" t="s">
        <v>1061</v>
      </c>
      <c r="AUK1" t="s">
        <v>1066</v>
      </c>
      <c r="AUL1" t="s">
        <v>1058</v>
      </c>
      <c r="AUM1" t="s">
        <v>1055</v>
      </c>
      <c r="AUN1" t="s">
        <v>1060</v>
      </c>
      <c r="AUO1" t="s">
        <v>1065</v>
      </c>
      <c r="AUP1" t="s">
        <v>1057</v>
      </c>
      <c r="AUQ1" t="s">
        <v>1064</v>
      </c>
      <c r="AUR1" t="s">
        <v>1063</v>
      </c>
      <c r="AUS1" t="s">
        <v>1067</v>
      </c>
      <c r="AUT1" t="s">
        <v>1078</v>
      </c>
      <c r="AUU1" t="s">
        <v>1072</v>
      </c>
      <c r="AUV1" t="s">
        <v>1070</v>
      </c>
      <c r="AUW1" t="s">
        <v>1076</v>
      </c>
      <c r="AUX1" t="s">
        <v>1077</v>
      </c>
      <c r="AUY1" t="s">
        <v>1069</v>
      </c>
      <c r="AUZ1" t="s">
        <v>1073</v>
      </c>
      <c r="AVA1" t="s">
        <v>1071</v>
      </c>
      <c r="AVB1" t="s">
        <v>1079</v>
      </c>
      <c r="AVC1" t="s">
        <v>1074</v>
      </c>
      <c r="AVD1" t="s">
        <v>1075</v>
      </c>
      <c r="AVE1" t="s">
        <v>1068</v>
      </c>
      <c r="AVF1" t="s">
        <v>1090</v>
      </c>
      <c r="AVG1" t="s">
        <v>1093</v>
      </c>
      <c r="AVH1" t="s">
        <v>1084</v>
      </c>
      <c r="AVI1" t="s">
        <v>1098</v>
      </c>
      <c r="AVJ1" t="s">
        <v>1099</v>
      </c>
      <c r="AVK1" t="s">
        <v>1096</v>
      </c>
      <c r="AVL1" t="s">
        <v>1109</v>
      </c>
      <c r="AVM1" t="s">
        <v>1108</v>
      </c>
      <c r="AVN1" t="s">
        <v>1103</v>
      </c>
      <c r="AVO1" t="s">
        <v>1089</v>
      </c>
      <c r="AVP1" t="s">
        <v>1091</v>
      </c>
      <c r="AVQ1" t="s">
        <v>1086</v>
      </c>
      <c r="AVR1" t="s">
        <v>1092</v>
      </c>
      <c r="AVS1" t="s">
        <v>1088</v>
      </c>
      <c r="AVT1" t="s">
        <v>1106</v>
      </c>
      <c r="AVU1" t="s">
        <v>1082</v>
      </c>
      <c r="AVV1" t="s">
        <v>1095</v>
      </c>
      <c r="AVW1" t="s">
        <v>1097</v>
      </c>
      <c r="AVX1" t="s">
        <v>1182</v>
      </c>
      <c r="AVY1" t="s">
        <v>1105</v>
      </c>
      <c r="AVZ1" t="s">
        <v>1107</v>
      </c>
      <c r="AWA1" t="s">
        <v>1102</v>
      </c>
      <c r="AWB1" t="s">
        <v>1081</v>
      </c>
      <c r="AWC1" t="s">
        <v>1083</v>
      </c>
      <c r="AWD1" t="s">
        <v>1080</v>
      </c>
      <c r="AWE1" t="s">
        <v>1085</v>
      </c>
      <c r="AWF1" t="s">
        <v>1094</v>
      </c>
      <c r="AWG1" t="s">
        <v>1104</v>
      </c>
      <c r="AWH1" t="s">
        <v>1101</v>
      </c>
      <c r="AWI1" t="s">
        <v>1100</v>
      </c>
      <c r="AWJ1" t="s">
        <v>1087</v>
      </c>
      <c r="AWK1" t="s">
        <v>958</v>
      </c>
      <c r="AWL1" t="s">
        <v>959</v>
      </c>
      <c r="AWM1" t="s">
        <v>953</v>
      </c>
      <c r="AWN1" t="s">
        <v>957</v>
      </c>
      <c r="AWO1" t="s">
        <v>956</v>
      </c>
      <c r="AWP1" t="s">
        <v>952</v>
      </c>
      <c r="AWQ1" t="s">
        <v>960</v>
      </c>
      <c r="AWR1" t="s">
        <v>955</v>
      </c>
      <c r="AWS1" t="s">
        <v>954</v>
      </c>
      <c r="AWT1" t="s">
        <v>962</v>
      </c>
      <c r="AWU1" t="s">
        <v>961</v>
      </c>
      <c r="AZF1" s="120"/>
    </row>
    <row r="2" spans="1:1358">
      <c r="A2" s="117" t="s">
        <v>2383</v>
      </c>
      <c r="B2" s="117">
        <v>45291</v>
      </c>
      <c r="C2" s="117">
        <v>33096582</v>
      </c>
      <c r="D2" s="117">
        <v>6539718</v>
      </c>
      <c r="E2" s="117">
        <v>5135546</v>
      </c>
      <c r="F2" s="117">
        <v>12182514</v>
      </c>
      <c r="G2" s="117">
        <v>13192493</v>
      </c>
      <c r="H2" s="117">
        <v>55313053</v>
      </c>
      <c r="I2" s="117">
        <v>85273866</v>
      </c>
      <c r="J2" s="117">
        <v>115838525</v>
      </c>
      <c r="K2" s="117">
        <v>45866614</v>
      </c>
      <c r="L2" s="117">
        <v>58052020</v>
      </c>
      <c r="M2" s="117">
        <v>0</v>
      </c>
      <c r="N2" s="117">
        <v>9446438</v>
      </c>
      <c r="O2" s="117">
        <v>45439728</v>
      </c>
      <c r="P2" s="117">
        <v>45601632</v>
      </c>
      <c r="Q2" s="117">
        <v>161902</v>
      </c>
      <c r="R2" s="117">
        <v>57786506</v>
      </c>
      <c r="S2" s="117">
        <v>930501</v>
      </c>
      <c r="T2" s="117">
        <v>1867656</v>
      </c>
      <c r="U2" s="117">
        <v>50169644</v>
      </c>
      <c r="V2" s="117">
        <v>2739364</v>
      </c>
      <c r="W2" s="117">
        <v>902333</v>
      </c>
      <c r="X2" s="117">
        <v>5718068</v>
      </c>
      <c r="Y2" s="117">
        <v>5470397</v>
      </c>
      <c r="Z2" s="117">
        <v>0</v>
      </c>
      <c r="AA2" s="117">
        <v>12095698</v>
      </c>
      <c r="AB2" s="117">
        <v>16614819</v>
      </c>
      <c r="AC2" s="117">
        <v>907235</v>
      </c>
      <c r="AD2" s="117">
        <v>412085177</v>
      </c>
      <c r="AE2" s="117">
        <v>3255490</v>
      </c>
      <c r="AF2" s="117">
        <v>133481586</v>
      </c>
      <c r="AG2" s="117">
        <v>171935420</v>
      </c>
      <c r="AH2" s="117">
        <v>546649198</v>
      </c>
      <c r="AI2" s="117">
        <v>3747200</v>
      </c>
      <c r="AJ2" s="117">
        <v>214352206</v>
      </c>
      <c r="AK2" s="117">
        <v>3940989413</v>
      </c>
      <c r="AL2" s="117">
        <v>1852021</v>
      </c>
      <c r="AM2" s="117">
        <v>1466911916</v>
      </c>
      <c r="AN2" s="117">
        <v>194264870</v>
      </c>
      <c r="AO2" s="117">
        <v>433327641</v>
      </c>
      <c r="AP2" s="117">
        <v>6817579</v>
      </c>
      <c r="AQ2" s="117">
        <v>805432</v>
      </c>
      <c r="AR2" s="117">
        <v>0</v>
      </c>
      <c r="AS2" s="117">
        <v>-82445</v>
      </c>
      <c r="AT2" s="117">
        <v>-2337030</v>
      </c>
      <c r="AU2" s="117">
        <v>376980493</v>
      </c>
      <c r="AV2" s="117">
        <v>52015713</v>
      </c>
      <c r="AW2" s="117">
        <v>45887210</v>
      </c>
      <c r="AX2" s="117">
        <v>1165147</v>
      </c>
      <c r="AY2" s="117">
        <v>8797038</v>
      </c>
      <c r="AZ2" s="117">
        <v>267793167</v>
      </c>
      <c r="BA2" s="117">
        <v>0</v>
      </c>
      <c r="BB2" s="117">
        <v>3030000</v>
      </c>
      <c r="BC2" s="117">
        <v>57241187</v>
      </c>
      <c r="BD2" s="117">
        <v>8323977</v>
      </c>
      <c r="BE2" s="117">
        <v>2059761</v>
      </c>
      <c r="BF2" s="117">
        <v>42343663</v>
      </c>
      <c r="BG2" s="117">
        <v>1391087</v>
      </c>
      <c r="BH2" s="117">
        <v>2068108910</v>
      </c>
      <c r="BI2" s="117">
        <v>164683911</v>
      </c>
      <c r="BJ2" s="117">
        <v>266249490</v>
      </c>
      <c r="BK2" s="117">
        <v>56475563</v>
      </c>
      <c r="BL2" s="117">
        <v>1844753</v>
      </c>
      <c r="BM2" s="117">
        <v>3501690177</v>
      </c>
      <c r="BN2" s="117">
        <v>339284815</v>
      </c>
      <c r="BO2" s="117">
        <v>7752448</v>
      </c>
      <c r="BP2" s="117">
        <v>582927260</v>
      </c>
      <c r="BQ2" s="117">
        <v>12971945</v>
      </c>
      <c r="BR2" s="117">
        <v>750791</v>
      </c>
      <c r="BS2" s="117">
        <v>0</v>
      </c>
      <c r="BT2" s="117">
        <v>4528920</v>
      </c>
      <c r="BU2" s="117">
        <v>10303023</v>
      </c>
      <c r="BV2" s="117">
        <v>1810021</v>
      </c>
      <c r="BW2" s="117">
        <v>3213291</v>
      </c>
      <c r="BX2" s="117">
        <v>3940989413</v>
      </c>
      <c r="BY2" s="117">
        <v>44333681</v>
      </c>
      <c r="BZ2" s="117">
        <v>110623189</v>
      </c>
      <c r="CA2" s="117">
        <v>4293996</v>
      </c>
      <c r="CB2" s="117">
        <v>164347728</v>
      </c>
      <c r="CC2" s="117">
        <v>5706201</v>
      </c>
      <c r="CD2" s="117">
        <v>50000</v>
      </c>
      <c r="CE2" s="117">
        <v>0</v>
      </c>
      <c r="CF2" s="117">
        <v>-3315</v>
      </c>
      <c r="CG2" s="117">
        <v>53020120</v>
      </c>
      <c r="CH2" s="117">
        <v>-895999</v>
      </c>
      <c r="CI2" s="117">
        <v>220268</v>
      </c>
      <c r="CJ2" s="117">
        <v>57241188</v>
      </c>
      <c r="CK2" s="117">
        <v>862719</v>
      </c>
      <c r="CL2" s="117">
        <v>132583</v>
      </c>
      <c r="CM2" s="117">
        <v>10700</v>
      </c>
      <c r="CN2" s="117">
        <v>901232</v>
      </c>
      <c r="CO2" s="117">
        <v>0</v>
      </c>
      <c r="CP2" s="117">
        <v>0</v>
      </c>
      <c r="CQ2" s="117">
        <v>-135582</v>
      </c>
      <c r="CR2" s="117">
        <v>21555</v>
      </c>
      <c r="CS2" s="117">
        <v>805431</v>
      </c>
      <c r="CT2" s="117">
        <v>81956</v>
      </c>
      <c r="CU2" s="117">
        <v>97243</v>
      </c>
      <c r="CV2" s="117">
        <v>45866612</v>
      </c>
      <c r="CW2" s="117">
        <v>33128016</v>
      </c>
      <c r="CX2" s="117">
        <v>340886</v>
      </c>
      <c r="CY2" s="117">
        <v>465009</v>
      </c>
      <c r="CZ2" s="117">
        <v>11725057</v>
      </c>
      <c r="DA2" s="117">
        <v>207648</v>
      </c>
      <c r="DB2" s="117">
        <v>2749822</v>
      </c>
      <c r="DC2" s="117">
        <v>1682665</v>
      </c>
      <c r="DD2" s="117">
        <v>0</v>
      </c>
      <c r="DE2" s="117">
        <v>0</v>
      </c>
      <c r="DF2" s="117">
        <v>7114373</v>
      </c>
      <c r="DG2" s="117">
        <v>0</v>
      </c>
      <c r="DH2" s="117">
        <v>8797038</v>
      </c>
      <c r="DI2" s="117">
        <v>0</v>
      </c>
      <c r="DJ2" s="117">
        <v>29215501</v>
      </c>
      <c r="DK2" s="117">
        <v>27467048</v>
      </c>
      <c r="DL2" s="117">
        <v>2850</v>
      </c>
      <c r="DM2" s="117">
        <v>267773169</v>
      </c>
      <c r="DN2" s="117">
        <v>238422801</v>
      </c>
      <c r="DO2" s="117">
        <v>855512</v>
      </c>
      <c r="DP2" s="117">
        <v>238641</v>
      </c>
      <c r="DQ2" s="117">
        <v>9624236</v>
      </c>
      <c r="DR2" s="117">
        <v>391229</v>
      </c>
      <c r="DS2" s="117">
        <v>40017279</v>
      </c>
      <c r="DT2" s="117">
        <v>376980491</v>
      </c>
      <c r="DU2" s="117">
        <v>-95810</v>
      </c>
      <c r="DV2" s="117">
        <v>0</v>
      </c>
      <c r="DW2" s="117">
        <v>0</v>
      </c>
      <c r="DX2" s="117">
        <v>980463</v>
      </c>
      <c r="DY2" s="117">
        <v>40574304</v>
      </c>
      <c r="DZ2" s="117">
        <v>42343663</v>
      </c>
      <c r="EA2" s="120" t="s">
        <v>2384</v>
      </c>
      <c r="EB2" s="117">
        <v>16497100</v>
      </c>
      <c r="EC2" s="117">
        <v>165.83</v>
      </c>
      <c r="ED2" s="117">
        <v>15.31</v>
      </c>
      <c r="EE2" s="117">
        <v>101.54</v>
      </c>
      <c r="EF2" s="117">
        <v>78901</v>
      </c>
      <c r="EG2" s="117">
        <v>130229</v>
      </c>
      <c r="EH2" s="117">
        <v>2382</v>
      </c>
      <c r="EI2" s="117">
        <v>13764.83</v>
      </c>
      <c r="EJ2" s="117">
        <v>376980488</v>
      </c>
      <c r="EK2" s="117">
        <v>341.74</v>
      </c>
      <c r="EL2" s="117">
        <v>487.35</v>
      </c>
      <c r="EM2" s="117">
        <v>0</v>
      </c>
      <c r="EN2" t="s">
        <v>2540</v>
      </c>
      <c r="EO2" s="117">
        <v>357483634</v>
      </c>
      <c r="EP2" s="117">
        <v>2232792822</v>
      </c>
      <c r="EQ2" s="117">
        <v>73.06</v>
      </c>
      <c r="ER2" s="117">
        <v>384922483</v>
      </c>
      <c r="ES2" s="117">
        <v>348383129</v>
      </c>
      <c r="ET2" s="117">
        <v>0</v>
      </c>
      <c r="EU2" s="117">
        <v>1090.78</v>
      </c>
      <c r="EV2" s="117">
        <v>0</v>
      </c>
      <c r="EW2" s="117">
        <v>0</v>
      </c>
      <c r="EX2" s="117">
        <v>0</v>
      </c>
      <c r="EY2" s="117">
        <v>58075183</v>
      </c>
      <c r="EZ2" s="117">
        <v>1449889231</v>
      </c>
      <c r="FA2" s="117">
        <v>58.09</v>
      </c>
      <c r="FB2" s="117">
        <v>1177.26</v>
      </c>
      <c r="FC2" s="117">
        <v>1534959.52</v>
      </c>
      <c r="FD2" s="117">
        <v>34.229999999999997</v>
      </c>
      <c r="FE2" s="117">
        <v>1518897984</v>
      </c>
      <c r="FF2" s="117">
        <v>136.21</v>
      </c>
      <c r="FG2" s="117">
        <v>1943965396</v>
      </c>
      <c r="FH2" s="117">
        <v>2512.83</v>
      </c>
      <c r="FI2" s="117">
        <v>0</v>
      </c>
      <c r="FJ2" s="117">
        <v>87.25</v>
      </c>
      <c r="FK2" s="117">
        <v>2.4900000000000002</v>
      </c>
      <c r="FL2" s="117">
        <v>29.62</v>
      </c>
      <c r="FM2" s="117">
        <v>337.13</v>
      </c>
      <c r="FN2" s="120" t="s">
        <v>2384</v>
      </c>
      <c r="FO2" s="117">
        <v>0</v>
      </c>
      <c r="FP2" s="117">
        <v>96931</v>
      </c>
      <c r="FQ2" s="117">
        <v>12.72</v>
      </c>
      <c r="FR2" s="120" t="s">
        <v>2541</v>
      </c>
      <c r="FS2" s="117">
        <v>53586769</v>
      </c>
      <c r="FT2" s="117">
        <v>23253969</v>
      </c>
      <c r="FU2" s="117">
        <v>246840020</v>
      </c>
      <c r="FV2" s="117">
        <v>74214758</v>
      </c>
      <c r="FW2" s="117">
        <v>95784526</v>
      </c>
      <c r="FX2" s="117">
        <v>250298304</v>
      </c>
      <c r="FY2" s="117">
        <v>244907643</v>
      </c>
      <c r="FZ2" s="117">
        <v>0</v>
      </c>
      <c r="GA2" s="117">
        <v>5390639</v>
      </c>
      <c r="GB2" s="117">
        <v>-1499494</v>
      </c>
      <c r="GC2" s="117">
        <v>-113543</v>
      </c>
      <c r="GD2" s="117">
        <v>2751638</v>
      </c>
      <c r="GE2" s="117">
        <v>115838525</v>
      </c>
      <c r="GF2" s="117">
        <v>58052020</v>
      </c>
      <c r="GG2" s="117">
        <v>8754778</v>
      </c>
      <c r="GH2" s="117">
        <v>9628628</v>
      </c>
      <c r="GI2" s="117">
        <v>-6668950</v>
      </c>
      <c r="GJ2" s="117">
        <v>2437853</v>
      </c>
      <c r="GK2" s="117">
        <v>13560488</v>
      </c>
      <c r="GL2" s="117">
        <v>12218477</v>
      </c>
      <c r="GM2" s="117">
        <v>33096582</v>
      </c>
      <c r="GN2" s="117">
        <v>83999646</v>
      </c>
      <c r="GO2" s="117">
        <v>3430740</v>
      </c>
      <c r="GP2" s="117">
        <v>30258142</v>
      </c>
      <c r="GQ2" s="117">
        <v>6047181</v>
      </c>
      <c r="GR2" s="117">
        <v>4275035</v>
      </c>
      <c r="GS2" s="117">
        <v>-1304742</v>
      </c>
      <c r="GT2" s="117">
        <v>696077</v>
      </c>
      <c r="GU2" s="117">
        <v>0</v>
      </c>
      <c r="GV2" s="117">
        <v>604933</v>
      </c>
      <c r="GW2" s="117">
        <v>14523972</v>
      </c>
      <c r="GX2" s="117">
        <v>4670952</v>
      </c>
      <c r="GY2" s="117">
        <v>0</v>
      </c>
      <c r="GZ2" s="117">
        <v>12182514</v>
      </c>
      <c r="HA2" s="117">
        <v>-1132805</v>
      </c>
      <c r="HB2" s="117">
        <v>108905</v>
      </c>
      <c r="HC2" s="117">
        <v>6827015</v>
      </c>
      <c r="HD2" s="117">
        <v>3395129</v>
      </c>
      <c r="HE2" s="117">
        <v>-9085836</v>
      </c>
      <c r="HF2" s="117">
        <v>9813626</v>
      </c>
      <c r="HG2" s="117">
        <v>484719</v>
      </c>
      <c r="HH2" s="117">
        <v>11309</v>
      </c>
      <c r="HI2" s="117">
        <v>33833854</v>
      </c>
      <c r="HJ2" s="117">
        <v>4331602</v>
      </c>
      <c r="HK2" s="117">
        <v>18023971</v>
      </c>
      <c r="HL2" s="117">
        <v>-98603</v>
      </c>
      <c r="HM2" s="117">
        <v>7881600</v>
      </c>
      <c r="HN2" s="117">
        <v>8193551</v>
      </c>
      <c r="HO2" s="117">
        <v>-10662154</v>
      </c>
      <c r="HP2" s="117">
        <v>-1405149</v>
      </c>
      <c r="HQ2" s="117">
        <v>1466097</v>
      </c>
      <c r="HR2" s="117">
        <v>9446438</v>
      </c>
      <c r="HS2" s="117">
        <v>1996318</v>
      </c>
      <c r="HT2" s="117">
        <v>716116</v>
      </c>
      <c r="HU2" s="117">
        <v>13306036</v>
      </c>
      <c r="HV2" s="117">
        <v>0</v>
      </c>
      <c r="HW2" s="117">
        <v>3733803</v>
      </c>
      <c r="HX2" s="117">
        <v>19306570</v>
      </c>
      <c r="HY2" s="117">
        <v>0</v>
      </c>
      <c r="HZ2" s="117">
        <v>2340040</v>
      </c>
      <c r="IA2" s="117">
        <v>0</v>
      </c>
      <c r="IB2" s="117">
        <v>7562475</v>
      </c>
      <c r="IC2" s="117">
        <v>2971070</v>
      </c>
      <c r="ID2" s="117">
        <v>50169644</v>
      </c>
      <c r="IE2" s="117">
        <v>85</v>
      </c>
      <c r="IF2" s="117">
        <v>10662154</v>
      </c>
      <c r="IG2" s="117">
        <v>2626</v>
      </c>
      <c r="IH2" s="117">
        <v>23772698</v>
      </c>
      <c r="II2" s="117">
        <v>13192493</v>
      </c>
      <c r="IJ2" s="117">
        <v>23508</v>
      </c>
      <c r="IK2" s="117">
        <v>5134244</v>
      </c>
      <c r="IL2" s="117">
        <v>542095</v>
      </c>
      <c r="IM2" s="117">
        <v>0</v>
      </c>
      <c r="IN2" s="117">
        <v>397370</v>
      </c>
      <c r="IO2" s="117">
        <v>51009</v>
      </c>
      <c r="IP2" s="117">
        <v>0</v>
      </c>
      <c r="IQ2" s="117">
        <v>30022</v>
      </c>
      <c r="IR2" s="117">
        <v>1027128</v>
      </c>
      <c r="IS2" s="117">
        <v>0</v>
      </c>
      <c r="IT2" s="117">
        <v>0</v>
      </c>
      <c r="IU2" s="117">
        <v>0</v>
      </c>
      <c r="IV2" s="117">
        <v>99852</v>
      </c>
      <c r="IW2" s="117">
        <v>0</v>
      </c>
      <c r="IX2" s="117">
        <v>0</v>
      </c>
      <c r="IY2" s="117">
        <v>30761</v>
      </c>
      <c r="IZ2" s="117">
        <v>0</v>
      </c>
      <c r="JA2" s="117">
        <v>12267753</v>
      </c>
      <c r="JB2" s="117">
        <v>44333680</v>
      </c>
      <c r="JC2" s="117">
        <v>16886070</v>
      </c>
      <c r="JD2" s="117">
        <v>3125</v>
      </c>
      <c r="JE2" s="117">
        <v>1754466</v>
      </c>
      <c r="JF2" s="117">
        <v>13422269</v>
      </c>
      <c r="JG2" s="117">
        <v>6157</v>
      </c>
      <c r="JH2" s="117">
        <v>171935420</v>
      </c>
      <c r="JI2" s="117">
        <v>546649198</v>
      </c>
      <c r="JJ2" s="117">
        <v>-6193757</v>
      </c>
      <c r="JK2" s="117">
        <v>712390861</v>
      </c>
      <c r="JL2" s="117">
        <v>0</v>
      </c>
      <c r="JM2" s="117">
        <v>0</v>
      </c>
      <c r="JN2" s="117">
        <v>153530623</v>
      </c>
      <c r="JO2" s="117">
        <v>546649203</v>
      </c>
      <c r="JP2" s="117">
        <v>546649203</v>
      </c>
      <c r="JQ2" s="117">
        <v>66345930</v>
      </c>
      <c r="JR2" s="117">
        <v>326772649</v>
      </c>
      <c r="JS2" s="117">
        <v>404804341</v>
      </c>
      <c r="JT2" s="117">
        <v>0</v>
      </c>
      <c r="JU2" s="117">
        <v>0</v>
      </c>
      <c r="JV2" s="117">
        <v>0</v>
      </c>
      <c r="JW2" s="117">
        <v>0</v>
      </c>
      <c r="JX2" s="117">
        <v>171413698</v>
      </c>
      <c r="JY2" s="117">
        <v>214352205</v>
      </c>
      <c r="JZ2" s="117">
        <v>42938508</v>
      </c>
      <c r="KA2" s="117">
        <v>0</v>
      </c>
      <c r="KB2" s="117">
        <v>0</v>
      </c>
      <c r="KC2" s="117">
        <v>0</v>
      </c>
      <c r="KD2" s="117">
        <v>0</v>
      </c>
      <c r="KE2" s="117">
        <v>0</v>
      </c>
      <c r="KF2" s="117">
        <v>0</v>
      </c>
      <c r="KG2" s="117">
        <v>0</v>
      </c>
      <c r="KH2" s="117">
        <v>55652184</v>
      </c>
      <c r="KI2" s="117">
        <v>1565241</v>
      </c>
      <c r="KJ2" s="117">
        <v>0</v>
      </c>
      <c r="KK2" s="117">
        <v>1667085670</v>
      </c>
      <c r="KL2" s="117">
        <v>447148924</v>
      </c>
      <c r="KM2" s="117">
        <v>1162719323</v>
      </c>
      <c r="KN2" s="117">
        <v>0</v>
      </c>
      <c r="KO2" s="117">
        <v>0</v>
      </c>
      <c r="KP2" s="117">
        <v>0</v>
      </c>
      <c r="KQ2" s="117">
        <v>0</v>
      </c>
      <c r="KR2" s="117">
        <v>0</v>
      </c>
      <c r="KS2" s="117">
        <v>3255490</v>
      </c>
      <c r="KT2" s="117">
        <v>133481586</v>
      </c>
      <c r="KU2" s="117">
        <v>0</v>
      </c>
      <c r="KV2" s="117">
        <v>3206456</v>
      </c>
      <c r="KW2" s="117">
        <v>131363898</v>
      </c>
      <c r="KX2" s="117">
        <v>0</v>
      </c>
      <c r="KY2" s="117">
        <v>0</v>
      </c>
      <c r="KZ2" s="117">
        <v>860000</v>
      </c>
      <c r="LA2" s="117">
        <v>926569</v>
      </c>
      <c r="LB2" s="117">
        <v>199621</v>
      </c>
      <c r="LC2" s="117">
        <v>96726753</v>
      </c>
      <c r="LD2" s="117">
        <v>0</v>
      </c>
      <c r="LE2" s="117">
        <v>175455</v>
      </c>
      <c r="LF2" s="117">
        <v>92303252</v>
      </c>
      <c r="LG2" s="117">
        <v>0</v>
      </c>
      <c r="LH2" s="117">
        <v>0</v>
      </c>
      <c r="LI2" s="117">
        <v>0</v>
      </c>
      <c r="LJ2" s="117">
        <v>0</v>
      </c>
      <c r="LK2" s="117">
        <v>90595</v>
      </c>
      <c r="LL2" s="117">
        <v>-3555206</v>
      </c>
      <c r="LM2" s="117">
        <v>0</v>
      </c>
      <c r="LN2" s="117">
        <v>0</v>
      </c>
      <c r="LO2" s="117">
        <v>0</v>
      </c>
      <c r="LP2" s="117">
        <v>0</v>
      </c>
      <c r="LQ2" s="117">
        <v>718681</v>
      </c>
      <c r="LR2" s="117">
        <v>47689060</v>
      </c>
      <c r="LS2" s="117">
        <v>0</v>
      </c>
      <c r="LT2" s="117">
        <v>93437</v>
      </c>
      <c r="LU2" s="117">
        <v>13332615</v>
      </c>
      <c r="LV2" s="117">
        <v>0</v>
      </c>
      <c r="LW2" s="117">
        <v>-88190</v>
      </c>
      <c r="LX2" s="117">
        <v>-77758</v>
      </c>
      <c r="LY2" s="117">
        <v>0</v>
      </c>
      <c r="LZ2" s="117">
        <v>935682</v>
      </c>
      <c r="MA2" s="117">
        <v>49761231</v>
      </c>
      <c r="MB2" s="117">
        <v>0</v>
      </c>
      <c r="MC2" s="117">
        <v>59350</v>
      </c>
      <c r="MD2" s="117">
        <v>8052949</v>
      </c>
      <c r="ME2" s="117">
        <v>0</v>
      </c>
      <c r="MF2" s="117">
        <v>0</v>
      </c>
      <c r="MG2" s="117">
        <v>269956</v>
      </c>
      <c r="MH2" s="117">
        <v>0</v>
      </c>
      <c r="MI2" s="117">
        <v>4130</v>
      </c>
      <c r="MJ2" s="117">
        <v>0</v>
      </c>
      <c r="MK2" s="117">
        <v>0</v>
      </c>
      <c r="ML2" s="117">
        <v>2502239</v>
      </c>
      <c r="MM2" s="117">
        <v>83790302</v>
      </c>
      <c r="MN2" s="117">
        <v>0</v>
      </c>
      <c r="MO2" s="117">
        <v>534934</v>
      </c>
      <c r="MP2" s="117">
        <v>199765</v>
      </c>
      <c r="MQ2" s="117">
        <v>0</v>
      </c>
      <c r="MR2" s="117">
        <v>352502</v>
      </c>
      <c r="MS2" s="117">
        <v>277390</v>
      </c>
      <c r="MT2" s="117">
        <v>0</v>
      </c>
      <c r="MU2" s="117">
        <v>0</v>
      </c>
      <c r="MV2" s="117">
        <v>-147570</v>
      </c>
      <c r="MW2" s="117">
        <v>0</v>
      </c>
      <c r="MX2" s="117">
        <v>2319807</v>
      </c>
      <c r="MY2" s="117">
        <v>83720356</v>
      </c>
      <c r="MZ2" s="117">
        <v>0</v>
      </c>
      <c r="NA2" s="117">
        <v>0</v>
      </c>
      <c r="NB2" s="117">
        <v>801457</v>
      </c>
      <c r="NC2" s="117">
        <v>229716</v>
      </c>
      <c r="ND2" s="117">
        <v>-415897</v>
      </c>
      <c r="NE2" s="117">
        <v>1632775</v>
      </c>
      <c r="NF2" s="117">
        <v>13160300</v>
      </c>
      <c r="NG2" s="117">
        <v>0</v>
      </c>
      <c r="NH2" s="117">
        <v>56386</v>
      </c>
      <c r="NI2" s="117">
        <v>0</v>
      </c>
      <c r="NJ2" s="117">
        <v>0</v>
      </c>
      <c r="NK2" s="117">
        <v>1873683</v>
      </c>
      <c r="NL2" s="117">
        <v>13489629</v>
      </c>
      <c r="NM2" s="117">
        <v>11192</v>
      </c>
      <c r="NN2" s="117">
        <v>154</v>
      </c>
      <c r="NO2" s="117">
        <v>12147564</v>
      </c>
      <c r="NP2" s="117">
        <v>4467252</v>
      </c>
      <c r="NQ2" s="117">
        <v>12222912</v>
      </c>
      <c r="NR2" s="117">
        <v>4968463</v>
      </c>
      <c r="NS2" s="117">
        <v>13855688</v>
      </c>
      <c r="NT2" s="117">
        <v>18128761</v>
      </c>
      <c r="NU2" s="117">
        <v>107437</v>
      </c>
      <c r="NV2" s="117">
        <v>1362107</v>
      </c>
      <c r="NW2" s="117">
        <v>14021248</v>
      </c>
      <c r="NX2" s="117">
        <v>17956881</v>
      </c>
      <c r="NY2" s="117">
        <v>58123</v>
      </c>
      <c r="NZ2" s="117">
        <v>505</v>
      </c>
      <c r="OA2" s="117">
        <v>0</v>
      </c>
      <c r="OB2" s="117">
        <v>1534490</v>
      </c>
      <c r="OC2" s="117">
        <v>36586</v>
      </c>
      <c r="OD2" s="117">
        <v>19783</v>
      </c>
      <c r="OE2" s="117">
        <v>61761</v>
      </c>
      <c r="OF2" s="117">
        <v>0</v>
      </c>
      <c r="OG2" s="117">
        <v>124783</v>
      </c>
      <c r="OH2" s="117">
        <v>0</v>
      </c>
      <c r="OI2" s="117">
        <v>5610703</v>
      </c>
      <c r="OJ2" s="117">
        <v>896186</v>
      </c>
      <c r="OK2" s="117">
        <v>0</v>
      </c>
      <c r="OL2" s="117">
        <v>24686</v>
      </c>
      <c r="OM2" s="117">
        <v>192371</v>
      </c>
      <c r="ON2" s="117">
        <v>0</v>
      </c>
      <c r="OO2" s="117">
        <v>134703</v>
      </c>
      <c r="OP2" s="117">
        <v>6634</v>
      </c>
      <c r="OQ2" s="117">
        <v>5718069</v>
      </c>
      <c r="OR2" s="117">
        <v>907236</v>
      </c>
      <c r="OS2" s="117">
        <v>-202</v>
      </c>
      <c r="OT2" s="117">
        <v>0</v>
      </c>
      <c r="OU2" s="117">
        <v>3622</v>
      </c>
      <c r="OV2" s="117">
        <v>-488</v>
      </c>
      <c r="OW2" s="117">
        <v>1598</v>
      </c>
      <c r="OX2" s="117">
        <v>168830955</v>
      </c>
      <c r="OY2" s="117">
        <v>0</v>
      </c>
      <c r="OZ2" s="117">
        <v>62642360</v>
      </c>
      <c r="PA2" s="117">
        <v>203607129</v>
      </c>
      <c r="PB2" s="117">
        <v>1616690344</v>
      </c>
      <c r="PC2" s="117">
        <v>63012197</v>
      </c>
      <c r="PD2" s="117">
        <v>48711045</v>
      </c>
      <c r="PE2" s="117">
        <v>339695324</v>
      </c>
      <c r="PF2" s="117">
        <v>2068108909</v>
      </c>
      <c r="PG2" s="117">
        <v>266249490</v>
      </c>
      <c r="PH2" s="117">
        <v>0</v>
      </c>
      <c r="PI2" s="117">
        <v>1280189</v>
      </c>
      <c r="PJ2" s="117">
        <v>393203397</v>
      </c>
      <c r="PK2" s="117">
        <v>198551606</v>
      </c>
      <c r="PL2" s="117">
        <v>339770237</v>
      </c>
      <c r="PM2" s="117">
        <v>45741938</v>
      </c>
      <c r="PN2" s="117">
        <v>78946920</v>
      </c>
      <c r="PO2" s="117">
        <v>16529774</v>
      </c>
      <c r="PP2" s="117">
        <v>10726702</v>
      </c>
      <c r="PQ2" s="117">
        <v>8862356</v>
      </c>
      <c r="PR2" s="117">
        <v>0</v>
      </c>
      <c r="PS2" s="117">
        <v>0</v>
      </c>
      <c r="PT2" s="117">
        <v>22063</v>
      </c>
      <c r="PU2" s="117">
        <v>0</v>
      </c>
      <c r="PV2" s="117">
        <v>0</v>
      </c>
      <c r="PW2" s="117">
        <v>582927260</v>
      </c>
      <c r="PX2" s="117">
        <v>0</v>
      </c>
      <c r="PY2" s="117">
        <v>0</v>
      </c>
      <c r="PZ2" s="117">
        <v>56395104</v>
      </c>
      <c r="QA2" s="117">
        <v>57618023</v>
      </c>
      <c r="QB2" s="117">
        <v>114013127</v>
      </c>
      <c r="QC2" s="117">
        <v>124770594</v>
      </c>
      <c r="QD2" s="117">
        <v>0</v>
      </c>
      <c r="QE2" s="117">
        <v>0</v>
      </c>
      <c r="QF2" s="117">
        <v>0</v>
      </c>
      <c r="QG2" s="117">
        <v>199887366</v>
      </c>
      <c r="QH2" s="117">
        <v>26695491</v>
      </c>
      <c r="QI2" s="117">
        <v>88951604</v>
      </c>
      <c r="QJ2" s="117">
        <v>115647093</v>
      </c>
      <c r="QK2" s="117">
        <v>103781292</v>
      </c>
      <c r="QL2" s="117">
        <v>191741637</v>
      </c>
      <c r="QM2" s="117">
        <v>0</v>
      </c>
      <c r="QN2" s="117">
        <v>0</v>
      </c>
      <c r="QO2" s="117">
        <v>750000</v>
      </c>
      <c r="QP2" s="117">
        <v>0</v>
      </c>
      <c r="QQ2" s="117">
        <v>15835921</v>
      </c>
      <c r="QR2" s="117">
        <v>0</v>
      </c>
      <c r="QS2" s="117">
        <v>58397809</v>
      </c>
      <c r="QT2" s="117">
        <v>1386506</v>
      </c>
      <c r="QU2" s="117">
        <v>150681575</v>
      </c>
      <c r="QV2" s="117">
        <v>1291633</v>
      </c>
      <c r="QW2" s="117">
        <v>68855097</v>
      </c>
      <c r="QX2" s="117">
        <v>94873</v>
      </c>
      <c r="QY2" s="117">
        <v>6842749</v>
      </c>
      <c r="QZ2" s="117">
        <v>0</v>
      </c>
      <c r="RA2" s="117">
        <v>21506465</v>
      </c>
      <c r="RB2" s="117">
        <v>431548</v>
      </c>
      <c r="RC2" s="117">
        <v>14723472</v>
      </c>
      <c r="RD2" s="117">
        <v>431548</v>
      </c>
      <c r="RE2" s="117">
        <v>36229937</v>
      </c>
      <c r="RF2" s="117">
        <v>0</v>
      </c>
      <c r="RG2" s="117">
        <v>0</v>
      </c>
      <c r="RH2" s="117">
        <v>21190025</v>
      </c>
      <c r="RI2" s="117">
        <v>407720</v>
      </c>
      <c r="RJ2" s="117">
        <v>72432</v>
      </c>
      <c r="RK2" s="117">
        <v>2227</v>
      </c>
      <c r="RL2" s="117">
        <v>0</v>
      </c>
      <c r="RM2" s="117">
        <v>0</v>
      </c>
      <c r="RN2" s="117">
        <v>40670993</v>
      </c>
      <c r="RO2" s="117">
        <v>812355</v>
      </c>
      <c r="RP2" s="117">
        <v>13105</v>
      </c>
      <c r="RQ2" s="117">
        <v>388</v>
      </c>
      <c r="RR2" s="117">
        <v>143386619</v>
      </c>
      <c r="RS2" s="117">
        <v>3622491</v>
      </c>
      <c r="RT2" s="117">
        <v>690768</v>
      </c>
      <c r="RU2" s="117">
        <v>15640</v>
      </c>
      <c r="RV2" s="117">
        <v>483287</v>
      </c>
      <c r="RW2" s="117">
        <v>10015</v>
      </c>
      <c r="RX2" s="117">
        <v>0</v>
      </c>
      <c r="RY2" s="117">
        <v>0</v>
      </c>
      <c r="RZ2" s="117">
        <v>881364</v>
      </c>
      <c r="SA2" s="117">
        <v>19113</v>
      </c>
      <c r="SB2" s="117">
        <v>27192215</v>
      </c>
      <c r="SC2" s="117">
        <v>625646</v>
      </c>
      <c r="SD2" s="117">
        <v>1383611</v>
      </c>
      <c r="SE2" s="117">
        <v>32947</v>
      </c>
      <c r="SF2" s="117">
        <v>13519264</v>
      </c>
      <c r="SG2" s="117">
        <v>339132</v>
      </c>
      <c r="SH2" s="117">
        <v>0</v>
      </c>
      <c r="SI2" s="117">
        <v>0</v>
      </c>
      <c r="SJ2" s="117">
        <v>2108298</v>
      </c>
      <c r="SK2" s="117">
        <v>44705</v>
      </c>
      <c r="SL2" s="117">
        <v>191880</v>
      </c>
      <c r="SM2" s="117">
        <v>5902</v>
      </c>
      <c r="SN2" s="117">
        <v>7700717</v>
      </c>
      <c r="SO2" s="117">
        <v>216428</v>
      </c>
      <c r="SP2" s="117">
        <v>-448893</v>
      </c>
      <c r="SQ2" s="117">
        <v>-9784</v>
      </c>
      <c r="SR2" s="117">
        <v>2504644</v>
      </c>
      <c r="SS2" s="117">
        <v>75270</v>
      </c>
      <c r="ST2" s="117">
        <v>1174056</v>
      </c>
      <c r="SU2" s="117">
        <v>25655</v>
      </c>
      <c r="SV2" s="117">
        <v>160838635</v>
      </c>
      <c r="SW2" s="117">
        <v>3845276</v>
      </c>
      <c r="SX2" s="117">
        <v>45415</v>
      </c>
      <c r="SY2" s="117">
        <v>1244</v>
      </c>
      <c r="SZ2" s="117">
        <v>860485</v>
      </c>
      <c r="TA2" s="117">
        <v>20280</v>
      </c>
      <c r="TB2" s="117">
        <v>15246</v>
      </c>
      <c r="TC2" s="117">
        <v>468</v>
      </c>
      <c r="TD2" s="117">
        <v>88707825</v>
      </c>
      <c r="TE2" s="117">
        <v>2297481</v>
      </c>
      <c r="TF2" s="117">
        <v>15641093</v>
      </c>
      <c r="TG2" s="117">
        <v>512141</v>
      </c>
      <c r="TH2" s="117">
        <v>5357726</v>
      </c>
      <c r="TI2" s="117">
        <v>112517</v>
      </c>
      <c r="TJ2" s="117">
        <v>742636</v>
      </c>
      <c r="TK2" s="117">
        <v>16808</v>
      </c>
      <c r="TL2" s="117">
        <v>-537222</v>
      </c>
      <c r="TM2" s="117">
        <v>-16084</v>
      </c>
      <c r="TN2" s="117">
        <v>0</v>
      </c>
      <c r="TO2" s="117">
        <v>104596</v>
      </c>
      <c r="TP2" s="117">
        <v>1723331</v>
      </c>
      <c r="TQ2" s="117">
        <v>0</v>
      </c>
      <c r="TR2" s="117">
        <v>14689699</v>
      </c>
      <c r="TS2" s="117">
        <v>0</v>
      </c>
      <c r="TT2" s="117">
        <v>-7656</v>
      </c>
      <c r="TU2" s="117">
        <v>1849578</v>
      </c>
      <c r="TV2" s="117">
        <v>0</v>
      </c>
      <c r="TW2" s="117">
        <v>0</v>
      </c>
      <c r="TX2" s="117">
        <v>-14473</v>
      </c>
      <c r="TY2" s="117">
        <v>0</v>
      </c>
      <c r="TZ2" s="117">
        <v>0</v>
      </c>
      <c r="UA2" s="117">
        <v>0</v>
      </c>
      <c r="UB2" s="117">
        <v>-484</v>
      </c>
      <c r="UC2" s="117">
        <v>0</v>
      </c>
      <c r="UD2" s="117">
        <v>17571488</v>
      </c>
      <c r="UE2" s="117">
        <v>39031</v>
      </c>
      <c r="UF2" s="117">
        <v>0</v>
      </c>
      <c r="UG2" s="117">
        <v>32426888</v>
      </c>
      <c r="UH2" s="117">
        <v>0</v>
      </c>
      <c r="UI2" s="117">
        <v>0</v>
      </c>
      <c r="UJ2" s="117">
        <v>0</v>
      </c>
      <c r="UK2" s="117">
        <v>0</v>
      </c>
      <c r="UL2" s="117">
        <v>841</v>
      </c>
      <c r="UM2" s="117">
        <v>117887</v>
      </c>
      <c r="UN2" s="117">
        <v>0</v>
      </c>
      <c r="UO2" s="117">
        <v>0</v>
      </c>
      <c r="UP2" s="117">
        <v>0</v>
      </c>
      <c r="UQ2" s="117">
        <v>0</v>
      </c>
      <c r="UR2" s="117">
        <v>137752</v>
      </c>
      <c r="US2" s="117">
        <v>33700966</v>
      </c>
      <c r="UT2" s="117">
        <v>0</v>
      </c>
      <c r="UU2" s="117">
        <v>798560</v>
      </c>
      <c r="UV2" s="117">
        <v>52681</v>
      </c>
      <c r="UW2" s="117">
        <v>0</v>
      </c>
      <c r="UX2" s="117">
        <v>0</v>
      </c>
      <c r="UY2" s="117">
        <v>0</v>
      </c>
      <c r="UZ2" s="117">
        <v>8032</v>
      </c>
      <c r="VA2" s="117">
        <v>20474</v>
      </c>
      <c r="VB2" s="117">
        <v>0</v>
      </c>
      <c r="VC2" s="117">
        <v>1298623</v>
      </c>
      <c r="VD2" s="117">
        <v>0</v>
      </c>
      <c r="VE2" s="117">
        <v>0</v>
      </c>
      <c r="VF2" s="117">
        <v>0</v>
      </c>
      <c r="VG2" s="117">
        <v>0</v>
      </c>
      <c r="VH2" s="117">
        <v>0</v>
      </c>
      <c r="VI2" s="117">
        <v>-21736</v>
      </c>
      <c r="VJ2" s="117">
        <v>0</v>
      </c>
      <c r="VK2" s="117">
        <v>0</v>
      </c>
      <c r="VL2" s="117">
        <v>0</v>
      </c>
      <c r="VM2" s="117">
        <v>-145</v>
      </c>
      <c r="VN2" s="117">
        <v>0</v>
      </c>
      <c r="VO2" s="117">
        <v>1210610</v>
      </c>
      <c r="VP2" s="117">
        <v>4778</v>
      </c>
      <c r="VQ2" s="117">
        <v>0</v>
      </c>
      <c r="VR2" s="117">
        <v>2376423</v>
      </c>
      <c r="VS2" s="117">
        <v>0</v>
      </c>
      <c r="VT2" s="117">
        <v>0</v>
      </c>
      <c r="VU2" s="117">
        <v>0</v>
      </c>
      <c r="VV2" s="117">
        <v>0</v>
      </c>
      <c r="VW2" s="117">
        <v>1</v>
      </c>
      <c r="VX2" s="117">
        <v>40077</v>
      </c>
      <c r="VY2" s="117">
        <v>0</v>
      </c>
      <c r="VZ2" s="117">
        <v>0</v>
      </c>
      <c r="WA2" s="117">
        <v>0</v>
      </c>
      <c r="WB2" s="117">
        <v>0</v>
      </c>
      <c r="WC2" s="117">
        <v>1385</v>
      </c>
      <c r="WD2" s="117">
        <v>2247588</v>
      </c>
      <c r="WE2" s="117">
        <v>0</v>
      </c>
      <c r="WF2" s="117">
        <v>0</v>
      </c>
      <c r="WG2" s="117">
        <v>36678</v>
      </c>
      <c r="WH2" s="117">
        <v>0</v>
      </c>
      <c r="WI2" s="117">
        <v>0</v>
      </c>
      <c r="WJ2" s="117">
        <v>10571393</v>
      </c>
      <c r="WK2" s="117">
        <v>23986435</v>
      </c>
      <c r="WL2" s="117">
        <v>8696182</v>
      </c>
      <c r="WM2" s="117">
        <v>62168592</v>
      </c>
      <c r="WN2" s="117">
        <v>214235791</v>
      </c>
      <c r="WO2" s="117">
        <v>56005144</v>
      </c>
      <c r="WP2" s="117">
        <v>44686195</v>
      </c>
      <c r="WQ2" s="117">
        <v>47308966</v>
      </c>
      <c r="WR2" s="117">
        <v>469081835</v>
      </c>
      <c r="WS2" s="117">
        <v>1933209886</v>
      </c>
      <c r="WT2" s="117">
        <v>44157812</v>
      </c>
      <c r="WU2" s="117">
        <v>10128371</v>
      </c>
      <c r="WV2" s="117">
        <v>123418454</v>
      </c>
      <c r="WW2" s="117">
        <v>32402310</v>
      </c>
      <c r="WX2" s="117">
        <v>19255169</v>
      </c>
      <c r="WY2" s="117">
        <v>11981458</v>
      </c>
      <c r="WZ2" s="117">
        <v>180953927</v>
      </c>
      <c r="XA2" s="117">
        <v>245472418</v>
      </c>
      <c r="XB2" s="117">
        <v>121247431</v>
      </c>
      <c r="XC2" s="117">
        <v>1419970246</v>
      </c>
      <c r="XD2" s="117">
        <v>473464760</v>
      </c>
      <c r="XE2" s="117">
        <v>80151004</v>
      </c>
      <c r="XF2" s="117">
        <v>632511</v>
      </c>
      <c r="XG2" s="117">
        <v>1467031</v>
      </c>
      <c r="XH2" s="117">
        <v>605479</v>
      </c>
      <c r="XI2" s="117">
        <v>319640</v>
      </c>
      <c r="XJ2" s="117">
        <v>3489016</v>
      </c>
      <c r="XK2" s="117">
        <v>1476293</v>
      </c>
      <c r="XL2" s="117">
        <v>2465005</v>
      </c>
      <c r="XM2" s="117">
        <v>870817</v>
      </c>
      <c r="XN2" s="117">
        <v>10581474</v>
      </c>
      <c r="XO2" s="117">
        <v>35948558</v>
      </c>
      <c r="XP2" s="117">
        <v>14423</v>
      </c>
      <c r="XQ2" s="117">
        <v>365462</v>
      </c>
      <c r="XR2" s="117">
        <v>4436016</v>
      </c>
      <c r="XS2" s="117">
        <v>1156058</v>
      </c>
      <c r="XT2" s="117">
        <v>337641</v>
      </c>
      <c r="XU2" s="117">
        <v>200236</v>
      </c>
      <c r="XV2" s="117">
        <v>2976319</v>
      </c>
      <c r="XW2" s="117">
        <v>4026896</v>
      </c>
      <c r="XX2" s="117">
        <v>2509949</v>
      </c>
      <c r="XY2" s="117">
        <v>25352663</v>
      </c>
      <c r="XZ2" s="117">
        <v>1863248</v>
      </c>
      <c r="YA2" s="117">
        <v>4123240</v>
      </c>
      <c r="YB2" s="117">
        <v>78787</v>
      </c>
      <c r="YC2" s="117">
        <v>333986</v>
      </c>
      <c r="YD2" s="117">
        <v>101435</v>
      </c>
      <c r="YE2" s="117">
        <v>-139675</v>
      </c>
      <c r="YF2" s="117">
        <v>419181</v>
      </c>
      <c r="YG2" s="117">
        <v>-1167675</v>
      </c>
      <c r="YH2" s="117">
        <v>453793</v>
      </c>
      <c r="YI2" s="117">
        <v>-1269108</v>
      </c>
      <c r="YJ2" s="117">
        <v>793563</v>
      </c>
      <c r="YK2" s="117">
        <v>1566783</v>
      </c>
      <c r="YL2" s="117">
        <v>7715</v>
      </c>
      <c r="YM2" s="117">
        <v>41019</v>
      </c>
      <c r="YN2" s="117">
        <v>667924</v>
      </c>
      <c r="YO2" s="117">
        <v>732957</v>
      </c>
      <c r="YP2" s="117">
        <v>51518</v>
      </c>
      <c r="YQ2" s="117">
        <v>25432</v>
      </c>
      <c r="YR2" s="117">
        <v>586181</v>
      </c>
      <c r="YS2" s="117">
        <v>496127</v>
      </c>
      <c r="YT2" s="117">
        <v>107934</v>
      </c>
      <c r="YU2" s="117">
        <v>765506</v>
      </c>
      <c r="YV2" s="117">
        <v>-241173</v>
      </c>
      <c r="YW2" s="117">
        <v>-730893</v>
      </c>
      <c r="YX2" s="117">
        <v>59217</v>
      </c>
      <c r="YY2" s="117">
        <v>17742</v>
      </c>
      <c r="YZ2" s="117">
        <v>13616</v>
      </c>
      <c r="ZA2" s="117">
        <v>367</v>
      </c>
      <c r="ZB2" s="117">
        <v>54940</v>
      </c>
      <c r="ZC2" s="117">
        <v>39467</v>
      </c>
      <c r="ZD2" s="117">
        <v>83753</v>
      </c>
      <c r="ZE2" s="117">
        <v>25850</v>
      </c>
      <c r="ZF2" s="117">
        <v>1056628</v>
      </c>
      <c r="ZG2" s="117">
        <v>2234104</v>
      </c>
      <c r="ZH2" s="117">
        <v>0</v>
      </c>
      <c r="ZI2" s="117">
        <v>6793</v>
      </c>
      <c r="ZJ2" s="117">
        <v>129235</v>
      </c>
      <c r="ZK2" s="117">
        <v>127598</v>
      </c>
      <c r="ZL2" s="117">
        <v>9541</v>
      </c>
      <c r="ZM2" s="117">
        <v>1633</v>
      </c>
      <c r="ZN2" s="117">
        <v>134725</v>
      </c>
      <c r="ZO2" s="117">
        <v>66114</v>
      </c>
      <c r="ZP2" s="117">
        <v>179257</v>
      </c>
      <c r="ZQ2" s="117">
        <v>1177476</v>
      </c>
      <c r="ZR2" s="117">
        <v>72022</v>
      </c>
      <c r="ZS2" s="117">
        <v>344937</v>
      </c>
      <c r="ZT2" s="117">
        <v>1230144</v>
      </c>
      <c r="ZU2" s="117">
        <v>6266926</v>
      </c>
      <c r="ZV2" s="117">
        <v>111095</v>
      </c>
      <c r="ZW2" s="117">
        <v>5720687</v>
      </c>
      <c r="ZX2" s="117">
        <v>57.9</v>
      </c>
      <c r="ZY2" s="117">
        <v>10276000</v>
      </c>
      <c r="ZZ2" s="117">
        <v>2441087</v>
      </c>
      <c r="AAA2" s="117">
        <v>50.9</v>
      </c>
      <c r="AAB2" s="117">
        <v>907235</v>
      </c>
      <c r="AAC2" s="117">
        <v>529478</v>
      </c>
      <c r="AAD2" s="117">
        <v>3279599</v>
      </c>
      <c r="AAE2" s="117">
        <v>71594</v>
      </c>
      <c r="AAF2" s="117">
        <v>3208005</v>
      </c>
      <c r="AAG2" s="117">
        <v>1231124</v>
      </c>
      <c r="AAH2" s="117">
        <v>0</v>
      </c>
      <c r="AAI2" s="117">
        <v>1322293</v>
      </c>
      <c r="AAJ2" s="117">
        <v>0</v>
      </c>
      <c r="AAK2" s="117">
        <v>10000</v>
      </c>
      <c r="AAL2" s="117">
        <v>3846711</v>
      </c>
      <c r="AAM2" s="117">
        <v>387</v>
      </c>
      <c r="AAN2" s="117">
        <v>902695</v>
      </c>
      <c r="AAO2" s="117">
        <v>0</v>
      </c>
      <c r="AAP2" s="117">
        <v>697</v>
      </c>
      <c r="AAQ2" s="117">
        <v>1622904</v>
      </c>
      <c r="AAR2" s="117">
        <v>387</v>
      </c>
      <c r="AAS2" s="117">
        <v>2224989</v>
      </c>
      <c r="AAT2" s="117">
        <v>3254937</v>
      </c>
      <c r="AAU2" s="117">
        <v>10697</v>
      </c>
      <c r="AAV2" s="117">
        <v>5469614</v>
      </c>
      <c r="AAW2" s="117">
        <v>55902061</v>
      </c>
      <c r="AAX2" s="117">
        <v>10055644</v>
      </c>
      <c r="AAY2" s="117">
        <v>45846421</v>
      </c>
      <c r="AAZ2" s="117">
        <v>59675</v>
      </c>
      <c r="ABA2" s="117">
        <v>59675</v>
      </c>
      <c r="ABB2" s="117">
        <v>0</v>
      </c>
      <c r="ABC2" s="117">
        <v>12616047</v>
      </c>
      <c r="ABD2" s="117">
        <v>8353392</v>
      </c>
      <c r="ABE2" s="117">
        <v>4262658</v>
      </c>
      <c r="ABF2" s="117">
        <v>31010562</v>
      </c>
      <c r="ABG2" s="117">
        <v>1314912</v>
      </c>
      <c r="ABH2" s="117">
        <v>16358843</v>
      </c>
      <c r="ABI2" s="117">
        <v>199635209</v>
      </c>
      <c r="ABJ2" s="117">
        <v>814146</v>
      </c>
      <c r="ABK2" s="117">
        <v>506639</v>
      </c>
      <c r="ABL2" s="117">
        <v>237017</v>
      </c>
      <c r="ABM2" s="117">
        <v>160325</v>
      </c>
      <c r="ABN2" s="117">
        <v>0</v>
      </c>
      <c r="ABO2" s="117">
        <v>139555</v>
      </c>
      <c r="ABP2" s="117">
        <v>14341143</v>
      </c>
      <c r="ABQ2" s="117">
        <v>3793603</v>
      </c>
      <c r="ABR2" s="117">
        <v>10547536</v>
      </c>
      <c r="ABS2" s="117">
        <v>84768</v>
      </c>
      <c r="ABT2" s="117">
        <v>129142738</v>
      </c>
      <c r="ABU2" s="117">
        <v>27746076</v>
      </c>
      <c r="ABV2" s="117">
        <v>101396663</v>
      </c>
      <c r="ABW2" s="117">
        <v>213886954</v>
      </c>
      <c r="ABX2" s="117">
        <v>691447</v>
      </c>
      <c r="ABY2" s="117">
        <v>250474</v>
      </c>
      <c r="ABZ2" s="117">
        <v>440972</v>
      </c>
      <c r="ACA2" s="117">
        <v>5537</v>
      </c>
      <c r="ACB2" s="117">
        <v>35146</v>
      </c>
      <c r="ACC2" s="120" t="s">
        <v>2384</v>
      </c>
      <c r="ACD2" s="120" t="s">
        <v>2384</v>
      </c>
      <c r="ACE2" s="117">
        <v>35310</v>
      </c>
      <c r="ACF2" s="120" t="s">
        <v>2384</v>
      </c>
      <c r="ACG2" s="120" t="s">
        <v>2384</v>
      </c>
      <c r="ACH2" s="117">
        <v>164</v>
      </c>
      <c r="ACI2" s="120" t="s">
        <v>2384</v>
      </c>
      <c r="ACJ2" s="120" t="s">
        <v>2384</v>
      </c>
      <c r="ACK2" s="117">
        <v>0</v>
      </c>
      <c r="ACL2" s="120" t="s">
        <v>2542</v>
      </c>
      <c r="ACM2" s="120" t="s">
        <v>2385</v>
      </c>
      <c r="ACN2" s="117">
        <v>0</v>
      </c>
      <c r="ACO2" s="120" t="s">
        <v>2543</v>
      </c>
      <c r="ACP2" s="120" t="s">
        <v>2544</v>
      </c>
      <c r="ACQ2" s="117">
        <v>0</v>
      </c>
      <c r="ACR2" s="120" t="s">
        <v>2545</v>
      </c>
      <c r="ACS2" s="120" t="s">
        <v>2455</v>
      </c>
      <c r="ACT2" s="117">
        <v>0</v>
      </c>
      <c r="ACU2" s="120" t="s">
        <v>2546</v>
      </c>
      <c r="ACV2" s="120" t="s">
        <v>2384</v>
      </c>
      <c r="ACW2" s="117">
        <v>45365463</v>
      </c>
      <c r="ACX2" s="117">
        <v>9897157</v>
      </c>
      <c r="ACY2" s="117">
        <v>33348556</v>
      </c>
      <c r="ACZ2" s="117">
        <v>2119754</v>
      </c>
      <c r="ADA2" s="117">
        <v>1295388547</v>
      </c>
      <c r="ADB2" s="117">
        <v>290717061</v>
      </c>
      <c r="ADC2" s="117">
        <v>734001132</v>
      </c>
      <c r="ADD2" s="117">
        <v>270670362</v>
      </c>
      <c r="ADE2" s="117">
        <v>353892531</v>
      </c>
      <c r="ADF2" s="117">
        <v>145573154</v>
      </c>
      <c r="ADG2" s="117">
        <v>84200821</v>
      </c>
      <c r="ADH2" s="117">
        <v>124118559</v>
      </c>
      <c r="ADI2" s="120">
        <v>2193</v>
      </c>
      <c r="ADJ2" s="120">
        <v>8</v>
      </c>
      <c r="ADK2" s="120">
        <v>11149</v>
      </c>
      <c r="ADL2" s="120">
        <v>1271</v>
      </c>
      <c r="ADM2" s="120">
        <v>0</v>
      </c>
      <c r="ADN2" s="120">
        <v>61</v>
      </c>
      <c r="ADO2" s="120">
        <v>676</v>
      </c>
      <c r="ADP2" s="120">
        <v>58</v>
      </c>
      <c r="ADQ2" s="120">
        <v>80</v>
      </c>
      <c r="ADR2" s="120">
        <v>673</v>
      </c>
      <c r="ADS2" s="120">
        <v>649</v>
      </c>
      <c r="ADT2" s="120">
        <v>1263</v>
      </c>
      <c r="ADU2" s="120">
        <v>10590</v>
      </c>
      <c r="ADV2" s="120">
        <v>284</v>
      </c>
      <c r="ADW2" s="120">
        <v>667</v>
      </c>
      <c r="ADX2" s="120">
        <v>2139</v>
      </c>
      <c r="ADY2" s="120">
        <v>79</v>
      </c>
      <c r="ADZ2" s="120">
        <v>279</v>
      </c>
      <c r="AEA2" s="120">
        <v>0</v>
      </c>
      <c r="AEB2" s="120">
        <v>2746</v>
      </c>
      <c r="AEC2" s="120">
        <v>1</v>
      </c>
      <c r="AED2" s="120">
        <v>49</v>
      </c>
      <c r="AEE2" s="120">
        <v>2139</v>
      </c>
      <c r="AEF2" s="120">
        <v>6</v>
      </c>
      <c r="AEG2" s="120">
        <v>10309</v>
      </c>
      <c r="AEH2" s="120">
        <v>280</v>
      </c>
      <c r="AEI2" s="120">
        <v>0</v>
      </c>
      <c r="AEJ2" s="120">
        <v>55</v>
      </c>
      <c r="AEK2" s="120">
        <v>549</v>
      </c>
      <c r="AEL2" s="120">
        <v>51</v>
      </c>
      <c r="AEM2" s="120">
        <v>89</v>
      </c>
      <c r="AEN2" s="120">
        <v>81</v>
      </c>
      <c r="AEO2" s="120">
        <v>328</v>
      </c>
      <c r="AEP2" s="120">
        <v>763</v>
      </c>
      <c r="AEQ2" s="120">
        <v>7984</v>
      </c>
      <c r="AER2" s="120">
        <v>553</v>
      </c>
      <c r="AES2" s="120">
        <v>37</v>
      </c>
      <c r="AET2" s="120">
        <v>263</v>
      </c>
      <c r="AEU2" s="120">
        <v>37</v>
      </c>
      <c r="AEV2" s="120">
        <v>35</v>
      </c>
      <c r="AEW2" s="120">
        <v>16</v>
      </c>
      <c r="AEX2" s="120">
        <v>1364</v>
      </c>
      <c r="AEY2" s="120">
        <v>51</v>
      </c>
      <c r="AEZ2" s="120">
        <v>0</v>
      </c>
      <c r="AFA2" s="120">
        <v>107</v>
      </c>
      <c r="AFB2" s="120">
        <v>28</v>
      </c>
      <c r="AFC2" s="120">
        <v>3705</v>
      </c>
      <c r="AFD2" s="120">
        <v>4278</v>
      </c>
      <c r="AFE2" s="120">
        <v>0</v>
      </c>
      <c r="AFF2" s="120">
        <v>123</v>
      </c>
      <c r="AFG2" s="120">
        <v>328</v>
      </c>
      <c r="AFH2" s="120">
        <v>0</v>
      </c>
      <c r="AFI2" s="120">
        <v>68</v>
      </c>
      <c r="AFJ2" s="120">
        <v>35</v>
      </c>
      <c r="AFK2" s="120">
        <v>300</v>
      </c>
      <c r="AFL2" s="120">
        <v>561</v>
      </c>
      <c r="AFM2" s="120">
        <v>5094</v>
      </c>
      <c r="AFN2" s="120">
        <v>468</v>
      </c>
      <c r="AFO2" s="120">
        <v>35</v>
      </c>
      <c r="AFP2" s="120">
        <v>263</v>
      </c>
      <c r="AFQ2" s="120">
        <v>35</v>
      </c>
      <c r="AFR2" s="120">
        <v>31</v>
      </c>
      <c r="AFS2" s="120">
        <v>0</v>
      </c>
      <c r="AFT2" s="120">
        <v>293</v>
      </c>
      <c r="AFU2" s="120">
        <v>32</v>
      </c>
      <c r="AFV2" s="120">
        <v>0</v>
      </c>
      <c r="AFW2" s="120">
        <v>94</v>
      </c>
      <c r="AFX2" s="120">
        <v>0</v>
      </c>
      <c r="AFY2" s="120">
        <v>2215</v>
      </c>
      <c r="AFZ2" s="120">
        <v>2880</v>
      </c>
      <c r="AGA2" s="120">
        <v>0</v>
      </c>
      <c r="AGB2" s="120">
        <v>103</v>
      </c>
      <c r="AGC2" s="120">
        <v>300</v>
      </c>
      <c r="AGD2" s="120">
        <v>0</v>
      </c>
      <c r="AGE2" s="120">
        <v>653</v>
      </c>
      <c r="AGF2" s="120">
        <v>564</v>
      </c>
      <c r="AGG2" s="120">
        <v>242</v>
      </c>
      <c r="AGH2" s="120">
        <v>1998</v>
      </c>
      <c r="AGI2" s="120">
        <v>18317</v>
      </c>
      <c r="AGJ2" s="120">
        <v>2308</v>
      </c>
      <c r="AGK2" s="120">
        <v>564</v>
      </c>
      <c r="AGL2" s="120">
        <v>98</v>
      </c>
      <c r="AGM2" s="120">
        <v>518</v>
      </c>
      <c r="AGN2" s="120">
        <v>584</v>
      </c>
      <c r="AGO2" s="120">
        <v>0</v>
      </c>
      <c r="AGP2" s="120">
        <v>827</v>
      </c>
      <c r="AGQ2" s="120">
        <v>135</v>
      </c>
      <c r="AGR2" s="120">
        <v>0</v>
      </c>
      <c r="AGS2" s="120">
        <v>879</v>
      </c>
      <c r="AGT2" s="120">
        <v>0</v>
      </c>
      <c r="AGU2" s="120">
        <v>9414</v>
      </c>
      <c r="AGV2" s="120">
        <v>8900</v>
      </c>
      <c r="AGW2" s="120">
        <v>2</v>
      </c>
      <c r="AGX2" s="120">
        <v>1263</v>
      </c>
      <c r="AGY2" s="120">
        <v>239</v>
      </c>
      <c r="AGZ2" s="120">
        <v>2</v>
      </c>
      <c r="AHA2" s="120">
        <v>1201</v>
      </c>
      <c r="AHB2" s="120">
        <v>447</v>
      </c>
      <c r="AHC2" s="120">
        <v>1540</v>
      </c>
      <c r="AHD2" s="120">
        <v>2155</v>
      </c>
      <c r="AHE2" s="120">
        <v>37190</v>
      </c>
      <c r="AHF2" s="120">
        <v>7811</v>
      </c>
      <c r="AHG2" s="120">
        <v>369</v>
      </c>
      <c r="AHH2" s="120">
        <v>791</v>
      </c>
      <c r="AHI2" s="120">
        <v>753</v>
      </c>
      <c r="AHJ2" s="120">
        <v>336</v>
      </c>
      <c r="AHK2" s="120">
        <v>75</v>
      </c>
      <c r="AHL2" s="120">
        <v>1469</v>
      </c>
      <c r="AHM2" s="120">
        <v>448</v>
      </c>
      <c r="AHN2" s="120">
        <v>151</v>
      </c>
      <c r="AHO2" s="120">
        <v>785</v>
      </c>
      <c r="AHP2" s="120">
        <v>3</v>
      </c>
      <c r="AHQ2" s="120">
        <v>16699</v>
      </c>
      <c r="AHR2" s="120">
        <v>20491</v>
      </c>
      <c r="AHS2" s="120">
        <v>0</v>
      </c>
      <c r="AHT2" s="120">
        <v>164</v>
      </c>
      <c r="AHU2" s="120">
        <v>960</v>
      </c>
      <c r="AHV2" s="120">
        <v>428</v>
      </c>
      <c r="AHW2" s="120">
        <v>142</v>
      </c>
      <c r="AHX2" s="120">
        <v>265</v>
      </c>
      <c r="AHY2" s="120">
        <v>313</v>
      </c>
      <c r="AHZ2" s="120">
        <v>377</v>
      </c>
      <c r="AIA2" s="120">
        <v>5693</v>
      </c>
      <c r="AIB2" s="120">
        <v>528</v>
      </c>
      <c r="AIC2" s="120">
        <v>245</v>
      </c>
      <c r="AID2" s="120">
        <v>90</v>
      </c>
      <c r="AIE2" s="120">
        <v>54</v>
      </c>
      <c r="AIF2" s="120">
        <v>5</v>
      </c>
      <c r="AIG2" s="120">
        <v>18</v>
      </c>
      <c r="AIH2" s="120">
        <v>330</v>
      </c>
      <c r="AII2" s="120">
        <v>88</v>
      </c>
      <c r="AIJ2" s="120">
        <v>151</v>
      </c>
      <c r="AIK2" s="120">
        <v>237</v>
      </c>
      <c r="AIL2" s="120">
        <v>3</v>
      </c>
      <c r="AIM2" s="120">
        <v>2289</v>
      </c>
      <c r="AIN2" s="120">
        <v>3404</v>
      </c>
      <c r="AIO2" s="120">
        <v>0</v>
      </c>
      <c r="AIP2" s="120">
        <v>2</v>
      </c>
      <c r="AIQ2" s="120">
        <v>156</v>
      </c>
      <c r="AIR2" s="120">
        <v>6</v>
      </c>
      <c r="AIS2" s="120">
        <v>731</v>
      </c>
      <c r="AIT2" s="120">
        <v>110</v>
      </c>
      <c r="AIU2" s="120">
        <v>567</v>
      </c>
      <c r="AIV2" s="120">
        <v>360</v>
      </c>
      <c r="AIW2" s="120">
        <v>9238</v>
      </c>
      <c r="AIX2" s="120">
        <v>1613</v>
      </c>
      <c r="AIY2" s="120">
        <v>53</v>
      </c>
      <c r="AIZ2" s="120">
        <v>7</v>
      </c>
      <c r="AJA2" s="120">
        <v>520</v>
      </c>
      <c r="AJB2" s="120">
        <v>17</v>
      </c>
      <c r="AJC2" s="120">
        <v>57</v>
      </c>
      <c r="AJD2" s="120">
        <v>86</v>
      </c>
      <c r="AJE2" s="120">
        <v>211</v>
      </c>
      <c r="AJF2" s="120">
        <v>0</v>
      </c>
      <c r="AJG2" s="120">
        <v>137</v>
      </c>
      <c r="AJH2" s="120">
        <v>0</v>
      </c>
      <c r="AJI2" s="120">
        <v>3705</v>
      </c>
      <c r="AJJ2" s="120">
        <v>5534</v>
      </c>
      <c r="AJK2" s="120">
        <v>0</v>
      </c>
      <c r="AJL2" s="120">
        <v>78</v>
      </c>
      <c r="AJM2" s="120">
        <v>567</v>
      </c>
      <c r="AJN2" s="120">
        <v>0</v>
      </c>
      <c r="AJO2" s="120">
        <v>210</v>
      </c>
      <c r="AJP2" s="120">
        <v>94</v>
      </c>
      <c r="AJQ2" s="120">
        <v>561</v>
      </c>
      <c r="AJR2" s="120">
        <v>285</v>
      </c>
      <c r="AJS2" s="120">
        <v>3063</v>
      </c>
      <c r="AJT2" s="120">
        <v>103</v>
      </c>
      <c r="AJU2" s="120">
        <v>42</v>
      </c>
      <c r="AJV2" s="120">
        <v>6</v>
      </c>
      <c r="AJW2" s="120">
        <v>5</v>
      </c>
      <c r="AJX2" s="120">
        <v>0</v>
      </c>
      <c r="AJY2" s="120">
        <v>52</v>
      </c>
      <c r="AJZ2" s="120">
        <v>65</v>
      </c>
      <c r="AKA2" s="120">
        <v>205</v>
      </c>
      <c r="AKB2" s="120">
        <v>0</v>
      </c>
      <c r="AKC2" s="120">
        <v>98</v>
      </c>
      <c r="AKD2" s="120">
        <v>0</v>
      </c>
      <c r="AKE2" s="120">
        <v>1498</v>
      </c>
      <c r="AKF2" s="120">
        <v>1565</v>
      </c>
      <c r="AKG2" s="120">
        <v>0</v>
      </c>
      <c r="AKH2" s="120">
        <v>78</v>
      </c>
      <c r="AKI2" s="120">
        <v>561</v>
      </c>
      <c r="AKJ2" s="120">
        <v>0</v>
      </c>
      <c r="AKK2" s="120">
        <v>329</v>
      </c>
      <c r="AKL2" s="120">
        <v>71</v>
      </c>
      <c r="AKM2" s="120">
        <v>660</v>
      </c>
      <c r="AKN2" s="120">
        <v>1418</v>
      </c>
      <c r="AKO2" s="120">
        <v>22258</v>
      </c>
      <c r="AKP2" s="120">
        <v>5670</v>
      </c>
      <c r="AKQ2" s="120">
        <v>71</v>
      </c>
      <c r="AKR2" s="120">
        <v>694</v>
      </c>
      <c r="AKS2" s="120">
        <v>179</v>
      </c>
      <c r="AKT2" s="120">
        <v>314</v>
      </c>
      <c r="AKU2" s="120">
        <v>0</v>
      </c>
      <c r="AKV2" s="120">
        <v>1054</v>
      </c>
      <c r="AKW2" s="120">
        <v>150</v>
      </c>
      <c r="AKX2" s="120">
        <v>0</v>
      </c>
      <c r="AKY2" s="120">
        <v>410</v>
      </c>
      <c r="AKZ2" s="120">
        <v>0</v>
      </c>
      <c r="ALA2" s="120">
        <v>10704</v>
      </c>
      <c r="ALB2" s="120">
        <v>11552</v>
      </c>
      <c r="ALC2" s="120">
        <v>0</v>
      </c>
      <c r="ALD2" s="120">
        <v>84</v>
      </c>
      <c r="ALE2" s="120">
        <v>238</v>
      </c>
      <c r="ALF2" s="120">
        <v>422</v>
      </c>
      <c r="ALG2" s="120">
        <v>114561</v>
      </c>
      <c r="ALH2" s="120">
        <v>158980</v>
      </c>
      <c r="ALI2" s="120">
        <v>148370</v>
      </c>
      <c r="ALJ2" s="120">
        <v>439524</v>
      </c>
      <c r="ALK2" s="120">
        <v>3493366</v>
      </c>
      <c r="ALL2" s="120">
        <v>280899</v>
      </c>
      <c r="ALM2" s="120">
        <v>145075</v>
      </c>
      <c r="ALN2" s="120">
        <v>161656</v>
      </c>
      <c r="ALO2" s="120">
        <v>55299</v>
      </c>
      <c r="ALP2" s="120">
        <v>37515</v>
      </c>
      <c r="ALQ2" s="120">
        <v>9498</v>
      </c>
      <c r="ALR2" s="120">
        <v>349915</v>
      </c>
      <c r="ALS2" s="120">
        <v>59262</v>
      </c>
      <c r="ALT2" s="120">
        <v>5197</v>
      </c>
      <c r="ALU2" s="120">
        <v>266183</v>
      </c>
      <c r="ALV2" s="120">
        <v>4406</v>
      </c>
      <c r="ALW2" s="120">
        <v>2004617</v>
      </c>
      <c r="ALX2" s="120">
        <v>1488234</v>
      </c>
      <c r="ALY2" s="120">
        <v>515</v>
      </c>
      <c r="ALZ2" s="120">
        <v>47016</v>
      </c>
      <c r="AMA2" s="120">
        <v>132018</v>
      </c>
      <c r="AMB2" s="120">
        <v>11155</v>
      </c>
      <c r="AMC2" s="120">
        <v>75827</v>
      </c>
      <c r="AMD2" s="120">
        <v>122612</v>
      </c>
      <c r="AME2" s="120">
        <v>129312</v>
      </c>
      <c r="AMF2" s="120">
        <v>342863</v>
      </c>
      <c r="AMG2" s="120">
        <v>2725261</v>
      </c>
      <c r="AMH2" s="120">
        <v>193547</v>
      </c>
      <c r="AMI2" s="120">
        <v>119684</v>
      </c>
      <c r="AMJ2" s="120">
        <v>152915</v>
      </c>
      <c r="AMK2" s="120">
        <v>44748</v>
      </c>
      <c r="AML2" s="120">
        <v>26750</v>
      </c>
      <c r="AMM2" s="120">
        <v>631</v>
      </c>
      <c r="AMN2" s="120">
        <v>285870</v>
      </c>
      <c r="AMO2" s="120">
        <v>31080</v>
      </c>
      <c r="AMP2" s="120">
        <v>5197</v>
      </c>
      <c r="AMQ2" s="120">
        <v>247566</v>
      </c>
      <c r="AMR2" s="120">
        <v>2296</v>
      </c>
      <c r="AMS2" s="120">
        <v>1613109</v>
      </c>
      <c r="AMT2" s="120">
        <v>1111639</v>
      </c>
      <c r="AMU2" s="120">
        <v>513</v>
      </c>
      <c r="AMV2" s="120">
        <v>35850</v>
      </c>
      <c r="AMW2" s="120">
        <v>113834</v>
      </c>
      <c r="AMX2" s="120">
        <v>10281</v>
      </c>
      <c r="AMY2" s="120">
        <v>31318</v>
      </c>
      <c r="AMZ2" s="120">
        <v>35359</v>
      </c>
      <c r="ANA2" s="120">
        <v>15159</v>
      </c>
      <c r="ANB2" s="120">
        <v>74951</v>
      </c>
      <c r="ANC2" s="120">
        <v>623541</v>
      </c>
      <c r="AND2" s="120">
        <v>59251</v>
      </c>
      <c r="ANE2" s="120">
        <v>24381</v>
      </c>
      <c r="ANF2" s="120">
        <v>5316</v>
      </c>
      <c r="ANG2" s="120">
        <v>6650</v>
      </c>
      <c r="ANH2" s="120">
        <v>5200</v>
      </c>
      <c r="ANI2" s="120">
        <v>8868</v>
      </c>
      <c r="ANJ2" s="120">
        <v>44856</v>
      </c>
      <c r="ANK2" s="120">
        <v>24667</v>
      </c>
      <c r="ANL2" s="120">
        <v>0</v>
      </c>
      <c r="ANM2" s="120">
        <v>10575</v>
      </c>
      <c r="ANN2" s="120">
        <v>2110</v>
      </c>
      <c r="ANO2" s="120">
        <v>287650</v>
      </c>
      <c r="ANP2" s="120">
        <v>335891</v>
      </c>
      <c r="ANQ2" s="120">
        <v>0</v>
      </c>
      <c r="ANR2" s="120">
        <v>5665</v>
      </c>
      <c r="ANS2" s="120">
        <v>14789</v>
      </c>
      <c r="ANT2" s="120">
        <v>370</v>
      </c>
      <c r="ANU2" s="120">
        <v>15177</v>
      </c>
      <c r="ANV2" s="120">
        <v>23878</v>
      </c>
      <c r="ANW2" s="120">
        <v>10985</v>
      </c>
      <c r="ANX2" s="120">
        <v>35283</v>
      </c>
      <c r="ANY2" s="120">
        <v>278209</v>
      </c>
      <c r="ANZ2" s="120">
        <v>40010</v>
      </c>
      <c r="AOA2" s="120">
        <v>17308</v>
      </c>
      <c r="AOB2" s="120">
        <v>5315</v>
      </c>
      <c r="AOC2" s="120">
        <v>4058</v>
      </c>
      <c r="AOD2" s="120">
        <v>3052</v>
      </c>
      <c r="AOE2" s="120">
        <v>6571</v>
      </c>
      <c r="AOF2" s="120">
        <v>13203</v>
      </c>
      <c r="AOG2" s="120">
        <v>11118</v>
      </c>
      <c r="AOH2" s="120">
        <v>0</v>
      </c>
      <c r="AOI2" s="120">
        <v>9405</v>
      </c>
      <c r="AOJ2" s="120">
        <v>0</v>
      </c>
      <c r="AOK2" s="120">
        <v>161752</v>
      </c>
      <c r="AOL2" s="120">
        <v>116458</v>
      </c>
      <c r="AOM2" s="120">
        <v>0</v>
      </c>
      <c r="AON2" s="120">
        <v>5442</v>
      </c>
      <c r="AOO2" s="120">
        <v>10615</v>
      </c>
      <c r="AOP2" s="120">
        <v>370</v>
      </c>
      <c r="AOQ2" s="120">
        <v>7417</v>
      </c>
      <c r="AOR2" s="120">
        <v>1009</v>
      </c>
      <c r="AOS2" s="120">
        <v>3899</v>
      </c>
      <c r="AOT2" s="120">
        <v>21709</v>
      </c>
      <c r="AOU2" s="120">
        <v>144565</v>
      </c>
      <c r="AOV2" s="120">
        <v>28100</v>
      </c>
      <c r="AOW2" s="120">
        <v>1009</v>
      </c>
      <c r="AOX2" s="120">
        <v>3426</v>
      </c>
      <c r="AOY2" s="120">
        <v>3902</v>
      </c>
      <c r="AOZ2" s="120">
        <v>5566</v>
      </c>
      <c r="APA2" s="120">
        <v>0</v>
      </c>
      <c r="APB2" s="120">
        <v>19189</v>
      </c>
      <c r="APC2" s="120">
        <v>3515</v>
      </c>
      <c r="APD2" s="120">
        <v>0</v>
      </c>
      <c r="APE2" s="120">
        <v>8042</v>
      </c>
      <c r="APF2" s="120">
        <v>0</v>
      </c>
      <c r="APG2" s="120">
        <v>103859</v>
      </c>
      <c r="APH2" s="120">
        <v>40704</v>
      </c>
      <c r="API2" s="120">
        <v>2</v>
      </c>
      <c r="APJ2" s="120">
        <v>5501</v>
      </c>
      <c r="APK2" s="120">
        <v>3395</v>
      </c>
      <c r="APL2" s="120">
        <v>504</v>
      </c>
      <c r="APM2" s="120">
        <v>-341</v>
      </c>
      <c r="APN2" s="120">
        <v>914</v>
      </c>
      <c r="APO2" s="120">
        <v>-112</v>
      </c>
      <c r="APP2" s="120">
        <v>1861</v>
      </c>
      <c r="APQ2" s="120">
        <v>640</v>
      </c>
      <c r="APR2" s="120">
        <v>-4575</v>
      </c>
      <c r="APS2" s="120">
        <v>939</v>
      </c>
      <c r="APT2" s="120">
        <v>1835</v>
      </c>
      <c r="APU2" s="120">
        <v>-107</v>
      </c>
      <c r="APV2" s="120">
        <v>565</v>
      </c>
      <c r="APW2" s="120">
        <v>-59</v>
      </c>
      <c r="APX2" s="120">
        <v>3085</v>
      </c>
      <c r="APY2" s="120">
        <v>-234</v>
      </c>
      <c r="APZ2" s="120">
        <v>-64</v>
      </c>
      <c r="AQA2" s="120">
        <v>2399</v>
      </c>
      <c r="AQB2" s="120">
        <v>33</v>
      </c>
      <c r="AQC2" s="120">
        <v>6911</v>
      </c>
      <c r="AQD2" s="120">
        <v>-6273</v>
      </c>
      <c r="AQE2" s="120">
        <v>2</v>
      </c>
      <c r="AQF2" s="120">
        <v>1283</v>
      </c>
      <c r="AQG2" s="120">
        <v>308</v>
      </c>
      <c r="AQH2" s="120">
        <v>-357</v>
      </c>
      <c r="AQI2" s="120">
        <v>-24</v>
      </c>
      <c r="AQJ2" s="120">
        <v>449</v>
      </c>
      <c r="AQK2" s="120">
        <v>509</v>
      </c>
      <c r="AQL2" s="120">
        <v>997</v>
      </c>
      <c r="AQM2" s="120">
        <v>6724</v>
      </c>
      <c r="AQN2" s="120">
        <v>-153</v>
      </c>
      <c r="AQO2" s="120">
        <v>462</v>
      </c>
      <c r="AQP2" s="120">
        <v>2176</v>
      </c>
      <c r="AQQ2" s="120">
        <v>36</v>
      </c>
      <c r="AQR2" s="120">
        <v>275</v>
      </c>
      <c r="AQS2" s="120">
        <v>-18</v>
      </c>
      <c r="AQT2" s="120">
        <v>2614</v>
      </c>
      <c r="AQU2" s="120">
        <v>-60</v>
      </c>
      <c r="AQV2" s="120">
        <v>-64</v>
      </c>
      <c r="AQW2" s="120">
        <v>1957</v>
      </c>
      <c r="AQX2" s="120">
        <v>5</v>
      </c>
      <c r="AQY2" s="120">
        <v>8859</v>
      </c>
      <c r="AQZ2" s="120">
        <v>-2134</v>
      </c>
      <c r="ARA2" s="120">
        <v>0</v>
      </c>
      <c r="ARB2" s="120">
        <v>59</v>
      </c>
      <c r="ARC2" s="120">
        <v>521</v>
      </c>
      <c r="ARD2" s="120">
        <v>52</v>
      </c>
      <c r="ARE2" s="120">
        <v>-641</v>
      </c>
      <c r="ARF2" s="120">
        <v>-29</v>
      </c>
      <c r="ARG2" s="120">
        <v>-238</v>
      </c>
      <c r="ARH2" s="120">
        <v>405</v>
      </c>
      <c r="ARI2" s="120">
        <v>1649</v>
      </c>
      <c r="ARJ2" s="120">
        <v>-1059</v>
      </c>
      <c r="ARK2" s="120">
        <v>-16</v>
      </c>
      <c r="ARL2" s="120">
        <v>256</v>
      </c>
      <c r="ARM2" s="120">
        <v>-482</v>
      </c>
      <c r="ARN2" s="120">
        <v>18</v>
      </c>
      <c r="ARO2" s="120">
        <v>-41</v>
      </c>
      <c r="ARP2" s="120">
        <v>1279</v>
      </c>
      <c r="ARQ2" s="120">
        <v>-160</v>
      </c>
      <c r="ARR2" s="120">
        <v>0</v>
      </c>
      <c r="ARS2" s="120">
        <v>-30</v>
      </c>
      <c r="ART2" s="120">
        <v>28</v>
      </c>
      <c r="ARU2" s="120">
        <v>5</v>
      </c>
      <c r="ARV2" s="120">
        <v>1645</v>
      </c>
      <c r="ARW2" s="120">
        <v>0</v>
      </c>
      <c r="ARX2" s="120">
        <v>45</v>
      </c>
      <c r="ARY2" s="120">
        <v>-238</v>
      </c>
      <c r="ARZ2" s="120">
        <v>0</v>
      </c>
      <c r="ASA2" s="120">
        <v>-142</v>
      </c>
      <c r="ASB2" s="120">
        <v>-59</v>
      </c>
      <c r="ASC2" s="120">
        <v>-261</v>
      </c>
      <c r="ASD2" s="120">
        <v>275</v>
      </c>
      <c r="ASE2" s="120">
        <v>1876</v>
      </c>
      <c r="ASF2" s="120">
        <v>366</v>
      </c>
      <c r="ASG2" s="120">
        <v>-7</v>
      </c>
      <c r="ASH2" s="120">
        <v>257</v>
      </c>
      <c r="ASI2" s="120">
        <v>30</v>
      </c>
      <c r="ASJ2" s="120">
        <v>31</v>
      </c>
      <c r="ASK2" s="120">
        <v>-52</v>
      </c>
      <c r="ASL2" s="120">
        <v>228</v>
      </c>
      <c r="ASM2" s="120">
        <v>-173</v>
      </c>
      <c r="ASN2" s="120">
        <v>0</v>
      </c>
      <c r="ASO2" s="120">
        <v>-4</v>
      </c>
      <c r="ASP2" s="120">
        <v>0</v>
      </c>
      <c r="ASQ2" s="120">
        <v>717</v>
      </c>
      <c r="ASR2" s="120">
        <v>1160</v>
      </c>
      <c r="ASS2" s="120">
        <v>0</v>
      </c>
      <c r="AST2" s="120">
        <v>25</v>
      </c>
      <c r="ASU2" s="120">
        <v>-261</v>
      </c>
      <c r="ASV2" s="120">
        <v>0</v>
      </c>
      <c r="ASW2" s="120">
        <v>324</v>
      </c>
      <c r="ASX2" s="120">
        <v>493</v>
      </c>
      <c r="ASY2" s="120">
        <v>-382</v>
      </c>
      <c r="ASZ2" s="120">
        <v>460</v>
      </c>
      <c r="ATA2" s="120">
        <v>-7734</v>
      </c>
      <c r="ATB2" s="120">
        <v>-3363</v>
      </c>
      <c r="ATC2" s="120">
        <v>493</v>
      </c>
      <c r="ATD2" s="120">
        <v>-596</v>
      </c>
      <c r="ATE2" s="120">
        <v>339</v>
      </c>
      <c r="ATF2" s="120">
        <v>270</v>
      </c>
      <c r="ATG2" s="120">
        <v>0</v>
      </c>
      <c r="ATH2" s="120">
        <v>-806</v>
      </c>
      <c r="ATI2" s="120">
        <v>-15</v>
      </c>
      <c r="ATJ2" s="120">
        <v>0</v>
      </c>
      <c r="ATK2" s="120">
        <v>471</v>
      </c>
      <c r="ATL2" s="120">
        <v>0</v>
      </c>
      <c r="ATM2" s="120">
        <v>-1953</v>
      </c>
      <c r="ATN2" s="120">
        <v>-5783</v>
      </c>
      <c r="ATO2" s="120">
        <v>2</v>
      </c>
      <c r="ATP2" s="120">
        <v>1179</v>
      </c>
      <c r="ATQ2" s="120">
        <v>25</v>
      </c>
      <c r="ATR2" s="120">
        <v>-408</v>
      </c>
      <c r="AUT2" s="120">
        <v>482724</v>
      </c>
      <c r="AUU2" s="120">
        <v>782216</v>
      </c>
      <c r="AUV2" s="120">
        <v>487665</v>
      </c>
      <c r="AUW2" s="120">
        <v>1752608</v>
      </c>
      <c r="AUX2" s="120">
        <v>2</v>
      </c>
      <c r="AUY2" s="120">
        <v>513</v>
      </c>
      <c r="AUZ2" s="120">
        <v>0</v>
      </c>
      <c r="AVA2" s="120">
        <v>515</v>
      </c>
      <c r="AVB2" s="120">
        <v>196790</v>
      </c>
      <c r="AVC2" s="120">
        <v>440950</v>
      </c>
      <c r="AVD2" s="120">
        <v>507432</v>
      </c>
      <c r="AVE2" s="120">
        <v>1145168</v>
      </c>
      <c r="AWK2" s="120">
        <v>245</v>
      </c>
      <c r="AWL2" s="120">
        <v>247</v>
      </c>
      <c r="AWM2" s="120">
        <v>2</v>
      </c>
      <c r="AWN2" s="120">
        <v>1</v>
      </c>
      <c r="AWO2" s="120">
        <v>1</v>
      </c>
      <c r="AWP2" s="120">
        <v>0</v>
      </c>
      <c r="AWQ2" s="120">
        <v>0</v>
      </c>
      <c r="AWR2" s="120">
        <v>0</v>
      </c>
      <c r="AWS2" s="120">
        <v>0</v>
      </c>
      <c r="AWT2" s="120">
        <v>0</v>
      </c>
      <c r="AWU2" s="120">
        <v>0</v>
      </c>
    </row>
    <row r="3" spans="1:1358">
      <c r="A3" s="117" t="s">
        <v>2386</v>
      </c>
      <c r="B3" s="117">
        <v>45291</v>
      </c>
      <c r="C3" s="117">
        <v>131441</v>
      </c>
      <c r="D3" s="117">
        <v>12593</v>
      </c>
      <c r="E3" s="117">
        <v>3796</v>
      </c>
      <c r="F3" s="117">
        <v>24161</v>
      </c>
      <c r="G3" s="117">
        <v>0</v>
      </c>
      <c r="H3" s="117">
        <v>103378</v>
      </c>
      <c r="I3" s="117">
        <v>280266</v>
      </c>
      <c r="J3" s="117">
        <v>185965</v>
      </c>
      <c r="K3" s="117">
        <v>80385</v>
      </c>
      <c r="L3" s="117">
        <v>26070</v>
      </c>
      <c r="M3" s="117">
        <v>0</v>
      </c>
      <c r="N3" s="117">
        <v>22993</v>
      </c>
      <c r="O3" s="117">
        <v>80385</v>
      </c>
      <c r="P3" s="117">
        <v>75738</v>
      </c>
      <c r="Q3" s="117">
        <v>-4647</v>
      </c>
      <c r="R3" s="117">
        <v>159894</v>
      </c>
      <c r="S3" s="117">
        <v>1527</v>
      </c>
      <c r="T3" s="117">
        <v>10276</v>
      </c>
      <c r="U3" s="117">
        <v>192904</v>
      </c>
      <c r="V3" s="117">
        <v>6022</v>
      </c>
      <c r="W3" s="117">
        <v>92</v>
      </c>
      <c r="X3" s="117">
        <v>31561</v>
      </c>
      <c r="Y3" s="117">
        <v>2555</v>
      </c>
      <c r="Z3" s="117">
        <v>0</v>
      </c>
      <c r="AA3" s="117">
        <v>35698</v>
      </c>
      <c r="AB3" s="117">
        <v>2948</v>
      </c>
      <c r="AC3" s="117">
        <v>1582</v>
      </c>
      <c r="AD3" s="117">
        <v>1296673</v>
      </c>
      <c r="AE3" s="117">
        <v>0</v>
      </c>
      <c r="AF3" s="117">
        <v>0</v>
      </c>
      <c r="AG3" s="117">
        <v>0</v>
      </c>
      <c r="AH3" s="117">
        <v>728921</v>
      </c>
      <c r="AI3" s="117">
        <v>11028</v>
      </c>
      <c r="AJ3" s="117">
        <v>280784</v>
      </c>
      <c r="AK3" s="117">
        <v>4759921</v>
      </c>
      <c r="AL3" s="117">
        <v>2505</v>
      </c>
      <c r="AM3" s="117">
        <v>2047877</v>
      </c>
      <c r="AN3" s="117">
        <v>9</v>
      </c>
      <c r="AO3" s="117">
        <v>56766</v>
      </c>
      <c r="AP3" s="117">
        <v>5173</v>
      </c>
      <c r="AQ3" s="117">
        <v>2730</v>
      </c>
      <c r="AR3" s="117">
        <v>0</v>
      </c>
      <c r="AS3" s="117">
        <v>1960</v>
      </c>
      <c r="AT3" s="117">
        <v>0</v>
      </c>
      <c r="AU3" s="117">
        <v>836142</v>
      </c>
      <c r="AV3" s="117">
        <v>7930</v>
      </c>
      <c r="AW3" s="117">
        <v>0</v>
      </c>
      <c r="AX3" s="117">
        <v>770</v>
      </c>
      <c r="AY3" s="117">
        <v>0</v>
      </c>
      <c r="AZ3" s="117">
        <v>535082</v>
      </c>
      <c r="BA3" s="117">
        <v>0</v>
      </c>
      <c r="BB3" s="117">
        <v>0</v>
      </c>
      <c r="BC3" s="117">
        <v>92594</v>
      </c>
      <c r="BD3" s="117">
        <v>92594</v>
      </c>
      <c r="BE3" s="117">
        <v>0</v>
      </c>
      <c r="BF3" s="117">
        <v>205737</v>
      </c>
      <c r="BG3" s="117">
        <v>8106</v>
      </c>
      <c r="BH3" s="117">
        <v>3492679</v>
      </c>
      <c r="BI3" s="117">
        <v>153478</v>
      </c>
      <c r="BJ3" s="117">
        <v>156451</v>
      </c>
      <c r="BK3" s="117">
        <v>0</v>
      </c>
      <c r="BL3" s="117">
        <v>6698</v>
      </c>
      <c r="BM3" s="117">
        <v>3905618</v>
      </c>
      <c r="BN3" s="117">
        <v>0</v>
      </c>
      <c r="BO3" s="117">
        <v>0</v>
      </c>
      <c r="BP3" s="117">
        <v>88205</v>
      </c>
      <c r="BQ3" s="117">
        <v>0</v>
      </c>
      <c r="BR3" s="117">
        <v>434</v>
      </c>
      <c r="BS3" s="117">
        <v>0</v>
      </c>
      <c r="BT3" s="117">
        <v>1303</v>
      </c>
      <c r="BU3" s="117">
        <v>10230</v>
      </c>
      <c r="BV3" s="117">
        <v>7712</v>
      </c>
      <c r="BW3" s="117">
        <v>783</v>
      </c>
      <c r="BX3" s="117">
        <v>4759921</v>
      </c>
      <c r="BY3" s="117">
        <v>130753</v>
      </c>
      <c r="BZ3" s="117">
        <v>4832</v>
      </c>
      <c r="CA3" s="117">
        <v>2476</v>
      </c>
      <c r="CB3" s="117">
        <v>153478</v>
      </c>
      <c r="CC3" s="117">
        <v>0</v>
      </c>
      <c r="CD3" s="117">
        <v>0</v>
      </c>
      <c r="CE3" s="117">
        <v>0</v>
      </c>
      <c r="CF3" s="117">
        <v>0</v>
      </c>
      <c r="CG3" s="117">
        <v>82697</v>
      </c>
      <c r="CH3" s="117">
        <v>0</v>
      </c>
      <c r="CI3" s="117">
        <v>9897</v>
      </c>
      <c r="CJ3" s="117">
        <v>92594</v>
      </c>
      <c r="CK3" s="117">
        <v>0</v>
      </c>
      <c r="CL3" s="117">
        <v>0</v>
      </c>
      <c r="CM3" s="117">
        <v>0</v>
      </c>
      <c r="CN3" s="117">
        <v>7376</v>
      </c>
      <c r="CO3" s="117">
        <v>0</v>
      </c>
      <c r="CP3" s="117">
        <v>0</v>
      </c>
      <c r="CQ3" s="117">
        <v>-4646</v>
      </c>
      <c r="CR3" s="117">
        <v>0</v>
      </c>
      <c r="CS3" s="117">
        <v>2730</v>
      </c>
      <c r="CT3" s="117">
        <v>0</v>
      </c>
      <c r="CU3" s="117">
        <v>0</v>
      </c>
      <c r="CV3" s="117">
        <v>80385</v>
      </c>
      <c r="CW3" s="117">
        <v>73688</v>
      </c>
      <c r="CX3" s="117">
        <v>2369</v>
      </c>
      <c r="CY3" s="117">
        <v>0</v>
      </c>
      <c r="CZ3" s="117">
        <v>627</v>
      </c>
      <c r="DA3" s="117">
        <v>3701</v>
      </c>
      <c r="DB3" s="117">
        <v>5800</v>
      </c>
      <c r="DC3" s="117">
        <v>0</v>
      </c>
      <c r="DD3" s="117">
        <v>0</v>
      </c>
      <c r="DE3" s="117">
        <v>0</v>
      </c>
      <c r="DF3" s="117">
        <v>0</v>
      </c>
      <c r="DG3" s="117">
        <v>0</v>
      </c>
      <c r="DH3" s="117">
        <v>0</v>
      </c>
      <c r="DI3" s="117">
        <v>0</v>
      </c>
      <c r="DJ3" s="117">
        <v>0</v>
      </c>
      <c r="DK3" s="117">
        <v>0</v>
      </c>
      <c r="DL3" s="117">
        <v>0</v>
      </c>
      <c r="DM3" s="117">
        <v>535082</v>
      </c>
      <c r="DN3" s="117">
        <v>457667</v>
      </c>
      <c r="DO3" s="117">
        <v>0</v>
      </c>
      <c r="DP3" s="117">
        <v>0</v>
      </c>
      <c r="DQ3" s="117">
        <v>1970</v>
      </c>
      <c r="DR3" s="117">
        <v>1000</v>
      </c>
      <c r="DS3" s="117">
        <v>80385</v>
      </c>
      <c r="DT3" s="117">
        <v>836142</v>
      </c>
      <c r="DU3" s="117">
        <v>-4646</v>
      </c>
      <c r="DV3" s="117">
        <v>0</v>
      </c>
      <c r="DW3" s="117">
        <v>0</v>
      </c>
      <c r="DX3" s="117">
        <v>337</v>
      </c>
      <c r="DY3" s="117">
        <v>200274</v>
      </c>
      <c r="DZ3" s="117">
        <v>205737</v>
      </c>
      <c r="EA3" s="120" t="s">
        <v>2384</v>
      </c>
      <c r="EB3" s="117">
        <v>0</v>
      </c>
      <c r="EC3" s="117">
        <v>18.329999999999998</v>
      </c>
      <c r="ED3" s="117">
        <v>0</v>
      </c>
      <c r="EE3" s="117">
        <v>0</v>
      </c>
      <c r="EF3" s="117">
        <v>0</v>
      </c>
      <c r="EG3" s="117">
        <v>0</v>
      </c>
      <c r="EH3" s="117">
        <v>0</v>
      </c>
      <c r="EI3" s="117">
        <v>0</v>
      </c>
      <c r="EJ3" s="117">
        <v>836142</v>
      </c>
      <c r="EK3" s="117">
        <v>81.709999999999994</v>
      </c>
      <c r="EL3" s="117">
        <v>105.66</v>
      </c>
      <c r="EM3" s="117">
        <v>0</v>
      </c>
      <c r="EN3" s="120" t="s">
        <v>2384</v>
      </c>
      <c r="EO3" s="117">
        <v>792076</v>
      </c>
      <c r="EP3" s="117">
        <v>3646158</v>
      </c>
      <c r="EQ3" s="117">
        <v>12.66</v>
      </c>
      <c r="ER3" s="117">
        <v>776685</v>
      </c>
      <c r="ES3" s="117">
        <v>770348</v>
      </c>
      <c r="ET3" s="117">
        <v>0</v>
      </c>
      <c r="EU3" s="117">
        <v>360.36</v>
      </c>
      <c r="EV3" s="117">
        <v>0</v>
      </c>
      <c r="EW3" s="117">
        <v>0</v>
      </c>
      <c r="EX3" s="117">
        <v>0</v>
      </c>
      <c r="EY3" s="117">
        <v>207070</v>
      </c>
      <c r="EZ3" s="117">
        <v>2384700</v>
      </c>
      <c r="FA3" s="117">
        <v>10.4</v>
      </c>
      <c r="FB3" s="117">
        <v>362.16</v>
      </c>
      <c r="FC3" s="117">
        <v>443.45</v>
      </c>
      <c r="FD3" s="117">
        <v>1.24</v>
      </c>
      <c r="FE3" s="117">
        <v>1880929</v>
      </c>
      <c r="FF3" s="117">
        <v>20.29</v>
      </c>
      <c r="FG3" s="117">
        <v>2610404</v>
      </c>
      <c r="FH3" s="117">
        <v>839.41</v>
      </c>
      <c r="FI3" s="117">
        <v>0</v>
      </c>
      <c r="FJ3" s="117">
        <v>2.88</v>
      </c>
      <c r="FK3" s="117">
        <v>0</v>
      </c>
      <c r="FL3" s="117">
        <v>2.0499999999999998</v>
      </c>
      <c r="FM3" s="117">
        <v>266.3</v>
      </c>
      <c r="FN3" s="120" t="s">
        <v>2384</v>
      </c>
      <c r="FO3" s="117">
        <v>0</v>
      </c>
      <c r="FP3" s="117">
        <v>0</v>
      </c>
      <c r="FQ3" s="117">
        <v>0</v>
      </c>
      <c r="FR3" s="120" t="s">
        <v>2384</v>
      </c>
      <c r="FS3" s="117">
        <v>203032</v>
      </c>
      <c r="FT3" s="117">
        <v>2313</v>
      </c>
      <c r="FU3" s="117">
        <v>487639</v>
      </c>
      <c r="FV3" s="117">
        <v>120309</v>
      </c>
      <c r="FW3" s="117">
        <v>161985</v>
      </c>
      <c r="FX3" s="117">
        <v>1363</v>
      </c>
      <c r="FY3" s="117">
        <v>0</v>
      </c>
      <c r="FZ3" s="117">
        <v>0</v>
      </c>
      <c r="GA3" s="117">
        <v>1363</v>
      </c>
      <c r="GB3" s="117">
        <v>0</v>
      </c>
      <c r="GC3" s="117">
        <v>0</v>
      </c>
      <c r="GD3" s="117">
        <v>9820</v>
      </c>
      <c r="GE3" s="117">
        <v>185965</v>
      </c>
      <c r="GF3" s="117">
        <v>26070</v>
      </c>
      <c r="GG3" s="117">
        <v>23451</v>
      </c>
      <c r="GH3" s="117">
        <v>0</v>
      </c>
      <c r="GI3" s="117">
        <v>3458</v>
      </c>
      <c r="GJ3" s="117">
        <v>421</v>
      </c>
      <c r="GK3" s="117">
        <v>17899</v>
      </c>
      <c r="GL3" s="117">
        <v>0</v>
      </c>
      <c r="GM3" s="117">
        <v>131441</v>
      </c>
      <c r="GN3" s="117">
        <v>130914</v>
      </c>
      <c r="GO3" s="117">
        <v>0</v>
      </c>
      <c r="GP3" s="117">
        <v>103911</v>
      </c>
      <c r="GQ3" s="117">
        <v>0</v>
      </c>
      <c r="GR3" s="117">
        <v>0</v>
      </c>
      <c r="GS3" s="117">
        <v>31</v>
      </c>
      <c r="GT3" s="117">
        <v>10453</v>
      </c>
      <c r="GU3" s="117">
        <v>0</v>
      </c>
      <c r="GV3" s="117">
        <v>16628</v>
      </c>
      <c r="GW3" s="117">
        <v>14883</v>
      </c>
      <c r="GX3" s="117">
        <v>5794</v>
      </c>
      <c r="GY3" s="117">
        <v>0</v>
      </c>
      <c r="GZ3" s="117">
        <v>24161</v>
      </c>
      <c r="HA3" s="117">
        <v>0</v>
      </c>
      <c r="HB3" s="117">
        <v>3486</v>
      </c>
      <c r="HC3" s="117">
        <v>14527</v>
      </c>
      <c r="HD3" s="117">
        <v>9187</v>
      </c>
      <c r="HE3" s="117">
        <v>0</v>
      </c>
      <c r="HF3" s="117">
        <v>0</v>
      </c>
      <c r="HG3" s="117">
        <v>13141</v>
      </c>
      <c r="HH3" s="117">
        <v>0</v>
      </c>
      <c r="HI3" s="117">
        <v>18345</v>
      </c>
      <c r="HJ3" s="117">
        <v>5355</v>
      </c>
      <c r="HK3" s="117">
        <v>26255</v>
      </c>
      <c r="HL3" s="117">
        <v>0</v>
      </c>
      <c r="HM3" s="117">
        <v>11084</v>
      </c>
      <c r="HN3" s="117">
        <v>6873</v>
      </c>
      <c r="HO3" s="117">
        <v>-10723</v>
      </c>
      <c r="HP3" s="117">
        <v>3458</v>
      </c>
      <c r="HQ3" s="117">
        <v>96</v>
      </c>
      <c r="HR3" s="117">
        <v>22993</v>
      </c>
      <c r="HS3" s="117">
        <v>-490</v>
      </c>
      <c r="HT3" s="117">
        <v>0</v>
      </c>
      <c r="HU3" s="117">
        <v>0</v>
      </c>
      <c r="HV3" s="117">
        <v>0</v>
      </c>
      <c r="HW3" s="117">
        <v>10962</v>
      </c>
      <c r="HX3" s="117">
        <v>72368</v>
      </c>
      <c r="HY3" s="117">
        <v>0</v>
      </c>
      <c r="HZ3" s="117">
        <v>756</v>
      </c>
      <c r="IA3" s="117">
        <v>0</v>
      </c>
      <c r="IB3" s="117">
        <v>95930</v>
      </c>
      <c r="IC3" s="117">
        <v>6464</v>
      </c>
      <c r="ID3" s="117">
        <v>192904</v>
      </c>
      <c r="IE3" s="117">
        <v>0</v>
      </c>
      <c r="IF3" s="117">
        <v>10723</v>
      </c>
      <c r="IG3" s="117">
        <v>0</v>
      </c>
      <c r="IH3" s="117">
        <v>83130</v>
      </c>
      <c r="II3" s="117">
        <v>0</v>
      </c>
      <c r="IJ3" s="117">
        <v>25</v>
      </c>
      <c r="IK3" s="117">
        <v>0</v>
      </c>
      <c r="IL3" s="117">
        <v>26497</v>
      </c>
      <c r="IM3" s="117">
        <v>0</v>
      </c>
      <c r="IN3" s="117">
        <v>2268</v>
      </c>
      <c r="IO3" s="117">
        <v>1750</v>
      </c>
      <c r="IP3" s="117">
        <v>0</v>
      </c>
      <c r="IQ3" s="117">
        <v>500</v>
      </c>
      <c r="IR3" s="117">
        <v>27842</v>
      </c>
      <c r="IS3" s="117">
        <v>0</v>
      </c>
      <c r="IT3" s="117">
        <v>0</v>
      </c>
      <c r="IU3" s="117">
        <v>0</v>
      </c>
      <c r="IV3" s="117">
        <v>2383</v>
      </c>
      <c r="IW3" s="117">
        <v>0</v>
      </c>
      <c r="IX3" s="117">
        <v>0</v>
      </c>
      <c r="IY3" s="117">
        <v>782</v>
      </c>
      <c r="IZ3" s="117">
        <v>0</v>
      </c>
      <c r="JA3" s="117">
        <v>6984</v>
      </c>
      <c r="JB3" s="117">
        <v>130753</v>
      </c>
      <c r="JC3" s="117">
        <v>108358</v>
      </c>
      <c r="JD3" s="117">
        <v>0</v>
      </c>
      <c r="JE3" s="117">
        <v>15411</v>
      </c>
      <c r="JF3" s="117">
        <v>0</v>
      </c>
      <c r="JG3" s="117">
        <v>0</v>
      </c>
      <c r="JH3" s="117">
        <v>0</v>
      </c>
      <c r="JI3" s="117">
        <v>728921</v>
      </c>
      <c r="JJ3" s="117">
        <v>0</v>
      </c>
      <c r="JK3" s="117">
        <v>728921</v>
      </c>
      <c r="JL3" s="117">
        <v>0</v>
      </c>
      <c r="JM3" s="117">
        <v>0</v>
      </c>
      <c r="JN3" s="117">
        <v>30542</v>
      </c>
      <c r="JO3" s="117">
        <v>728921</v>
      </c>
      <c r="JP3" s="117">
        <v>728921</v>
      </c>
      <c r="JQ3" s="117">
        <v>2016</v>
      </c>
      <c r="JR3" s="117">
        <v>696364</v>
      </c>
      <c r="JS3" s="117">
        <v>121</v>
      </c>
      <c r="JT3" s="117">
        <v>0</v>
      </c>
      <c r="JU3" s="117">
        <v>0</v>
      </c>
      <c r="JV3" s="117">
        <v>0</v>
      </c>
      <c r="JW3" s="117">
        <v>0</v>
      </c>
      <c r="JX3" s="117">
        <v>280784</v>
      </c>
      <c r="JY3" s="117">
        <v>280784</v>
      </c>
      <c r="JZ3" s="117">
        <v>0</v>
      </c>
      <c r="KA3" s="117">
        <v>0</v>
      </c>
      <c r="KB3" s="117">
        <v>0</v>
      </c>
      <c r="KC3" s="117">
        <v>0</v>
      </c>
      <c r="KD3" s="117">
        <v>0</v>
      </c>
      <c r="KE3" s="117">
        <v>0</v>
      </c>
      <c r="KF3" s="117">
        <v>0</v>
      </c>
      <c r="KG3" s="117">
        <v>0</v>
      </c>
      <c r="KH3" s="117">
        <v>256013</v>
      </c>
      <c r="KI3" s="117">
        <v>44712</v>
      </c>
      <c r="KJ3" s="117">
        <v>0</v>
      </c>
      <c r="KK3" s="117">
        <v>2061109</v>
      </c>
      <c r="KL3" s="117">
        <v>680544</v>
      </c>
      <c r="KM3" s="117">
        <v>1079841</v>
      </c>
      <c r="KN3" s="117">
        <v>0</v>
      </c>
      <c r="KO3" s="117">
        <v>0</v>
      </c>
      <c r="KP3" s="117">
        <v>0</v>
      </c>
      <c r="KQ3" s="117">
        <v>0</v>
      </c>
      <c r="KR3" s="117">
        <v>0</v>
      </c>
      <c r="KS3" s="117">
        <v>0</v>
      </c>
      <c r="KT3" s="117">
        <v>0</v>
      </c>
      <c r="KU3" s="117">
        <v>0</v>
      </c>
      <c r="KV3" s="117">
        <v>0</v>
      </c>
      <c r="KW3" s="117">
        <v>0</v>
      </c>
      <c r="KX3" s="117">
        <v>0</v>
      </c>
      <c r="KY3" s="117">
        <v>0</v>
      </c>
      <c r="KZ3" s="117">
        <v>0</v>
      </c>
      <c r="LA3" s="117">
        <v>0</v>
      </c>
      <c r="LB3" s="117">
        <v>0</v>
      </c>
      <c r="LC3" s="117">
        <v>0</v>
      </c>
      <c r="LD3" s="117">
        <v>0</v>
      </c>
      <c r="LE3" s="117">
        <v>0</v>
      </c>
      <c r="LF3" s="117">
        <v>0</v>
      </c>
      <c r="LG3" s="117">
        <v>0</v>
      </c>
      <c r="LH3" s="117">
        <v>0</v>
      </c>
      <c r="LI3" s="117">
        <v>0</v>
      </c>
      <c r="LJ3" s="117">
        <v>0</v>
      </c>
      <c r="LK3" s="117">
        <v>0</v>
      </c>
      <c r="LL3" s="117">
        <v>0</v>
      </c>
      <c r="LM3" s="117">
        <v>0</v>
      </c>
      <c r="LN3" s="117">
        <v>0</v>
      </c>
      <c r="LO3" s="117">
        <v>0</v>
      </c>
      <c r="LP3" s="117">
        <v>0</v>
      </c>
      <c r="LQ3" s="117">
        <v>0</v>
      </c>
      <c r="LR3" s="117">
        <v>0</v>
      </c>
      <c r="LS3" s="117">
        <v>0</v>
      </c>
      <c r="LT3" s="117">
        <v>0</v>
      </c>
      <c r="LU3" s="117">
        <v>0</v>
      </c>
      <c r="LV3" s="117">
        <v>0</v>
      </c>
      <c r="LW3" s="117">
        <v>0</v>
      </c>
      <c r="LX3" s="117">
        <v>0</v>
      </c>
      <c r="LY3" s="117">
        <v>0</v>
      </c>
      <c r="LZ3" s="117">
        <v>0</v>
      </c>
      <c r="MA3" s="117">
        <v>0</v>
      </c>
      <c r="MB3" s="117">
        <v>0</v>
      </c>
      <c r="MC3" s="117">
        <v>0</v>
      </c>
      <c r="MD3" s="117">
        <v>0</v>
      </c>
      <c r="ME3" s="117">
        <v>0</v>
      </c>
      <c r="MF3" s="117">
        <v>0</v>
      </c>
      <c r="MG3" s="117">
        <v>0</v>
      </c>
      <c r="MH3" s="117">
        <v>0</v>
      </c>
      <c r="MI3" s="117">
        <v>0</v>
      </c>
      <c r="MJ3" s="117">
        <v>0</v>
      </c>
      <c r="MK3" s="117">
        <v>0</v>
      </c>
      <c r="ML3" s="117">
        <v>0</v>
      </c>
      <c r="MM3" s="117">
        <v>0</v>
      </c>
      <c r="MN3" s="117">
        <v>0</v>
      </c>
      <c r="MO3" s="117">
        <v>0</v>
      </c>
      <c r="MP3" s="117">
        <v>0</v>
      </c>
      <c r="MQ3" s="117">
        <v>0</v>
      </c>
      <c r="MR3" s="117">
        <v>0</v>
      </c>
      <c r="MS3" s="117">
        <v>0</v>
      </c>
      <c r="MT3" s="117">
        <v>0</v>
      </c>
      <c r="MU3" s="117">
        <v>0</v>
      </c>
      <c r="MV3" s="117">
        <v>0</v>
      </c>
      <c r="MW3" s="117">
        <v>0</v>
      </c>
      <c r="MX3" s="117">
        <v>0</v>
      </c>
      <c r="MY3" s="117">
        <v>0</v>
      </c>
      <c r="MZ3" s="117">
        <v>0</v>
      </c>
      <c r="NA3" s="117">
        <v>0</v>
      </c>
      <c r="NB3" s="117">
        <v>472</v>
      </c>
      <c r="NC3" s="117">
        <v>0</v>
      </c>
      <c r="ND3" s="117">
        <v>0</v>
      </c>
      <c r="NE3" s="117">
        <v>0</v>
      </c>
      <c r="NF3" s="117">
        <v>10701</v>
      </c>
      <c r="NG3" s="117">
        <v>0</v>
      </c>
      <c r="NH3" s="117">
        <v>0</v>
      </c>
      <c r="NI3" s="117">
        <v>0</v>
      </c>
      <c r="NJ3" s="117">
        <v>0</v>
      </c>
      <c r="NK3" s="117">
        <v>0</v>
      </c>
      <c r="NL3" s="117">
        <v>11173</v>
      </c>
      <c r="NM3" s="117">
        <v>0</v>
      </c>
      <c r="NN3" s="117">
        <v>0</v>
      </c>
      <c r="NO3" s="117">
        <v>0</v>
      </c>
      <c r="NP3" s="117">
        <v>2948</v>
      </c>
      <c r="NQ3" s="117">
        <v>0</v>
      </c>
      <c r="NR3" s="117">
        <v>2758</v>
      </c>
      <c r="NS3" s="117">
        <v>0</v>
      </c>
      <c r="NT3" s="117">
        <v>13459</v>
      </c>
      <c r="NU3" s="117">
        <v>0</v>
      </c>
      <c r="NV3" s="117">
        <v>662</v>
      </c>
      <c r="NW3" s="117">
        <v>0</v>
      </c>
      <c r="NX3" s="117">
        <v>14121</v>
      </c>
      <c r="NY3" s="117">
        <v>0</v>
      </c>
      <c r="NZ3" s="117">
        <v>0</v>
      </c>
      <c r="OA3" s="117">
        <v>0</v>
      </c>
      <c r="OB3" s="117">
        <v>0</v>
      </c>
      <c r="OC3" s="117">
        <v>0</v>
      </c>
      <c r="OD3" s="117">
        <v>0</v>
      </c>
      <c r="OE3" s="117">
        <v>967</v>
      </c>
      <c r="OF3" s="117">
        <v>0</v>
      </c>
      <c r="OG3" s="117">
        <v>0</v>
      </c>
      <c r="OH3" s="117">
        <v>0</v>
      </c>
      <c r="OI3" s="117">
        <v>31484</v>
      </c>
      <c r="OJ3" s="117">
        <v>675</v>
      </c>
      <c r="OK3" s="117">
        <v>0</v>
      </c>
      <c r="OL3" s="117">
        <v>-15</v>
      </c>
      <c r="OM3" s="117">
        <v>700</v>
      </c>
      <c r="ON3" s="117">
        <v>0</v>
      </c>
      <c r="OO3" s="117">
        <v>344</v>
      </c>
      <c r="OP3" s="117">
        <v>897</v>
      </c>
      <c r="OQ3" s="117">
        <v>31561</v>
      </c>
      <c r="OR3" s="117">
        <v>1582</v>
      </c>
      <c r="OS3" s="117">
        <v>0</v>
      </c>
      <c r="OT3" s="117">
        <v>25</v>
      </c>
      <c r="OU3" s="117">
        <v>0</v>
      </c>
      <c r="OV3" s="117">
        <v>0</v>
      </c>
      <c r="OW3" s="117">
        <v>0</v>
      </c>
      <c r="OX3" s="117">
        <v>0</v>
      </c>
      <c r="OY3" s="117">
        <v>0</v>
      </c>
      <c r="OZ3" s="117">
        <v>0</v>
      </c>
      <c r="PA3" s="117">
        <v>156451</v>
      </c>
      <c r="PB3" s="117">
        <v>3096593</v>
      </c>
      <c r="PC3" s="117">
        <v>148126</v>
      </c>
      <c r="PD3" s="117">
        <v>229303</v>
      </c>
      <c r="PE3" s="117">
        <v>18656</v>
      </c>
      <c r="PF3" s="117">
        <v>3492679</v>
      </c>
      <c r="PG3" s="117">
        <v>156451</v>
      </c>
      <c r="PH3" s="117">
        <v>0</v>
      </c>
      <c r="PI3" s="117">
        <v>0</v>
      </c>
      <c r="PJ3" s="117">
        <v>0</v>
      </c>
      <c r="PK3" s="117">
        <v>0</v>
      </c>
      <c r="PL3" s="117">
        <v>0</v>
      </c>
      <c r="PM3" s="117">
        <v>0</v>
      </c>
      <c r="PN3" s="117">
        <v>0</v>
      </c>
      <c r="PO3" s="117">
        <v>0</v>
      </c>
      <c r="PP3" s="117">
        <v>0</v>
      </c>
      <c r="PQ3" s="117">
        <v>0</v>
      </c>
      <c r="PR3" s="117">
        <v>0</v>
      </c>
      <c r="PS3" s="117">
        <v>0</v>
      </c>
      <c r="PT3" s="117">
        <v>0</v>
      </c>
      <c r="PU3" s="117">
        <v>0</v>
      </c>
      <c r="PV3" s="117">
        <v>0</v>
      </c>
      <c r="PW3" s="117">
        <v>0</v>
      </c>
      <c r="PX3" s="117">
        <v>0</v>
      </c>
      <c r="PY3" s="117">
        <v>0</v>
      </c>
      <c r="PZ3" s="117">
        <v>0</v>
      </c>
      <c r="QA3" s="117">
        <v>0</v>
      </c>
      <c r="QB3" s="117">
        <v>0</v>
      </c>
      <c r="QC3" s="117">
        <v>0</v>
      </c>
      <c r="QD3" s="117">
        <v>0</v>
      </c>
      <c r="QE3" s="117">
        <v>0</v>
      </c>
      <c r="QF3" s="117">
        <v>0</v>
      </c>
      <c r="QG3" s="117">
        <v>0</v>
      </c>
      <c r="QH3" s="117">
        <v>0</v>
      </c>
      <c r="QI3" s="117">
        <v>0</v>
      </c>
      <c r="QJ3" s="117">
        <v>0</v>
      </c>
      <c r="QK3" s="117">
        <v>0</v>
      </c>
      <c r="QL3" s="117">
        <v>0</v>
      </c>
      <c r="QM3" s="117">
        <v>0</v>
      </c>
      <c r="QN3" s="117">
        <v>0</v>
      </c>
      <c r="QO3" s="117">
        <v>0</v>
      </c>
      <c r="QP3" s="117">
        <v>0</v>
      </c>
      <c r="QQ3" s="117">
        <v>0</v>
      </c>
      <c r="QR3" s="117">
        <v>0</v>
      </c>
      <c r="QS3" s="117">
        <v>0</v>
      </c>
      <c r="QT3" s="117">
        <v>0</v>
      </c>
      <c r="QU3" s="117">
        <v>0</v>
      </c>
      <c r="QV3" s="117">
        <v>0</v>
      </c>
      <c r="QW3" s="117">
        <v>0</v>
      </c>
      <c r="QX3" s="117">
        <v>0</v>
      </c>
      <c r="QY3" s="117">
        <v>0</v>
      </c>
      <c r="QZ3" s="117">
        <v>0</v>
      </c>
      <c r="RA3" s="117">
        <v>0</v>
      </c>
      <c r="RB3" s="117">
        <v>0</v>
      </c>
      <c r="RC3" s="117">
        <v>0</v>
      </c>
      <c r="RD3" s="117">
        <v>0</v>
      </c>
      <c r="RE3" s="117">
        <v>0</v>
      </c>
      <c r="RF3" s="117">
        <v>0</v>
      </c>
      <c r="RG3" s="117">
        <v>0</v>
      </c>
      <c r="RH3" s="117">
        <v>4179</v>
      </c>
      <c r="RI3" s="117">
        <v>337</v>
      </c>
      <c r="RJ3" s="117">
        <v>0</v>
      </c>
      <c r="RK3" s="117">
        <v>0</v>
      </c>
      <c r="RL3" s="117">
        <v>0</v>
      </c>
      <c r="RM3" s="117">
        <v>0</v>
      </c>
      <c r="RN3" s="117">
        <v>0</v>
      </c>
      <c r="RO3" s="117">
        <v>0</v>
      </c>
      <c r="RP3" s="117">
        <v>0</v>
      </c>
      <c r="RQ3" s="117">
        <v>0</v>
      </c>
      <c r="RR3" s="117">
        <v>145881</v>
      </c>
      <c r="RS3" s="117">
        <v>1606</v>
      </c>
      <c r="RT3" s="117">
        <v>0</v>
      </c>
      <c r="RU3" s="117">
        <v>0</v>
      </c>
      <c r="RV3" s="117">
        <v>0</v>
      </c>
      <c r="RW3" s="117">
        <v>0</v>
      </c>
      <c r="RX3" s="117">
        <v>0</v>
      </c>
      <c r="RY3" s="117">
        <v>0</v>
      </c>
      <c r="RZ3" s="117">
        <v>0</v>
      </c>
      <c r="SA3" s="117">
        <v>0</v>
      </c>
      <c r="SB3" s="117">
        <v>0</v>
      </c>
      <c r="SC3" s="117">
        <v>0</v>
      </c>
      <c r="SD3" s="117">
        <v>968</v>
      </c>
      <c r="SE3" s="117">
        <v>15</v>
      </c>
      <c r="SF3" s="117">
        <v>14572</v>
      </c>
      <c r="SG3" s="117">
        <v>196</v>
      </c>
      <c r="SH3" s="117">
        <v>0</v>
      </c>
      <c r="SI3" s="117">
        <v>0</v>
      </c>
      <c r="SJ3" s="117">
        <v>240</v>
      </c>
      <c r="SK3" s="117">
        <v>8</v>
      </c>
      <c r="SL3" s="117">
        <v>0</v>
      </c>
      <c r="SM3" s="117">
        <v>0</v>
      </c>
      <c r="SN3" s="117">
        <v>14572</v>
      </c>
      <c r="SO3" s="117">
        <v>196</v>
      </c>
      <c r="SP3" s="117">
        <v>0</v>
      </c>
      <c r="SQ3" s="117">
        <v>0</v>
      </c>
      <c r="SR3" s="117">
        <v>0</v>
      </c>
      <c r="SS3" s="117">
        <v>0</v>
      </c>
      <c r="ST3" s="117">
        <v>0</v>
      </c>
      <c r="SU3" s="117">
        <v>0</v>
      </c>
      <c r="SV3" s="117">
        <v>151464</v>
      </c>
      <c r="SW3" s="117">
        <v>2014</v>
      </c>
      <c r="SX3" s="117">
        <v>8</v>
      </c>
      <c r="SY3" s="117">
        <v>0</v>
      </c>
      <c r="SZ3" s="117">
        <v>8</v>
      </c>
      <c r="TA3" s="117">
        <v>0</v>
      </c>
      <c r="TB3" s="117">
        <v>0</v>
      </c>
      <c r="TC3" s="117">
        <v>0</v>
      </c>
      <c r="TD3" s="117">
        <v>150871</v>
      </c>
      <c r="TE3" s="117">
        <v>1990</v>
      </c>
      <c r="TF3" s="117">
        <v>9784</v>
      </c>
      <c r="TG3" s="117">
        <v>0</v>
      </c>
      <c r="TH3" s="117">
        <v>0</v>
      </c>
      <c r="TI3" s="117">
        <v>0</v>
      </c>
      <c r="TJ3" s="117">
        <v>0</v>
      </c>
      <c r="TK3" s="117">
        <v>0</v>
      </c>
      <c r="TL3" s="117">
        <v>353</v>
      </c>
      <c r="TM3" s="117">
        <v>16</v>
      </c>
      <c r="TN3" s="117">
        <v>0</v>
      </c>
      <c r="TO3" s="117">
        <v>179</v>
      </c>
      <c r="TP3" s="117">
        <v>6369</v>
      </c>
      <c r="TQ3" s="117">
        <v>0</v>
      </c>
      <c r="TR3" s="117">
        <v>19010</v>
      </c>
      <c r="TS3" s="117">
        <v>0</v>
      </c>
      <c r="TT3" s="117">
        <v>0</v>
      </c>
      <c r="TU3" s="117">
        <v>625</v>
      </c>
      <c r="TV3" s="117">
        <v>0</v>
      </c>
      <c r="TW3" s="117">
        <v>0</v>
      </c>
      <c r="TX3" s="117">
        <v>0</v>
      </c>
      <c r="TY3" s="117">
        <v>0</v>
      </c>
      <c r="TZ3" s="117">
        <v>0</v>
      </c>
      <c r="UA3" s="117">
        <v>0</v>
      </c>
      <c r="UB3" s="117">
        <v>0</v>
      </c>
      <c r="UC3" s="117">
        <v>0</v>
      </c>
      <c r="UD3" s="117">
        <v>28638</v>
      </c>
      <c r="UE3" s="117">
        <v>64</v>
      </c>
      <c r="UF3" s="117">
        <v>0</v>
      </c>
      <c r="UG3" s="117">
        <v>67883</v>
      </c>
      <c r="UH3" s="117">
        <v>0</v>
      </c>
      <c r="UI3" s="117">
        <v>0</v>
      </c>
      <c r="UJ3" s="117">
        <v>0</v>
      </c>
      <c r="UK3" s="117">
        <v>0</v>
      </c>
      <c r="UL3" s="117">
        <v>0</v>
      </c>
      <c r="UM3" s="117">
        <v>521</v>
      </c>
      <c r="UN3" s="117">
        <v>0</v>
      </c>
      <c r="UO3" s="117">
        <v>0</v>
      </c>
      <c r="UP3" s="117">
        <v>0</v>
      </c>
      <c r="UQ3" s="117">
        <v>0</v>
      </c>
      <c r="UR3" s="117">
        <v>2433</v>
      </c>
      <c r="US3" s="117">
        <v>73576</v>
      </c>
      <c r="UT3" s="117">
        <v>0</v>
      </c>
      <c r="UU3" s="117">
        <v>413</v>
      </c>
      <c r="UV3" s="117">
        <v>406</v>
      </c>
      <c r="UW3" s="117">
        <v>0</v>
      </c>
      <c r="UX3" s="117">
        <v>0</v>
      </c>
      <c r="UY3" s="117">
        <v>0</v>
      </c>
      <c r="UZ3" s="117">
        <v>0</v>
      </c>
      <c r="VA3" s="117">
        <v>0</v>
      </c>
      <c r="VB3" s="117">
        <v>0</v>
      </c>
      <c r="VC3" s="117">
        <v>303</v>
      </c>
      <c r="VD3" s="117">
        <v>0</v>
      </c>
      <c r="VE3" s="117">
        <v>0</v>
      </c>
      <c r="VF3" s="117">
        <v>0</v>
      </c>
      <c r="VG3" s="117">
        <v>0</v>
      </c>
      <c r="VH3" s="117">
        <v>0</v>
      </c>
      <c r="VI3" s="117">
        <v>0</v>
      </c>
      <c r="VJ3" s="117">
        <v>0</v>
      </c>
      <c r="VK3" s="117">
        <v>0</v>
      </c>
      <c r="VL3" s="117">
        <v>0</v>
      </c>
      <c r="VM3" s="117">
        <v>0</v>
      </c>
      <c r="VN3" s="117">
        <v>0</v>
      </c>
      <c r="VO3" s="117">
        <v>1293</v>
      </c>
      <c r="VP3" s="117">
        <v>0</v>
      </c>
      <c r="VQ3" s="117">
        <v>0</v>
      </c>
      <c r="VR3" s="117">
        <v>310</v>
      </c>
      <c r="VS3" s="117">
        <v>0</v>
      </c>
      <c r="VT3" s="117">
        <v>0</v>
      </c>
      <c r="VU3" s="117">
        <v>0</v>
      </c>
      <c r="VV3" s="117">
        <v>0</v>
      </c>
      <c r="VW3" s="117">
        <v>0</v>
      </c>
      <c r="VX3" s="117">
        <v>0</v>
      </c>
      <c r="VY3" s="117">
        <v>0</v>
      </c>
      <c r="VZ3" s="117">
        <v>0</v>
      </c>
      <c r="WA3" s="117">
        <v>0</v>
      </c>
      <c r="WB3" s="117">
        <v>0</v>
      </c>
      <c r="WC3" s="117">
        <v>3</v>
      </c>
      <c r="WD3" s="117">
        <v>1303</v>
      </c>
      <c r="WE3" s="117">
        <v>0</v>
      </c>
      <c r="WF3" s="117">
        <v>0</v>
      </c>
      <c r="WG3" s="117">
        <v>0</v>
      </c>
      <c r="WH3" s="117">
        <v>0</v>
      </c>
      <c r="WI3" s="117">
        <v>0</v>
      </c>
      <c r="WJ3" s="117">
        <v>5737</v>
      </c>
      <c r="WK3" s="117">
        <v>89561</v>
      </c>
      <c r="WL3" s="117">
        <v>34144</v>
      </c>
      <c r="WM3" s="117">
        <v>16851</v>
      </c>
      <c r="WN3" s="117">
        <v>102780</v>
      </c>
      <c r="WO3" s="117">
        <v>85740</v>
      </c>
      <c r="WP3" s="117">
        <v>102803</v>
      </c>
      <c r="WQ3" s="117">
        <v>51595</v>
      </c>
      <c r="WR3" s="117">
        <v>1423352</v>
      </c>
      <c r="WS3" s="117">
        <v>2594445</v>
      </c>
      <c r="WT3" s="117">
        <v>438</v>
      </c>
      <c r="WU3" s="117">
        <v>7506</v>
      </c>
      <c r="WV3" s="117">
        <v>133781</v>
      </c>
      <c r="WW3" s="117">
        <v>21188</v>
      </c>
      <c r="WX3" s="117">
        <v>14643</v>
      </c>
      <c r="WY3" s="117">
        <v>1619</v>
      </c>
      <c r="WZ3" s="117">
        <v>94913</v>
      </c>
      <c r="XA3" s="117">
        <v>119040</v>
      </c>
      <c r="XB3" s="117">
        <v>252866</v>
      </c>
      <c r="XC3" s="117">
        <v>1170653</v>
      </c>
      <c r="XD3" s="117">
        <v>54263</v>
      </c>
      <c r="XE3" s="117">
        <v>289207</v>
      </c>
      <c r="XF3" s="117">
        <v>492</v>
      </c>
      <c r="XG3" s="117">
        <v>1169</v>
      </c>
      <c r="XH3" s="117">
        <v>1561</v>
      </c>
      <c r="XI3" s="117">
        <v>1693</v>
      </c>
      <c r="XJ3" s="117">
        <v>1227</v>
      </c>
      <c r="XK3" s="117">
        <v>3243</v>
      </c>
      <c r="XL3" s="117">
        <v>1705</v>
      </c>
      <c r="XM3" s="117">
        <v>1683</v>
      </c>
      <c r="XN3" s="117">
        <v>25647</v>
      </c>
      <c r="XO3" s="117">
        <v>74878</v>
      </c>
      <c r="XP3" s="117">
        <v>0</v>
      </c>
      <c r="XQ3" s="117">
        <v>45</v>
      </c>
      <c r="XR3" s="117">
        <v>6368</v>
      </c>
      <c r="XS3" s="117">
        <v>800</v>
      </c>
      <c r="XT3" s="117">
        <v>104</v>
      </c>
      <c r="XU3" s="117">
        <v>9</v>
      </c>
      <c r="XV3" s="117">
        <v>4854</v>
      </c>
      <c r="XW3" s="117">
        <v>1340</v>
      </c>
      <c r="XX3" s="117">
        <v>9105</v>
      </c>
      <c r="XY3" s="117">
        <v>49232</v>
      </c>
      <c r="XZ3" s="117">
        <v>575</v>
      </c>
      <c r="YA3" s="117">
        <v>19547</v>
      </c>
      <c r="YB3" s="117">
        <v>409</v>
      </c>
      <c r="YC3" s="117">
        <v>-64</v>
      </c>
      <c r="YD3" s="117">
        <v>348</v>
      </c>
      <c r="YE3" s="117">
        <v>250</v>
      </c>
      <c r="YF3" s="117">
        <v>1819</v>
      </c>
      <c r="YG3" s="117">
        <v>427</v>
      </c>
      <c r="YH3" s="117">
        <v>350</v>
      </c>
      <c r="YI3" s="117">
        <v>80</v>
      </c>
      <c r="YJ3" s="117">
        <v>3358</v>
      </c>
      <c r="YK3" s="117">
        <v>10515</v>
      </c>
      <c r="YL3" s="117">
        <v>-2</v>
      </c>
      <c r="YM3" s="117">
        <v>4</v>
      </c>
      <c r="YN3" s="117">
        <v>77</v>
      </c>
      <c r="YO3" s="117">
        <v>88</v>
      </c>
      <c r="YP3" s="117">
        <v>90</v>
      </c>
      <c r="YQ3" s="117">
        <v>-1</v>
      </c>
      <c r="YR3" s="117">
        <v>-601</v>
      </c>
      <c r="YS3" s="117">
        <v>1908</v>
      </c>
      <c r="YT3" s="117">
        <v>1868</v>
      </c>
      <c r="YU3" s="117">
        <v>7159</v>
      </c>
      <c r="YV3" s="117">
        <v>-380</v>
      </c>
      <c r="YW3" s="117">
        <v>3171</v>
      </c>
      <c r="YX3" s="117">
        <v>0</v>
      </c>
      <c r="YY3" s="117">
        <v>2</v>
      </c>
      <c r="YZ3" s="117">
        <v>0</v>
      </c>
      <c r="ZA3" s="117">
        <v>0</v>
      </c>
      <c r="ZB3" s="117">
        <v>0</v>
      </c>
      <c r="ZC3" s="117">
        <v>7</v>
      </c>
      <c r="ZD3" s="117">
        <v>2</v>
      </c>
      <c r="ZE3" s="117">
        <v>7</v>
      </c>
      <c r="ZF3" s="117">
        <v>2129</v>
      </c>
      <c r="ZG3" s="117">
        <v>6419</v>
      </c>
      <c r="ZH3" s="117">
        <v>0</v>
      </c>
      <c r="ZI3" s="117">
        <v>0</v>
      </c>
      <c r="ZJ3" s="117">
        <v>2896</v>
      </c>
      <c r="ZK3" s="117">
        <v>1037</v>
      </c>
      <c r="ZL3" s="117">
        <v>0</v>
      </c>
      <c r="ZM3" s="117">
        <v>0</v>
      </c>
      <c r="ZN3" s="117">
        <v>329</v>
      </c>
      <c r="ZO3" s="117">
        <v>0</v>
      </c>
      <c r="ZP3" s="117">
        <v>19</v>
      </c>
      <c r="ZQ3" s="117">
        <v>4290</v>
      </c>
      <c r="ZR3" s="117">
        <v>0</v>
      </c>
      <c r="ZS3" s="117">
        <v>0</v>
      </c>
      <c r="ZT3" s="117">
        <v>0</v>
      </c>
      <c r="ZU3" s="117">
        <v>0</v>
      </c>
      <c r="ZV3" s="117">
        <v>0</v>
      </c>
      <c r="ZW3" s="117">
        <v>0</v>
      </c>
      <c r="ZX3" s="117">
        <v>0</v>
      </c>
      <c r="ZY3" s="117">
        <v>0</v>
      </c>
      <c r="ZZ3" s="117">
        <v>0</v>
      </c>
      <c r="AAA3" s="117">
        <v>0</v>
      </c>
      <c r="AAB3" s="117">
        <v>0</v>
      </c>
      <c r="AAC3" s="117">
        <v>0</v>
      </c>
      <c r="AAD3" s="117">
        <v>0</v>
      </c>
      <c r="AAE3" s="117">
        <v>0</v>
      </c>
      <c r="AAF3" s="117">
        <v>0</v>
      </c>
      <c r="AAG3" s="117">
        <v>0</v>
      </c>
      <c r="AAH3" s="117">
        <v>0</v>
      </c>
      <c r="AAI3" s="117">
        <v>0</v>
      </c>
      <c r="AAJ3" s="117">
        <v>0</v>
      </c>
      <c r="AAK3" s="117">
        <v>0</v>
      </c>
      <c r="AAL3" s="117">
        <v>0</v>
      </c>
      <c r="AAM3" s="117">
        <v>0</v>
      </c>
      <c r="AAN3" s="117">
        <v>0</v>
      </c>
      <c r="AAO3" s="117">
        <v>0</v>
      </c>
      <c r="AAP3" s="117">
        <v>0</v>
      </c>
      <c r="AAQ3" s="117">
        <v>0</v>
      </c>
      <c r="AAR3" s="117">
        <v>0</v>
      </c>
      <c r="AAS3" s="117">
        <v>0</v>
      </c>
      <c r="AAT3" s="117">
        <v>0</v>
      </c>
      <c r="AAU3" s="117">
        <v>0</v>
      </c>
      <c r="AAV3" s="117">
        <v>0</v>
      </c>
      <c r="AAW3" s="117">
        <v>0</v>
      </c>
      <c r="AAX3" s="117">
        <v>0</v>
      </c>
      <c r="AAY3" s="117">
        <v>0</v>
      </c>
      <c r="AAZ3" s="117">
        <v>0</v>
      </c>
      <c r="ABA3" s="117">
        <v>0</v>
      </c>
      <c r="ABB3" s="117">
        <v>0</v>
      </c>
      <c r="ABC3" s="117">
        <v>0</v>
      </c>
      <c r="ABD3" s="117">
        <v>0</v>
      </c>
      <c r="ABE3" s="117">
        <v>0</v>
      </c>
      <c r="ABF3" s="117">
        <v>0</v>
      </c>
      <c r="ABG3" s="117">
        <v>0</v>
      </c>
      <c r="ABH3" s="117">
        <v>0</v>
      </c>
      <c r="ABI3" s="117">
        <v>0</v>
      </c>
      <c r="ABJ3" s="117">
        <v>0</v>
      </c>
      <c r="ABK3" s="117">
        <v>0</v>
      </c>
      <c r="ABL3" s="117">
        <v>0</v>
      </c>
      <c r="ABM3" s="117">
        <v>0</v>
      </c>
      <c r="ABN3" s="117">
        <v>0</v>
      </c>
      <c r="ABO3" s="117">
        <v>0</v>
      </c>
      <c r="ABP3" s="117">
        <v>0</v>
      </c>
      <c r="ABQ3" s="117">
        <v>0</v>
      </c>
      <c r="ABR3" s="117">
        <v>0</v>
      </c>
      <c r="ABS3" s="117">
        <v>0</v>
      </c>
      <c r="ABT3" s="117">
        <v>0</v>
      </c>
      <c r="ABU3" s="117">
        <v>0</v>
      </c>
      <c r="ABV3" s="117">
        <v>0</v>
      </c>
      <c r="ABW3" s="117">
        <v>0</v>
      </c>
      <c r="ABX3" s="117">
        <v>0</v>
      </c>
      <c r="ABY3" s="117">
        <v>0</v>
      </c>
      <c r="ABZ3" s="117">
        <v>0</v>
      </c>
      <c r="ACA3" s="117">
        <v>0</v>
      </c>
      <c r="ACB3" s="117">
        <v>142</v>
      </c>
      <c r="ACC3" s="120" t="s">
        <v>2384</v>
      </c>
      <c r="ACD3" s="120" t="s">
        <v>2384</v>
      </c>
      <c r="ACE3" s="117">
        <v>142</v>
      </c>
      <c r="ACF3" s="120" t="s">
        <v>2384</v>
      </c>
      <c r="ACG3" s="120" t="s">
        <v>2384</v>
      </c>
      <c r="ACH3" s="117">
        <v>0</v>
      </c>
      <c r="ACI3" s="120" t="s">
        <v>2384</v>
      </c>
      <c r="ACJ3" s="120" t="s">
        <v>2384</v>
      </c>
      <c r="ACK3" s="117">
        <v>0</v>
      </c>
      <c r="ACL3" s="120" t="s">
        <v>2387</v>
      </c>
      <c r="ACM3" s="120" t="s">
        <v>2384</v>
      </c>
      <c r="ACN3" s="117">
        <v>0</v>
      </c>
      <c r="ACO3" s="120" t="s">
        <v>2387</v>
      </c>
      <c r="ACP3" s="120" t="s">
        <v>2384</v>
      </c>
      <c r="ACQ3" s="117">
        <v>0</v>
      </c>
      <c r="ACR3" s="120" t="s">
        <v>2384</v>
      </c>
      <c r="ACS3" s="120" t="s">
        <v>2384</v>
      </c>
      <c r="ACT3" s="117">
        <v>0</v>
      </c>
      <c r="ACU3" s="120" t="s">
        <v>2384</v>
      </c>
      <c r="ACV3" s="120" t="s">
        <v>2384</v>
      </c>
      <c r="ACW3" s="117">
        <v>438</v>
      </c>
      <c r="ACX3" s="117">
        <v>438</v>
      </c>
      <c r="ACY3" s="117">
        <v>0</v>
      </c>
      <c r="ACZ3" s="117">
        <v>0</v>
      </c>
      <c r="ADA3" s="117">
        <v>944797</v>
      </c>
      <c r="ADB3" s="117">
        <v>495796</v>
      </c>
      <c r="ADC3" s="117">
        <v>103428</v>
      </c>
      <c r="ADD3" s="117">
        <v>345574</v>
      </c>
      <c r="ADE3" s="117">
        <v>1175954</v>
      </c>
      <c r="ADF3" s="117">
        <v>498248</v>
      </c>
      <c r="ADG3" s="117">
        <v>204355</v>
      </c>
      <c r="ADH3" s="117">
        <v>473354</v>
      </c>
      <c r="ADI3" s="120">
        <v>224312</v>
      </c>
      <c r="ADJ3" s="120">
        <v>23573</v>
      </c>
      <c r="ADK3" s="120">
        <v>2000608</v>
      </c>
      <c r="ADL3" s="120">
        <v>1083837</v>
      </c>
      <c r="ADM3" s="120">
        <v>2705</v>
      </c>
      <c r="ADN3" s="120">
        <v>112514</v>
      </c>
      <c r="ADO3" s="120">
        <v>57075</v>
      </c>
      <c r="ADP3" s="120">
        <v>30608</v>
      </c>
      <c r="ADQ3" s="120">
        <v>19055</v>
      </c>
      <c r="ADR3" s="120">
        <v>131906</v>
      </c>
      <c r="ADS3" s="120">
        <v>36198</v>
      </c>
      <c r="ADT3" s="120">
        <v>88508</v>
      </c>
      <c r="ADU3" s="120">
        <v>974275</v>
      </c>
      <c r="ADV3" s="120">
        <v>50907</v>
      </c>
      <c r="ADW3" s="120">
        <v>94879</v>
      </c>
      <c r="ADX3" s="120">
        <v>57937</v>
      </c>
      <c r="ADY3" s="120">
        <v>14017</v>
      </c>
      <c r="ADZ3" s="120">
        <v>16963</v>
      </c>
      <c r="AEA3" s="120">
        <v>27610</v>
      </c>
      <c r="AEB3" s="120">
        <v>38663</v>
      </c>
      <c r="AEC3" s="120">
        <v>5037</v>
      </c>
      <c r="AED3" s="120">
        <v>8836</v>
      </c>
      <c r="AEE3" s="120">
        <v>59374</v>
      </c>
      <c r="AEF3" s="120">
        <v>9420</v>
      </c>
      <c r="AEG3" s="120">
        <v>527533</v>
      </c>
      <c r="AEH3" s="120">
        <v>446691</v>
      </c>
      <c r="AEI3" s="120">
        <v>50</v>
      </c>
      <c r="AEJ3" s="120">
        <v>28024</v>
      </c>
      <c r="AEK3" s="120">
        <v>18225</v>
      </c>
      <c r="AEL3" s="120">
        <v>9138</v>
      </c>
      <c r="AEM3" s="120">
        <v>316749</v>
      </c>
      <c r="AEN3" s="120">
        <v>1111040</v>
      </c>
      <c r="AEO3" s="120">
        <v>662629</v>
      </c>
      <c r="AEP3" s="120">
        <v>798217</v>
      </c>
      <c r="AEQ3" s="120">
        <v>7986606</v>
      </c>
      <c r="AER3" s="120">
        <v>721816</v>
      </c>
      <c r="AES3" s="120">
        <v>887536</v>
      </c>
      <c r="AET3" s="120">
        <v>541352</v>
      </c>
      <c r="AEU3" s="120">
        <v>233428</v>
      </c>
      <c r="AEV3" s="120">
        <v>64487</v>
      </c>
      <c r="AEW3" s="120">
        <v>161017</v>
      </c>
      <c r="AEX3" s="120">
        <v>824432</v>
      </c>
      <c r="AEY3" s="120">
        <v>83324</v>
      </c>
      <c r="AEZ3" s="120">
        <v>149500</v>
      </c>
      <c r="AFA3" s="120">
        <v>878191</v>
      </c>
      <c r="AFB3" s="120">
        <v>62492</v>
      </c>
      <c r="AFC3" s="120">
        <v>6063879</v>
      </c>
      <c r="AFD3" s="120">
        <v>1900124</v>
      </c>
      <c r="AFE3" s="120">
        <v>22602</v>
      </c>
      <c r="AFF3" s="120">
        <v>144965</v>
      </c>
      <c r="AFG3" s="120">
        <v>414528</v>
      </c>
      <c r="AFH3" s="120">
        <v>98600</v>
      </c>
      <c r="AFI3" s="120">
        <v>261136</v>
      </c>
      <c r="AFJ3" s="120">
        <v>729653</v>
      </c>
      <c r="AFK3" s="120">
        <v>465800</v>
      </c>
      <c r="AFL3" s="120">
        <v>597212</v>
      </c>
      <c r="AFM3" s="120">
        <v>5232969</v>
      </c>
      <c r="AFN3" s="120">
        <v>455484</v>
      </c>
      <c r="AFO3" s="120">
        <v>583989</v>
      </c>
      <c r="AFP3" s="120">
        <v>434550</v>
      </c>
      <c r="AFQ3" s="120">
        <v>200560</v>
      </c>
      <c r="AFR3" s="120">
        <v>38065</v>
      </c>
      <c r="AFS3" s="120">
        <v>92631</v>
      </c>
      <c r="AFT3" s="120">
        <v>516039</v>
      </c>
      <c r="AFU3" s="120">
        <v>60578</v>
      </c>
      <c r="AFV3" s="120">
        <v>116887</v>
      </c>
      <c r="AFW3" s="120">
        <v>659245</v>
      </c>
      <c r="AFX3" s="120">
        <v>53033</v>
      </c>
      <c r="AFY3" s="120">
        <v>4233546</v>
      </c>
      <c r="AFZ3" s="120">
        <v>977969</v>
      </c>
      <c r="AGA3" s="120">
        <v>21453</v>
      </c>
      <c r="AGB3" s="120">
        <v>76360</v>
      </c>
      <c r="AGC3" s="120">
        <v>291857</v>
      </c>
      <c r="AGD3" s="120">
        <v>57053</v>
      </c>
      <c r="AGE3" s="120">
        <v>949885</v>
      </c>
      <c r="AGF3" s="120">
        <v>257796</v>
      </c>
      <c r="AGG3" s="120">
        <v>446514</v>
      </c>
      <c r="AGH3" s="120">
        <v>600290</v>
      </c>
      <c r="AGI3" s="120">
        <v>7633391</v>
      </c>
      <c r="AGJ3" s="120">
        <v>905550</v>
      </c>
      <c r="AGK3" s="120">
        <v>201234</v>
      </c>
      <c r="AGL3" s="120">
        <v>310436</v>
      </c>
      <c r="AGM3" s="120">
        <v>788397</v>
      </c>
      <c r="AGN3" s="120">
        <v>99578</v>
      </c>
      <c r="AGO3" s="120">
        <v>21883</v>
      </c>
      <c r="AGP3" s="120">
        <v>991862</v>
      </c>
      <c r="AGQ3" s="120">
        <v>161488</v>
      </c>
      <c r="AGR3" s="120">
        <v>75500</v>
      </c>
      <c r="AGS3" s="120">
        <v>546057</v>
      </c>
      <c r="AGT3" s="120">
        <v>34679</v>
      </c>
      <c r="AGU3" s="120">
        <v>5134247</v>
      </c>
      <c r="AGV3" s="120">
        <v>2498470</v>
      </c>
      <c r="AGW3" s="120">
        <v>674</v>
      </c>
      <c r="AGX3" s="120">
        <v>26276</v>
      </c>
      <c r="AGY3" s="120">
        <v>193956</v>
      </c>
      <c r="AGZ3" s="120">
        <v>177063</v>
      </c>
      <c r="AHA3" s="120">
        <v>2900197</v>
      </c>
      <c r="AHB3" s="120">
        <v>1469901</v>
      </c>
      <c r="AHC3" s="120">
        <v>690416</v>
      </c>
      <c r="AHD3" s="120">
        <v>1657111</v>
      </c>
      <c r="AHE3" s="120">
        <v>18339887</v>
      </c>
      <c r="AHF3" s="120">
        <v>2592615</v>
      </c>
      <c r="AHG3" s="120">
        <v>1295393</v>
      </c>
      <c r="AHH3" s="120">
        <v>642540</v>
      </c>
      <c r="AHI3" s="120">
        <v>2517774</v>
      </c>
      <c r="AHJ3" s="120">
        <v>123507</v>
      </c>
      <c r="AHK3" s="120">
        <v>117207</v>
      </c>
      <c r="AHL3" s="120">
        <v>1899323</v>
      </c>
      <c r="AHM3" s="120">
        <v>382420</v>
      </c>
      <c r="AHN3" s="120">
        <v>101011</v>
      </c>
      <c r="AHO3" s="120">
        <v>1392479</v>
      </c>
      <c r="AHP3" s="120">
        <v>57297</v>
      </c>
      <c r="AHQ3" s="120">
        <v>13568687</v>
      </c>
      <c r="AHR3" s="120">
        <v>4767157</v>
      </c>
      <c r="AHS3" s="120">
        <v>4038</v>
      </c>
      <c r="AHT3" s="120">
        <v>200601</v>
      </c>
      <c r="AHU3" s="120">
        <v>424144</v>
      </c>
      <c r="AHV3" s="120">
        <v>165260</v>
      </c>
      <c r="AHW3" s="120">
        <v>199143</v>
      </c>
      <c r="AHX3" s="120">
        <v>475411</v>
      </c>
      <c r="AHY3" s="120">
        <v>122794</v>
      </c>
      <c r="AHZ3" s="120">
        <v>377863</v>
      </c>
      <c r="AIA3" s="120">
        <v>4126502</v>
      </c>
      <c r="AIB3" s="120">
        <v>338798</v>
      </c>
      <c r="AIC3" s="120">
        <v>414918</v>
      </c>
      <c r="AID3" s="120">
        <v>248219</v>
      </c>
      <c r="AIE3" s="120">
        <v>147407</v>
      </c>
      <c r="AIF3" s="120">
        <v>38107</v>
      </c>
      <c r="AIG3" s="120">
        <v>42030</v>
      </c>
      <c r="AIH3" s="120">
        <v>421508</v>
      </c>
      <c r="AII3" s="120">
        <v>51739</v>
      </c>
      <c r="AIJ3" s="120">
        <v>37997</v>
      </c>
      <c r="AIK3" s="120">
        <v>251325</v>
      </c>
      <c r="AIL3" s="120">
        <v>18461</v>
      </c>
      <c r="AIM3" s="120">
        <v>2605764</v>
      </c>
      <c r="AIN3" s="120">
        <v>1518174</v>
      </c>
      <c r="AIO3" s="120">
        <v>2564</v>
      </c>
      <c r="AIP3" s="120">
        <v>132584</v>
      </c>
      <c r="AIQ3" s="120">
        <v>56811</v>
      </c>
      <c r="AIR3" s="120">
        <v>27985</v>
      </c>
      <c r="AIS3" s="120">
        <v>348539</v>
      </c>
      <c r="AIT3" s="120">
        <v>440175</v>
      </c>
      <c r="AIU3" s="120">
        <v>240845</v>
      </c>
      <c r="AIV3" s="120">
        <v>502076</v>
      </c>
      <c r="AIW3" s="120">
        <v>4695423</v>
      </c>
      <c r="AIX3" s="120">
        <v>854922</v>
      </c>
      <c r="AIY3" s="120">
        <v>390554</v>
      </c>
      <c r="AIZ3" s="120">
        <v>170094</v>
      </c>
      <c r="AJA3" s="120">
        <v>188101</v>
      </c>
      <c r="AJB3" s="120">
        <v>25706</v>
      </c>
      <c r="AJC3" s="120">
        <v>40676</v>
      </c>
      <c r="AJD3" s="120">
        <v>470082</v>
      </c>
      <c r="AJE3" s="120">
        <v>160436</v>
      </c>
      <c r="AJF3" s="120">
        <v>31424</v>
      </c>
      <c r="AJG3" s="120">
        <v>570691</v>
      </c>
      <c r="AJH3" s="120">
        <v>8940</v>
      </c>
      <c r="AJI3" s="120">
        <v>3651695</v>
      </c>
      <c r="AJJ3" s="120">
        <v>1042466</v>
      </c>
      <c r="AJK3" s="120">
        <v>1261</v>
      </c>
      <c r="AJL3" s="120">
        <v>28581</v>
      </c>
      <c r="AJM3" s="120">
        <v>189138</v>
      </c>
      <c r="AJN3" s="120">
        <v>20282</v>
      </c>
      <c r="AJO3" s="120">
        <v>196437</v>
      </c>
      <c r="AJP3" s="120">
        <v>307581</v>
      </c>
      <c r="AJQ3" s="120">
        <v>202304</v>
      </c>
      <c r="AJR3" s="120">
        <v>368197</v>
      </c>
      <c r="AJS3" s="120">
        <v>2915400</v>
      </c>
      <c r="AJT3" s="120">
        <v>499363</v>
      </c>
      <c r="AJU3" s="120">
        <v>267761</v>
      </c>
      <c r="AJV3" s="120">
        <v>92308</v>
      </c>
      <c r="AJW3" s="120">
        <v>75252</v>
      </c>
      <c r="AJX3" s="120">
        <v>14988</v>
      </c>
      <c r="AJY3" s="120">
        <v>35557</v>
      </c>
      <c r="AJZ3" s="120">
        <v>284693</v>
      </c>
      <c r="AKA3" s="120">
        <v>121188</v>
      </c>
      <c r="AKB3" s="120">
        <v>18928</v>
      </c>
      <c r="AKC3" s="120">
        <v>439940</v>
      </c>
      <c r="AKD3" s="120">
        <v>4265</v>
      </c>
      <c r="AKE3" s="120">
        <v>2424510</v>
      </c>
      <c r="AKF3" s="120">
        <v>490863</v>
      </c>
      <c r="AKG3" s="120">
        <v>27</v>
      </c>
      <c r="AKH3" s="120">
        <v>18703</v>
      </c>
      <c r="AKI3" s="120">
        <v>167777</v>
      </c>
      <c r="AKJ3" s="120">
        <v>15596</v>
      </c>
      <c r="AKK3" s="120">
        <v>2352512</v>
      </c>
      <c r="AKL3" s="120">
        <v>554316</v>
      </c>
      <c r="AKM3" s="120">
        <v>326775</v>
      </c>
      <c r="AKN3" s="120">
        <v>777185</v>
      </c>
      <c r="AKO3" s="120">
        <v>9517956</v>
      </c>
      <c r="AKP3" s="120">
        <v>1398896</v>
      </c>
      <c r="AKQ3" s="120">
        <v>489917</v>
      </c>
      <c r="AKR3" s="120">
        <v>224227</v>
      </c>
      <c r="AKS3" s="120">
        <v>2182269</v>
      </c>
      <c r="AKT3" s="120">
        <v>59691</v>
      </c>
      <c r="AKU3" s="120">
        <v>34505</v>
      </c>
      <c r="AKV3" s="120">
        <v>1007734</v>
      </c>
      <c r="AKW3" s="120">
        <v>170244</v>
      </c>
      <c r="AKX3" s="120">
        <v>31587</v>
      </c>
      <c r="AKY3" s="120">
        <v>570462</v>
      </c>
      <c r="AKZ3" s="120">
        <v>29895</v>
      </c>
      <c r="ALA3" s="120">
        <v>7311229</v>
      </c>
      <c r="ALB3" s="120">
        <v>2206519</v>
      </c>
      <c r="ALC3" s="120">
        <v>212</v>
      </c>
      <c r="ALD3" s="120">
        <v>39433</v>
      </c>
      <c r="ALE3" s="120">
        <v>178198</v>
      </c>
      <c r="ALF3" s="120">
        <v>116991</v>
      </c>
      <c r="ALG3" s="120">
        <v>59398551</v>
      </c>
      <c r="ALH3" s="120">
        <v>261951194</v>
      </c>
      <c r="ALI3" s="120">
        <v>45158673</v>
      </c>
      <c r="ALJ3" s="120">
        <v>112259151</v>
      </c>
      <c r="ALK3" s="120">
        <v>2165200494</v>
      </c>
      <c r="ALL3" s="120">
        <v>81788276</v>
      </c>
      <c r="ALM3" s="120">
        <v>230055539</v>
      </c>
      <c r="ALN3" s="120">
        <v>481871074</v>
      </c>
      <c r="ALO3" s="120">
        <v>50957389</v>
      </c>
      <c r="ALP3" s="120">
        <v>31214512</v>
      </c>
      <c r="ALQ3" s="120">
        <v>19323075</v>
      </c>
      <c r="ALR3" s="120">
        <v>130650351</v>
      </c>
      <c r="ALS3" s="120">
        <v>8441164</v>
      </c>
      <c r="ALT3" s="120">
        <v>12119996</v>
      </c>
      <c r="ALU3" s="120">
        <v>188310399</v>
      </c>
      <c r="ALV3" s="120">
        <v>12572579</v>
      </c>
      <c r="ALW3" s="120">
        <v>1465828202</v>
      </c>
      <c r="ALX3" s="120">
        <v>634767741</v>
      </c>
      <c r="ALY3" s="120">
        <v>64604549</v>
      </c>
      <c r="ALZ3" s="120">
        <v>73226013</v>
      </c>
      <c r="AMA3" s="120">
        <v>22660960</v>
      </c>
      <c r="AMB3" s="120">
        <v>10377718</v>
      </c>
      <c r="AMC3" s="120">
        <v>45030594</v>
      </c>
      <c r="AMD3" s="120">
        <v>220443672</v>
      </c>
      <c r="AME3" s="120">
        <v>32231348</v>
      </c>
      <c r="AMF3" s="120">
        <v>97986376</v>
      </c>
      <c r="AMG3" s="120">
        <v>1928787262</v>
      </c>
      <c r="AMH3" s="120">
        <v>64438159</v>
      </c>
      <c r="AMI3" s="120">
        <v>192827538</v>
      </c>
      <c r="AMJ3" s="120">
        <v>472387506</v>
      </c>
      <c r="AMK3" s="120">
        <v>39655153</v>
      </c>
      <c r="AML3" s="120">
        <v>28402209</v>
      </c>
      <c r="AMM3" s="120">
        <v>15984128</v>
      </c>
      <c r="AMN3" s="120">
        <v>105678074</v>
      </c>
      <c r="AMO3" s="120">
        <v>5375439</v>
      </c>
      <c r="AMP3" s="120">
        <v>9243922</v>
      </c>
      <c r="AMQ3" s="120">
        <v>161847680</v>
      </c>
      <c r="AMR3" s="120">
        <v>11632007</v>
      </c>
      <c r="AMS3" s="120">
        <v>1294080966</v>
      </c>
      <c r="AMT3" s="120">
        <v>571441662</v>
      </c>
      <c r="AMU3" s="120">
        <v>63264629</v>
      </c>
      <c r="AMV3" s="120">
        <v>65635355</v>
      </c>
      <c r="AMW3" s="120">
        <v>15798039</v>
      </c>
      <c r="AMX3" s="120">
        <v>7189386</v>
      </c>
      <c r="AMY3" s="120">
        <v>7355670</v>
      </c>
      <c r="AMZ3" s="120">
        <v>38075954</v>
      </c>
      <c r="ANA3" s="120">
        <v>10575284</v>
      </c>
      <c r="ANB3" s="120">
        <v>10759703</v>
      </c>
      <c r="ANC3" s="120">
        <v>187754095</v>
      </c>
      <c r="AND3" s="120">
        <v>10865492</v>
      </c>
      <c r="ANE3" s="120">
        <v>34109128</v>
      </c>
      <c r="ANF3" s="120">
        <v>7638684</v>
      </c>
      <c r="ANG3" s="120">
        <v>5339929</v>
      </c>
      <c r="ANH3" s="120">
        <v>2309317</v>
      </c>
      <c r="ANI3" s="120">
        <v>3200959</v>
      </c>
      <c r="ANJ3" s="120">
        <v>19530642</v>
      </c>
      <c r="ANK3" s="120">
        <v>2015745</v>
      </c>
      <c r="ANL3" s="120">
        <v>2582629</v>
      </c>
      <c r="ANM3" s="120">
        <v>23185762</v>
      </c>
      <c r="ANN3" s="120">
        <v>765868</v>
      </c>
      <c r="ANO3" s="120">
        <v>137693645</v>
      </c>
      <c r="ANP3" s="120">
        <v>48728105</v>
      </c>
      <c r="ANQ3" s="120">
        <v>1332344</v>
      </c>
      <c r="ANR3" s="120">
        <v>7397138</v>
      </c>
      <c r="ANS3" s="120">
        <v>5776061</v>
      </c>
      <c r="ANT3" s="120">
        <v>2216593</v>
      </c>
      <c r="ANU3" s="120">
        <v>4810459</v>
      </c>
      <c r="ANV3" s="120">
        <v>13083165</v>
      </c>
      <c r="ANW3" s="120">
        <v>4194536</v>
      </c>
      <c r="ANX3" s="120">
        <v>4649184</v>
      </c>
      <c r="ANY3" s="120">
        <v>71876258</v>
      </c>
      <c r="ANZ3" s="120">
        <v>5593605</v>
      </c>
      <c r="AOA3" s="120">
        <v>10916150</v>
      </c>
      <c r="AOB3" s="120">
        <v>2484941</v>
      </c>
      <c r="AOC3" s="120">
        <v>3638087</v>
      </c>
      <c r="AOD3" s="120">
        <v>810753</v>
      </c>
      <c r="AOE3" s="120">
        <v>1729062</v>
      </c>
      <c r="AOF3" s="120">
        <v>6782138</v>
      </c>
      <c r="AOG3" s="120">
        <v>1172377</v>
      </c>
      <c r="AOH3" s="120">
        <v>785953</v>
      </c>
      <c r="AOI3" s="120">
        <v>10946699</v>
      </c>
      <c r="AOJ3" s="120">
        <v>437955</v>
      </c>
      <c r="AOK3" s="120">
        <v>54879139</v>
      </c>
      <c r="AOL3" s="120">
        <v>15704732</v>
      </c>
      <c r="AOM3" s="120">
        <v>1292392</v>
      </c>
      <c r="AON3" s="120">
        <v>1523655</v>
      </c>
      <c r="AOO3" s="120">
        <v>2663030</v>
      </c>
      <c r="AOP3" s="120">
        <v>745556</v>
      </c>
      <c r="AOQ3" s="120">
        <v>7012290</v>
      </c>
      <c r="AOR3" s="120">
        <v>3431568</v>
      </c>
      <c r="AOS3" s="120">
        <v>2352049</v>
      </c>
      <c r="AOT3" s="120">
        <v>3513073</v>
      </c>
      <c r="AOU3" s="120">
        <v>48659138</v>
      </c>
      <c r="AOV3" s="120">
        <v>6484620</v>
      </c>
      <c r="AOW3" s="120">
        <v>3118874</v>
      </c>
      <c r="AOX3" s="120">
        <v>1844891</v>
      </c>
      <c r="AOY3" s="120">
        <v>5962306</v>
      </c>
      <c r="AOZ3" s="120">
        <v>502988</v>
      </c>
      <c r="APA3" s="120">
        <v>137988</v>
      </c>
      <c r="APB3" s="120">
        <v>5441632</v>
      </c>
      <c r="APC3" s="120">
        <v>1049986</v>
      </c>
      <c r="APD3" s="120">
        <v>293442</v>
      </c>
      <c r="APE3" s="120">
        <v>3276957</v>
      </c>
      <c r="APF3" s="120">
        <v>174707</v>
      </c>
      <c r="APG3" s="120">
        <v>34053593</v>
      </c>
      <c r="APH3" s="120">
        <v>14597974</v>
      </c>
      <c r="API3" s="120">
        <v>7575</v>
      </c>
      <c r="APJ3" s="120">
        <v>193521</v>
      </c>
      <c r="APK3" s="120">
        <v>1086865</v>
      </c>
      <c r="APL3" s="120">
        <v>971740</v>
      </c>
      <c r="APM3" s="120">
        <v>-924735</v>
      </c>
      <c r="APN3" s="120">
        <v>161125</v>
      </c>
      <c r="APO3" s="120">
        <v>543901</v>
      </c>
      <c r="APP3" s="120">
        <v>327113</v>
      </c>
      <c r="APQ3" s="120">
        <v>1310727</v>
      </c>
      <c r="APR3" s="120">
        <v>-1044654</v>
      </c>
      <c r="APS3" s="120">
        <v>-34242</v>
      </c>
      <c r="APT3" s="120">
        <v>350420</v>
      </c>
      <c r="APU3" s="120">
        <v>-797774</v>
      </c>
      <c r="APV3" s="120">
        <v>103273</v>
      </c>
      <c r="APW3" s="120">
        <v>125080</v>
      </c>
      <c r="APX3" s="120">
        <v>223714</v>
      </c>
      <c r="APY3" s="120">
        <v>-126964</v>
      </c>
      <c r="APZ3" s="120">
        <v>141387</v>
      </c>
      <c r="AQA3" s="120">
        <v>338563</v>
      </c>
      <c r="AQB3" s="120">
        <v>70286</v>
      </c>
      <c r="AQC3" s="120">
        <v>161650</v>
      </c>
      <c r="AQD3" s="120">
        <v>1127148</v>
      </c>
      <c r="AQE3" s="120">
        <v>21932</v>
      </c>
      <c r="AQF3" s="120">
        <v>82928</v>
      </c>
      <c r="AQG3" s="120">
        <v>276453</v>
      </c>
      <c r="AQH3" s="120">
        <v>126064</v>
      </c>
      <c r="AQI3" s="120">
        <v>-126357</v>
      </c>
      <c r="AQJ3" s="120">
        <v>-198166</v>
      </c>
      <c r="AQK3" s="120">
        <v>-8995</v>
      </c>
      <c r="AQL3" s="120">
        <v>254981</v>
      </c>
      <c r="AQM3" s="120">
        <v>-1073573</v>
      </c>
      <c r="AQN3" s="120">
        <v>-250218</v>
      </c>
      <c r="AQO3" s="120">
        <v>-216022</v>
      </c>
      <c r="AQP3" s="120">
        <v>-35826</v>
      </c>
      <c r="AQQ3" s="120">
        <v>-94557</v>
      </c>
      <c r="AQR3" s="120">
        <v>14222</v>
      </c>
      <c r="AQS3" s="120">
        <v>11896</v>
      </c>
      <c r="AQT3" s="120">
        <v>-197992</v>
      </c>
      <c r="AQU3" s="120">
        <v>-31801</v>
      </c>
      <c r="AQV3" s="120">
        <v>-14997</v>
      </c>
      <c r="AQW3" s="120">
        <v>-16018</v>
      </c>
      <c r="AQX3" s="120">
        <v>5958</v>
      </c>
      <c r="AQY3" s="120">
        <v>-580628</v>
      </c>
      <c r="AQZ3" s="120">
        <v>-493087</v>
      </c>
      <c r="ARA3" s="120">
        <v>145</v>
      </c>
      <c r="ARB3" s="120">
        <v>-16253</v>
      </c>
      <c r="ARC3" s="120">
        <v>4870</v>
      </c>
      <c r="ARD3" s="120">
        <v>1131</v>
      </c>
      <c r="ARE3" s="120">
        <v>-40779</v>
      </c>
      <c r="ARF3" s="120">
        <v>674329</v>
      </c>
      <c r="ARG3" s="120">
        <v>415890</v>
      </c>
      <c r="ARH3" s="120">
        <v>295471</v>
      </c>
      <c r="ARI3" s="120">
        <v>3154792</v>
      </c>
      <c r="ARJ3" s="120">
        <v>-168024</v>
      </c>
      <c r="ARK3" s="120">
        <v>502786</v>
      </c>
      <c r="ARL3" s="120">
        <v>372183</v>
      </c>
      <c r="ARM3" s="120">
        <v>35113</v>
      </c>
      <c r="ARN3" s="120">
        <v>41657</v>
      </c>
      <c r="ARO3" s="120">
        <v>116878</v>
      </c>
      <c r="ARP3" s="120">
        <v>334941</v>
      </c>
      <c r="ARQ3" s="120">
        <v>-75888</v>
      </c>
      <c r="ARR3" s="120">
        <v>114573</v>
      </c>
      <c r="ARS3" s="120">
        <v>296050</v>
      </c>
      <c r="ART3" s="120">
        <v>54668</v>
      </c>
      <c r="ARU3" s="120">
        <v>2338760</v>
      </c>
      <c r="ARV3" s="120">
        <v>794683</v>
      </c>
      <c r="ARW3" s="120">
        <v>21352</v>
      </c>
      <c r="ARX3" s="120">
        <v>117040</v>
      </c>
      <c r="ARY3" s="120">
        <v>222950</v>
      </c>
      <c r="ARZ3" s="120">
        <v>78368</v>
      </c>
      <c r="ASA3" s="120">
        <v>57464</v>
      </c>
      <c r="ASB3" s="120">
        <v>419963</v>
      </c>
      <c r="ASC3" s="120">
        <v>260776</v>
      </c>
      <c r="ASD3" s="120">
        <v>227782</v>
      </c>
      <c r="ASE3" s="120">
        <v>2256882</v>
      </c>
      <c r="ASF3" s="120">
        <v>-96370</v>
      </c>
      <c r="ASG3" s="120">
        <v>320638</v>
      </c>
      <c r="ASH3" s="120">
        <v>341707</v>
      </c>
      <c r="ASI3" s="120">
        <v>117746</v>
      </c>
      <c r="ASJ3" s="120">
        <v>23127</v>
      </c>
      <c r="ASK3" s="120">
        <v>49913</v>
      </c>
      <c r="ASL3" s="120">
        <v>222469</v>
      </c>
      <c r="ASM3" s="120">
        <v>-60284</v>
      </c>
      <c r="ASN3" s="120">
        <v>94564</v>
      </c>
      <c r="ASO3" s="120">
        <v>218496</v>
      </c>
      <c r="ASP3" s="120">
        <v>49411</v>
      </c>
      <c r="ASQ3" s="120">
        <v>1732780</v>
      </c>
      <c r="ASR3" s="120">
        <v>502662</v>
      </c>
      <c r="ASS3" s="120">
        <v>21441</v>
      </c>
      <c r="AST3" s="120">
        <v>57362</v>
      </c>
      <c r="ASU3" s="120">
        <v>123839</v>
      </c>
      <c r="ASV3" s="120">
        <v>42371</v>
      </c>
      <c r="ASW3" s="120">
        <v>-757603</v>
      </c>
      <c r="ASX3" s="120">
        <v>-315039</v>
      </c>
      <c r="ASY3" s="120">
        <v>137006</v>
      </c>
      <c r="ASZ3" s="120">
        <v>-223337</v>
      </c>
      <c r="ATA3" s="120">
        <v>-770490</v>
      </c>
      <c r="ATB3" s="120">
        <v>-626414</v>
      </c>
      <c r="ATC3" s="120">
        <v>-321010</v>
      </c>
      <c r="ATD3" s="120">
        <v>14069</v>
      </c>
      <c r="ATE3" s="120">
        <v>-738333</v>
      </c>
      <c r="ATF3" s="120">
        <v>47393</v>
      </c>
      <c r="ATG3" s="120">
        <v>-3694</v>
      </c>
      <c r="ATH3" s="120">
        <v>86763</v>
      </c>
      <c r="ATI3" s="120">
        <v>-19273</v>
      </c>
      <c r="ATJ3" s="120">
        <v>41813</v>
      </c>
      <c r="ATK3" s="120">
        <v>58533</v>
      </c>
      <c r="ATL3" s="120">
        <v>9662</v>
      </c>
      <c r="ATM3" s="120">
        <v>-1596483</v>
      </c>
      <c r="ATN3" s="120">
        <v>825556</v>
      </c>
      <c r="ATO3" s="120">
        <v>436</v>
      </c>
      <c r="ATP3" s="120">
        <v>-17854</v>
      </c>
      <c r="ATQ3" s="120">
        <v>48634</v>
      </c>
      <c r="ATR3" s="120">
        <v>46560</v>
      </c>
      <c r="ATS3" s="120">
        <v>990695</v>
      </c>
      <c r="ATT3" s="120">
        <v>6508798</v>
      </c>
      <c r="ATU3" s="120">
        <v>92311</v>
      </c>
      <c r="ATV3" s="120">
        <v>5587165</v>
      </c>
      <c r="ATW3" s="120">
        <v>69.899999999999991</v>
      </c>
      <c r="ATX3" s="120">
        <v>10107958</v>
      </c>
      <c r="ATY3" s="120">
        <v>2583134</v>
      </c>
      <c r="ATZ3" s="120">
        <v>72.2</v>
      </c>
      <c r="AUA3" s="120">
        <v>898658</v>
      </c>
      <c r="AUB3" s="120">
        <v>709788</v>
      </c>
      <c r="AUC3" s="120">
        <v>3004030</v>
      </c>
      <c r="AUD3" s="120">
        <v>68624</v>
      </c>
      <c r="AUE3" s="120">
        <v>2935406</v>
      </c>
      <c r="AUF3" s="120">
        <v>907707</v>
      </c>
      <c r="AUG3" s="120">
        <v>2</v>
      </c>
      <c r="AUH3" s="120">
        <v>0</v>
      </c>
      <c r="AUI3" s="120">
        <v>2</v>
      </c>
      <c r="AUJ3" s="120">
        <v>1401463</v>
      </c>
      <c r="AUK3" s="120">
        <v>258010</v>
      </c>
      <c r="AUL3" s="120">
        <v>1659477</v>
      </c>
      <c r="AUM3" s="120">
        <v>3441494</v>
      </c>
      <c r="AUN3" s="120">
        <v>10002</v>
      </c>
      <c r="AUO3" s="120">
        <v>0</v>
      </c>
      <c r="AUP3" s="120">
        <v>10002</v>
      </c>
      <c r="AUQ3" s="120">
        <v>4572609</v>
      </c>
      <c r="AUR3" s="120">
        <v>518357</v>
      </c>
      <c r="AUS3" s="120">
        <v>5090969</v>
      </c>
      <c r="AUT3" s="120">
        <v>673427467</v>
      </c>
      <c r="AUU3" s="120">
        <v>323513731</v>
      </c>
      <c r="AUV3" s="120">
        <v>309245556</v>
      </c>
      <c r="AUW3" s="120">
        <v>1306186753</v>
      </c>
      <c r="AUX3" s="120">
        <v>54930140</v>
      </c>
      <c r="AUY3" s="120">
        <v>7857300</v>
      </c>
      <c r="AUZ3" s="120">
        <v>5007759</v>
      </c>
      <c r="AVA3" s="120">
        <v>67795200</v>
      </c>
      <c r="AVB3" s="120">
        <v>95065854</v>
      </c>
      <c r="AVC3" s="120">
        <v>179273124</v>
      </c>
      <c r="AVD3" s="120">
        <v>239426177</v>
      </c>
      <c r="AVE3" s="120">
        <v>513765157</v>
      </c>
      <c r="AVF3" s="120">
        <v>55879417</v>
      </c>
      <c r="AVG3" s="120">
        <v>11230650</v>
      </c>
      <c r="AVH3" s="120">
        <v>44648768</v>
      </c>
      <c r="AVI3" s="120">
        <v>210502</v>
      </c>
      <c r="AVJ3" s="120">
        <v>1052391</v>
      </c>
      <c r="AVK3" s="120">
        <v>-841889</v>
      </c>
      <c r="AVL3" s="120">
        <v>12468435</v>
      </c>
      <c r="AVM3" s="120">
        <v>8395289</v>
      </c>
      <c r="AVN3" s="120">
        <v>4073146</v>
      </c>
      <c r="AVO3" s="120">
        <v>41221735</v>
      </c>
      <c r="AVP3" s="120">
        <v>1089117</v>
      </c>
      <c r="AVQ3" s="120">
        <v>14459437</v>
      </c>
      <c r="AVR3" s="120">
        <v>166844931</v>
      </c>
      <c r="AVS3" s="120">
        <v>739467</v>
      </c>
      <c r="AVT3" s="120">
        <v>531907</v>
      </c>
      <c r="AVU3" s="120">
        <v>223725</v>
      </c>
      <c r="AVV3" s="120">
        <v>317757</v>
      </c>
      <c r="AVW3" s="120">
        <v>196</v>
      </c>
      <c r="AVX3" s="120">
        <v>139512</v>
      </c>
      <c r="AVY3" s="120">
        <v>14060579</v>
      </c>
      <c r="AVZ3" s="120">
        <v>3921287</v>
      </c>
      <c r="AWA3" s="120">
        <v>10139295</v>
      </c>
      <c r="AWB3" s="120">
        <v>-69163</v>
      </c>
      <c r="AWC3" s="120">
        <v>117222993</v>
      </c>
      <c r="AWD3" s="120">
        <v>26154208</v>
      </c>
      <c r="AWE3" s="120">
        <v>91068785</v>
      </c>
      <c r="AWF3" s="120">
        <v>201710276</v>
      </c>
      <c r="AWG3" s="120">
        <v>718367</v>
      </c>
      <c r="AWH3" s="120">
        <v>271810</v>
      </c>
      <c r="AWI3" s="120">
        <v>446558</v>
      </c>
      <c r="AWJ3" s="120">
        <v>6045</v>
      </c>
      <c r="AWK3" s="120">
        <v>34106</v>
      </c>
      <c r="AWL3" s="120">
        <v>34291</v>
      </c>
      <c r="AWM3" s="120">
        <v>184</v>
      </c>
      <c r="AWN3" s="120">
        <v>700</v>
      </c>
      <c r="AWO3" s="120">
        <v>718</v>
      </c>
      <c r="AWP3" s="120">
        <v>33</v>
      </c>
      <c r="AWQ3" s="120">
        <v>51</v>
      </c>
      <c r="AWR3" s="120">
        <v>81</v>
      </c>
      <c r="AWS3" s="120">
        <v>75</v>
      </c>
      <c r="AWT3" s="120">
        <v>6</v>
      </c>
      <c r="AWU3" s="120">
        <v>0</v>
      </c>
    </row>
    <row r="4" spans="1:1358">
      <c r="B4" s="117">
        <v>45291</v>
      </c>
      <c r="C4" s="117">
        <v>290832</v>
      </c>
      <c r="D4" s="117">
        <v>14053</v>
      </c>
      <c r="E4" s="117">
        <v>22633</v>
      </c>
      <c r="F4" s="117">
        <v>132293</v>
      </c>
      <c r="G4" s="117">
        <v>38535</v>
      </c>
      <c r="H4" s="117">
        <v>1020942</v>
      </c>
      <c r="I4" s="117">
        <v>1645109</v>
      </c>
      <c r="J4" s="117">
        <v>1615256</v>
      </c>
      <c r="K4" s="117">
        <v>832521</v>
      </c>
      <c r="L4" s="117">
        <v>257161</v>
      </c>
      <c r="M4" s="117">
        <v>0</v>
      </c>
      <c r="N4" s="117">
        <v>188422</v>
      </c>
      <c r="O4" s="117">
        <v>832521</v>
      </c>
      <c r="P4" s="117">
        <v>836657</v>
      </c>
      <c r="Q4" s="117">
        <v>4136</v>
      </c>
      <c r="R4" s="117">
        <v>1358095</v>
      </c>
      <c r="S4" s="117">
        <v>10236</v>
      </c>
      <c r="T4" s="117">
        <v>16389</v>
      </c>
      <c r="U4" s="117">
        <v>759611</v>
      </c>
      <c r="V4" s="117">
        <v>10372</v>
      </c>
      <c r="W4" s="117">
        <v>6737</v>
      </c>
      <c r="X4" s="117">
        <v>468631</v>
      </c>
      <c r="Y4" s="117">
        <v>68451</v>
      </c>
      <c r="Z4" s="117">
        <v>0</v>
      </c>
      <c r="AA4" s="117">
        <v>549807</v>
      </c>
      <c r="AB4" s="117">
        <v>1702</v>
      </c>
      <c r="AC4" s="117">
        <v>12723</v>
      </c>
      <c r="AD4" s="117">
        <v>4128244</v>
      </c>
      <c r="AE4" s="117">
        <v>44247</v>
      </c>
      <c r="AF4" s="117">
        <v>143911</v>
      </c>
      <c r="AG4" s="117">
        <v>0</v>
      </c>
      <c r="AH4" s="117">
        <v>5471948</v>
      </c>
      <c r="AI4" s="117">
        <v>35411</v>
      </c>
      <c r="AJ4" s="117">
        <v>664516</v>
      </c>
      <c r="AK4" s="117">
        <v>36941157</v>
      </c>
      <c r="AL4" s="117">
        <v>9411</v>
      </c>
      <c r="AM4" s="117">
        <v>24258280</v>
      </c>
      <c r="AN4" s="117">
        <v>348500</v>
      </c>
      <c r="AO4" s="117">
        <v>255236</v>
      </c>
      <c r="AP4" s="117">
        <v>29250</v>
      </c>
      <c r="AQ4" s="117">
        <v>73831</v>
      </c>
      <c r="AR4" s="117">
        <v>0</v>
      </c>
      <c r="AS4" s="117">
        <v>0</v>
      </c>
      <c r="AT4" s="117">
        <v>0</v>
      </c>
      <c r="AU4" s="117">
        <v>6202179</v>
      </c>
      <c r="AV4" s="117">
        <v>201823</v>
      </c>
      <c r="AW4" s="117">
        <v>14770</v>
      </c>
      <c r="AX4" s="117">
        <v>73831</v>
      </c>
      <c r="AY4" s="117">
        <v>437</v>
      </c>
      <c r="AZ4" s="117">
        <v>5547488</v>
      </c>
      <c r="BA4" s="117">
        <v>0</v>
      </c>
      <c r="BB4" s="117">
        <v>0</v>
      </c>
      <c r="BC4" s="117">
        <v>14770</v>
      </c>
      <c r="BD4" s="117">
        <v>0</v>
      </c>
      <c r="BE4" s="117">
        <v>0</v>
      </c>
      <c r="BF4" s="117">
        <v>565654</v>
      </c>
      <c r="BG4" s="117">
        <v>127772</v>
      </c>
      <c r="BH4" s="117">
        <v>27368657</v>
      </c>
      <c r="BI4" s="117">
        <v>543828</v>
      </c>
      <c r="BJ4" s="117">
        <v>775179</v>
      </c>
      <c r="BK4" s="117">
        <v>0</v>
      </c>
      <c r="BL4" s="117">
        <v>9047</v>
      </c>
      <c r="BM4" s="117">
        <v>30386389</v>
      </c>
      <c r="BN4" s="117">
        <v>1160103</v>
      </c>
      <c r="BO4" s="117">
        <v>0</v>
      </c>
      <c r="BP4" s="117">
        <v>401804</v>
      </c>
      <c r="BQ4" s="117">
        <v>0</v>
      </c>
      <c r="BR4" s="117">
        <v>13532</v>
      </c>
      <c r="BS4" s="117">
        <v>0</v>
      </c>
      <c r="BT4" s="117">
        <v>26890</v>
      </c>
      <c r="BU4" s="117">
        <v>150766</v>
      </c>
      <c r="BV4" s="117">
        <v>86917</v>
      </c>
      <c r="BW4" s="117">
        <v>23427</v>
      </c>
      <c r="BX4" s="117">
        <v>36941157</v>
      </c>
      <c r="BY4" s="117">
        <v>420057</v>
      </c>
      <c r="BZ4" s="117">
        <v>8873</v>
      </c>
      <c r="CA4" s="117">
        <v>27938</v>
      </c>
      <c r="CB4" s="117">
        <v>543828</v>
      </c>
      <c r="CC4" s="117">
        <v>5921</v>
      </c>
      <c r="CD4" s="117">
        <v>0</v>
      </c>
      <c r="CE4" s="117">
        <v>0</v>
      </c>
      <c r="CF4" s="117">
        <v>0</v>
      </c>
      <c r="CG4" s="117">
        <v>10730</v>
      </c>
      <c r="CH4" s="117">
        <v>0</v>
      </c>
      <c r="CI4" s="117">
        <v>0</v>
      </c>
      <c r="CJ4" s="117">
        <v>14770</v>
      </c>
      <c r="CK4" s="117">
        <v>1881</v>
      </c>
      <c r="CL4" s="117">
        <v>4232</v>
      </c>
      <c r="CM4" s="117">
        <v>0</v>
      </c>
      <c r="CN4" s="117">
        <v>76043</v>
      </c>
      <c r="CO4" s="117">
        <v>0</v>
      </c>
      <c r="CP4" s="117">
        <v>0</v>
      </c>
      <c r="CQ4" s="117">
        <v>615</v>
      </c>
      <c r="CR4" s="117">
        <v>7059</v>
      </c>
      <c r="CS4" s="117">
        <v>73831</v>
      </c>
      <c r="CT4" s="117">
        <v>0</v>
      </c>
      <c r="CU4" s="117">
        <v>582</v>
      </c>
      <c r="CV4" s="117">
        <v>832521</v>
      </c>
      <c r="CW4" s="117">
        <v>604793</v>
      </c>
      <c r="CX4" s="117">
        <v>1770</v>
      </c>
      <c r="CY4" s="117">
        <v>6958</v>
      </c>
      <c r="CZ4" s="117">
        <v>219000</v>
      </c>
      <c r="DA4" s="117">
        <v>0</v>
      </c>
      <c r="DB4" s="117">
        <v>3012</v>
      </c>
      <c r="DC4" s="117">
        <v>0</v>
      </c>
      <c r="DD4" s="117">
        <v>0</v>
      </c>
      <c r="DE4" s="117">
        <v>0</v>
      </c>
      <c r="DF4" s="117">
        <v>437</v>
      </c>
      <c r="DG4" s="117">
        <v>0</v>
      </c>
      <c r="DH4" s="117">
        <v>437</v>
      </c>
      <c r="DI4" s="117">
        <v>0</v>
      </c>
      <c r="DJ4" s="117">
        <v>0</v>
      </c>
      <c r="DK4" s="117">
        <v>0</v>
      </c>
      <c r="DL4" s="117">
        <v>0</v>
      </c>
      <c r="DM4" s="117">
        <v>5547488</v>
      </c>
      <c r="DN4" s="117">
        <v>5024968</v>
      </c>
      <c r="DO4" s="117">
        <v>-12723</v>
      </c>
      <c r="DP4" s="117">
        <v>244</v>
      </c>
      <c r="DQ4" s="117">
        <v>293386</v>
      </c>
      <c r="DR4" s="117">
        <v>0</v>
      </c>
      <c r="DS4" s="117">
        <v>828385</v>
      </c>
      <c r="DT4" s="117">
        <v>6202179</v>
      </c>
      <c r="DU4" s="117">
        <v>-2212</v>
      </c>
      <c r="DV4" s="117">
        <v>0</v>
      </c>
      <c r="DW4" s="117">
        <v>0</v>
      </c>
      <c r="DX4" s="117">
        <v>626</v>
      </c>
      <c r="DY4" s="117">
        <v>563268</v>
      </c>
      <c r="DZ4" s="117">
        <v>565654</v>
      </c>
      <c r="EA4" t="s">
        <v>2384</v>
      </c>
      <c r="EB4" s="117">
        <v>372000</v>
      </c>
      <c r="EC4" s="117">
        <v>10.86</v>
      </c>
      <c r="ED4" s="117">
        <v>1.56</v>
      </c>
      <c r="EE4" s="117">
        <v>10.94</v>
      </c>
      <c r="EF4" s="117">
        <v>1865</v>
      </c>
      <c r="EG4" s="117">
        <v>1448</v>
      </c>
      <c r="EH4" s="117">
        <v>97</v>
      </c>
      <c r="EI4" s="117">
        <v>268.45</v>
      </c>
      <c r="EJ4" s="117">
        <v>6202179</v>
      </c>
      <c r="EK4" s="117">
        <v>63.24</v>
      </c>
      <c r="EL4" s="117">
        <v>78.08</v>
      </c>
      <c r="EM4" s="117">
        <v>0</v>
      </c>
      <c r="EN4" t="s">
        <v>2547</v>
      </c>
      <c r="EO4" s="117">
        <v>5938814</v>
      </c>
      <c r="EP4" s="117">
        <v>27912485</v>
      </c>
      <c r="EQ4" s="117">
        <v>10.039999999999999</v>
      </c>
      <c r="ER4" s="117">
        <v>6035675</v>
      </c>
      <c r="ES4" s="117">
        <v>5833852</v>
      </c>
      <c r="ET4" s="117">
        <v>0</v>
      </c>
      <c r="EU4" s="117">
        <v>134.66</v>
      </c>
      <c r="EV4" s="117">
        <v>0</v>
      </c>
      <c r="EW4" s="117">
        <v>0</v>
      </c>
      <c r="EX4" s="117">
        <v>0</v>
      </c>
      <c r="EY4" s="117">
        <v>805369</v>
      </c>
      <c r="EZ4" s="117">
        <v>20480724</v>
      </c>
      <c r="FA4" s="117">
        <v>1.67</v>
      </c>
      <c r="FB4" s="117">
        <v>142.99</v>
      </c>
      <c r="FC4" s="117">
        <v>475.52</v>
      </c>
      <c r="FD4" s="117">
        <v>3.37</v>
      </c>
      <c r="FE4" s="117">
        <v>22345584</v>
      </c>
      <c r="FF4" s="117">
        <v>25.82</v>
      </c>
      <c r="FG4" s="117">
        <v>28991026</v>
      </c>
      <c r="FH4" s="117">
        <v>442.71</v>
      </c>
      <c r="FI4" s="117">
        <v>0</v>
      </c>
      <c r="FJ4" s="117">
        <v>2.91</v>
      </c>
      <c r="FK4" s="117">
        <v>0.01</v>
      </c>
      <c r="FL4" s="117">
        <v>1.57</v>
      </c>
      <c r="FM4" s="117">
        <v>46.26</v>
      </c>
      <c r="FN4" t="s">
        <v>2384</v>
      </c>
      <c r="FO4" s="117">
        <v>0</v>
      </c>
      <c r="FP4" s="117">
        <v>582</v>
      </c>
      <c r="FQ4" s="117">
        <v>0.3</v>
      </c>
      <c r="FR4" t="s">
        <v>2548</v>
      </c>
      <c r="FS4" s="117">
        <v>448190</v>
      </c>
      <c r="FT4" s="117">
        <v>253223</v>
      </c>
      <c r="FU4" s="117">
        <v>3724743</v>
      </c>
      <c r="FV4" s="117">
        <v>2066575</v>
      </c>
      <c r="FW4" s="117">
        <v>956754</v>
      </c>
      <c r="FX4" s="117">
        <v>0</v>
      </c>
      <c r="FY4" s="117">
        <v>0</v>
      </c>
      <c r="FZ4" s="117">
        <v>0</v>
      </c>
      <c r="GA4" s="117">
        <v>0</v>
      </c>
      <c r="GB4" s="117">
        <v>0</v>
      </c>
      <c r="GC4" s="117">
        <v>10568</v>
      </c>
      <c r="GD4" s="117">
        <v>45601</v>
      </c>
      <c r="GE4" s="117">
        <v>1615256</v>
      </c>
      <c r="GF4" s="117">
        <v>257161</v>
      </c>
      <c r="GG4" s="117">
        <v>169212</v>
      </c>
      <c r="GH4" s="117">
        <v>0</v>
      </c>
      <c r="GI4" s="117">
        <v>22941</v>
      </c>
      <c r="GJ4" s="117">
        <v>24213</v>
      </c>
      <c r="GK4" s="117">
        <v>25103</v>
      </c>
      <c r="GL4" s="117">
        <v>27258</v>
      </c>
      <c r="GM4" s="117">
        <v>290832</v>
      </c>
      <c r="GN4" s="117">
        <v>1331413</v>
      </c>
      <c r="GO4" s="117">
        <v>0</v>
      </c>
      <c r="GP4" s="117">
        <v>412811</v>
      </c>
      <c r="GQ4" s="117">
        <v>766</v>
      </c>
      <c r="GR4" s="117">
        <v>0</v>
      </c>
      <c r="GS4" s="117">
        <v>834</v>
      </c>
      <c r="GT4" s="117">
        <v>45703</v>
      </c>
      <c r="GU4" s="117">
        <v>0</v>
      </c>
      <c r="GV4" s="117">
        <v>24439</v>
      </c>
      <c r="GW4" s="117">
        <v>126212</v>
      </c>
      <c r="GX4" s="117">
        <v>85660</v>
      </c>
      <c r="GY4" s="117">
        <v>0</v>
      </c>
      <c r="GZ4" s="117">
        <v>132293</v>
      </c>
      <c r="HA4" s="117">
        <v>18308</v>
      </c>
      <c r="HB4" s="117">
        <v>8050</v>
      </c>
      <c r="HC4" s="117">
        <v>93454</v>
      </c>
      <c r="HD4" s="117">
        <v>26225</v>
      </c>
      <c r="HE4" s="117">
        <v>0</v>
      </c>
      <c r="HF4" s="117">
        <v>-29946</v>
      </c>
      <c r="HG4" s="117">
        <v>16240</v>
      </c>
      <c r="HH4" s="117">
        <v>150</v>
      </c>
      <c r="HI4" s="117">
        <v>191414</v>
      </c>
      <c r="HJ4" s="117">
        <v>18064</v>
      </c>
      <c r="HK4" s="117">
        <v>88220</v>
      </c>
      <c r="HL4" s="117">
        <v>0</v>
      </c>
      <c r="HM4" s="117">
        <v>6583</v>
      </c>
      <c r="HN4" s="117">
        <v>30916</v>
      </c>
      <c r="HO4" s="117">
        <v>-45644</v>
      </c>
      <c r="HP4" s="117">
        <v>23707</v>
      </c>
      <c r="HQ4" s="117">
        <v>1637</v>
      </c>
      <c r="HR4" s="117">
        <v>188422</v>
      </c>
      <c r="HS4" s="117">
        <v>18375</v>
      </c>
      <c r="HT4" s="117">
        <v>0</v>
      </c>
      <c r="HU4" s="117">
        <v>27967</v>
      </c>
      <c r="HV4" s="117">
        <v>0</v>
      </c>
      <c r="HW4" s="117">
        <v>41907</v>
      </c>
      <c r="HX4" s="117">
        <v>322361</v>
      </c>
      <c r="HY4" s="117">
        <v>0</v>
      </c>
      <c r="HZ4" s="117">
        <v>5936</v>
      </c>
      <c r="IA4" s="117">
        <v>0</v>
      </c>
      <c r="IB4" s="117">
        <v>92673</v>
      </c>
      <c r="IC4" s="117">
        <v>69332</v>
      </c>
      <c r="ID4" s="117">
        <v>759611</v>
      </c>
      <c r="IE4" s="117">
        <v>0</v>
      </c>
      <c r="IF4" s="117">
        <v>45644</v>
      </c>
      <c r="IG4" s="117">
        <v>39</v>
      </c>
      <c r="IH4" s="117">
        <v>325303</v>
      </c>
      <c r="II4" s="117">
        <v>38535</v>
      </c>
      <c r="IJ4" s="117">
        <v>0</v>
      </c>
      <c r="IK4" s="117">
        <v>0</v>
      </c>
      <c r="IL4" s="117">
        <v>75494</v>
      </c>
      <c r="IM4" s="117">
        <v>0</v>
      </c>
      <c r="IN4" s="117">
        <v>18474</v>
      </c>
      <c r="IO4" s="117">
        <v>8980</v>
      </c>
      <c r="IP4" s="117">
        <v>0</v>
      </c>
      <c r="IQ4" s="117">
        <v>3332</v>
      </c>
      <c r="IR4" s="117">
        <v>0</v>
      </c>
      <c r="IS4" s="117">
        <v>0</v>
      </c>
      <c r="IT4" s="117">
        <v>0</v>
      </c>
      <c r="IU4" s="117">
        <v>0</v>
      </c>
      <c r="IV4" s="117">
        <v>5258</v>
      </c>
      <c r="IW4" s="117">
        <v>0</v>
      </c>
      <c r="IX4" s="117">
        <v>0</v>
      </c>
      <c r="IY4" s="117">
        <v>1269</v>
      </c>
      <c r="IZ4" s="117">
        <v>0</v>
      </c>
      <c r="JA4" s="117">
        <v>32120</v>
      </c>
      <c r="JB4" s="117">
        <v>420057</v>
      </c>
      <c r="JC4" s="117">
        <v>236952</v>
      </c>
      <c r="JD4" s="117">
        <v>0</v>
      </c>
      <c r="JE4" s="117">
        <v>135614</v>
      </c>
      <c r="JF4" s="117">
        <v>15372</v>
      </c>
      <c r="JG4" s="117">
        <v>0</v>
      </c>
      <c r="JH4" s="117">
        <v>0</v>
      </c>
      <c r="JI4" s="117">
        <v>5471948</v>
      </c>
      <c r="JJ4" s="117">
        <v>0</v>
      </c>
      <c r="JK4" s="117">
        <v>5471948</v>
      </c>
      <c r="JL4" s="117">
        <v>0</v>
      </c>
      <c r="JM4" s="117">
        <v>0</v>
      </c>
      <c r="JN4" s="117">
        <v>1007313</v>
      </c>
      <c r="JO4" s="117">
        <v>5471948</v>
      </c>
      <c r="JP4" s="117">
        <v>5471948</v>
      </c>
      <c r="JQ4" s="117">
        <v>6968</v>
      </c>
      <c r="JR4" s="117">
        <v>4457667</v>
      </c>
      <c r="JS4" s="117">
        <v>59115</v>
      </c>
      <c r="JT4" s="117">
        <v>0</v>
      </c>
      <c r="JU4" s="117">
        <v>0</v>
      </c>
      <c r="JV4" s="117">
        <v>0</v>
      </c>
      <c r="JW4" s="117">
        <v>0</v>
      </c>
      <c r="JX4" s="117">
        <v>664516</v>
      </c>
      <c r="JY4" s="117">
        <v>664516</v>
      </c>
      <c r="JZ4" s="117">
        <v>0</v>
      </c>
      <c r="KA4" s="117">
        <v>0</v>
      </c>
      <c r="KB4" s="117">
        <v>0</v>
      </c>
      <c r="KC4" s="117">
        <v>0</v>
      </c>
      <c r="KD4" s="117">
        <v>0</v>
      </c>
      <c r="KE4" s="117">
        <v>0</v>
      </c>
      <c r="KF4" s="117">
        <v>0</v>
      </c>
      <c r="KG4" s="117">
        <v>0</v>
      </c>
      <c r="KH4" s="117">
        <v>0</v>
      </c>
      <c r="KI4" s="117">
        <v>0</v>
      </c>
      <c r="KJ4" s="117">
        <v>0</v>
      </c>
      <c r="KK4" s="117">
        <v>24757077</v>
      </c>
      <c r="KL4" s="117">
        <v>4849795</v>
      </c>
      <c r="KM4" s="117">
        <v>19907282</v>
      </c>
      <c r="KN4" s="117">
        <v>0</v>
      </c>
      <c r="KO4" s="117">
        <v>0</v>
      </c>
      <c r="KP4" s="117">
        <v>0</v>
      </c>
      <c r="KQ4" s="117">
        <v>0</v>
      </c>
      <c r="KR4" s="117">
        <v>0</v>
      </c>
      <c r="KS4" s="117">
        <v>44247</v>
      </c>
      <c r="KT4" s="117">
        <v>143911</v>
      </c>
      <c r="KU4" s="117">
        <v>0</v>
      </c>
      <c r="KV4" s="117">
        <v>37620</v>
      </c>
      <c r="KW4" s="117">
        <v>120944</v>
      </c>
      <c r="KX4" s="117">
        <v>0</v>
      </c>
      <c r="KY4" s="117">
        <v>0</v>
      </c>
      <c r="KZ4" s="117">
        <v>1973</v>
      </c>
      <c r="LA4" s="117">
        <v>0</v>
      </c>
      <c r="LB4" s="117">
        <v>0</v>
      </c>
      <c r="LC4" s="117">
        <v>0</v>
      </c>
      <c r="LD4" s="117">
        <v>0</v>
      </c>
      <c r="LE4" s="117">
        <v>0</v>
      </c>
      <c r="LF4" s="117">
        <v>0</v>
      </c>
      <c r="LG4" s="117">
        <v>0</v>
      </c>
      <c r="LH4" s="117">
        <v>0</v>
      </c>
      <c r="LI4" s="117">
        <v>0</v>
      </c>
      <c r="LJ4" s="117">
        <v>0</v>
      </c>
      <c r="LK4" s="117">
        <v>0</v>
      </c>
      <c r="LL4" s="117">
        <v>615</v>
      </c>
      <c r="LM4" s="117">
        <v>0</v>
      </c>
      <c r="LN4" s="117">
        <v>0</v>
      </c>
      <c r="LO4" s="117">
        <v>0</v>
      </c>
      <c r="LP4" s="117">
        <v>0</v>
      </c>
      <c r="LQ4" s="117">
        <v>13535</v>
      </c>
      <c r="LR4" s="117">
        <v>-18198</v>
      </c>
      <c r="LS4" s="117">
        <v>0</v>
      </c>
      <c r="LT4" s="117">
        <v>10568</v>
      </c>
      <c r="LU4" s="117">
        <v>27967</v>
      </c>
      <c r="LV4" s="117">
        <v>0</v>
      </c>
      <c r="LW4" s="117">
        <v>0</v>
      </c>
      <c r="LX4" s="117">
        <v>0</v>
      </c>
      <c r="LY4" s="117">
        <v>0</v>
      </c>
      <c r="LZ4" s="117">
        <v>20162</v>
      </c>
      <c r="MA4" s="117">
        <v>5384</v>
      </c>
      <c r="MB4" s="117">
        <v>0</v>
      </c>
      <c r="MC4" s="117">
        <v>3941</v>
      </c>
      <c r="MD4" s="117">
        <v>5000</v>
      </c>
      <c r="ME4" s="117">
        <v>0</v>
      </c>
      <c r="MF4" s="117">
        <v>0</v>
      </c>
      <c r="MG4" s="117">
        <v>0</v>
      </c>
      <c r="MH4" s="117">
        <v>0</v>
      </c>
      <c r="MI4" s="117">
        <v>0</v>
      </c>
      <c r="MJ4" s="117">
        <v>0</v>
      </c>
      <c r="MK4" s="117">
        <v>0</v>
      </c>
      <c r="ML4" s="117">
        <v>24085</v>
      </c>
      <c r="MM4" s="117">
        <v>138527</v>
      </c>
      <c r="MN4" s="117">
        <v>0</v>
      </c>
      <c r="MO4" s="117">
        <v>0</v>
      </c>
      <c r="MP4" s="117">
        <v>0</v>
      </c>
      <c r="MQ4" s="117">
        <v>0</v>
      </c>
      <c r="MR4" s="117">
        <v>0</v>
      </c>
      <c r="MS4" s="117">
        <v>0</v>
      </c>
      <c r="MT4" s="117">
        <v>0</v>
      </c>
      <c r="MU4" s="117">
        <v>0</v>
      </c>
      <c r="MV4" s="117">
        <v>0</v>
      </c>
      <c r="MW4" s="117">
        <v>0</v>
      </c>
      <c r="MX4" s="117">
        <v>24085</v>
      </c>
      <c r="MY4" s="117">
        <v>138527</v>
      </c>
      <c r="MZ4" s="117">
        <v>0</v>
      </c>
      <c r="NA4" s="117">
        <v>0</v>
      </c>
      <c r="NB4" s="117">
        <v>701</v>
      </c>
      <c r="NC4" s="117">
        <v>0</v>
      </c>
      <c r="ND4" s="117">
        <v>0</v>
      </c>
      <c r="NE4" s="117">
        <v>113309</v>
      </c>
      <c r="NF4" s="117">
        <v>14641</v>
      </c>
      <c r="NG4" s="117">
        <v>0</v>
      </c>
      <c r="NH4" s="117">
        <v>0</v>
      </c>
      <c r="NI4" s="117">
        <v>0</v>
      </c>
      <c r="NJ4" s="117">
        <v>0</v>
      </c>
      <c r="NK4" s="117">
        <v>113309</v>
      </c>
      <c r="NL4" s="117">
        <v>15342</v>
      </c>
      <c r="NM4" s="117">
        <v>0</v>
      </c>
      <c r="NN4" s="117">
        <v>0</v>
      </c>
      <c r="NO4" s="117">
        <v>0</v>
      </c>
      <c r="NP4" s="117">
        <v>1702</v>
      </c>
      <c r="NQ4" s="117">
        <v>0</v>
      </c>
      <c r="NR4" s="117">
        <v>2402</v>
      </c>
      <c r="NS4" s="117">
        <v>113309</v>
      </c>
      <c r="NT4" s="117">
        <v>17043</v>
      </c>
      <c r="NU4" s="117">
        <v>0</v>
      </c>
      <c r="NV4" s="117">
        <v>0</v>
      </c>
      <c r="NW4" s="117">
        <v>113309</v>
      </c>
      <c r="NX4" s="117">
        <v>17043</v>
      </c>
      <c r="NY4" s="117">
        <v>0</v>
      </c>
      <c r="NZ4" s="117">
        <v>0</v>
      </c>
      <c r="OA4" s="117">
        <v>0</v>
      </c>
      <c r="OB4" s="117">
        <v>0</v>
      </c>
      <c r="OC4" s="117">
        <v>544</v>
      </c>
      <c r="OD4" s="117">
        <v>0</v>
      </c>
      <c r="OE4" s="117">
        <v>9385</v>
      </c>
      <c r="OF4" s="117">
        <v>0</v>
      </c>
      <c r="OG4" s="117">
        <v>0</v>
      </c>
      <c r="OH4" s="117">
        <v>0</v>
      </c>
      <c r="OI4" s="117">
        <v>458014</v>
      </c>
      <c r="OJ4" s="117">
        <v>12723</v>
      </c>
      <c r="OK4" s="117">
        <v>0</v>
      </c>
      <c r="OL4" s="117">
        <v>0</v>
      </c>
      <c r="OM4" s="117">
        <v>5643</v>
      </c>
      <c r="ON4" s="117">
        <v>0</v>
      </c>
      <c r="OO4" s="117">
        <v>14905</v>
      </c>
      <c r="OP4" s="117">
        <v>0</v>
      </c>
      <c r="OQ4" s="117">
        <v>468631</v>
      </c>
      <c r="OR4" s="117">
        <v>12723</v>
      </c>
      <c r="OS4" s="117">
        <v>0</v>
      </c>
      <c r="OT4" s="117">
        <v>0</v>
      </c>
      <c r="OU4" s="117">
        <v>0</v>
      </c>
      <c r="OV4" s="117">
        <v>0</v>
      </c>
      <c r="OW4" s="117">
        <v>15</v>
      </c>
      <c r="OX4" s="117">
        <v>159230</v>
      </c>
      <c r="OY4" s="117">
        <v>0</v>
      </c>
      <c r="OZ4" s="117">
        <v>60950</v>
      </c>
      <c r="PA4" s="117">
        <v>714229</v>
      </c>
      <c r="PB4" s="117">
        <v>20709698</v>
      </c>
      <c r="PC4" s="117">
        <v>2777380</v>
      </c>
      <c r="PD4" s="117">
        <v>1849348</v>
      </c>
      <c r="PE4" s="117">
        <v>2032232</v>
      </c>
      <c r="PF4" s="117">
        <v>27368657</v>
      </c>
      <c r="PG4" s="117">
        <v>775179</v>
      </c>
      <c r="PH4" s="117">
        <v>0</v>
      </c>
      <c r="PI4" s="117">
        <v>74946</v>
      </c>
      <c r="PJ4" s="117">
        <v>38650</v>
      </c>
      <c r="PK4" s="117">
        <v>1160103</v>
      </c>
      <c r="PL4" s="117">
        <v>1160103</v>
      </c>
      <c r="PM4" s="117">
        <v>0</v>
      </c>
      <c r="PN4" s="117">
        <v>0</v>
      </c>
      <c r="PO4" s="117">
        <v>0</v>
      </c>
      <c r="PP4" s="117">
        <v>96774</v>
      </c>
      <c r="PQ4" s="117">
        <v>32188</v>
      </c>
      <c r="PR4" s="117">
        <v>0</v>
      </c>
      <c r="PS4" s="117">
        <v>0</v>
      </c>
      <c r="PT4" s="117">
        <v>0</v>
      </c>
      <c r="PU4" s="117">
        <v>-966</v>
      </c>
      <c r="PV4" s="117">
        <v>0</v>
      </c>
      <c r="PW4" s="117">
        <v>401804</v>
      </c>
      <c r="PX4" s="117">
        <v>0</v>
      </c>
      <c r="PY4" s="117">
        <v>0</v>
      </c>
      <c r="PZ4" s="117">
        <v>0</v>
      </c>
      <c r="QA4" s="117">
        <v>0</v>
      </c>
      <c r="QB4" s="117">
        <v>0</v>
      </c>
      <c r="QC4" s="117">
        <v>0</v>
      </c>
      <c r="QD4" s="117">
        <v>0</v>
      </c>
      <c r="QE4" s="117">
        <v>0</v>
      </c>
      <c r="QF4" s="117">
        <v>0</v>
      </c>
      <c r="QG4" s="117">
        <v>0</v>
      </c>
      <c r="QH4" s="117">
        <v>0</v>
      </c>
      <c r="QI4" s="117">
        <v>0</v>
      </c>
      <c r="QJ4" s="117">
        <v>0</v>
      </c>
      <c r="QK4" s="117">
        <v>0</v>
      </c>
      <c r="QL4" s="117">
        <v>0</v>
      </c>
      <c r="QM4" s="117">
        <v>0</v>
      </c>
      <c r="QN4" s="117">
        <v>0</v>
      </c>
      <c r="QO4" s="117">
        <v>0</v>
      </c>
      <c r="QP4" s="117">
        <v>0</v>
      </c>
      <c r="QQ4" s="117">
        <v>0</v>
      </c>
      <c r="QR4" s="117">
        <v>0</v>
      </c>
      <c r="QS4" s="117">
        <v>0</v>
      </c>
      <c r="QT4" s="117">
        <v>85</v>
      </c>
      <c r="QU4" s="117">
        <v>3293</v>
      </c>
      <c r="QV4" s="117">
        <v>85</v>
      </c>
      <c r="QW4" s="117">
        <v>3293</v>
      </c>
      <c r="QX4" s="117">
        <v>0</v>
      </c>
      <c r="QY4" s="117">
        <v>0</v>
      </c>
      <c r="QZ4" s="117">
        <v>0</v>
      </c>
      <c r="RA4" s="117">
        <v>0</v>
      </c>
      <c r="RB4" s="117">
        <v>20829</v>
      </c>
      <c r="RC4" s="117">
        <v>11485</v>
      </c>
      <c r="RD4" s="117">
        <v>20829</v>
      </c>
      <c r="RE4" s="117">
        <v>11485</v>
      </c>
      <c r="RF4" s="117">
        <v>0</v>
      </c>
      <c r="RG4" s="117">
        <v>0</v>
      </c>
      <c r="RH4" s="117">
        <v>125737</v>
      </c>
      <c r="RI4" s="117">
        <v>0</v>
      </c>
      <c r="RJ4" s="117">
        <v>0</v>
      </c>
      <c r="RK4" s="117">
        <v>0</v>
      </c>
      <c r="RL4" s="117">
        <v>0</v>
      </c>
      <c r="RM4" s="117">
        <v>0</v>
      </c>
      <c r="RN4" s="117">
        <v>0</v>
      </c>
      <c r="RO4" s="117">
        <v>0</v>
      </c>
      <c r="RP4" s="117">
        <v>0</v>
      </c>
      <c r="RQ4" s="117">
        <v>0</v>
      </c>
      <c r="RR4" s="117">
        <v>418654</v>
      </c>
      <c r="RS4" s="117">
        <v>0</v>
      </c>
      <c r="RT4" s="117">
        <v>0</v>
      </c>
      <c r="RU4" s="117">
        <v>0</v>
      </c>
      <c r="RV4" s="117">
        <v>0</v>
      </c>
      <c r="RW4" s="117">
        <v>0</v>
      </c>
      <c r="RX4" s="117">
        <v>0</v>
      </c>
      <c r="RY4" s="117">
        <v>0</v>
      </c>
      <c r="RZ4" s="117">
        <v>0</v>
      </c>
      <c r="SA4" s="117">
        <v>0</v>
      </c>
      <c r="SB4" s="117">
        <v>0</v>
      </c>
      <c r="SC4" s="117">
        <v>0</v>
      </c>
      <c r="SD4" s="117">
        <v>410</v>
      </c>
      <c r="SE4" s="117">
        <v>0</v>
      </c>
      <c r="SF4" s="117">
        <v>43649</v>
      </c>
      <c r="SG4" s="117">
        <v>0</v>
      </c>
      <c r="SH4" s="117">
        <v>0</v>
      </c>
      <c r="SI4" s="117">
        <v>0</v>
      </c>
      <c r="SJ4" s="117">
        <v>6019</v>
      </c>
      <c r="SK4" s="117">
        <v>0</v>
      </c>
      <c r="SL4" s="117">
        <v>0</v>
      </c>
      <c r="SM4" s="117">
        <v>0</v>
      </c>
      <c r="SN4" s="117">
        <v>43649</v>
      </c>
      <c r="SO4" s="117">
        <v>0</v>
      </c>
      <c r="SP4" s="117">
        <v>0</v>
      </c>
      <c r="SQ4" s="117">
        <v>0</v>
      </c>
      <c r="SR4" s="117">
        <v>0</v>
      </c>
      <c r="SS4" s="117">
        <v>0</v>
      </c>
      <c r="ST4" s="117">
        <v>0</v>
      </c>
      <c r="SU4" s="117">
        <v>0</v>
      </c>
      <c r="SV4" s="117">
        <v>543828</v>
      </c>
      <c r="SW4" s="117">
        <v>0</v>
      </c>
      <c r="SX4" s="117">
        <v>0</v>
      </c>
      <c r="SY4" s="117">
        <v>0</v>
      </c>
      <c r="SZ4" s="117">
        <v>0</v>
      </c>
      <c r="TA4" s="117">
        <v>0</v>
      </c>
      <c r="TB4" s="117">
        <v>0</v>
      </c>
      <c r="TC4" s="117">
        <v>0</v>
      </c>
      <c r="TD4" s="117">
        <v>537862</v>
      </c>
      <c r="TE4" s="117">
        <v>0</v>
      </c>
      <c r="TF4" s="117">
        <v>1432</v>
      </c>
      <c r="TG4" s="117">
        <v>0</v>
      </c>
      <c r="TH4" s="117">
        <v>0</v>
      </c>
      <c r="TI4" s="117">
        <v>0</v>
      </c>
      <c r="TJ4" s="117">
        <v>0</v>
      </c>
      <c r="TK4" s="117">
        <v>0</v>
      </c>
      <c r="TL4" s="117">
        <v>-54</v>
      </c>
      <c r="TM4" s="117">
        <v>0</v>
      </c>
      <c r="TN4" s="117">
        <v>0</v>
      </c>
      <c r="TO4" s="117">
        <v>2689</v>
      </c>
      <c r="TP4" s="117">
        <v>7644</v>
      </c>
      <c r="TQ4" s="117">
        <v>0</v>
      </c>
      <c r="TR4" s="117">
        <v>288558</v>
      </c>
      <c r="TS4" s="117">
        <v>0</v>
      </c>
      <c r="TT4" s="117">
        <v>-1032</v>
      </c>
      <c r="TU4" s="117">
        <v>16854</v>
      </c>
      <c r="TV4" s="117">
        <v>0</v>
      </c>
      <c r="TW4" s="117">
        <v>0</v>
      </c>
      <c r="TX4" s="117">
        <v>0</v>
      </c>
      <c r="TY4" s="117">
        <v>0</v>
      </c>
      <c r="TZ4" s="117">
        <v>0</v>
      </c>
      <c r="UA4" s="117">
        <v>0</v>
      </c>
      <c r="UB4" s="117">
        <v>0</v>
      </c>
      <c r="UC4" s="117">
        <v>0</v>
      </c>
      <c r="UD4" s="117">
        <v>322922</v>
      </c>
      <c r="UE4" s="117">
        <v>834</v>
      </c>
      <c r="UF4" s="117">
        <v>0</v>
      </c>
      <c r="UG4" s="117">
        <v>599974</v>
      </c>
      <c r="UH4" s="117">
        <v>0</v>
      </c>
      <c r="UI4" s="117">
        <v>0</v>
      </c>
      <c r="UJ4" s="117">
        <v>0</v>
      </c>
      <c r="UK4" s="117">
        <v>0</v>
      </c>
      <c r="UL4" s="117">
        <v>0</v>
      </c>
      <c r="UM4" s="117">
        <v>2266</v>
      </c>
      <c r="UN4" s="117">
        <v>0</v>
      </c>
      <c r="UO4" s="117">
        <v>0</v>
      </c>
      <c r="UP4" s="117">
        <v>0</v>
      </c>
      <c r="UQ4" s="117">
        <v>0</v>
      </c>
      <c r="UR4" s="117">
        <v>6955</v>
      </c>
      <c r="US4" s="117">
        <v>632614</v>
      </c>
      <c r="UT4" s="117">
        <v>0</v>
      </c>
      <c r="UU4" s="117">
        <v>335</v>
      </c>
      <c r="UV4" s="117">
        <v>412</v>
      </c>
      <c r="UW4" s="117">
        <v>0</v>
      </c>
      <c r="UX4" s="117">
        <v>0</v>
      </c>
      <c r="UY4" s="117">
        <v>0</v>
      </c>
      <c r="UZ4" s="117">
        <v>0</v>
      </c>
      <c r="VA4" s="117">
        <v>0</v>
      </c>
      <c r="VB4" s="117">
        <v>0</v>
      </c>
      <c r="VC4" s="117">
        <v>8851</v>
      </c>
      <c r="VD4" s="117">
        <v>0</v>
      </c>
      <c r="VE4" s="117">
        <v>0</v>
      </c>
      <c r="VF4" s="117">
        <v>0</v>
      </c>
      <c r="VG4" s="117">
        <v>0</v>
      </c>
      <c r="VH4" s="117">
        <v>0</v>
      </c>
      <c r="VI4" s="117">
        <v>0</v>
      </c>
      <c r="VJ4" s="117">
        <v>0</v>
      </c>
      <c r="VK4" s="117">
        <v>0</v>
      </c>
      <c r="VL4" s="117">
        <v>0</v>
      </c>
      <c r="VM4" s="117">
        <v>0</v>
      </c>
      <c r="VN4" s="117">
        <v>0</v>
      </c>
      <c r="VO4" s="117">
        <v>16480</v>
      </c>
      <c r="VP4" s="117">
        <v>0</v>
      </c>
      <c r="VQ4" s="117">
        <v>0</v>
      </c>
      <c r="VR4" s="117">
        <v>19260</v>
      </c>
      <c r="VS4" s="117">
        <v>0</v>
      </c>
      <c r="VT4" s="117">
        <v>0</v>
      </c>
      <c r="VU4" s="117">
        <v>0</v>
      </c>
      <c r="VV4" s="117">
        <v>0</v>
      </c>
      <c r="VW4" s="117">
        <v>0</v>
      </c>
      <c r="VX4" s="117">
        <v>0</v>
      </c>
      <c r="VY4" s="117">
        <v>0</v>
      </c>
      <c r="VZ4" s="117">
        <v>0</v>
      </c>
      <c r="WA4" s="117">
        <v>0</v>
      </c>
      <c r="WB4" s="117">
        <v>0</v>
      </c>
      <c r="WC4" s="117">
        <v>0</v>
      </c>
      <c r="WD4" s="117">
        <v>26890</v>
      </c>
      <c r="WE4" s="117">
        <v>0</v>
      </c>
      <c r="WF4" s="117">
        <v>465</v>
      </c>
      <c r="WG4" s="117">
        <v>0</v>
      </c>
      <c r="WH4" s="117">
        <v>0</v>
      </c>
      <c r="WI4" s="117">
        <v>0</v>
      </c>
      <c r="WJ4" s="117">
        <v>690619</v>
      </c>
      <c r="WK4" s="117">
        <v>619189</v>
      </c>
      <c r="WL4" s="117">
        <v>526042</v>
      </c>
      <c r="WM4" s="117">
        <v>493509</v>
      </c>
      <c r="WN4" s="117">
        <v>3141078</v>
      </c>
      <c r="WO4" s="117">
        <v>1801125</v>
      </c>
      <c r="WP4" s="117">
        <v>1379873</v>
      </c>
      <c r="WQ4" s="117">
        <v>1275083</v>
      </c>
      <c r="WR4" s="117">
        <v>13719836</v>
      </c>
      <c r="WS4" s="117">
        <v>28922623</v>
      </c>
      <c r="WT4" s="117">
        <v>2240582</v>
      </c>
      <c r="WU4" s="117">
        <v>70064</v>
      </c>
      <c r="WV4" s="117">
        <v>1812582</v>
      </c>
      <c r="WW4" s="117">
        <v>176132</v>
      </c>
      <c r="WX4" s="117">
        <v>443178</v>
      </c>
      <c r="WY4" s="117">
        <v>178224</v>
      </c>
      <c r="WZ4" s="117">
        <v>1037935</v>
      </c>
      <c r="XA4" s="117">
        <v>3762481</v>
      </c>
      <c r="XB4" s="117">
        <v>926766</v>
      </c>
      <c r="XC4" s="117">
        <v>12962205</v>
      </c>
      <c r="XD4" s="117">
        <v>137528</v>
      </c>
      <c r="XE4" s="117">
        <v>1434273</v>
      </c>
      <c r="XF4" s="117">
        <v>57598</v>
      </c>
      <c r="XG4" s="117">
        <v>33138</v>
      </c>
      <c r="XH4" s="117">
        <v>10242</v>
      </c>
      <c r="XI4" s="117">
        <v>13312</v>
      </c>
      <c r="XJ4" s="117">
        <v>82225</v>
      </c>
      <c r="XK4" s="117">
        <v>57601</v>
      </c>
      <c r="XL4" s="117">
        <v>92553</v>
      </c>
      <c r="XM4" s="117">
        <v>47359</v>
      </c>
      <c r="XN4" s="117">
        <v>185011</v>
      </c>
      <c r="XO4" s="117">
        <v>659503</v>
      </c>
      <c r="XP4" s="117">
        <v>2203</v>
      </c>
      <c r="XQ4" s="117">
        <v>1815</v>
      </c>
      <c r="XR4" s="117">
        <v>44620</v>
      </c>
      <c r="XS4" s="117">
        <v>4239</v>
      </c>
      <c r="XT4" s="117">
        <v>10538</v>
      </c>
      <c r="XU4" s="117">
        <v>1836</v>
      </c>
      <c r="XV4" s="117">
        <v>61885</v>
      </c>
      <c r="XW4" s="117">
        <v>94601</v>
      </c>
      <c r="XX4" s="117">
        <v>47520</v>
      </c>
      <c r="XY4" s="117">
        <v>472291</v>
      </c>
      <c r="XZ4" s="117">
        <v>12345</v>
      </c>
      <c r="YA4" s="117">
        <v>43613</v>
      </c>
      <c r="YB4" s="117">
        <v>6278</v>
      </c>
      <c r="YC4" s="117">
        <v>-14044</v>
      </c>
      <c r="YD4" s="117">
        <v>-10867</v>
      </c>
      <c r="YE4" s="117">
        <v>5379</v>
      </c>
      <c r="YF4" s="117">
        <v>26776</v>
      </c>
      <c r="YG4" s="117">
        <v>-21876</v>
      </c>
      <c r="YH4" s="117">
        <v>-8740</v>
      </c>
      <c r="YI4" s="117">
        <v>-11009</v>
      </c>
      <c r="YJ4" s="117">
        <v>1157</v>
      </c>
      <c r="YK4" s="117">
        <v>25290</v>
      </c>
      <c r="YL4" s="117">
        <v>627</v>
      </c>
      <c r="YM4" s="117">
        <v>-976</v>
      </c>
      <c r="YN4" s="117">
        <v>9280</v>
      </c>
      <c r="YO4" s="117">
        <v>936</v>
      </c>
      <c r="YP4" s="117">
        <v>2414</v>
      </c>
      <c r="YQ4" s="117">
        <v>342</v>
      </c>
      <c r="YR4" s="117">
        <v>114</v>
      </c>
      <c r="YS4" s="117">
        <v>29532</v>
      </c>
      <c r="YT4" s="117">
        <v>-4066</v>
      </c>
      <c r="YU4" s="117">
        <v>23507</v>
      </c>
      <c r="YV4" s="117">
        <v>11140</v>
      </c>
      <c r="YW4" s="117">
        <v>1808</v>
      </c>
      <c r="YX4" s="117">
        <v>0</v>
      </c>
      <c r="YY4" s="117">
        <v>15</v>
      </c>
      <c r="YZ4" s="117">
        <v>0</v>
      </c>
      <c r="ZA4" s="117">
        <v>0</v>
      </c>
      <c r="ZB4" s="117">
        <v>0</v>
      </c>
      <c r="ZC4" s="117">
        <v>0</v>
      </c>
      <c r="ZD4" s="117">
        <v>15</v>
      </c>
      <c r="ZE4" s="117">
        <v>0</v>
      </c>
      <c r="ZF4" s="117">
        <v>6208</v>
      </c>
      <c r="ZG4" s="117">
        <v>7644</v>
      </c>
      <c r="ZH4" s="117">
        <v>0</v>
      </c>
      <c r="ZI4" s="117">
        <v>0</v>
      </c>
      <c r="ZJ4" s="117">
        <v>104</v>
      </c>
      <c r="ZK4" s="117">
        <v>0</v>
      </c>
      <c r="ZL4" s="117">
        <v>0</v>
      </c>
      <c r="ZM4" s="117">
        <v>0</v>
      </c>
      <c r="ZN4" s="117">
        <v>0</v>
      </c>
      <c r="ZO4" s="117">
        <v>0</v>
      </c>
      <c r="ZP4" s="117">
        <v>597</v>
      </c>
      <c r="ZQ4" s="117">
        <v>1435</v>
      </c>
      <c r="ZR4" s="117">
        <v>0</v>
      </c>
      <c r="ZS4" s="117">
        <v>719</v>
      </c>
      <c r="ZT4" s="117">
        <v>12723</v>
      </c>
      <c r="ZU4" s="117">
        <v>468631</v>
      </c>
      <c r="ZV4" s="117">
        <v>4608</v>
      </c>
      <c r="ZW4" s="117">
        <v>255261</v>
      </c>
      <c r="ZX4" s="117">
        <v>11.1</v>
      </c>
      <c r="ZY4" s="117">
        <v>547556</v>
      </c>
      <c r="ZZ4" s="117">
        <v>255261</v>
      </c>
      <c r="AAA4" s="117">
        <v>20.9</v>
      </c>
      <c r="AAB4" s="117">
        <v>0</v>
      </c>
      <c r="AAC4" s="117">
        <v>61593</v>
      </c>
      <c r="AAD4" s="117">
        <v>0</v>
      </c>
      <c r="AAE4" s="117">
        <v>0</v>
      </c>
      <c r="AAF4" s="117">
        <v>0</v>
      </c>
      <c r="AAG4" s="117">
        <v>0</v>
      </c>
      <c r="AAH4" s="117">
        <v>0</v>
      </c>
      <c r="AAI4" s="117">
        <v>42405</v>
      </c>
      <c r="AAJ4" s="117">
        <v>0</v>
      </c>
      <c r="AAK4" s="117">
        <v>0</v>
      </c>
      <c r="AAL4" s="117">
        <v>119181</v>
      </c>
      <c r="AAM4" s="117">
        <v>0</v>
      </c>
      <c r="AAN4" s="117">
        <v>2379</v>
      </c>
      <c r="AAO4" s="117">
        <v>0</v>
      </c>
      <c r="AAP4" s="117">
        <v>0</v>
      </c>
      <c r="AAQ4" s="117">
        <v>3722</v>
      </c>
      <c r="AAR4" s="117">
        <v>0</v>
      </c>
      <c r="AAS4" s="117">
        <v>44784</v>
      </c>
      <c r="AAT4" s="117">
        <v>78118</v>
      </c>
      <c r="AAU4" s="117">
        <v>0</v>
      </c>
      <c r="AAV4" s="117">
        <v>122903</v>
      </c>
      <c r="AAW4" s="117">
        <v>8</v>
      </c>
      <c r="AAX4" s="117">
        <v>8</v>
      </c>
      <c r="AAY4" s="117">
        <v>0</v>
      </c>
      <c r="AAZ4" s="117">
        <v>158900</v>
      </c>
      <c r="ABA4" s="117">
        <v>158900</v>
      </c>
      <c r="ABB4" s="117">
        <v>0</v>
      </c>
      <c r="ABC4" s="117">
        <v>18542</v>
      </c>
      <c r="ABD4" s="117">
        <v>18542</v>
      </c>
      <c r="ABE4" s="117">
        <v>0</v>
      </c>
      <c r="ABF4" s="117">
        <v>0</v>
      </c>
      <c r="ABG4" s="117">
        <v>28</v>
      </c>
      <c r="ABH4" s="117">
        <v>776760</v>
      </c>
      <c r="ABI4" s="117">
        <v>74620</v>
      </c>
      <c r="ABJ4" s="117">
        <v>0</v>
      </c>
      <c r="ABK4" s="117">
        <v>0</v>
      </c>
      <c r="ABL4" s="117">
        <v>0</v>
      </c>
      <c r="ABM4" s="117">
        <v>0</v>
      </c>
      <c r="ABN4" s="117">
        <v>0</v>
      </c>
      <c r="ABO4" s="117">
        <v>0</v>
      </c>
      <c r="ABP4" s="117">
        <v>859592</v>
      </c>
      <c r="ABQ4" s="117">
        <v>830520</v>
      </c>
      <c r="ABR4" s="117">
        <v>29072</v>
      </c>
      <c r="ABS4" s="117">
        <v>0</v>
      </c>
      <c r="ABT4" s="117">
        <v>686009</v>
      </c>
      <c r="ABU4" s="117">
        <v>172187</v>
      </c>
      <c r="ABV4" s="117">
        <v>513822</v>
      </c>
      <c r="ABW4" s="117">
        <v>1723051</v>
      </c>
      <c r="ABX4" s="117">
        <v>0</v>
      </c>
      <c r="ABY4" s="117">
        <v>0</v>
      </c>
      <c r="ABZ4" s="117">
        <v>0</v>
      </c>
      <c r="ACA4" s="117">
        <v>0</v>
      </c>
      <c r="ACB4" s="117">
        <v>561</v>
      </c>
      <c r="ACC4" t="s">
        <v>2384</v>
      </c>
      <c r="ACD4" t="s">
        <v>2384</v>
      </c>
      <c r="ACE4" s="117">
        <v>592</v>
      </c>
      <c r="ACF4" t="s">
        <v>2384</v>
      </c>
      <c r="ACG4" t="s">
        <v>2384</v>
      </c>
      <c r="ACH4" s="117">
        <v>31</v>
      </c>
      <c r="ACI4" t="s">
        <v>2384</v>
      </c>
      <c r="ACJ4" t="s">
        <v>2384</v>
      </c>
      <c r="ACK4" s="117">
        <v>0</v>
      </c>
      <c r="ACL4" t="s">
        <v>2388</v>
      </c>
      <c r="ACM4" t="s">
        <v>2384</v>
      </c>
      <c r="ACN4" s="117">
        <v>0</v>
      </c>
      <c r="ACO4" t="s">
        <v>2388</v>
      </c>
      <c r="ACP4" t="s">
        <v>2384</v>
      </c>
      <c r="ACQ4" s="117">
        <v>0</v>
      </c>
      <c r="ACR4" t="s">
        <v>2384</v>
      </c>
      <c r="ACS4" t="s">
        <v>2384</v>
      </c>
      <c r="ACT4" s="117">
        <v>0</v>
      </c>
      <c r="ACU4" t="s">
        <v>2384</v>
      </c>
      <c r="ACV4" t="s">
        <v>2384</v>
      </c>
      <c r="ACW4" s="117">
        <v>4247674</v>
      </c>
      <c r="ACX4" s="117">
        <v>584516</v>
      </c>
      <c r="ACY4" s="117">
        <v>2588544</v>
      </c>
      <c r="ACZ4" s="117">
        <v>1074612</v>
      </c>
      <c r="ADA4" s="117">
        <v>8969709</v>
      </c>
      <c r="ADB4" s="117">
        <v>6261835</v>
      </c>
      <c r="ADC4" s="117">
        <v>1060398</v>
      </c>
      <c r="ADD4" s="117">
        <v>1647475</v>
      </c>
      <c r="ADE4" s="117">
        <v>11976444</v>
      </c>
      <c r="ADF4" s="117">
        <v>8419171</v>
      </c>
      <c r="ADG4" s="117">
        <v>903431</v>
      </c>
      <c r="ADH4" s="117">
        <v>2653841</v>
      </c>
    </row>
  </sheetData>
  <sheetProtection algorithmName="SHA-512" hashValue="AzgbJYvTLHDJXXNSJPYCT2BHdFhEa1vzmlKQW+tlPIK4t06gcdQwti/aBcfcZOp23YujhUUKIje2Xl1bYych4g==" saltValue="TkLWzxk3kFtV5jh1tXlx3Q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2"/>
  </sheetPr>
  <dimension ref="A1:F50"/>
  <sheetViews>
    <sheetView showGridLines="0" topLeftCell="C1" zoomScaleNormal="100" workbookViewId="0">
      <selection activeCell="G14" sqref="G14"/>
    </sheetView>
  </sheetViews>
  <sheetFormatPr defaultColWidth="11.42578125" defaultRowHeight="15"/>
  <cols>
    <col min="1" max="1" width="12.85546875" hidden="1" customWidth="1"/>
    <col min="2" max="2" width="38" hidden="1" customWidth="1"/>
    <col min="3" max="3" width="3.85546875" customWidth="1"/>
    <col min="4" max="4" width="46.140625" customWidth="1"/>
    <col min="5" max="5" width="15.7109375" customWidth="1"/>
    <col min="6" max="6" width="11" customWidth="1"/>
  </cols>
  <sheetData>
    <row r="1" spans="1:6">
      <c r="A1" s="46"/>
      <c r="B1" s="46"/>
      <c r="C1" s="131" t="s">
        <v>1180</v>
      </c>
      <c r="D1" s="131"/>
      <c r="E1" s="131"/>
      <c r="F1" s="47"/>
    </row>
    <row r="2" spans="1:6">
      <c r="A2" s="48"/>
      <c r="B2" s="48"/>
      <c r="C2" s="43"/>
    </row>
    <row r="3" spans="1:6" ht="23.25" customHeight="1">
      <c r="C3" s="137" t="s">
        <v>939</v>
      </c>
      <c r="D3" s="138"/>
      <c r="E3" s="139"/>
    </row>
    <row r="4" spans="1:6">
      <c r="A4" s="28" t="s">
        <v>31</v>
      </c>
      <c r="B4" s="20" t="s">
        <v>471</v>
      </c>
      <c r="C4" s="35"/>
      <c r="D4" s="3"/>
      <c r="E4" s="36" t="s">
        <v>940</v>
      </c>
    </row>
    <row r="5" spans="1:6">
      <c r="A5" s="28"/>
      <c r="B5" s="20"/>
      <c r="C5" s="44"/>
      <c r="D5" s="37"/>
      <c r="E5" s="36"/>
    </row>
    <row r="6" spans="1:6">
      <c r="A6" s="22" t="s">
        <v>476</v>
      </c>
      <c r="B6" s="21" t="str">
        <f>"NoNt_"&amp;A6&amp;"_"&amp;$B$4</f>
        <v>NoNt_Kg_NT</v>
      </c>
      <c r="C6" s="38" t="s">
        <v>0</v>
      </c>
      <c r="D6" s="18" t="s">
        <v>474</v>
      </c>
      <c r="E6" s="26">
        <f>INDEX(sektorData,MATCH("123",SektorGrp,0),MATCH(B6,SektorVar,0))</f>
        <v>384922483</v>
      </c>
    </row>
    <row r="7" spans="1:6">
      <c r="A7" s="22" t="s">
        <v>475</v>
      </c>
      <c r="B7" s="21" t="str">
        <f>"NoNt_"&amp;A7&amp;"_"&amp;$B$4</f>
        <v>NoNt_RiTot_NT</v>
      </c>
      <c r="C7" s="45" t="s">
        <v>1</v>
      </c>
      <c r="D7" s="18" t="s">
        <v>938</v>
      </c>
      <c r="E7" s="26">
        <f>INDEX(sektorData,MATCH("123",SektorGrp,0),MATCH(B7,SektorVar,0))</f>
        <v>1449889231</v>
      </c>
    </row>
    <row r="8" spans="1:6">
      <c r="A8" s="22"/>
      <c r="B8" s="21" t="s">
        <v>941</v>
      </c>
      <c r="C8" s="45" t="s">
        <v>2</v>
      </c>
      <c r="D8" s="18" t="s">
        <v>470</v>
      </c>
      <c r="E8" s="39">
        <f>100*E6/E7</f>
        <v>26.548406234765668</v>
      </c>
    </row>
    <row r="9" spans="1:6">
      <c r="A9" s="48"/>
      <c r="B9" s="48"/>
      <c r="C9" s="40"/>
      <c r="D9" s="40"/>
      <c r="E9" s="48"/>
    </row>
    <row r="10" spans="1:6">
      <c r="A10" s="48"/>
      <c r="B10" s="48"/>
      <c r="E10" s="48"/>
    </row>
    <row r="11" spans="1:6">
      <c r="A11" s="48"/>
      <c r="B11" s="48"/>
      <c r="C11" s="43"/>
    </row>
    <row r="12" spans="1:6">
      <c r="A12" s="48"/>
      <c r="B12" s="48"/>
      <c r="C12" s="48"/>
    </row>
    <row r="13" spans="1:6">
      <c r="A13" s="48"/>
      <c r="B13" s="41"/>
      <c r="C13" s="48"/>
    </row>
    <row r="14" spans="1:6">
      <c r="A14" s="48"/>
      <c r="B14" s="48"/>
      <c r="C14" s="43"/>
    </row>
    <row r="15" spans="1:6">
      <c r="A15" s="48"/>
      <c r="B15" s="48"/>
      <c r="C15" s="43"/>
    </row>
    <row r="16" spans="1:6">
      <c r="A16" s="48"/>
      <c r="B16" s="48"/>
      <c r="C16" s="43"/>
    </row>
    <row r="17" spans="1:3">
      <c r="A17" s="48"/>
      <c r="B17" s="48"/>
      <c r="C17" s="43"/>
    </row>
    <row r="18" spans="1:3">
      <c r="A18" s="48"/>
      <c r="B18" s="48"/>
      <c r="C18" s="43"/>
    </row>
    <row r="19" spans="1:3">
      <c r="A19" s="48"/>
      <c r="B19" s="48"/>
      <c r="C19" s="48"/>
    </row>
    <row r="20" spans="1:3">
      <c r="A20" s="48"/>
      <c r="B20" s="41"/>
      <c r="C20" s="48"/>
    </row>
    <row r="21" spans="1:3">
      <c r="A21" s="48"/>
      <c r="B21" s="48"/>
      <c r="C21" s="1"/>
    </row>
    <row r="22" spans="1:3">
      <c r="A22" s="48"/>
      <c r="B22" s="48"/>
      <c r="C22" s="43"/>
    </row>
    <row r="23" spans="1:3">
      <c r="A23" s="48"/>
      <c r="B23" s="48"/>
      <c r="C23" s="43"/>
    </row>
    <row r="24" spans="1:3">
      <c r="A24" s="48"/>
      <c r="B24" s="48"/>
      <c r="C24" s="43"/>
    </row>
    <row r="25" spans="1:3">
      <c r="A25" s="48"/>
      <c r="B25" s="48"/>
      <c r="C25" s="43"/>
    </row>
    <row r="26" spans="1:3">
      <c r="A26" s="48"/>
      <c r="B26" s="48"/>
      <c r="C26" s="43"/>
    </row>
    <row r="27" spans="1:3">
      <c r="A27" s="48"/>
      <c r="B27" s="48"/>
      <c r="C27" s="43"/>
    </row>
    <row r="28" spans="1:3">
      <c r="A28" s="48"/>
      <c r="B28" s="48"/>
      <c r="C28" s="43"/>
    </row>
    <row r="29" spans="1:3">
      <c r="A29" s="48"/>
      <c r="B29" s="48"/>
      <c r="C29" s="43"/>
    </row>
    <row r="30" spans="1:3">
      <c r="A30" s="48"/>
      <c r="B30" s="48"/>
      <c r="C30" s="43"/>
    </row>
    <row r="31" spans="1:3">
      <c r="A31" s="48"/>
      <c r="B31" s="48"/>
      <c r="C31" s="43"/>
    </row>
    <row r="32" spans="1:3">
      <c r="A32" s="48"/>
      <c r="B32" s="48"/>
      <c r="C32" s="43"/>
    </row>
    <row r="33" spans="1:3">
      <c r="A33" s="48"/>
      <c r="B33" s="48"/>
      <c r="C33" s="48"/>
    </row>
    <row r="34" spans="1:3">
      <c r="A34" s="48"/>
      <c r="B34" s="41"/>
      <c r="C34" s="48"/>
    </row>
    <row r="35" spans="1:3">
      <c r="A35" s="48"/>
      <c r="B35" s="48"/>
      <c r="C35" s="43"/>
    </row>
    <row r="36" spans="1:3">
      <c r="A36" s="48"/>
      <c r="B36" s="48"/>
      <c r="C36" s="43"/>
    </row>
    <row r="37" spans="1:3">
      <c r="A37" s="48"/>
      <c r="B37" s="48"/>
      <c r="C37" s="43"/>
    </row>
    <row r="38" spans="1:3">
      <c r="A38" s="1"/>
      <c r="B38" s="42"/>
      <c r="C38" s="1"/>
    </row>
    <row r="39" spans="1:3">
      <c r="A39" s="1"/>
      <c r="B39" s="42"/>
      <c r="C39" s="43"/>
    </row>
    <row r="40" spans="1:3">
      <c r="B40" s="28"/>
    </row>
    <row r="49" spans="1:3">
      <c r="A49" s="136"/>
      <c r="B49" s="136"/>
      <c r="C49" s="136"/>
    </row>
    <row r="50" spans="1:3">
      <c r="A50" s="136"/>
      <c r="B50" s="136"/>
      <c r="C50" s="136"/>
    </row>
  </sheetData>
  <sheetProtection algorithmName="SHA-512" hashValue="9HEAJKBX+aZO7a9OyScXbXPWoOvOU8W/RA18IyUenEONmK1XUDSa9wIyaUBDEu+2IRI/3+gomjDeI5S6bihsjg==" saltValue="7bX459h8yn30AOyqfm4zig==" spinCount="100000" sheet="1" objects="1" scenarios="1"/>
  <mergeCells count="4">
    <mergeCell ref="A49:C49"/>
    <mergeCell ref="A50:C50"/>
    <mergeCell ref="C1:E1"/>
    <mergeCell ref="C3:E3"/>
  </mergeCells>
  <hyperlinks>
    <hyperlink ref="C1:D1" location="Indholdsfortegnelse!A1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/>
  <headerFooter scaleWithDoc="0" alignWithMargins="0">
    <oddHeader>&amp;C&amp;G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2"/>
    <pageSetUpPr fitToPage="1"/>
  </sheetPr>
  <dimension ref="A1:E21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6.42578125" hidden="1" customWidth="1"/>
    <col min="3" max="3" width="4.7109375" customWidth="1"/>
    <col min="4" max="4" width="68.28515625" customWidth="1"/>
    <col min="5" max="5" width="16.140625" customWidth="1"/>
    <col min="6" max="6" width="9.140625" customWidth="1"/>
  </cols>
  <sheetData>
    <row r="1" spans="1:5">
      <c r="C1" s="131" t="s">
        <v>1180</v>
      </c>
      <c r="D1" s="131"/>
      <c r="E1" s="131"/>
    </row>
    <row r="3" spans="1:5" ht="23.25" customHeight="1">
      <c r="C3" s="130" t="s">
        <v>942</v>
      </c>
      <c r="D3" s="130"/>
      <c r="E3" s="130"/>
    </row>
    <row r="4" spans="1:5" ht="25.5" customHeight="1">
      <c r="A4" s="28" t="s">
        <v>31</v>
      </c>
      <c r="B4" s="20" t="s">
        <v>432</v>
      </c>
      <c r="C4" s="49"/>
      <c r="D4" s="3"/>
      <c r="E4" s="31" t="s">
        <v>778</v>
      </c>
    </row>
    <row r="5" spans="1:5">
      <c r="A5" s="28"/>
      <c r="B5" s="20"/>
      <c r="C5" s="49"/>
      <c r="D5" s="50" t="s">
        <v>416</v>
      </c>
      <c r="E5" s="31"/>
    </row>
    <row r="6" spans="1:5">
      <c r="A6" s="22" t="s">
        <v>433</v>
      </c>
      <c r="B6" s="21" t="str">
        <f>"NoEf_"&amp;A6&amp;"_"&amp;$B$4</f>
        <v>NoEf_EvFg_Evf</v>
      </c>
      <c r="C6" s="49" t="s">
        <v>418</v>
      </c>
      <c r="D6" s="49" t="s">
        <v>421</v>
      </c>
      <c r="E6" s="26">
        <f>INDEX(sektorData,MATCH("123",SektorGrp,0),MATCH(B6,SektorVar,0))</f>
        <v>53586769</v>
      </c>
    </row>
    <row r="7" spans="1:5">
      <c r="A7" s="22" t="s">
        <v>434</v>
      </c>
      <c r="B7" s="21" t="str">
        <f t="shared" ref="B7:B16" si="0">"NoEf_"&amp;A7&amp;"_"&amp;$B$4</f>
        <v>NoEf_EvTR_Evf</v>
      </c>
      <c r="C7" s="49" t="s">
        <v>417</v>
      </c>
      <c r="D7" s="49" t="s">
        <v>422</v>
      </c>
      <c r="E7" s="26">
        <f>INDEX(sektorData,MATCH("123",SektorGrp,0),MATCH(B7,SektorVar,0))</f>
        <v>74214758</v>
      </c>
    </row>
    <row r="8" spans="1:5">
      <c r="A8" s="22" t="s">
        <v>435</v>
      </c>
      <c r="B8" s="21" t="str">
        <f t="shared" si="0"/>
        <v>NoEf_EvTK_Evf</v>
      </c>
      <c r="C8" s="49" t="s">
        <v>419</v>
      </c>
      <c r="D8" s="49" t="s">
        <v>423</v>
      </c>
      <c r="E8" s="26">
        <f>INDEX(sektorData,MATCH("123",SektorGrp,0),MATCH(B8,SektorVar,0))</f>
        <v>23253969</v>
      </c>
    </row>
    <row r="9" spans="1:5">
      <c r="A9" s="22" t="s">
        <v>436</v>
      </c>
      <c r="B9" s="21" t="str">
        <f t="shared" si="0"/>
        <v>NoEf_EvX_Evf</v>
      </c>
      <c r="C9" s="49" t="s">
        <v>420</v>
      </c>
      <c r="D9" s="49" t="s">
        <v>424</v>
      </c>
      <c r="E9" s="26">
        <f>INDEX(sektorData,MATCH("123",SektorGrp,0),MATCH(B9,SektorVar,0))</f>
        <v>95784526</v>
      </c>
    </row>
    <row r="10" spans="1:5">
      <c r="A10" s="22" t="s">
        <v>437</v>
      </c>
      <c r="B10" s="21" t="str">
        <f t="shared" si="0"/>
        <v>NoEf_EvTot_Evf</v>
      </c>
      <c r="C10" s="49"/>
      <c r="D10" s="50" t="s">
        <v>214</v>
      </c>
      <c r="E10" s="26">
        <f>INDEX(sektorData,MATCH("123",SektorGrp,0),MATCH(B10,SektorVar,0))</f>
        <v>246840020</v>
      </c>
    </row>
    <row r="11" spans="1:5">
      <c r="A11" s="31"/>
      <c r="B11" s="21"/>
      <c r="C11" s="49"/>
      <c r="D11" s="49"/>
      <c r="E11" s="32"/>
    </row>
    <row r="12" spans="1:5">
      <c r="A12" s="31"/>
      <c r="B12" s="21"/>
      <c r="C12" s="49"/>
      <c r="D12" s="50" t="s">
        <v>425</v>
      </c>
      <c r="E12" s="32"/>
    </row>
    <row r="13" spans="1:5">
      <c r="A13" s="22" t="s">
        <v>438</v>
      </c>
      <c r="B13" s="21" t="str">
        <f t="shared" si="0"/>
        <v>NoEf_XFAuk_Evf</v>
      </c>
      <c r="C13" s="49" t="s">
        <v>426</v>
      </c>
      <c r="D13" s="49" t="s">
        <v>429</v>
      </c>
      <c r="E13" s="26">
        <f>INDEX(sektorData,MATCH("123",SektorGrp,0),MATCH(B13,SektorVar,0))</f>
        <v>244907643</v>
      </c>
    </row>
    <row r="14" spans="1:5">
      <c r="A14" s="22" t="s">
        <v>439</v>
      </c>
      <c r="B14" s="21" t="str">
        <f t="shared" si="0"/>
        <v>NoEf_XFAust_Evf</v>
      </c>
      <c r="C14" s="49" t="s">
        <v>427</v>
      </c>
      <c r="D14" s="49" t="s">
        <v>430</v>
      </c>
      <c r="E14" s="26">
        <f>INDEX(sektorData,MATCH("123",SektorGrp,0),MATCH(B14,SektorVar,0))</f>
        <v>0</v>
      </c>
    </row>
    <row r="15" spans="1:5">
      <c r="A15" s="22" t="s">
        <v>440</v>
      </c>
      <c r="B15" s="21" t="str">
        <f t="shared" si="0"/>
        <v>NoEf_XFAX_Evf</v>
      </c>
      <c r="C15" s="49" t="s">
        <v>428</v>
      </c>
      <c r="D15" s="49" t="s">
        <v>431</v>
      </c>
      <c r="E15" s="26">
        <f>INDEX(sektorData,MATCH("123",SektorGrp,0),MATCH(B15,SektorVar,0))</f>
        <v>5390639</v>
      </c>
    </row>
    <row r="16" spans="1:5">
      <c r="A16" s="22" t="s">
        <v>441</v>
      </c>
      <c r="B16" s="21" t="str">
        <f t="shared" si="0"/>
        <v>NoEf_XFATot_Evf</v>
      </c>
      <c r="C16" s="49"/>
      <c r="D16" s="50" t="s">
        <v>214</v>
      </c>
      <c r="E16" s="26">
        <f>INDEX(sektorData,MATCH("123",SektorGrp,0),MATCH(B16,SektorVar,0))</f>
        <v>250298304</v>
      </c>
    </row>
    <row r="17" spans="3:5">
      <c r="C17" s="51"/>
      <c r="D17" s="52"/>
      <c r="E17" s="53"/>
    </row>
    <row r="18" spans="3:5">
      <c r="C18" s="51"/>
      <c r="D18" s="51"/>
      <c r="E18" s="43"/>
    </row>
    <row r="19" spans="3:5">
      <c r="C19" s="51"/>
      <c r="D19" s="51"/>
      <c r="E19" s="43"/>
    </row>
    <row r="20" spans="3:5">
      <c r="C20" s="51"/>
      <c r="D20" s="51"/>
      <c r="E20" s="43"/>
    </row>
    <row r="21" spans="3:5">
      <c r="C21" s="51"/>
      <c r="D21" s="51"/>
      <c r="E21" s="43"/>
    </row>
  </sheetData>
  <sheetProtection algorithmName="SHA-512" hashValue="DHEABXAIJLZcCkLIPsCoETqRdsFEQkpRtrVWdMPAclECd7Rq7fk2z82Cru+zY4NhBSg8RXmLpxbqjs8NBwpNMw==" saltValue="lh8VMBMEadaJFP+g3ZEr7g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/>
  <headerFooter scaleWithDoc="0" alignWithMargins="0">
    <oddHeader>&amp;C&amp;G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2"/>
    <pageSetUpPr fitToPage="1"/>
  </sheetPr>
  <dimension ref="A1:G98"/>
  <sheetViews>
    <sheetView showGridLines="0" topLeftCell="D34" zoomScaleNormal="100" workbookViewId="0">
      <selection sqref="A1:C1048576"/>
    </sheetView>
  </sheetViews>
  <sheetFormatPr defaultColWidth="11.42578125" defaultRowHeight="15"/>
  <cols>
    <col min="1" max="1" width="12.85546875" hidden="1" customWidth="1"/>
    <col min="2" max="2" width="19.7109375" hidden="1" customWidth="1"/>
    <col min="3" max="3" width="16.42578125" hidden="1" customWidth="1"/>
    <col min="4" max="4" width="4.85546875" customWidth="1"/>
    <col min="5" max="5" width="88" customWidth="1"/>
    <col min="6" max="6" width="13.140625" customWidth="1"/>
    <col min="7" max="7" width="11.85546875" customWidth="1"/>
    <col min="8" max="8" width="9.140625" customWidth="1"/>
    <col min="9" max="10" width="0" hidden="1" customWidth="1"/>
  </cols>
  <sheetData>
    <row r="1" spans="1:7">
      <c r="D1" s="131" t="s">
        <v>1180</v>
      </c>
      <c r="E1" s="131"/>
      <c r="F1" s="131"/>
    </row>
    <row r="3" spans="1:7" ht="23.25" customHeight="1">
      <c r="D3" s="140" t="s">
        <v>943</v>
      </c>
      <c r="E3" s="141"/>
      <c r="F3" s="55"/>
      <c r="G3" s="56"/>
    </row>
    <row r="4" spans="1:7" ht="38.25" customHeight="1">
      <c r="A4" s="27" t="s">
        <v>31</v>
      </c>
      <c r="B4" s="57" t="s">
        <v>228</v>
      </c>
      <c r="C4" s="43"/>
      <c r="D4" s="45"/>
      <c r="E4" s="18"/>
      <c r="F4" s="31" t="s">
        <v>852</v>
      </c>
      <c r="G4" s="58"/>
    </row>
    <row r="5" spans="1:7">
      <c r="D5" s="59" t="s">
        <v>0</v>
      </c>
      <c r="E5" s="19" t="s">
        <v>14</v>
      </c>
      <c r="F5" s="54"/>
      <c r="G5" s="60"/>
    </row>
    <row r="6" spans="1:7">
      <c r="A6" s="20" t="s">
        <v>229</v>
      </c>
      <c r="B6" s="21" t="str">
        <f>"NoRe_"&amp;$B$4&amp;"_"&amp;A6</f>
        <v>NoRe_nry_RIkc</v>
      </c>
      <c r="D6" s="45"/>
      <c r="E6" s="61" t="s">
        <v>46</v>
      </c>
      <c r="F6" s="26">
        <f>INDEX(sektorData,MATCH("123",SektorGrp,0),MATCH(B6,SektorVar,0))</f>
        <v>18023971</v>
      </c>
      <c r="G6" s="58"/>
    </row>
    <row r="7" spans="1:7">
      <c r="A7" s="20" t="s">
        <v>230</v>
      </c>
      <c r="B7" s="21" t="str">
        <f t="shared" ref="B7:B70" si="0">"NoRe_"&amp;$B$4&amp;"_"&amp;A7</f>
        <v>NoRe_nry_RIut</v>
      </c>
      <c r="D7" s="45"/>
      <c r="E7" s="18" t="s">
        <v>185</v>
      </c>
      <c r="F7" s="26">
        <f>INDEX(sektorData,MATCH("123",SektorGrp,0),MATCH(B7,SektorVar,0))</f>
        <v>83999646</v>
      </c>
      <c r="G7" s="58"/>
    </row>
    <row r="8" spans="1:7">
      <c r="A8" s="20" t="s">
        <v>231</v>
      </c>
      <c r="B8" s="21" t="str">
        <f t="shared" si="0"/>
        <v>NoRe_nry_RIb</v>
      </c>
      <c r="D8" s="45"/>
      <c r="E8" s="18" t="s">
        <v>186</v>
      </c>
      <c r="F8" s="26">
        <f>INDEX(sektorData,MATCH("123",SektorGrp,0),MATCH(B8,SektorVar,0))</f>
        <v>0</v>
      </c>
      <c r="G8" s="58"/>
    </row>
    <row r="9" spans="1:7">
      <c r="A9" s="20" t="s">
        <v>232</v>
      </c>
      <c r="B9" s="21" t="str">
        <f t="shared" si="0"/>
        <v>NoRe_nry_RIo</v>
      </c>
      <c r="D9" s="45"/>
      <c r="E9" s="18" t="s">
        <v>187</v>
      </c>
      <c r="F9" s="26">
        <f>INDEX(sektorData,MATCH("123",SektorGrp,0),MATCH(B9,SektorVar,0))</f>
        <v>14523972</v>
      </c>
      <c r="G9" s="58"/>
    </row>
    <row r="10" spans="1:7">
      <c r="A10" s="20" t="s">
        <v>235</v>
      </c>
      <c r="B10" s="21" t="str">
        <f t="shared" si="0"/>
        <v>NoRe_nry_RITot</v>
      </c>
      <c r="D10" s="45"/>
      <c r="E10" s="19" t="s">
        <v>188</v>
      </c>
      <c r="F10" s="26">
        <f>INDEX(sektorData,MATCH("123",SektorGrp,0),MATCH(B10,SektorVar,0))</f>
        <v>-1405149</v>
      </c>
      <c r="G10" s="60"/>
    </row>
    <row r="11" spans="1:7">
      <c r="A11" s="20"/>
      <c r="B11" s="21"/>
      <c r="D11" s="45"/>
      <c r="E11" s="18"/>
      <c r="F11" s="32"/>
      <c r="G11" s="58"/>
    </row>
    <row r="12" spans="1:7">
      <c r="A12" s="20"/>
      <c r="B12" s="21"/>
      <c r="D12" s="45"/>
      <c r="E12" s="19" t="s">
        <v>443</v>
      </c>
      <c r="F12" s="32"/>
      <c r="G12" s="60"/>
    </row>
    <row r="13" spans="1:7">
      <c r="A13" s="20" t="s">
        <v>248</v>
      </c>
      <c r="B13" s="21" t="str">
        <f t="shared" si="0"/>
        <v>NoRe_nry_Hvk</v>
      </c>
      <c r="D13" s="45"/>
      <c r="E13" s="18" t="s">
        <v>926</v>
      </c>
      <c r="F13" s="26">
        <f t="shared" ref="F13:F19" si="1">INDEX(sektorData,MATCH("123",SektorGrp,0),MATCH(B13,SektorVar,0))</f>
        <v>6047181</v>
      </c>
      <c r="G13" s="58"/>
    </row>
    <row r="14" spans="1:7">
      <c r="A14" s="20" t="s">
        <v>250</v>
      </c>
      <c r="B14" s="21" t="str">
        <f t="shared" si="0"/>
        <v>NoRe_nry_Hrek</v>
      </c>
      <c r="D14" s="45"/>
      <c r="E14" s="18" t="s">
        <v>927</v>
      </c>
      <c r="F14" s="26">
        <f t="shared" si="1"/>
        <v>-6668950</v>
      </c>
      <c r="G14" s="58"/>
    </row>
    <row r="15" spans="1:7">
      <c r="A15" s="20" t="s">
        <v>233</v>
      </c>
      <c r="B15" s="21" t="str">
        <f t="shared" si="0"/>
        <v>NoRe_nry_Hak</v>
      </c>
      <c r="D15" s="45"/>
      <c r="E15" s="18" t="s">
        <v>928</v>
      </c>
      <c r="F15" s="26">
        <f t="shared" si="1"/>
        <v>716116</v>
      </c>
      <c r="G15" s="58"/>
    </row>
    <row r="16" spans="1:7">
      <c r="A16" s="20" t="s">
        <v>249</v>
      </c>
      <c r="B16" s="21" t="str">
        <f t="shared" si="0"/>
        <v>NoRe_nry_Hrk</v>
      </c>
      <c r="D16" s="45"/>
      <c r="E16" s="18" t="s">
        <v>929</v>
      </c>
      <c r="F16" s="26">
        <f t="shared" si="1"/>
        <v>0</v>
      </c>
      <c r="G16" s="58"/>
    </row>
    <row r="17" spans="1:7">
      <c r="A17" s="20" t="s">
        <v>251</v>
      </c>
      <c r="B17" s="21" t="str">
        <f t="shared" si="0"/>
        <v>NoRe_nry_Hank</v>
      </c>
      <c r="D17" s="45"/>
      <c r="E17" s="18" t="s">
        <v>930</v>
      </c>
      <c r="F17" s="26">
        <f t="shared" si="1"/>
        <v>-1499494</v>
      </c>
      <c r="G17" s="58"/>
    </row>
    <row r="18" spans="1:7">
      <c r="A18" s="20" t="s">
        <v>252</v>
      </c>
      <c r="B18" s="21" t="str">
        <f t="shared" si="0"/>
        <v>NoRe_nry_Hxr</v>
      </c>
      <c r="D18" s="45"/>
      <c r="E18" s="18" t="s">
        <v>189</v>
      </c>
      <c r="F18" s="26">
        <f t="shared" si="1"/>
        <v>696077</v>
      </c>
      <c r="G18" s="58"/>
    </row>
    <row r="19" spans="1:7">
      <c r="A19" s="20" t="s">
        <v>234</v>
      </c>
      <c r="B19" s="21" t="str">
        <f t="shared" si="0"/>
        <v>NoRe_nry_HTot</v>
      </c>
      <c r="D19" s="45"/>
      <c r="E19" s="19" t="s">
        <v>190</v>
      </c>
      <c r="F19" s="26">
        <f t="shared" si="1"/>
        <v>115838525</v>
      </c>
      <c r="G19" s="60"/>
    </row>
    <row r="20" spans="1:7">
      <c r="A20" s="20"/>
      <c r="B20" s="21"/>
      <c r="D20" s="45"/>
      <c r="E20" s="18"/>
      <c r="F20" s="32"/>
      <c r="G20" s="58"/>
    </row>
    <row r="21" spans="1:7">
      <c r="A21" s="20"/>
      <c r="B21" s="21"/>
      <c r="D21" s="45"/>
      <c r="E21" s="19" t="s">
        <v>859</v>
      </c>
      <c r="F21" s="32"/>
      <c r="G21" s="60"/>
    </row>
    <row r="22" spans="1:7">
      <c r="A22" s="20" t="s">
        <v>236</v>
      </c>
      <c r="B22" s="21" t="str">
        <f t="shared" si="0"/>
        <v>NoRe_nry_KTkc</v>
      </c>
      <c r="D22" s="45"/>
      <c r="E22" s="18" t="s">
        <v>46</v>
      </c>
      <c r="F22" s="26">
        <f>INDEX(sektorData,MATCH("123",SektorGrp,0),MATCH(B22,SektorVar,0))</f>
        <v>3430740</v>
      </c>
      <c r="G22" s="58"/>
    </row>
    <row r="23" spans="1:7">
      <c r="A23" s="20" t="s">
        <v>237</v>
      </c>
      <c r="B23" s="21" t="str">
        <f t="shared" si="0"/>
        <v>NoRe_nry_KTut</v>
      </c>
      <c r="D23" s="45"/>
      <c r="E23" s="18" t="s">
        <v>185</v>
      </c>
      <c r="F23" s="26">
        <f>INDEX(sektorData,MATCH("123",SektorGrp,0),MATCH(B23,SektorVar,0))</f>
        <v>9628628</v>
      </c>
      <c r="G23" s="58"/>
    </row>
    <row r="24" spans="1:7">
      <c r="A24" s="20"/>
      <c r="B24" s="21" t="str">
        <f t="shared" si="0"/>
        <v>NoRe_nry_</v>
      </c>
      <c r="D24" s="45"/>
      <c r="E24" s="18"/>
      <c r="F24" s="32"/>
      <c r="G24" s="58"/>
    </row>
    <row r="25" spans="1:7">
      <c r="A25" s="20"/>
      <c r="B25" s="21" t="str">
        <f t="shared" si="0"/>
        <v>NoRe_nry_</v>
      </c>
      <c r="D25" s="59" t="s">
        <v>1</v>
      </c>
      <c r="E25" s="19" t="s">
        <v>860</v>
      </c>
      <c r="F25" s="32"/>
      <c r="G25" s="60"/>
    </row>
    <row r="26" spans="1:7">
      <c r="A26" s="20" t="s">
        <v>238</v>
      </c>
      <c r="B26" s="21" t="str">
        <f t="shared" si="0"/>
        <v>NoRe_nry_RUkc</v>
      </c>
      <c r="D26" s="45"/>
      <c r="E26" s="18" t="s">
        <v>191</v>
      </c>
      <c r="F26" s="26">
        <f t="shared" ref="F26:F33" si="2">INDEX(sektorData,MATCH("123",SektorGrp,0),MATCH(B26,SektorVar,0))</f>
        <v>8193551</v>
      </c>
      <c r="G26" s="58"/>
    </row>
    <row r="27" spans="1:7">
      <c r="A27" s="20" t="s">
        <v>239</v>
      </c>
      <c r="B27" s="21" t="str">
        <f t="shared" si="0"/>
        <v>NoRe_nry_RUig</v>
      </c>
      <c r="D27" s="45"/>
      <c r="E27" s="18" t="s">
        <v>69</v>
      </c>
      <c r="F27" s="26">
        <f t="shared" si="2"/>
        <v>33833854</v>
      </c>
      <c r="G27" s="58"/>
    </row>
    <row r="28" spans="1:7">
      <c r="A28" s="20" t="s">
        <v>240</v>
      </c>
      <c r="B28" s="21" t="str">
        <f t="shared" si="0"/>
        <v>NoRe_nry_RUuo</v>
      </c>
      <c r="D28" s="62"/>
      <c r="E28" s="63" t="s">
        <v>192</v>
      </c>
      <c r="F28" s="26">
        <f t="shared" si="2"/>
        <v>12218477</v>
      </c>
      <c r="G28" s="58"/>
    </row>
    <row r="29" spans="1:7">
      <c r="A29" s="20" t="s">
        <v>242</v>
      </c>
      <c r="B29" s="21" t="str">
        <f t="shared" si="0"/>
        <v>NoRe_nry_RUur</v>
      </c>
      <c r="D29" s="64"/>
      <c r="E29" s="64" t="s">
        <v>193</v>
      </c>
      <c r="F29" s="26">
        <f t="shared" si="2"/>
        <v>0</v>
      </c>
      <c r="G29" s="58"/>
    </row>
    <row r="30" spans="1:7">
      <c r="A30" s="20" t="s">
        <v>241</v>
      </c>
      <c r="B30" s="21" t="str">
        <f t="shared" si="0"/>
        <v>NoRe_nry_RUek</v>
      </c>
      <c r="D30" s="18"/>
      <c r="E30" s="18" t="s">
        <v>85</v>
      </c>
      <c r="F30" s="26">
        <f t="shared" si="2"/>
        <v>2340040</v>
      </c>
      <c r="G30" s="58"/>
    </row>
    <row r="31" spans="1:7">
      <c r="A31" s="20" t="s">
        <v>243</v>
      </c>
      <c r="B31" s="21" t="str">
        <f t="shared" si="0"/>
        <v>NoRe_nry_RUg</v>
      </c>
      <c r="D31" s="18"/>
      <c r="E31" s="18" t="s">
        <v>194</v>
      </c>
      <c r="F31" s="26">
        <f t="shared" si="2"/>
        <v>0</v>
      </c>
      <c r="G31" s="58"/>
    </row>
    <row r="32" spans="1:7">
      <c r="A32" s="20" t="s">
        <v>244</v>
      </c>
      <c r="B32" s="21" t="str">
        <f t="shared" si="0"/>
        <v>NoRe_nry_RUx</v>
      </c>
      <c r="D32" s="18"/>
      <c r="E32" s="18" t="s">
        <v>195</v>
      </c>
      <c r="F32" s="26">
        <f t="shared" si="2"/>
        <v>1466097</v>
      </c>
      <c r="G32" s="58"/>
    </row>
    <row r="33" spans="1:7">
      <c r="A33" s="20" t="s">
        <v>245</v>
      </c>
      <c r="B33" s="21" t="str">
        <f t="shared" si="0"/>
        <v>NoRe_nry_RUTot</v>
      </c>
      <c r="D33" s="18"/>
      <c r="E33" s="19" t="s">
        <v>196</v>
      </c>
      <c r="F33" s="26">
        <f t="shared" si="2"/>
        <v>58052020</v>
      </c>
      <c r="G33" s="60"/>
    </row>
    <row r="34" spans="1:7">
      <c r="A34" s="20"/>
      <c r="B34" s="21" t="str">
        <f t="shared" si="0"/>
        <v>NoRe_nry_</v>
      </c>
      <c r="D34" s="18"/>
      <c r="E34" s="18"/>
      <c r="F34" s="32"/>
      <c r="G34" s="58"/>
    </row>
    <row r="35" spans="1:7">
      <c r="A35" s="20"/>
      <c r="B35" s="21" t="str">
        <f t="shared" si="0"/>
        <v>NoRe_nry_</v>
      </c>
      <c r="D35" s="18"/>
      <c r="E35" s="19" t="s">
        <v>861</v>
      </c>
      <c r="F35" s="32"/>
      <c r="G35" s="60"/>
    </row>
    <row r="36" spans="1:7">
      <c r="A36" s="20" t="s">
        <v>246</v>
      </c>
      <c r="B36" s="21" t="str">
        <f t="shared" si="0"/>
        <v>NoRe_nry_STkc</v>
      </c>
      <c r="D36" s="18"/>
      <c r="E36" s="18" t="s">
        <v>191</v>
      </c>
      <c r="F36" s="26">
        <f>INDEX(sektorData,MATCH("123",SektorGrp,0),MATCH(B36,SektorVar,0))</f>
        <v>5134244</v>
      </c>
      <c r="G36" s="58"/>
    </row>
    <row r="37" spans="1:7">
      <c r="A37" s="20" t="s">
        <v>247</v>
      </c>
      <c r="B37" s="21" t="str">
        <f t="shared" si="0"/>
        <v>NoRe_nry_STig</v>
      </c>
      <c r="D37" s="18"/>
      <c r="E37" s="18" t="s">
        <v>69</v>
      </c>
      <c r="F37" s="26">
        <f>INDEX(sektorData,MATCH("123",SektorGrp,0),MATCH(B37,SektorVar,0))</f>
        <v>4275035</v>
      </c>
      <c r="G37" s="58"/>
    </row>
    <row r="38" spans="1:7">
      <c r="A38" s="20"/>
      <c r="B38" s="21" t="str">
        <f t="shared" si="0"/>
        <v>NoRe_nry_</v>
      </c>
      <c r="D38" s="18"/>
      <c r="E38" s="18"/>
      <c r="F38" s="32"/>
      <c r="G38" s="58"/>
    </row>
    <row r="39" spans="1:7">
      <c r="A39" s="20"/>
      <c r="B39" s="21" t="str">
        <f t="shared" si="0"/>
        <v>NoRe_nry_</v>
      </c>
      <c r="D39" s="19" t="s">
        <v>3</v>
      </c>
      <c r="E39" s="19" t="s">
        <v>862</v>
      </c>
      <c r="F39" s="32"/>
      <c r="G39" s="60"/>
    </row>
    <row r="40" spans="1:7">
      <c r="A40" s="20" t="s">
        <v>253</v>
      </c>
      <c r="B40" s="21" t="str">
        <f t="shared" si="0"/>
        <v>NoRe_nry_GPvd</v>
      </c>
      <c r="D40" s="18"/>
      <c r="E40" s="18" t="s">
        <v>197</v>
      </c>
      <c r="F40" s="26">
        <f t="shared" ref="F40:F45" si="3">INDEX(sektorData,MATCH("123",SektorGrp,0),MATCH(B40,SektorVar,0))</f>
        <v>13560488</v>
      </c>
      <c r="G40" s="58"/>
    </row>
    <row r="41" spans="1:7">
      <c r="A41" s="20" t="s">
        <v>254</v>
      </c>
      <c r="B41" s="21" t="str">
        <f t="shared" si="0"/>
        <v>NoRe_nry_GPb</v>
      </c>
      <c r="D41" s="18"/>
      <c r="E41" s="18" t="s">
        <v>198</v>
      </c>
      <c r="F41" s="26">
        <f t="shared" si="3"/>
        <v>4670952</v>
      </c>
      <c r="G41" s="58"/>
    </row>
    <row r="42" spans="1:7">
      <c r="A42" s="20" t="s">
        <v>901</v>
      </c>
      <c r="B42" s="21" t="str">
        <f t="shared" si="0"/>
        <v>NoRe_nry_GPl</v>
      </c>
      <c r="D42" s="18"/>
      <c r="E42" s="18" t="s">
        <v>199</v>
      </c>
      <c r="F42" s="26">
        <f t="shared" si="3"/>
        <v>4331602</v>
      </c>
      <c r="G42" s="58"/>
    </row>
    <row r="43" spans="1:7">
      <c r="A43" s="20" t="s">
        <v>255</v>
      </c>
      <c r="B43" s="21" t="str">
        <f t="shared" si="0"/>
        <v>NoRe_nry_GPg</v>
      </c>
      <c r="D43" s="18"/>
      <c r="E43" s="18" t="s">
        <v>200</v>
      </c>
      <c r="F43" s="26">
        <f t="shared" si="3"/>
        <v>2971070</v>
      </c>
      <c r="G43" s="58"/>
    </row>
    <row r="44" spans="1:7">
      <c r="A44" s="20" t="s">
        <v>256</v>
      </c>
      <c r="B44" s="21" t="str">
        <f t="shared" si="0"/>
        <v>NoRe_nry_GPx</v>
      </c>
      <c r="D44" s="18"/>
      <c r="E44" s="18" t="s">
        <v>201</v>
      </c>
      <c r="F44" s="26">
        <f t="shared" si="3"/>
        <v>7562475</v>
      </c>
      <c r="G44" s="58"/>
    </row>
    <row r="45" spans="1:7">
      <c r="A45" s="20" t="s">
        <v>257</v>
      </c>
      <c r="B45" s="21" t="str">
        <f t="shared" si="0"/>
        <v>NoRe_nry_GPTot</v>
      </c>
      <c r="D45" s="18"/>
      <c r="E45" s="19" t="s">
        <v>202</v>
      </c>
      <c r="F45" s="26">
        <f t="shared" si="3"/>
        <v>33096582</v>
      </c>
      <c r="G45" s="60"/>
    </row>
    <row r="46" spans="1:7">
      <c r="A46" s="20"/>
      <c r="B46" s="21" t="str">
        <f t="shared" si="0"/>
        <v>NoRe_nry_</v>
      </c>
      <c r="D46" s="18"/>
      <c r="E46" s="18"/>
      <c r="F46" s="32"/>
      <c r="G46" s="58"/>
    </row>
    <row r="47" spans="1:7">
      <c r="A47" s="20"/>
      <c r="B47" s="21" t="str">
        <f t="shared" si="0"/>
        <v>NoRe_nry_</v>
      </c>
      <c r="D47" s="19" t="s">
        <v>5</v>
      </c>
      <c r="E47" s="19" t="s">
        <v>21</v>
      </c>
      <c r="F47" s="32"/>
      <c r="G47" s="60"/>
    </row>
    <row r="48" spans="1:7">
      <c r="A48" s="20" t="s">
        <v>258</v>
      </c>
      <c r="B48" s="21" t="str">
        <f t="shared" si="0"/>
        <v>NoRe_nry_KUr</v>
      </c>
      <c r="D48" s="18"/>
      <c r="E48" s="18" t="s">
        <v>203</v>
      </c>
      <c r="F48" s="26">
        <f t="shared" ref="F48:F60" si="4">INDEX(sektorData,MATCH("123",SektorGrp,0),MATCH(B48,SektorVar,0))</f>
        <v>0</v>
      </c>
      <c r="G48" s="58"/>
    </row>
    <row r="49" spans="1:7">
      <c r="A49" s="20" t="s">
        <v>259</v>
      </c>
      <c r="B49" s="21" t="str">
        <f t="shared" si="0"/>
        <v>NoRe_nry_KUut</v>
      </c>
      <c r="D49" s="18"/>
      <c r="E49" s="18" t="s">
        <v>204</v>
      </c>
      <c r="F49" s="26">
        <f t="shared" si="4"/>
        <v>-1132805</v>
      </c>
      <c r="G49" s="58"/>
    </row>
    <row r="50" spans="1:7">
      <c r="A50" s="20" t="s">
        <v>260</v>
      </c>
      <c r="B50" s="21" t="str">
        <f t="shared" si="0"/>
        <v>NoRe_nry_KUo</v>
      </c>
      <c r="D50" s="18"/>
      <c r="E50" s="18" t="s">
        <v>187</v>
      </c>
      <c r="F50" s="26">
        <f t="shared" si="4"/>
        <v>6827015</v>
      </c>
      <c r="G50" s="58"/>
    </row>
    <row r="51" spans="1:7">
      <c r="A51" s="20" t="s">
        <v>261</v>
      </c>
      <c r="B51" s="21" t="str">
        <f t="shared" si="0"/>
        <v>NoRe_nry_KUak</v>
      </c>
      <c r="D51" s="18"/>
      <c r="E51" s="18" t="s">
        <v>51</v>
      </c>
      <c r="F51" s="26">
        <f t="shared" si="4"/>
        <v>3395129</v>
      </c>
      <c r="G51" s="58"/>
    </row>
    <row r="52" spans="1:7">
      <c r="A52" s="20" t="s">
        <v>262</v>
      </c>
      <c r="B52" s="21" t="str">
        <f t="shared" si="0"/>
        <v>NoRe_nry_KUi</v>
      </c>
      <c r="D52" s="18"/>
      <c r="E52" s="18" t="s">
        <v>57</v>
      </c>
      <c r="F52" s="26">
        <f t="shared" si="4"/>
        <v>23508</v>
      </c>
      <c r="G52" s="58"/>
    </row>
    <row r="53" spans="1:7">
      <c r="A53" s="20" t="s">
        <v>263</v>
      </c>
      <c r="B53" s="21" t="str">
        <f t="shared" si="0"/>
        <v>NoRe_nry_KUv</v>
      </c>
      <c r="D53" s="18"/>
      <c r="E53" s="18" t="s">
        <v>205</v>
      </c>
      <c r="F53" s="26">
        <f t="shared" si="4"/>
        <v>2437853</v>
      </c>
      <c r="G53" s="58"/>
    </row>
    <row r="54" spans="1:7">
      <c r="A54" s="20" t="s">
        <v>264</v>
      </c>
      <c r="B54" s="21" t="str">
        <f t="shared" si="0"/>
        <v>NoRe_nry_KUfi</v>
      </c>
      <c r="D54" s="18"/>
      <c r="E54" s="18" t="s">
        <v>206</v>
      </c>
      <c r="F54" s="26">
        <f t="shared" si="4"/>
        <v>9813626</v>
      </c>
      <c r="G54" s="58"/>
    </row>
    <row r="55" spans="1:7">
      <c r="A55" s="20" t="s">
        <v>265</v>
      </c>
      <c r="B55" s="21" t="str">
        <f t="shared" si="0"/>
        <v>NoRe_nry_KUatp</v>
      </c>
      <c r="D55" s="18"/>
      <c r="E55" s="18" t="s">
        <v>54</v>
      </c>
      <c r="F55" s="26">
        <f t="shared" si="4"/>
        <v>10662154</v>
      </c>
      <c r="G55" s="58"/>
    </row>
    <row r="56" spans="1:7">
      <c r="A56" s="20" t="s">
        <v>266</v>
      </c>
      <c r="B56" s="21" t="str">
        <f t="shared" si="0"/>
        <v>NoRe_nry_KUip</v>
      </c>
      <c r="D56" s="18"/>
      <c r="E56" s="18" t="s">
        <v>70</v>
      </c>
      <c r="F56" s="26">
        <f t="shared" si="4"/>
        <v>-10662154</v>
      </c>
      <c r="G56" s="58"/>
    </row>
    <row r="57" spans="1:7">
      <c r="A57" s="20" t="s">
        <v>267</v>
      </c>
      <c r="B57" s="21" t="str">
        <f t="shared" si="0"/>
        <v>NoRe_nry_KUxa</v>
      </c>
      <c r="D57" s="18"/>
      <c r="E57" s="18" t="s">
        <v>207</v>
      </c>
      <c r="F57" s="26">
        <f t="shared" si="4"/>
        <v>2626</v>
      </c>
      <c r="G57" s="58"/>
    </row>
    <row r="58" spans="1:7">
      <c r="A58" s="20" t="s">
        <v>268</v>
      </c>
      <c r="B58" s="21" t="str">
        <f t="shared" si="0"/>
        <v>NoRe_nry_KUuo</v>
      </c>
      <c r="D58" s="18"/>
      <c r="E58" s="18" t="s">
        <v>192</v>
      </c>
      <c r="F58" s="26">
        <f t="shared" si="4"/>
        <v>-9085836</v>
      </c>
      <c r="G58" s="58"/>
    </row>
    <row r="59" spans="1:7">
      <c r="A59" s="20" t="s">
        <v>269</v>
      </c>
      <c r="B59" s="21" t="str">
        <f t="shared" si="0"/>
        <v>NoRe_nry_KUxp</v>
      </c>
      <c r="D59" s="18"/>
      <c r="E59" s="18" t="s">
        <v>208</v>
      </c>
      <c r="F59" s="26">
        <f t="shared" si="4"/>
        <v>-98603</v>
      </c>
      <c r="G59" s="58"/>
    </row>
    <row r="60" spans="1:7">
      <c r="A60" s="20" t="s">
        <v>270</v>
      </c>
      <c r="B60" s="21" t="str">
        <f t="shared" si="0"/>
        <v>NoRe_nry_KUTot</v>
      </c>
      <c r="D60" s="18"/>
      <c r="E60" s="19" t="s">
        <v>209</v>
      </c>
      <c r="F60" s="26">
        <f t="shared" si="4"/>
        <v>12182514</v>
      </c>
      <c r="G60" s="60"/>
    </row>
    <row r="61" spans="1:7">
      <c r="A61" s="20"/>
      <c r="B61" s="21" t="str">
        <f t="shared" si="0"/>
        <v>NoRe_nry_</v>
      </c>
      <c r="D61" s="18"/>
      <c r="E61" s="18"/>
      <c r="F61" s="32"/>
      <c r="G61" s="58"/>
    </row>
    <row r="62" spans="1:7">
      <c r="A62" s="20"/>
      <c r="B62" s="21" t="str">
        <f t="shared" si="0"/>
        <v>NoRe_nry_</v>
      </c>
      <c r="D62" s="19" t="s">
        <v>7</v>
      </c>
      <c r="E62" s="19" t="s">
        <v>23</v>
      </c>
      <c r="F62" s="32"/>
      <c r="G62" s="60"/>
    </row>
    <row r="63" spans="1:7">
      <c r="A63" s="20"/>
      <c r="B63" s="21" t="str">
        <f t="shared" si="0"/>
        <v>NoRe_nry_</v>
      </c>
      <c r="D63" s="18"/>
      <c r="E63" s="19" t="s">
        <v>210</v>
      </c>
      <c r="F63" s="32"/>
      <c r="G63" s="60"/>
    </row>
    <row r="64" spans="1:7">
      <c r="A64" s="20" t="s">
        <v>271</v>
      </c>
      <c r="B64" s="21" t="str">
        <f t="shared" si="0"/>
        <v>NoRe_nry_UPAd</v>
      </c>
      <c r="D64" s="18"/>
      <c r="E64" s="18" t="s">
        <v>211</v>
      </c>
      <c r="F64" s="26">
        <f>INDEX(sektorData,MATCH("123",SektorGrp,0),MATCH(B64,SektorVar,0))</f>
        <v>484719</v>
      </c>
      <c r="G64" s="58"/>
    </row>
    <row r="65" spans="1:7">
      <c r="A65" s="20" t="s">
        <v>272</v>
      </c>
      <c r="B65" s="21" t="str">
        <f t="shared" si="0"/>
        <v>NoRe_nry_UPAb</v>
      </c>
      <c r="D65" s="18"/>
      <c r="E65" s="18" t="s">
        <v>212</v>
      </c>
      <c r="F65" s="26">
        <f>INDEX(sektorData,MATCH("123",SektorGrp,0),MATCH(B65,SektorVar,0))</f>
        <v>108905</v>
      </c>
      <c r="G65" s="58"/>
    </row>
    <row r="66" spans="1:7">
      <c r="A66" s="20" t="s">
        <v>273</v>
      </c>
      <c r="B66" s="21" t="str">
        <f t="shared" si="0"/>
        <v>NoRe_nry_UPAsrl</v>
      </c>
      <c r="D66" s="18"/>
      <c r="E66" s="18" t="s">
        <v>213</v>
      </c>
      <c r="F66" s="26">
        <f>INDEX(sektorData,MATCH("123",SektorGrp,0),MATCH(B66,SektorVar,0))</f>
        <v>11309</v>
      </c>
      <c r="G66" s="58"/>
    </row>
    <row r="67" spans="1:7">
      <c r="A67" s="20" t="s">
        <v>279</v>
      </c>
      <c r="B67" s="21" t="str">
        <f t="shared" si="0"/>
        <v>NoRe_nry_UPATotD</v>
      </c>
      <c r="D67" s="18"/>
      <c r="E67" s="19" t="s">
        <v>214</v>
      </c>
      <c r="F67" s="26">
        <f>INDEX(sektorData,MATCH("123",SektorGrp,0),MATCH(B67,SektorVar,0))</f>
        <v>604933</v>
      </c>
      <c r="G67" s="60"/>
    </row>
    <row r="68" spans="1:7">
      <c r="A68" s="20"/>
      <c r="B68" s="21" t="str">
        <f t="shared" si="0"/>
        <v>NoRe_nry_</v>
      </c>
      <c r="D68" s="18"/>
      <c r="E68" s="18"/>
      <c r="F68" s="32"/>
      <c r="G68" s="58"/>
    </row>
    <row r="69" spans="1:7">
      <c r="A69" s="20"/>
      <c r="B69" s="21" t="str">
        <f t="shared" si="0"/>
        <v>NoRe_nry_</v>
      </c>
      <c r="D69" s="18"/>
      <c r="E69" s="19" t="s">
        <v>863</v>
      </c>
      <c r="F69" s="32"/>
      <c r="G69" s="60"/>
    </row>
    <row r="70" spans="1:7">
      <c r="A70" s="20" t="s">
        <v>275</v>
      </c>
      <c r="B70" s="21" t="str">
        <f t="shared" si="0"/>
        <v>NoRe_nry_UPAl</v>
      </c>
      <c r="D70" s="18"/>
      <c r="E70" s="18" t="s">
        <v>215</v>
      </c>
      <c r="F70" s="26">
        <f t="shared" ref="F70:F75" si="5">INDEX(sektorData,MATCH("123",SektorGrp,0),MATCH(B70,SektorVar,0))</f>
        <v>23772698</v>
      </c>
      <c r="G70" s="58"/>
    </row>
    <row r="71" spans="1:7">
      <c r="A71" s="20" t="s">
        <v>276</v>
      </c>
      <c r="B71" s="21" t="str">
        <f t="shared" ref="B71:B87" si="6">"NoRe_"&amp;$B$4&amp;"_"&amp;A71</f>
        <v>NoRe_nry_UPAp</v>
      </c>
      <c r="D71" s="18"/>
      <c r="E71" s="18" t="s">
        <v>216</v>
      </c>
      <c r="F71" s="26">
        <f t="shared" si="5"/>
        <v>2751638</v>
      </c>
      <c r="G71" s="58"/>
    </row>
    <row r="72" spans="1:7">
      <c r="A72" s="20" t="s">
        <v>277</v>
      </c>
      <c r="B72" s="21" t="str">
        <f t="shared" si="6"/>
        <v>NoRe_nry_UPAuss</v>
      </c>
      <c r="D72" s="18"/>
      <c r="E72" s="18" t="s">
        <v>217</v>
      </c>
      <c r="F72" s="26">
        <f t="shared" si="5"/>
        <v>3733803</v>
      </c>
      <c r="G72" s="58"/>
    </row>
    <row r="73" spans="1:7">
      <c r="A73" s="20" t="s">
        <v>274</v>
      </c>
      <c r="B73" s="21" t="str">
        <f t="shared" si="6"/>
        <v>NoRe_nry_UPATot</v>
      </c>
      <c r="D73" s="18"/>
      <c r="E73" s="19" t="s">
        <v>214</v>
      </c>
      <c r="F73" s="26">
        <f t="shared" si="5"/>
        <v>30258142</v>
      </c>
      <c r="G73" s="60"/>
    </row>
    <row r="74" spans="1:7">
      <c r="A74" s="20" t="s">
        <v>278</v>
      </c>
      <c r="B74" s="21" t="str">
        <f t="shared" si="6"/>
        <v>NoRe_nry_UPAX</v>
      </c>
      <c r="D74" s="18"/>
      <c r="E74" s="18" t="s">
        <v>218</v>
      </c>
      <c r="F74" s="26">
        <f t="shared" si="5"/>
        <v>19306570</v>
      </c>
      <c r="G74" s="58"/>
    </row>
    <row r="75" spans="1:7">
      <c r="A75" s="20" t="s">
        <v>280</v>
      </c>
      <c r="B75" s="21" t="str">
        <f t="shared" si="6"/>
        <v>NoRe_nry_UPATotpa</v>
      </c>
      <c r="D75" s="18"/>
      <c r="E75" s="19" t="s">
        <v>219</v>
      </c>
      <c r="F75" s="26">
        <f t="shared" si="5"/>
        <v>50169644</v>
      </c>
      <c r="G75" s="60"/>
    </row>
    <row r="76" spans="1:7">
      <c r="A76" s="20"/>
      <c r="B76" s="21" t="str">
        <f t="shared" si="6"/>
        <v>NoRe_nry_</v>
      </c>
      <c r="D76" s="18"/>
      <c r="E76" s="18"/>
      <c r="F76" s="32"/>
      <c r="G76" s="58"/>
    </row>
    <row r="77" spans="1:7">
      <c r="A77" s="20"/>
      <c r="B77" s="21" t="str">
        <f t="shared" si="6"/>
        <v>NoRe_nry_</v>
      </c>
      <c r="D77" s="19" t="s">
        <v>11</v>
      </c>
      <c r="E77" s="19" t="s">
        <v>27</v>
      </c>
      <c r="F77" s="32"/>
      <c r="G77" s="60"/>
    </row>
    <row r="78" spans="1:7">
      <c r="A78" s="20" t="s">
        <v>281</v>
      </c>
      <c r="B78" s="21" t="str">
        <f t="shared" si="6"/>
        <v>NoRe_nry_RKVa</v>
      </c>
      <c r="D78" s="18"/>
      <c r="E78" s="18" t="s">
        <v>221</v>
      </c>
      <c r="F78" s="26">
        <f>INDEX(sektorData,MATCH("123",SektorGrp,0),MATCH(B78,SektorVar,0))</f>
        <v>-113543</v>
      </c>
      <c r="G78" s="58"/>
    </row>
    <row r="79" spans="1:7">
      <c r="A79" s="20" t="s">
        <v>282</v>
      </c>
      <c r="B79" s="21" t="str">
        <f t="shared" si="6"/>
        <v>NoRe_nry_RKVt</v>
      </c>
      <c r="D79" s="18"/>
      <c r="E79" s="18" t="s">
        <v>220</v>
      </c>
      <c r="F79" s="26">
        <f>INDEX(sektorData,MATCH("123",SektorGrp,0),MATCH(B79,SektorVar,0))</f>
        <v>13306036</v>
      </c>
      <c r="G79" s="58"/>
    </row>
    <row r="80" spans="1:7">
      <c r="A80" s="20" t="s">
        <v>283</v>
      </c>
      <c r="B80" s="21" t="str">
        <f t="shared" si="6"/>
        <v>NoRe_nry_RKVTot</v>
      </c>
      <c r="D80" s="18"/>
      <c r="E80" s="19" t="s">
        <v>222</v>
      </c>
      <c r="F80" s="26">
        <f>INDEX(sektorData,MATCH("123",SektorGrp,0),MATCH(B80,SektorVar,0))</f>
        <v>13192493</v>
      </c>
      <c r="G80" s="60"/>
    </row>
    <row r="81" spans="1:7">
      <c r="A81" s="20"/>
      <c r="B81" s="21" t="str">
        <f t="shared" si="6"/>
        <v>NoRe_nry_</v>
      </c>
      <c r="D81" s="18"/>
      <c r="E81" s="18"/>
      <c r="F81" s="32"/>
      <c r="G81" s="58"/>
    </row>
    <row r="82" spans="1:7">
      <c r="A82" s="20"/>
      <c r="B82" s="21" t="str">
        <f t="shared" si="6"/>
        <v>NoRe_nry_</v>
      </c>
      <c r="D82" s="19" t="s">
        <v>13</v>
      </c>
      <c r="E82" s="19" t="s">
        <v>30</v>
      </c>
      <c r="F82" s="32"/>
      <c r="G82" s="60"/>
    </row>
    <row r="83" spans="1:7">
      <c r="A83" s="20" t="s">
        <v>284</v>
      </c>
      <c r="B83" s="21" t="str">
        <f t="shared" si="6"/>
        <v>NoRe_nry_SKb</v>
      </c>
      <c r="D83" s="18"/>
      <c r="E83" s="18" t="s">
        <v>223</v>
      </c>
      <c r="F83" s="26">
        <f>INDEX(sektorData,MATCH("123",SektorGrp,0),MATCH(B83,SektorVar,0))</f>
        <v>8754778</v>
      </c>
      <c r="G83" s="58"/>
    </row>
    <row r="84" spans="1:7">
      <c r="A84" s="20" t="s">
        <v>285</v>
      </c>
      <c r="B84" s="21" t="str">
        <f t="shared" si="6"/>
        <v>NoRe_nry_SKu</v>
      </c>
      <c r="D84" s="18"/>
      <c r="E84" s="18" t="s">
        <v>224</v>
      </c>
      <c r="F84" s="26">
        <f>INDEX(sektorData,MATCH("123",SektorGrp,0),MATCH(B84,SektorVar,0))</f>
        <v>1996318</v>
      </c>
      <c r="G84" s="58"/>
    </row>
    <row r="85" spans="1:7">
      <c r="A85" s="20" t="s">
        <v>286</v>
      </c>
      <c r="B85" s="21" t="str">
        <f t="shared" si="6"/>
        <v>NoRe_nry_SKe</v>
      </c>
      <c r="D85" s="18"/>
      <c r="E85" s="18" t="s">
        <v>225</v>
      </c>
      <c r="F85" s="26">
        <f>INDEX(sektorData,MATCH("123",SektorGrp,0),MATCH(B85,SektorVar,0))</f>
        <v>-1304742</v>
      </c>
      <c r="G85" s="58"/>
    </row>
    <row r="86" spans="1:7">
      <c r="A86" s="20" t="s">
        <v>287</v>
      </c>
      <c r="B86" s="21" t="str">
        <f t="shared" si="6"/>
        <v>NoRe_nry_SKn</v>
      </c>
      <c r="D86" s="18"/>
      <c r="E86" s="18" t="s">
        <v>226</v>
      </c>
      <c r="F86" s="26">
        <f>INDEX(sektorData,MATCH("123",SektorGrp,0),MATCH(B86,SektorVar,0))</f>
        <v>85</v>
      </c>
      <c r="G86" s="58"/>
    </row>
    <row r="87" spans="1:7">
      <c r="A87" s="20" t="s">
        <v>902</v>
      </c>
      <c r="B87" s="21" t="str">
        <f t="shared" si="6"/>
        <v>NoRe_nry_SKTot</v>
      </c>
      <c r="D87" s="18"/>
      <c r="E87" s="19" t="s">
        <v>227</v>
      </c>
      <c r="F87" s="26">
        <f>INDEX(sektorData,MATCH("123",SektorGrp,0),MATCH(B87,SektorVar,0))</f>
        <v>9446438</v>
      </c>
      <c r="G87" s="60"/>
    </row>
    <row r="89" spans="1:7" ht="51" customHeight="1">
      <c r="A89" s="27" t="s">
        <v>31</v>
      </c>
      <c r="B89" s="33" t="s">
        <v>297</v>
      </c>
      <c r="C89" s="33" t="s">
        <v>298</v>
      </c>
      <c r="D89" s="18"/>
      <c r="E89" s="50"/>
      <c r="F89" s="31" t="s">
        <v>841</v>
      </c>
      <c r="G89" s="31" t="s">
        <v>842</v>
      </c>
    </row>
    <row r="90" spans="1:7">
      <c r="A90" s="27"/>
      <c r="B90" s="65"/>
      <c r="C90" s="65"/>
      <c r="D90" s="18"/>
      <c r="E90" s="50" t="s">
        <v>946</v>
      </c>
      <c r="F90" s="31"/>
      <c r="G90" s="31"/>
    </row>
    <row r="91" spans="1:7">
      <c r="A91" s="20" t="s">
        <v>291</v>
      </c>
      <c r="B91" s="21" t="str">
        <f>"NoRd_"&amp;B$89&amp;"_"&amp;$A91</f>
        <v>NoRd_LY_Di</v>
      </c>
      <c r="C91" s="21" t="str">
        <f>"NoRd_"&amp;C$89&amp;"_"&amp;$A91</f>
        <v>NoRd_SY_Di</v>
      </c>
      <c r="D91" s="18" t="s">
        <v>0</v>
      </c>
      <c r="E91" s="18" t="s">
        <v>211</v>
      </c>
      <c r="F91" s="26">
        <f>INDEX(sektorData,MATCH("123",SektorGrp,0),MATCH(B91,SektorVar,0))</f>
        <v>51009</v>
      </c>
      <c r="G91" s="26">
        <f>INDEX(sektorData,MATCH("123",SektorGrp,0),MATCH(C91,SektorVar,0))</f>
        <v>30022</v>
      </c>
    </row>
    <row r="92" spans="1:7">
      <c r="A92" s="20" t="s">
        <v>292</v>
      </c>
      <c r="B92" s="21" t="str">
        <f t="shared" ref="B92:C95" si="7">"NoRd_"&amp;B$89&amp;"_"&amp;$A92</f>
        <v>NoRd_LY_Be</v>
      </c>
      <c r="C92" s="21" t="str">
        <f t="shared" si="7"/>
        <v>NoRd_SY_Be</v>
      </c>
      <c r="D92" s="18" t="s">
        <v>1</v>
      </c>
      <c r="E92" s="18" t="s">
        <v>212</v>
      </c>
      <c r="F92" s="26">
        <f>INDEX(sektorData,MATCH("123",SektorGrp,0),MATCH(B92,SektorVar,0))</f>
        <v>542095</v>
      </c>
      <c r="G92" s="26">
        <f>INDEX(sektorData,MATCH("123",SektorGrp,0),MATCH(C92,SektorVar,0))</f>
        <v>397370</v>
      </c>
    </row>
    <row r="93" spans="1:7">
      <c r="A93" s="20" t="s">
        <v>293</v>
      </c>
      <c r="B93" s="21" t="str">
        <f t="shared" si="7"/>
        <v>NoRd_LY_Re</v>
      </c>
      <c r="C93" s="21" t="str">
        <f t="shared" si="7"/>
        <v>NoRd_SY_Re</v>
      </c>
      <c r="D93" s="18" t="s">
        <v>2</v>
      </c>
      <c r="E93" s="18" t="s">
        <v>288</v>
      </c>
      <c r="F93" s="26">
        <f>INDEX(sektorData,MATCH("123",SektorGrp,0),MATCH(B93,SektorVar,0))</f>
        <v>1027128</v>
      </c>
      <c r="G93" s="32"/>
    </row>
    <row r="94" spans="1:7">
      <c r="A94" s="20"/>
      <c r="C94" s="21" t="str">
        <f t="shared" si="7"/>
        <v>NoRd_SY_</v>
      </c>
      <c r="D94" s="18"/>
      <c r="E94" s="18"/>
      <c r="F94" s="18"/>
      <c r="G94" s="32"/>
    </row>
    <row r="95" spans="1:7">
      <c r="A95" s="20"/>
      <c r="C95" s="21" t="str">
        <f t="shared" si="7"/>
        <v>NoRd_SY_</v>
      </c>
      <c r="D95" s="18"/>
      <c r="E95" s="19" t="s">
        <v>289</v>
      </c>
      <c r="F95" s="18"/>
      <c r="G95" s="32"/>
    </row>
    <row r="96" spans="1:7" ht="25.5" customHeight="1">
      <c r="A96" s="20" t="s">
        <v>294</v>
      </c>
      <c r="C96" s="21" t="str">
        <f>"NoRd_"&amp;$C$98&amp;"_"&amp;A96</f>
        <v>NoRd_Rev_ReTot</v>
      </c>
      <c r="D96" s="18" t="s">
        <v>3</v>
      </c>
      <c r="E96" s="49" t="s">
        <v>296</v>
      </c>
      <c r="F96" s="18"/>
      <c r="G96" s="26">
        <f>INDEX(sektorData,MATCH("123",SektorGrp,0),MATCH(C96,SektorVar,0))</f>
        <v>99852</v>
      </c>
    </row>
    <row r="97" spans="1:7">
      <c r="A97" s="20" t="s">
        <v>295</v>
      </c>
      <c r="C97" s="21" t="str">
        <f>"NoRd_"&amp;$C$98&amp;"_"&amp;A97</f>
        <v>NoRd_Rev_ReX</v>
      </c>
      <c r="D97" s="18" t="s">
        <v>4</v>
      </c>
      <c r="E97" s="18" t="s">
        <v>290</v>
      </c>
      <c r="F97" s="18"/>
      <c r="G97" s="26">
        <f>INDEX(sektorData,MATCH("123",SektorGrp,0),MATCH(C97,SektorVar,0))</f>
        <v>30761</v>
      </c>
    </row>
    <row r="98" spans="1:7">
      <c r="C98" s="33" t="s">
        <v>840</v>
      </c>
    </row>
  </sheetData>
  <sheetProtection algorithmName="SHA-512" hashValue="WD2XVdkwQ1vjvImkMi97fu/lC5QUn5y7btAcZFqEoAbQNbsOpIV4A0MmrUhcla3BKdu2XNoZifwW4JnvUWlUdA==" saltValue="RuiqsP4GqpSp8R3tDjLo+A==" spinCount="100000" sheet="1" objects="1" scenarios="1"/>
  <mergeCells count="2">
    <mergeCell ref="D3:E3"/>
    <mergeCell ref="D1:F1"/>
  </mergeCells>
  <hyperlinks>
    <hyperlink ref="D1:E1" location="Indholdsfortegnelse!A1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/>
  <headerFooter scaleWithDoc="0" alignWithMargins="0">
    <oddHeader>&amp;C&amp;G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2"/>
    <pageSetUpPr fitToPage="1"/>
  </sheetPr>
  <dimension ref="A1:G39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6.7109375" hidden="1" customWidth="1"/>
    <col min="3" max="3" width="4" customWidth="1"/>
    <col min="4" max="4" width="4.140625" customWidth="1"/>
    <col min="5" max="5" width="91.28515625" customWidth="1"/>
    <col min="6" max="6" width="16.85546875" customWidth="1"/>
    <col min="7" max="7" width="7.140625" customWidth="1"/>
  </cols>
  <sheetData>
    <row r="1" spans="1:7">
      <c r="C1" s="131" t="s">
        <v>1180</v>
      </c>
      <c r="D1" s="131"/>
      <c r="E1" s="131"/>
    </row>
    <row r="3" spans="1:7" ht="23.25" customHeight="1">
      <c r="C3" s="132" t="s">
        <v>944</v>
      </c>
      <c r="D3" s="133"/>
      <c r="E3" s="134"/>
      <c r="F3" s="66"/>
    </row>
    <row r="4" spans="1:7" ht="25.5" customHeight="1">
      <c r="A4" s="67" t="s">
        <v>31</v>
      </c>
      <c r="B4" s="20" t="s">
        <v>312</v>
      </c>
      <c r="C4" s="18"/>
      <c r="D4" s="18"/>
      <c r="E4" s="18"/>
      <c r="F4" s="31" t="s">
        <v>778</v>
      </c>
    </row>
    <row r="5" spans="1:7">
      <c r="A5" s="22"/>
      <c r="C5" s="19" t="s">
        <v>2</v>
      </c>
      <c r="D5" s="19"/>
      <c r="E5" s="19" t="s">
        <v>46</v>
      </c>
      <c r="F5" s="18"/>
    </row>
    <row r="6" spans="1:7">
      <c r="A6" s="22" t="s">
        <v>313</v>
      </c>
      <c r="B6" s="21" t="str">
        <f>"NoBt_"&amp;A6&amp;"_"&amp;$B$4</f>
        <v>NoBt_TOC_NB</v>
      </c>
      <c r="C6" s="19"/>
      <c r="D6" s="19"/>
      <c r="E6" s="18" t="s">
        <v>299</v>
      </c>
      <c r="F6" s="26">
        <f>INDEX(sektorData,MATCH("123",SektorGrp,0),MATCH(B6,SektorVar,0))</f>
        <v>42938508</v>
      </c>
    </row>
    <row r="7" spans="1:7">
      <c r="A7" s="22" t="s">
        <v>314</v>
      </c>
      <c r="B7" s="21" t="str">
        <f t="shared" ref="B7:B36" si="0">"NoBt_"&amp;A7&amp;"_"&amp;$B$4</f>
        <v>NoBt_TK_NB</v>
      </c>
      <c r="C7" s="19"/>
      <c r="D7" s="19"/>
      <c r="E7" s="18" t="s">
        <v>300</v>
      </c>
      <c r="F7" s="26">
        <f>INDEX(sektorData,MATCH("123",SektorGrp,0),MATCH(B7,SektorVar,0))</f>
        <v>171413698</v>
      </c>
    </row>
    <row r="8" spans="1:7">
      <c r="A8" s="22" t="s">
        <v>315</v>
      </c>
      <c r="B8" s="21" t="str">
        <f t="shared" si="0"/>
        <v>NoBt_TKCTot_NB</v>
      </c>
      <c r="C8" s="19"/>
      <c r="D8" s="19"/>
      <c r="E8" s="19" t="s">
        <v>301</v>
      </c>
      <c r="F8" s="26">
        <f>INDEX(sektorData,MATCH("123",SektorGrp,0),MATCH(B8,SektorVar,0))</f>
        <v>214352205</v>
      </c>
    </row>
    <row r="9" spans="1:7">
      <c r="A9" s="29"/>
      <c r="B9" s="21" t="str">
        <f t="shared" si="0"/>
        <v>NoBt__NB</v>
      </c>
      <c r="C9" s="19"/>
      <c r="D9" s="19"/>
      <c r="E9" s="18"/>
      <c r="F9" s="32"/>
    </row>
    <row r="10" spans="1:7">
      <c r="A10" s="33"/>
      <c r="B10" s="21" t="str">
        <f t="shared" si="0"/>
        <v>NoBt__NB</v>
      </c>
      <c r="C10" s="19"/>
      <c r="D10" s="19"/>
      <c r="E10" s="19" t="s">
        <v>900</v>
      </c>
      <c r="F10" s="32"/>
    </row>
    <row r="11" spans="1:7">
      <c r="A11" s="33" t="s">
        <v>562</v>
      </c>
      <c r="B11" s="21" t="str">
        <f t="shared" si="0"/>
        <v>NoBt_UKr_NB</v>
      </c>
      <c r="C11" s="19"/>
      <c r="D11" s="19"/>
      <c r="E11" s="18" t="s">
        <v>203</v>
      </c>
      <c r="F11" s="26">
        <f t="shared" ref="F11:F16" si="1">INDEX(sektorData,MATCH("123",SektorGrp,0),MATCH(B11,SektorVar,0))</f>
        <v>0</v>
      </c>
    </row>
    <row r="12" spans="1:7">
      <c r="A12" s="33" t="s">
        <v>563</v>
      </c>
      <c r="B12" s="21" t="str">
        <f t="shared" si="0"/>
        <v>NoBt_UKv_NB</v>
      </c>
      <c r="C12" s="19"/>
      <c r="D12" s="19"/>
      <c r="E12" s="18" t="s">
        <v>556</v>
      </c>
      <c r="F12" s="26">
        <f t="shared" si="1"/>
        <v>447148924</v>
      </c>
      <c r="G12" s="68"/>
    </row>
    <row r="13" spans="1:7">
      <c r="A13" s="33" t="s">
        <v>564</v>
      </c>
      <c r="B13" s="21" t="str">
        <f t="shared" si="0"/>
        <v>NoBt_UKf_NB</v>
      </c>
      <c r="C13" s="19"/>
      <c r="D13" s="19"/>
      <c r="E13" s="18" t="s">
        <v>557</v>
      </c>
      <c r="F13" s="26">
        <f t="shared" si="1"/>
        <v>55652184</v>
      </c>
    </row>
    <row r="14" spans="1:7">
      <c r="A14" s="33" t="s">
        <v>565</v>
      </c>
      <c r="B14" s="21" t="str">
        <f t="shared" si="0"/>
        <v>NoBt_UKp_NB</v>
      </c>
      <c r="C14" s="19"/>
      <c r="D14" s="19"/>
      <c r="E14" s="18" t="s">
        <v>558</v>
      </c>
      <c r="F14" s="26">
        <f t="shared" si="1"/>
        <v>1565241</v>
      </c>
    </row>
    <row r="15" spans="1:7">
      <c r="A15" s="33" t="s">
        <v>566</v>
      </c>
      <c r="B15" s="21" t="str">
        <f t="shared" si="0"/>
        <v>NoBt_UKx_NB</v>
      </c>
      <c r="C15" s="19"/>
      <c r="D15" s="19"/>
      <c r="E15" s="18" t="s">
        <v>559</v>
      </c>
      <c r="F15" s="26">
        <f t="shared" si="1"/>
        <v>1162719323</v>
      </c>
    </row>
    <row r="16" spans="1:7">
      <c r="A16" s="33" t="s">
        <v>567</v>
      </c>
      <c r="B16" s="21" t="str">
        <f t="shared" si="0"/>
        <v>NoBt_UKTot_NB</v>
      </c>
      <c r="C16" s="19"/>
      <c r="D16" s="19"/>
      <c r="E16" s="19" t="s">
        <v>894</v>
      </c>
      <c r="F16" s="26">
        <f t="shared" si="1"/>
        <v>1667085670</v>
      </c>
    </row>
    <row r="17" spans="1:6">
      <c r="A17" s="29"/>
      <c r="B17" s="21" t="str">
        <f t="shared" si="0"/>
        <v>NoBt__NB</v>
      </c>
      <c r="C17" s="19"/>
      <c r="D17" s="19"/>
      <c r="E17" s="18"/>
      <c r="F17" s="32"/>
    </row>
    <row r="18" spans="1:6">
      <c r="A18" s="22"/>
      <c r="B18" s="21" t="str">
        <f t="shared" si="0"/>
        <v>NoBt__NB</v>
      </c>
      <c r="C18" s="19"/>
      <c r="D18" s="19"/>
      <c r="E18" s="19" t="s">
        <v>187</v>
      </c>
      <c r="F18" s="32"/>
    </row>
    <row r="19" spans="1:6">
      <c r="A19" s="22" t="s">
        <v>106</v>
      </c>
      <c r="B19" s="21" t="str">
        <f t="shared" si="0"/>
        <v>NoBt_ObD_NB</v>
      </c>
      <c r="C19" s="19"/>
      <c r="D19" s="18" t="s">
        <v>0</v>
      </c>
      <c r="E19" s="18" t="s">
        <v>49</v>
      </c>
      <c r="F19" s="26">
        <f>INDEX(sektorData,MATCH("123",SektorGrp,0),MATCH(B19,SektorVar,0))</f>
        <v>546649198</v>
      </c>
    </row>
    <row r="20" spans="1:6">
      <c r="A20" s="22" t="s">
        <v>316</v>
      </c>
      <c r="B20" s="21" t="str">
        <f t="shared" si="0"/>
        <v>NoBt_ObAK_NB</v>
      </c>
      <c r="C20" s="19"/>
      <c r="D20" s="18" t="s">
        <v>1</v>
      </c>
      <c r="E20" s="18" t="s">
        <v>50</v>
      </c>
      <c r="F20" s="26">
        <f>INDEX(sektorData,MATCH("123",SektorGrp,0),MATCH(B20,SektorVar,0))</f>
        <v>171935420</v>
      </c>
    </row>
    <row r="21" spans="1:6" ht="25.5" customHeight="1">
      <c r="A21" s="22" t="s">
        <v>317</v>
      </c>
      <c r="B21" s="21" t="str">
        <f t="shared" si="0"/>
        <v>NoBt_ObKD_NB</v>
      </c>
      <c r="C21" s="19"/>
      <c r="D21" s="18" t="s">
        <v>2</v>
      </c>
      <c r="E21" s="49" t="s">
        <v>919</v>
      </c>
      <c r="F21" s="26">
        <f>INDEX(sektorData,MATCH("123",SektorGrp,0),MATCH(B21,SektorVar,0))</f>
        <v>-6193757</v>
      </c>
    </row>
    <row r="22" spans="1:6">
      <c r="A22" s="22" t="s">
        <v>318</v>
      </c>
      <c r="B22" s="21" t="str">
        <f t="shared" si="0"/>
        <v>NoBt_ObTot_NB</v>
      </c>
      <c r="C22" s="19" t="s">
        <v>5</v>
      </c>
      <c r="D22" s="19"/>
      <c r="E22" s="19" t="s">
        <v>896</v>
      </c>
      <c r="F22" s="26">
        <f>INDEX(sektorData,MATCH("123",SektorGrp,0),MATCH(B22,SektorVar,0))</f>
        <v>712390861</v>
      </c>
    </row>
    <row r="23" spans="1:6">
      <c r="A23" s="29"/>
      <c r="B23" s="21" t="str">
        <f t="shared" si="0"/>
        <v>NoBt__NB</v>
      </c>
      <c r="C23" s="19"/>
      <c r="D23" s="19"/>
      <c r="E23" s="18"/>
      <c r="F23" s="32"/>
    </row>
    <row r="24" spans="1:6">
      <c r="A24" s="22"/>
      <c r="B24" s="21" t="str">
        <f t="shared" si="0"/>
        <v>NoBt__NB</v>
      </c>
      <c r="C24" s="19" t="s">
        <v>5</v>
      </c>
      <c r="D24" s="19"/>
      <c r="E24" s="19" t="s">
        <v>897</v>
      </c>
      <c r="F24" s="32"/>
    </row>
    <row r="25" spans="1:6">
      <c r="A25" s="22" t="s">
        <v>1570</v>
      </c>
      <c r="B25" s="21" t="str">
        <f t="shared" si="0"/>
        <v>NoBt_ODxRe_NB</v>
      </c>
      <c r="C25" s="19"/>
      <c r="D25" s="19"/>
      <c r="E25" s="18" t="s">
        <v>308</v>
      </c>
      <c r="F25" s="26">
        <f>INDEX(sektorData,MATCH("123",SektorGrp,0),MATCH(B25,SektorVar,0))</f>
        <v>326772649</v>
      </c>
    </row>
    <row r="26" spans="1:6">
      <c r="A26" s="22" t="s">
        <v>319</v>
      </c>
      <c r="B26" s="21" t="str">
        <f t="shared" si="0"/>
        <v>NoBt_ODSt_NB</v>
      </c>
      <c r="C26" s="19"/>
      <c r="D26" s="19"/>
      <c r="E26" s="18" t="s">
        <v>309</v>
      </c>
      <c r="F26" s="26">
        <f>INDEX(sektorData,MATCH("123",SektorGrp,0),MATCH(B26,SektorVar,0))</f>
        <v>153530623</v>
      </c>
    </row>
    <row r="27" spans="1:6">
      <c r="A27" s="22" t="s">
        <v>320</v>
      </c>
      <c r="B27" s="21" t="str">
        <f t="shared" si="0"/>
        <v>NoBt_ODX_NB</v>
      </c>
      <c r="C27" s="19"/>
      <c r="D27" s="19"/>
      <c r="E27" s="18" t="s">
        <v>310</v>
      </c>
      <c r="F27" s="26">
        <f>INDEX(sektorData,MATCH("123",SektorGrp,0),MATCH(B27,SektorVar,0))</f>
        <v>66345930</v>
      </c>
    </row>
    <row r="28" spans="1:6">
      <c r="A28" s="22" t="s">
        <v>321</v>
      </c>
      <c r="B28" s="21" t="str">
        <f t="shared" si="0"/>
        <v>NoBt_ODTot_NB</v>
      </c>
      <c r="C28" s="19"/>
      <c r="D28" s="19"/>
      <c r="E28" s="19" t="s">
        <v>311</v>
      </c>
      <c r="F28" s="26">
        <f>INDEX(sektorData,MATCH("123",SektorGrp,0),MATCH(B28,SektorVar,0))</f>
        <v>546649203</v>
      </c>
    </row>
    <row r="29" spans="1:6">
      <c r="A29" s="29"/>
      <c r="B29" s="21" t="str">
        <f t="shared" si="0"/>
        <v>NoBt__NB</v>
      </c>
      <c r="C29" s="19"/>
      <c r="D29" s="19"/>
      <c r="E29" s="18"/>
      <c r="F29" s="32"/>
    </row>
    <row r="30" spans="1:6">
      <c r="B30" s="21" t="str">
        <f t="shared" si="0"/>
        <v>NoBt__NB</v>
      </c>
      <c r="C30" s="19" t="s">
        <v>7</v>
      </c>
      <c r="D30" s="19"/>
      <c r="E30" s="19" t="s">
        <v>51</v>
      </c>
      <c r="F30" s="32"/>
    </row>
    <row r="31" spans="1:6">
      <c r="A31" s="22" t="s">
        <v>322</v>
      </c>
      <c r="B31" s="21" t="str">
        <f t="shared" si="0"/>
        <v>NoBt_AkOMX_NB</v>
      </c>
      <c r="C31" s="19"/>
      <c r="D31" s="19"/>
      <c r="E31" s="18" t="s">
        <v>302</v>
      </c>
      <c r="F31" s="26">
        <f t="shared" ref="F31:F36" si="2">INDEX(sektorData,MATCH("123",SektorGrp,0),MATCH(B31,SektorVar,0))</f>
        <v>12267753</v>
      </c>
    </row>
    <row r="32" spans="1:6">
      <c r="A32" s="22" t="s">
        <v>323</v>
      </c>
      <c r="B32" s="21" t="str">
        <f t="shared" si="0"/>
        <v>NoBt_AkXB_NB</v>
      </c>
      <c r="C32" s="19"/>
      <c r="D32" s="19"/>
      <c r="E32" s="18" t="s">
        <v>303</v>
      </c>
      <c r="F32" s="26">
        <f t="shared" si="2"/>
        <v>13422269</v>
      </c>
    </row>
    <row r="33" spans="1:6">
      <c r="A33" s="22" t="s">
        <v>324</v>
      </c>
      <c r="B33" s="21" t="str">
        <f t="shared" si="0"/>
        <v>NoBt_AkUD_NB</v>
      </c>
      <c r="C33" s="19"/>
      <c r="D33" s="19"/>
      <c r="E33" s="18" t="s">
        <v>304</v>
      </c>
      <c r="F33" s="26">
        <f t="shared" si="2"/>
        <v>16886070</v>
      </c>
    </row>
    <row r="34" spans="1:6">
      <c r="A34" s="22" t="s">
        <v>325</v>
      </c>
      <c r="B34" s="21" t="str">
        <f t="shared" si="0"/>
        <v>NoBt_AkUK_NB</v>
      </c>
      <c r="C34" s="19"/>
      <c r="D34" s="19"/>
      <c r="E34" s="18" t="s">
        <v>305</v>
      </c>
      <c r="F34" s="26">
        <f t="shared" si="2"/>
        <v>3125</v>
      </c>
    </row>
    <row r="35" spans="1:6">
      <c r="A35" s="22" t="s">
        <v>326</v>
      </c>
      <c r="B35" s="21" t="str">
        <f t="shared" si="0"/>
        <v>NoBt_AkX_NB</v>
      </c>
      <c r="C35" s="19"/>
      <c r="D35" s="19"/>
      <c r="E35" s="18" t="s">
        <v>306</v>
      </c>
      <c r="F35" s="26">
        <f t="shared" si="2"/>
        <v>1754466</v>
      </c>
    </row>
    <row r="36" spans="1:6">
      <c r="A36" s="22" t="s">
        <v>327</v>
      </c>
      <c r="B36" s="21" t="str">
        <f t="shared" si="0"/>
        <v>NoBt_AkTot_NB</v>
      </c>
      <c r="C36" s="19"/>
      <c r="D36" s="19"/>
      <c r="E36" s="19" t="s">
        <v>307</v>
      </c>
      <c r="F36" s="26">
        <f t="shared" si="2"/>
        <v>44333680</v>
      </c>
    </row>
    <row r="37" spans="1:6">
      <c r="C37" s="21"/>
      <c r="D37" s="21"/>
      <c r="E37" s="21"/>
      <c r="F37" s="21"/>
    </row>
    <row r="38" spans="1:6">
      <c r="C38" s="21"/>
      <c r="D38" s="21"/>
    </row>
    <row r="39" spans="1:6">
      <c r="C39" s="21"/>
      <c r="D39" s="21"/>
      <c r="E39" s="21"/>
      <c r="F39" s="28"/>
    </row>
  </sheetData>
  <sheetProtection algorithmName="SHA-512" hashValue="SK36WNoMZ6Vz1w7pQOwMbrNl27NLNTrcekJWJMqXKSTzDHNnfWW2d/gpVQ68niLBhRzh4M2HvP87dy9dHbEUgA==" saltValue="Se53Dd+ulQ0TSlm337V30Q==" spinCount="100000" sheet="1" objects="1" scenarios="1"/>
  <mergeCells count="2">
    <mergeCell ref="C3:E3"/>
    <mergeCell ref="C1:E1"/>
  </mergeCells>
  <hyperlinks>
    <hyperlink ref="C1:D1" location="Indholdsfortegnelse!A1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/>
  <headerFooter scaleWithDoc="0" alignWithMargins="0">
    <oddHeader>&amp;C&amp;G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theme="2"/>
    <pageSetUpPr fitToPage="1"/>
  </sheetPr>
  <dimension ref="A1:J26"/>
  <sheetViews>
    <sheetView showGridLines="0" topLeftCell="E1" zoomScaleNormal="100" workbookViewId="0">
      <selection sqref="A1:D1048576"/>
    </sheetView>
  </sheetViews>
  <sheetFormatPr defaultColWidth="11.42578125" defaultRowHeight="15"/>
  <cols>
    <col min="1" max="1" width="12.85546875" hidden="1" customWidth="1"/>
    <col min="2" max="2" width="16" hidden="1" customWidth="1"/>
    <col min="3" max="3" width="16.5703125" hidden="1" customWidth="1"/>
    <col min="4" max="4" width="15.140625" hidden="1" customWidth="1"/>
    <col min="5" max="5" width="3.28515625" customWidth="1"/>
    <col min="6" max="6" width="4" customWidth="1"/>
    <col min="7" max="7" width="57.7109375" customWidth="1"/>
    <col min="8" max="8" width="14" customWidth="1"/>
    <col min="9" max="9" width="14.140625" customWidth="1"/>
    <col min="10" max="10" width="14.28515625" customWidth="1"/>
    <col min="11" max="11" width="9.140625" customWidth="1"/>
  </cols>
  <sheetData>
    <row r="1" spans="1:10">
      <c r="E1" s="131" t="s">
        <v>1180</v>
      </c>
      <c r="F1" s="131"/>
      <c r="G1" s="131"/>
    </row>
    <row r="2" spans="1:10" ht="13.5" customHeight="1"/>
    <row r="3" spans="1:10" ht="45.75" customHeight="1">
      <c r="E3" s="130" t="s">
        <v>945</v>
      </c>
      <c r="F3" s="130"/>
      <c r="G3" s="130"/>
      <c r="H3" s="130"/>
      <c r="I3" s="130"/>
      <c r="J3" s="130"/>
    </row>
    <row r="4" spans="1:10" ht="38.25" customHeight="1">
      <c r="A4" s="27" t="s">
        <v>31</v>
      </c>
      <c r="B4" s="22" t="s">
        <v>368</v>
      </c>
      <c r="C4" s="22" t="s">
        <v>369</v>
      </c>
      <c r="D4" s="22" t="s">
        <v>370</v>
      </c>
      <c r="E4" s="54"/>
      <c r="F4" s="18"/>
      <c r="G4" s="19"/>
      <c r="H4" s="70" t="s">
        <v>346</v>
      </c>
      <c r="I4" s="31" t="s">
        <v>347</v>
      </c>
      <c r="J4" s="31" t="s">
        <v>348</v>
      </c>
    </row>
    <row r="5" spans="1:10">
      <c r="A5" s="27"/>
      <c r="B5" s="69"/>
      <c r="C5" s="69"/>
      <c r="D5" s="69"/>
      <c r="E5" s="44"/>
      <c r="F5" s="142" t="s">
        <v>328</v>
      </c>
      <c r="G5" s="142"/>
      <c r="H5" s="71"/>
      <c r="I5" s="72"/>
      <c r="J5" s="31"/>
    </row>
    <row r="6" spans="1:10">
      <c r="A6" s="20" t="s">
        <v>354</v>
      </c>
      <c r="B6" s="21" t="str">
        <f>"NoBk_"&amp;B$4&amp;"_"&amp;$A6</f>
        <v>NoBk_TV_SAP</v>
      </c>
      <c r="C6" s="21" t="str">
        <f>"NoBk_"&amp;C$4&amp;"_"&amp;$A6</f>
        <v>NoBk_AV_SAP</v>
      </c>
      <c r="E6" s="73" t="s">
        <v>0</v>
      </c>
      <c r="F6" s="18"/>
      <c r="G6" s="19" t="s">
        <v>333</v>
      </c>
      <c r="H6" s="26">
        <f t="shared" ref="H6:H14" si="0">INDEX(sektorData,MATCH("123",SektorGrp,0),MATCH(B6,SektorVar,0))</f>
        <v>83790302</v>
      </c>
      <c r="I6" s="26">
        <f t="shared" ref="I6:I14" si="1">INDEX(sektorData,MATCH("123",SektorGrp,0),MATCH(C6,SektorVar,0))</f>
        <v>2502239</v>
      </c>
      <c r="J6" s="18"/>
    </row>
    <row r="7" spans="1:10">
      <c r="A7" s="20" t="s">
        <v>355</v>
      </c>
      <c r="B7" s="21" t="str">
        <f t="shared" ref="B7:D26" si="2">"NoBk_"&amp;B$4&amp;"_"&amp;$A7</f>
        <v>NoBk_TV_SAPv</v>
      </c>
      <c r="C7" s="21" t="str">
        <f t="shared" si="2"/>
        <v>NoBk_AV_SAPv</v>
      </c>
      <c r="E7" s="18"/>
      <c r="F7" s="18"/>
      <c r="G7" s="18" t="s">
        <v>329</v>
      </c>
      <c r="H7" s="26">
        <f t="shared" si="0"/>
        <v>-147570</v>
      </c>
      <c r="I7" s="26">
        <f t="shared" si="1"/>
        <v>0</v>
      </c>
      <c r="J7" s="18"/>
    </row>
    <row r="8" spans="1:10">
      <c r="A8" s="20" t="s">
        <v>356</v>
      </c>
      <c r="B8" s="21" t="str">
        <f t="shared" si="2"/>
        <v>NoBk_TV_SAPt</v>
      </c>
      <c r="C8" s="21" t="str">
        <f t="shared" si="2"/>
        <v>NoBk_AV_SAPt</v>
      </c>
      <c r="E8" s="18"/>
      <c r="F8" s="18"/>
      <c r="G8" s="18" t="s">
        <v>330</v>
      </c>
      <c r="H8" s="26">
        <f t="shared" si="0"/>
        <v>277390</v>
      </c>
      <c r="I8" s="26">
        <f t="shared" si="1"/>
        <v>352502</v>
      </c>
      <c r="J8" s="18"/>
    </row>
    <row r="9" spans="1:10">
      <c r="A9" s="20" t="s">
        <v>357</v>
      </c>
      <c r="B9" s="21" t="str">
        <f t="shared" si="2"/>
        <v>NoBk_TV_SAPa</v>
      </c>
      <c r="C9" s="21" t="str">
        <f t="shared" si="2"/>
        <v>NoBk_AV_SAPa</v>
      </c>
      <c r="E9" s="18"/>
      <c r="F9" s="18"/>
      <c r="G9" s="18" t="s">
        <v>331</v>
      </c>
      <c r="H9" s="26">
        <f t="shared" si="0"/>
        <v>199765</v>
      </c>
      <c r="I9" s="26">
        <f t="shared" si="1"/>
        <v>534934</v>
      </c>
      <c r="J9" s="18"/>
    </row>
    <row r="10" spans="1:10">
      <c r="A10" s="20" t="s">
        <v>362</v>
      </c>
      <c r="B10" s="21" t="str">
        <f t="shared" si="2"/>
        <v>NoBk_TV_SAU</v>
      </c>
      <c r="C10" s="21" t="str">
        <f t="shared" si="2"/>
        <v>NoBk_AV_SAU</v>
      </c>
      <c r="E10" s="19" t="s">
        <v>1</v>
      </c>
      <c r="F10" s="18"/>
      <c r="G10" s="19" t="s">
        <v>332</v>
      </c>
      <c r="H10" s="26">
        <f t="shared" si="0"/>
        <v>83720356</v>
      </c>
      <c r="I10" s="26">
        <f t="shared" si="1"/>
        <v>2319807</v>
      </c>
      <c r="J10" s="18"/>
    </row>
    <row r="11" spans="1:10">
      <c r="A11" s="20" t="s">
        <v>349</v>
      </c>
      <c r="B11" s="21" t="str">
        <f t="shared" si="2"/>
        <v>NoBk_TV_ONP</v>
      </c>
      <c r="C11" s="21" t="str">
        <f t="shared" si="2"/>
        <v>NoBk_AV_ONP</v>
      </c>
      <c r="E11" s="19" t="s">
        <v>2</v>
      </c>
      <c r="F11" s="18"/>
      <c r="G11" s="19" t="s">
        <v>334</v>
      </c>
      <c r="H11" s="26">
        <f t="shared" si="0"/>
        <v>47689060</v>
      </c>
      <c r="I11" s="26">
        <f t="shared" si="1"/>
        <v>718681</v>
      </c>
      <c r="J11" s="18"/>
    </row>
    <row r="12" spans="1:10">
      <c r="A12" s="20" t="s">
        <v>350</v>
      </c>
      <c r="B12" s="21" t="str">
        <f t="shared" si="2"/>
        <v>NoBk_TV_ONVr</v>
      </c>
      <c r="C12" s="21" t="str">
        <f t="shared" si="2"/>
        <v>NoBk_AV_ONVr</v>
      </c>
      <c r="E12" s="18"/>
      <c r="F12" s="18" t="s">
        <v>723</v>
      </c>
      <c r="G12" s="18" t="s">
        <v>329</v>
      </c>
      <c r="H12" s="26">
        <f t="shared" si="0"/>
        <v>269956</v>
      </c>
      <c r="I12" s="26">
        <f t="shared" si="1"/>
        <v>0</v>
      </c>
      <c r="J12" s="18"/>
    </row>
    <row r="13" spans="1:10">
      <c r="A13" s="20" t="s">
        <v>358</v>
      </c>
      <c r="B13" s="21" t="str">
        <f t="shared" si="2"/>
        <v>NoBk_TV_ONr</v>
      </c>
      <c r="C13" s="21" t="str">
        <f t="shared" si="2"/>
        <v>NoBk_AV_ONr</v>
      </c>
      <c r="E13" s="18"/>
      <c r="F13" s="18" t="s">
        <v>724</v>
      </c>
      <c r="G13" s="18" t="s">
        <v>335</v>
      </c>
      <c r="H13" s="26">
        <f t="shared" si="0"/>
        <v>13332615</v>
      </c>
      <c r="I13" s="26">
        <f t="shared" si="1"/>
        <v>93437</v>
      </c>
      <c r="J13" s="18"/>
    </row>
    <row r="14" spans="1:10">
      <c r="A14" s="20" t="s">
        <v>352</v>
      </c>
      <c r="B14" s="21" t="str">
        <f t="shared" si="2"/>
        <v>NoBk_TV_ONUd</v>
      </c>
      <c r="C14" s="21" t="str">
        <f t="shared" si="2"/>
        <v>NoBk_AV_ONUd</v>
      </c>
      <c r="E14" s="18"/>
      <c r="F14" s="18" t="s">
        <v>773</v>
      </c>
      <c r="G14" s="18" t="s">
        <v>336</v>
      </c>
      <c r="H14" s="26">
        <f t="shared" si="0"/>
        <v>8052949</v>
      </c>
      <c r="I14" s="26">
        <f t="shared" si="1"/>
        <v>59350</v>
      </c>
      <c r="J14" s="18"/>
    </row>
    <row r="15" spans="1:10">
      <c r="A15" s="20" t="s">
        <v>353</v>
      </c>
      <c r="B15" s="21" t="str">
        <f t="shared" si="2"/>
        <v>NoBk_TV_ONfa</v>
      </c>
      <c r="C15" s="21" t="str">
        <f t="shared" si="2"/>
        <v>NoBk_AV_ONfa</v>
      </c>
      <c r="E15" s="18"/>
      <c r="F15" s="18" t="s">
        <v>774</v>
      </c>
      <c r="G15" s="18" t="s">
        <v>337</v>
      </c>
      <c r="H15" s="18"/>
      <c r="I15" s="26">
        <f>INDEX(sektorData,MATCH("123",SektorGrp,0),MATCH(C15,SektorVar,0))</f>
        <v>0</v>
      </c>
      <c r="J15" s="18"/>
    </row>
    <row r="16" spans="1:10">
      <c r="A16" s="20" t="s">
        <v>359</v>
      </c>
      <c r="B16" s="21" t="str">
        <f t="shared" si="2"/>
        <v>NoBk_TV_ONak</v>
      </c>
      <c r="C16" s="21" t="str">
        <f t="shared" si="2"/>
        <v>NoBk_AV_ONak</v>
      </c>
      <c r="E16" s="18"/>
      <c r="F16" s="18" t="s">
        <v>775</v>
      </c>
      <c r="G16" s="18" t="s">
        <v>338</v>
      </c>
      <c r="H16" s="26">
        <f>INDEX(sektorData,MATCH("123",SektorGrp,0),MATCH(B16,SektorVar,0))</f>
        <v>-3555206</v>
      </c>
      <c r="I16" s="26">
        <f>INDEX(sektorData,MATCH("123",SektorGrp,0),MATCH(C16,SektorVar,0))</f>
        <v>90595</v>
      </c>
      <c r="J16" s="18"/>
    </row>
    <row r="17" spans="1:10">
      <c r="A17" s="20" t="s">
        <v>360</v>
      </c>
      <c r="B17" s="21" t="str">
        <f t="shared" si="2"/>
        <v>NoBk_TV_ONyon</v>
      </c>
      <c r="C17" s="21" t="str">
        <f t="shared" si="2"/>
        <v>NoBk_AV_ONyon</v>
      </c>
      <c r="E17" s="18"/>
      <c r="F17" s="18" t="s">
        <v>776</v>
      </c>
      <c r="G17" s="18" t="s">
        <v>339</v>
      </c>
      <c r="H17" s="18"/>
      <c r="I17" s="26">
        <f>INDEX(sektorData,MATCH("123",SektorGrp,0),MATCH(C17,SektorVar,0))</f>
        <v>4130</v>
      </c>
      <c r="J17" s="18"/>
    </row>
    <row r="18" spans="1:10">
      <c r="A18" s="20" t="s">
        <v>361</v>
      </c>
      <c r="B18" s="21" t="str">
        <f t="shared" si="2"/>
        <v>NoBk_TV_ONton</v>
      </c>
      <c r="C18" s="21" t="str">
        <f t="shared" si="2"/>
        <v>NoBk_AV_ONton</v>
      </c>
      <c r="E18" s="18"/>
      <c r="F18" s="18" t="s">
        <v>777</v>
      </c>
      <c r="G18" s="18" t="s">
        <v>340</v>
      </c>
      <c r="H18" s="26">
        <f t="shared" ref="H18:H24" si="3">INDEX(sektorData,MATCH("123",SektorGrp,0),MATCH(B18,SektorVar,0))</f>
        <v>-77758</v>
      </c>
      <c r="I18" s="26">
        <f>INDEX(sektorData,MATCH("123",SektorGrp,0),MATCH(C18,SektorVar,0))</f>
        <v>-88190</v>
      </c>
      <c r="J18" s="18"/>
    </row>
    <row r="19" spans="1:10">
      <c r="A19" s="20" t="s">
        <v>351</v>
      </c>
      <c r="B19" s="21" t="str">
        <f t="shared" si="2"/>
        <v>NoBk_TV_ONU</v>
      </c>
      <c r="C19" s="21" t="str">
        <f t="shared" si="2"/>
        <v>NoBk_AV_ONU</v>
      </c>
      <c r="E19" s="19" t="s">
        <v>3</v>
      </c>
      <c r="F19" s="18"/>
      <c r="G19" s="19" t="s">
        <v>341</v>
      </c>
      <c r="H19" s="26">
        <f t="shared" si="3"/>
        <v>49761231</v>
      </c>
      <c r="I19" s="26">
        <f>INDEX(sektorData,MATCH("123",SektorGrp,0),MATCH(C19,SektorVar,0))</f>
        <v>935682</v>
      </c>
      <c r="J19" s="18"/>
    </row>
    <row r="20" spans="1:10">
      <c r="A20" s="20" t="s">
        <v>363</v>
      </c>
      <c r="B20" s="21" t="str">
        <f t="shared" si="2"/>
        <v>NoBk_TV_KiM</v>
      </c>
      <c r="C20" s="21" t="str">
        <f t="shared" si="2"/>
        <v>NoBk_AV_KiM</v>
      </c>
      <c r="E20" s="19" t="s">
        <v>4</v>
      </c>
      <c r="F20" s="18"/>
      <c r="G20" s="19" t="s">
        <v>342</v>
      </c>
      <c r="H20" s="26">
        <f t="shared" si="3"/>
        <v>0</v>
      </c>
      <c r="I20" s="18"/>
      <c r="J20" s="18"/>
    </row>
    <row r="21" spans="1:10">
      <c r="A21" s="20" t="s">
        <v>364</v>
      </c>
      <c r="B21" s="21" t="str">
        <f t="shared" si="2"/>
        <v>NoBk_TV_BBU</v>
      </c>
      <c r="C21" s="21" t="str">
        <f t="shared" si="2"/>
        <v>NoBk_AV_BBU</v>
      </c>
      <c r="E21" s="19" t="s">
        <v>5</v>
      </c>
      <c r="F21" s="18"/>
      <c r="G21" s="19" t="s">
        <v>886</v>
      </c>
      <c r="H21" s="26">
        <f t="shared" si="3"/>
        <v>133481586</v>
      </c>
      <c r="I21" s="26">
        <f>INDEX(sektorData,MATCH("123",SektorGrp,0),MATCH(C21,SektorVar,0))</f>
        <v>3255490</v>
      </c>
      <c r="J21" s="18"/>
    </row>
    <row r="22" spans="1:10">
      <c r="A22" s="20" t="s">
        <v>365</v>
      </c>
      <c r="B22" s="21" t="str">
        <f t="shared" si="2"/>
        <v>NoBk_TV_hKre</v>
      </c>
      <c r="C22" s="21" t="str">
        <f t="shared" si="2"/>
        <v>NoBk_AV_hKre</v>
      </c>
      <c r="E22" s="18"/>
      <c r="F22" s="18"/>
      <c r="G22" s="18" t="s">
        <v>344</v>
      </c>
      <c r="H22" s="26">
        <f t="shared" si="3"/>
        <v>96726753</v>
      </c>
      <c r="I22" s="26">
        <f>INDEX(sektorData,MATCH("123",SektorGrp,0),MATCH(C22,SektorVar,0))</f>
        <v>199621</v>
      </c>
      <c r="J22" s="18"/>
    </row>
    <row r="23" spans="1:10">
      <c r="A23" s="20" t="s">
        <v>366</v>
      </c>
      <c r="B23" s="21" t="str">
        <f t="shared" si="2"/>
        <v>NoBk_TV_BVP</v>
      </c>
      <c r="C23" s="21" t="str">
        <f t="shared" si="2"/>
        <v>NoBk_AV_BVP</v>
      </c>
      <c r="E23" s="19" t="s">
        <v>6</v>
      </c>
      <c r="F23" s="18"/>
      <c r="G23" s="19" t="s">
        <v>343</v>
      </c>
      <c r="H23" s="26">
        <f t="shared" si="3"/>
        <v>131363898</v>
      </c>
      <c r="I23" s="26">
        <f>INDEX(sektorData,MATCH("123",SektorGrp,0),MATCH(C23,SektorVar,0))</f>
        <v>3206456</v>
      </c>
      <c r="J23" s="18"/>
    </row>
    <row r="24" spans="1:10">
      <c r="A24" s="20" t="s">
        <v>912</v>
      </c>
      <c r="B24" s="21" t="str">
        <f t="shared" si="2"/>
        <v>NoBk_TV_hKred</v>
      </c>
      <c r="C24" s="21" t="str">
        <f t="shared" si="2"/>
        <v>NoBk_AV_hKred</v>
      </c>
      <c r="E24" s="18"/>
      <c r="F24" s="18"/>
      <c r="G24" s="18" t="s">
        <v>344</v>
      </c>
      <c r="H24" s="26">
        <f t="shared" si="3"/>
        <v>92303252</v>
      </c>
      <c r="I24" s="26">
        <f>INDEX(sektorData,MATCH("123",SektorGrp,0),MATCH(C24,SektorVar,0))</f>
        <v>175455</v>
      </c>
      <c r="J24" s="18"/>
    </row>
    <row r="25" spans="1:10">
      <c r="A25" s="20"/>
      <c r="B25" s="21" t="str">
        <f t="shared" si="2"/>
        <v>NoBk_TV_</v>
      </c>
      <c r="C25" s="21" t="str">
        <f t="shared" si="2"/>
        <v>NoBk_AV_</v>
      </c>
      <c r="E25" s="18"/>
      <c r="F25" s="18"/>
      <c r="G25" s="18"/>
      <c r="H25" s="18"/>
      <c r="I25" s="18"/>
      <c r="J25" s="18"/>
    </row>
    <row r="26" spans="1:10">
      <c r="A26" s="20" t="s">
        <v>367</v>
      </c>
      <c r="B26" s="21" t="str">
        <f t="shared" si="2"/>
        <v>NoBk_TV_EfTgh</v>
      </c>
      <c r="C26" s="21" t="str">
        <f t="shared" si="2"/>
        <v>NoBk_AV_EfTgh</v>
      </c>
      <c r="D26" s="21" t="str">
        <f t="shared" si="2"/>
        <v>NoBk_XV_EfTgh</v>
      </c>
      <c r="E26" s="18"/>
      <c r="F26" s="18"/>
      <c r="G26" s="19" t="s">
        <v>345</v>
      </c>
      <c r="H26" s="26">
        <f>INDEX(sektorData,MATCH("123",SektorGrp,0),MATCH(B26,SektorVar,0))</f>
        <v>860000</v>
      </c>
      <c r="I26" s="26">
        <f>INDEX(sektorData,MATCH("123",SektorGrp,0),MATCH(C26,SektorVar,0))</f>
        <v>0</v>
      </c>
      <c r="J26" s="26">
        <f>INDEX(sektorData,MATCH("123",SektorGrp,0),MATCH(D26,SektorVar,0))</f>
        <v>926569</v>
      </c>
    </row>
  </sheetData>
  <sheetProtection algorithmName="SHA-512" hashValue="3zaSdwP7F3j+ZoTX7IVIhp877yXLxdgvJkdyQizQebz+TAdcWGygwS4UXx55yX9rShVebx2U13ndjC2dSXzaJg==" saltValue="LQo5EAqlgB4/9vTyxV3xXQ==" spinCount="100000" sheet="1" objects="1" scenarios="1"/>
  <mergeCells count="3">
    <mergeCell ref="E3:J3"/>
    <mergeCell ref="F5:G5"/>
    <mergeCell ref="E1:G1"/>
  </mergeCells>
  <hyperlinks>
    <hyperlink ref="E1:F1" location="Indholdsfortegnelse!A1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/>
  <headerFooter scaleWithDoc="0" alignWithMargins="0">
    <oddHeader>&amp;C&amp;G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40</vt:i4>
      </vt:variant>
      <vt:variant>
        <vt:lpstr>Navngivne områder</vt:lpstr>
      </vt:variant>
      <vt:variant>
        <vt:i4>50</vt:i4>
      </vt:variant>
    </vt:vector>
  </HeadingPairs>
  <TitlesOfParts>
    <vt:vector size="90" baseType="lpstr"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data gruppetal</vt:lpstr>
      <vt:lpstr>data sektortal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Gruppeliste</vt:lpstr>
      <vt:lpstr>Gruppetal</vt:lpstr>
      <vt:lpstr>Gruppevar</vt:lpstr>
      <vt:lpstr>sektorData</vt:lpstr>
      <vt:lpstr>SektorGrp</vt:lpstr>
      <vt:lpstr>SektorVar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Line Duyvejonck Frøberg (FT)</cp:lastModifiedBy>
  <cp:lastPrinted>2019-06-24T13:28:36Z</cp:lastPrinted>
  <dcterms:created xsi:type="dcterms:W3CDTF">2015-07-06T08:03:50Z</dcterms:created>
  <dcterms:modified xsi:type="dcterms:W3CDTF">2025-01-07T08:00:32Z</dcterms:modified>
</cp:coreProperties>
</file>